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drawings/drawing57.xml" ContentType="application/vnd.openxmlformats-officedocument.drawingml.chartshapes+xml"/>
  <Override PartName="/xl/charts/chart55.xml" ContentType="application/vnd.openxmlformats-officedocument.drawingml.chart+xml"/>
  <Override PartName="/xl/drawings/drawing58.xml" ContentType="application/vnd.openxmlformats-officedocument.drawingml.chartshapes+xml"/>
  <Override PartName="/xl/charts/chart56.xml" ContentType="application/vnd.openxmlformats-officedocument.drawingml.chart+xml"/>
  <Override PartName="/xl/drawings/drawing59.xml" ContentType="application/vnd.openxmlformats-officedocument.drawingml.chartshapes+xml"/>
  <Override PartName="/xl/charts/chart57.xml" ContentType="application/vnd.openxmlformats-officedocument.drawingml.chart+xml"/>
  <Override PartName="/xl/drawings/drawing60.xml" ContentType="application/vnd.openxmlformats-officedocument.drawingml.chartshapes+xml"/>
  <Override PartName="/xl/charts/chart58.xml" ContentType="application/vnd.openxmlformats-officedocument.drawingml.chart+xml"/>
  <Override PartName="/xl/drawings/drawing61.xml" ContentType="application/vnd.openxmlformats-officedocument.drawingml.chartshapes+xml"/>
  <Override PartName="/xl/charts/chart59.xml" ContentType="application/vnd.openxmlformats-officedocument.drawingml.chart+xml"/>
  <Override PartName="/xl/drawings/drawing62.xml" ContentType="application/vnd.openxmlformats-officedocument.drawingml.chartshapes+xml"/>
  <Override PartName="/xl/charts/chart60.xml" ContentType="application/vnd.openxmlformats-officedocument.drawingml.chart+xml"/>
  <Override PartName="/xl/drawings/drawing63.xml" ContentType="application/vnd.openxmlformats-officedocument.drawingml.chartshapes+xml"/>
  <Override PartName="/xl/charts/chart61.xml" ContentType="application/vnd.openxmlformats-officedocument.drawingml.chart+xml"/>
  <Override PartName="/xl/drawings/drawing64.xml" ContentType="application/vnd.openxmlformats-officedocument.drawingml.chartshapes+xml"/>
  <Override PartName="/xl/charts/chart62.xml" ContentType="application/vnd.openxmlformats-officedocument.drawingml.chart+xml"/>
  <Override PartName="/xl/drawings/drawing65.xml" ContentType="application/vnd.openxmlformats-officedocument.drawingml.chartshapes+xml"/>
  <Override PartName="/xl/charts/chart63.xml" ContentType="application/vnd.openxmlformats-officedocument.drawingml.chart+xml"/>
  <Override PartName="/xl/drawings/drawing66.xml" ContentType="application/vnd.openxmlformats-officedocument.drawingml.chartshapes+xml"/>
  <Override PartName="/xl/charts/chart64.xml" ContentType="application/vnd.openxmlformats-officedocument.drawingml.chart+xml"/>
  <Override PartName="/xl/drawings/drawing67.xml" ContentType="application/vnd.openxmlformats-officedocument.drawingml.chartshapes+xml"/>
  <Override PartName="/xl/charts/chart65.xml" ContentType="application/vnd.openxmlformats-officedocument.drawingml.chart+xml"/>
  <Override PartName="/xl/drawings/drawing68.xml" ContentType="application/vnd.openxmlformats-officedocument.drawingml.chartshapes+xml"/>
  <Override PartName="/xl/charts/chart66.xml" ContentType="application/vnd.openxmlformats-officedocument.drawingml.chart+xml"/>
  <Override PartName="/xl/drawings/drawing69.xml" ContentType="application/vnd.openxmlformats-officedocument.drawingml.chartshapes+xml"/>
  <Override PartName="/xl/charts/chart67.xml" ContentType="application/vnd.openxmlformats-officedocument.drawingml.chart+xml"/>
  <Override PartName="/xl/drawings/drawing70.xml" ContentType="application/vnd.openxmlformats-officedocument.drawingml.chartshapes+xml"/>
  <Override PartName="/xl/charts/chart68.xml" ContentType="application/vnd.openxmlformats-officedocument.drawingml.chart+xml"/>
  <Override PartName="/xl/drawings/drawing71.xml" ContentType="application/vnd.openxmlformats-officedocument.drawingml.chartshapes+xml"/>
  <Override PartName="/xl/charts/chart69.xml" ContentType="application/vnd.openxmlformats-officedocument.drawingml.chart+xml"/>
  <Override PartName="/xl/drawings/drawing72.xml" ContentType="application/vnd.openxmlformats-officedocument.drawingml.chartshapes+xml"/>
  <Override PartName="/xl/charts/chart70.xml" ContentType="application/vnd.openxmlformats-officedocument.drawingml.chart+xml"/>
  <Override PartName="/xl/drawings/drawing73.xml" ContentType="application/vnd.openxmlformats-officedocument.drawingml.chartshapes+xml"/>
  <Override PartName="/xl/charts/chart71.xml" ContentType="application/vnd.openxmlformats-officedocument.drawingml.chart+xml"/>
  <Override PartName="/xl/drawings/drawing74.xml" ContentType="application/vnd.openxmlformats-officedocument.drawingml.chartshapes+xml"/>
  <Override PartName="/xl/charts/chart72.xml" ContentType="application/vnd.openxmlformats-officedocument.drawingml.chart+xml"/>
  <Override PartName="/xl/drawings/drawing75.xml" ContentType="application/vnd.openxmlformats-officedocument.drawingml.chartshapes+xml"/>
  <Override PartName="/xl/charts/chart73.xml" ContentType="application/vnd.openxmlformats-officedocument.drawingml.chart+xml"/>
  <Override PartName="/xl/drawings/drawing76.xml" ContentType="application/vnd.openxmlformats-officedocument.drawingml.chartshapes+xml"/>
  <Override PartName="/xl/charts/chart74.xml" ContentType="application/vnd.openxmlformats-officedocument.drawingml.chart+xml"/>
  <Override PartName="/xl/drawings/drawing77.xml" ContentType="application/vnd.openxmlformats-officedocument.drawingml.chartshapes+xml"/>
  <Override PartName="/xl/charts/chart75.xml" ContentType="application/vnd.openxmlformats-officedocument.drawingml.chart+xml"/>
  <Override PartName="/xl/drawings/drawing78.xml" ContentType="application/vnd.openxmlformats-officedocument.drawingml.chartshapes+xml"/>
  <Override PartName="/xl/charts/chart76.xml" ContentType="application/vnd.openxmlformats-officedocument.drawingml.chart+xml"/>
  <Override PartName="/xl/drawings/drawing79.xml" ContentType="application/vnd.openxmlformats-officedocument.drawingml.chartshapes+xml"/>
  <Override PartName="/xl/charts/chart77.xml" ContentType="application/vnd.openxmlformats-officedocument.drawingml.chart+xml"/>
  <Override PartName="/xl/drawings/drawing80.xml" ContentType="application/vnd.openxmlformats-officedocument.drawingml.chartshapes+xml"/>
  <Override PartName="/xl/charts/chart78.xml" ContentType="application/vnd.openxmlformats-officedocument.drawingml.chart+xml"/>
  <Override PartName="/xl/drawings/drawing81.xml" ContentType="application/vnd.openxmlformats-officedocument.drawingml.chartshapes+xml"/>
  <Override PartName="/xl/charts/chart79.xml" ContentType="application/vnd.openxmlformats-officedocument.drawingml.chart+xml"/>
  <Override PartName="/xl/drawings/drawing82.xml" ContentType="application/vnd.openxmlformats-officedocument.drawingml.chartshapes+xml"/>
  <Override PartName="/xl/charts/chart80.xml" ContentType="application/vnd.openxmlformats-officedocument.drawingml.chart+xml"/>
  <Override PartName="/xl/drawings/drawing83.xml" ContentType="application/vnd.openxmlformats-officedocument.drawingml.chartshapes+xml"/>
  <Override PartName="/xl/charts/chart81.xml" ContentType="application/vnd.openxmlformats-officedocument.drawingml.chart+xml"/>
  <Override PartName="/xl/drawings/drawing84.xml" ContentType="application/vnd.openxmlformats-officedocument.drawingml.chartshapes+xml"/>
  <Override PartName="/xl/charts/chart82.xml" ContentType="application/vnd.openxmlformats-officedocument.drawingml.chart+xml"/>
  <Override PartName="/xl/drawings/drawing85.xml" ContentType="application/vnd.openxmlformats-officedocument.drawingml.chartshapes+xml"/>
  <Override PartName="/xl/charts/chart83.xml" ContentType="application/vnd.openxmlformats-officedocument.drawingml.chart+xml"/>
  <Override PartName="/xl/drawings/drawing86.xml" ContentType="application/vnd.openxmlformats-officedocument.drawingml.chartshapes+xml"/>
  <Override PartName="/xl/charts/chart84.xml" ContentType="application/vnd.openxmlformats-officedocument.drawingml.chart+xml"/>
  <Override PartName="/xl/drawings/drawing8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2_odbor_senovazne\521\OMDV\SVODKY\svodky2023\uchazeč\"/>
    </mc:Choice>
  </mc:AlternateContent>
  <xr:revisionPtr revIDLastSave="0" documentId="13_ncr:1_{82501060-07A4-4C88-ABC9-B57FE7B00C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  <sheet name="List1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6" i="2" l="1"/>
  <c r="Y36" i="2"/>
  <c r="Z35" i="2"/>
  <c r="Y35" i="2"/>
  <c r="DH250" i="8" l="1"/>
  <c r="DG250" i="8"/>
  <c r="DH249" i="8"/>
  <c r="DG249" i="8"/>
  <c r="DH248" i="8"/>
  <c r="DG248" i="8"/>
  <c r="DH247" i="8"/>
  <c r="DG247" i="8"/>
  <c r="DH246" i="8"/>
  <c r="DG246" i="8"/>
  <c r="DH245" i="8"/>
  <c r="DG245" i="8"/>
  <c r="DH243" i="8"/>
  <c r="DG243" i="8"/>
  <c r="DH242" i="8"/>
  <c r="DG242" i="8"/>
  <c r="DH240" i="8"/>
  <c r="DG240" i="8"/>
  <c r="DH238" i="8"/>
  <c r="DG238" i="8"/>
  <c r="DH236" i="8"/>
  <c r="DG236" i="8"/>
  <c r="DH235" i="8"/>
  <c r="DG235" i="8"/>
  <c r="DH234" i="8"/>
  <c r="DG234" i="8"/>
  <c r="DH233" i="8"/>
  <c r="DG233" i="8"/>
  <c r="DH231" i="8"/>
  <c r="DG231" i="8"/>
  <c r="DH230" i="8"/>
  <c r="DG230" i="8"/>
  <c r="DH228" i="8"/>
  <c r="DG228" i="8"/>
  <c r="DH227" i="8"/>
  <c r="DG227" i="8"/>
  <c r="DH225" i="8"/>
  <c r="DG225" i="8"/>
  <c r="DH224" i="8"/>
  <c r="DG224" i="8"/>
  <c r="DH220" i="8"/>
  <c r="DG220" i="8"/>
  <c r="DH219" i="8"/>
  <c r="DG219" i="8"/>
  <c r="DH218" i="8"/>
  <c r="DG218" i="8"/>
  <c r="DH217" i="8"/>
  <c r="DG217" i="8"/>
  <c r="DH216" i="8"/>
  <c r="DG216" i="8"/>
  <c r="DH213" i="8"/>
  <c r="DG213" i="8"/>
  <c r="DH209" i="8"/>
  <c r="DG209" i="8"/>
  <c r="DH207" i="8"/>
  <c r="DG207" i="8"/>
  <c r="DH197" i="8"/>
  <c r="DG197" i="8"/>
  <c r="DH195" i="8"/>
  <c r="DG195" i="8"/>
  <c r="DH194" i="8"/>
  <c r="DG194" i="8"/>
  <c r="DH193" i="8"/>
  <c r="DG193" i="8"/>
  <c r="DH192" i="8"/>
  <c r="DG192" i="8"/>
  <c r="DH191" i="8"/>
  <c r="DG191" i="8"/>
  <c r="DH190" i="8"/>
  <c r="DG190" i="8"/>
  <c r="DH189" i="8"/>
  <c r="DG189" i="8"/>
  <c r="DH188" i="8"/>
  <c r="DG188" i="8"/>
  <c r="DH187" i="8"/>
  <c r="DG187" i="8"/>
  <c r="DH186" i="8"/>
  <c r="DG186" i="8"/>
  <c r="DH185" i="8"/>
  <c r="DG185" i="8"/>
  <c r="DH184" i="8"/>
  <c r="DG184" i="8"/>
  <c r="DH183" i="8"/>
  <c r="DG183" i="8"/>
  <c r="DH182" i="8"/>
  <c r="DG182" i="8"/>
  <c r="DH181" i="8"/>
  <c r="DG181" i="8"/>
  <c r="DH180" i="8"/>
  <c r="DG180" i="8"/>
  <c r="DH179" i="8"/>
  <c r="DG179" i="8"/>
  <c r="DH178" i="8"/>
  <c r="DG178" i="8"/>
  <c r="DH177" i="8"/>
  <c r="DG177" i="8"/>
  <c r="DH176" i="8"/>
  <c r="DG176" i="8"/>
  <c r="DH174" i="8"/>
  <c r="DG174" i="8"/>
  <c r="DH173" i="8"/>
  <c r="DG173" i="8"/>
  <c r="DH172" i="8"/>
  <c r="DG172" i="8"/>
  <c r="DH171" i="8"/>
  <c r="DG171" i="8"/>
  <c r="DH170" i="8"/>
  <c r="DG170" i="8"/>
  <c r="DH169" i="8"/>
  <c r="DG169" i="8"/>
  <c r="DH168" i="8"/>
  <c r="DG168" i="8"/>
  <c r="DH167" i="8"/>
  <c r="DG167" i="8"/>
  <c r="DH166" i="8"/>
  <c r="DG166" i="8"/>
  <c r="DH165" i="8"/>
  <c r="DG165" i="8"/>
  <c r="DH164" i="8"/>
  <c r="DG164" i="8"/>
  <c r="DH163" i="8"/>
  <c r="DG163" i="8"/>
  <c r="DH162" i="8"/>
  <c r="DG162" i="8"/>
  <c r="DH161" i="8"/>
  <c r="DG161" i="8"/>
  <c r="DH159" i="8"/>
  <c r="DG159" i="8"/>
  <c r="DH158" i="8"/>
  <c r="DG158" i="8"/>
  <c r="DH157" i="8"/>
  <c r="DG157" i="8"/>
  <c r="DH156" i="8"/>
  <c r="DG156" i="8"/>
  <c r="DH155" i="8"/>
  <c r="DG155" i="8"/>
  <c r="DH154" i="8"/>
  <c r="DG154" i="8"/>
  <c r="DH153" i="8"/>
  <c r="DG153" i="8"/>
  <c r="DH151" i="8"/>
  <c r="DG151" i="8"/>
  <c r="DH150" i="8"/>
  <c r="DG150" i="8"/>
  <c r="DH149" i="8"/>
  <c r="DG149" i="8"/>
  <c r="DH148" i="8"/>
  <c r="DG148" i="8"/>
  <c r="DH147" i="8"/>
  <c r="DG147" i="8"/>
  <c r="DH146" i="8"/>
  <c r="DG146" i="8"/>
  <c r="DH145" i="8"/>
  <c r="DG145" i="8"/>
  <c r="DH144" i="8"/>
  <c r="DG144" i="8"/>
  <c r="DH143" i="8"/>
  <c r="DG143" i="8"/>
  <c r="DH140" i="8"/>
  <c r="DG140" i="8"/>
  <c r="DH139" i="8"/>
  <c r="DG139" i="8"/>
  <c r="DH138" i="8"/>
  <c r="DG138" i="8"/>
  <c r="DH137" i="8"/>
  <c r="DG137" i="8"/>
  <c r="DH136" i="8"/>
  <c r="DG136" i="8"/>
  <c r="DH135" i="8"/>
  <c r="DG135" i="8"/>
  <c r="DH134" i="8"/>
  <c r="DG134" i="8"/>
  <c r="DH133" i="8"/>
  <c r="DG133" i="8"/>
  <c r="DH132" i="8"/>
  <c r="DG132" i="8"/>
  <c r="DH130" i="8"/>
  <c r="DG130" i="8"/>
  <c r="DH129" i="8"/>
  <c r="DG129" i="8"/>
  <c r="DH128" i="8"/>
  <c r="DG128" i="8"/>
  <c r="DH127" i="8"/>
  <c r="DG127" i="8"/>
  <c r="DH126" i="8"/>
  <c r="DG126" i="8"/>
  <c r="DH125" i="8"/>
  <c r="DG125" i="8"/>
  <c r="DH124" i="8"/>
  <c r="DG124" i="8"/>
  <c r="DH123" i="8"/>
  <c r="DG123" i="8"/>
  <c r="DH121" i="8"/>
  <c r="DG121" i="8"/>
  <c r="DH120" i="8"/>
  <c r="DG120" i="8"/>
  <c r="DH119" i="8"/>
  <c r="DG119" i="8"/>
  <c r="DH118" i="8"/>
  <c r="DG118" i="8"/>
  <c r="DH117" i="8"/>
  <c r="DG117" i="8"/>
  <c r="DH116" i="8"/>
  <c r="DG116" i="8"/>
  <c r="DH115" i="8"/>
  <c r="DG115" i="8"/>
  <c r="DH114" i="8"/>
  <c r="DG114" i="8"/>
  <c r="DH112" i="8"/>
  <c r="DG112" i="8"/>
  <c r="DH111" i="8"/>
  <c r="DG111" i="8"/>
  <c r="DH110" i="8"/>
  <c r="DG110" i="8"/>
  <c r="DH109" i="8"/>
  <c r="DG109" i="8"/>
  <c r="DH108" i="8"/>
  <c r="DG108" i="8"/>
  <c r="DH107" i="8"/>
  <c r="DG107" i="8"/>
  <c r="DH106" i="8"/>
  <c r="DG106" i="8"/>
  <c r="DH105" i="8"/>
  <c r="DG105" i="8"/>
  <c r="DH104" i="8"/>
  <c r="DG104" i="8"/>
  <c r="DH103" i="8"/>
  <c r="DG103" i="8"/>
  <c r="DH102" i="8"/>
  <c r="DG102" i="8"/>
  <c r="DH101" i="8"/>
  <c r="DG101" i="8"/>
  <c r="DH100" i="8"/>
  <c r="DG100" i="8"/>
  <c r="DH99" i="8"/>
  <c r="DG99" i="8"/>
  <c r="DH98" i="8"/>
  <c r="DG98" i="8"/>
  <c r="DH97" i="8"/>
  <c r="DG97" i="8"/>
  <c r="DH96" i="8"/>
  <c r="DG96" i="8"/>
  <c r="DH95" i="8"/>
  <c r="DG95" i="8"/>
  <c r="DH94" i="8"/>
  <c r="DG94" i="8"/>
  <c r="DH93" i="8"/>
  <c r="DG93" i="8"/>
  <c r="DH92" i="8"/>
  <c r="DG92" i="8"/>
  <c r="DH91" i="8"/>
  <c r="DG91" i="8"/>
  <c r="DH90" i="8"/>
  <c r="DG90" i="8"/>
  <c r="DH89" i="8"/>
  <c r="DG89" i="8"/>
  <c r="DH88" i="8"/>
  <c r="DG88" i="8"/>
  <c r="DH87" i="8"/>
  <c r="DG87" i="8"/>
  <c r="DH86" i="8"/>
  <c r="DG86" i="8"/>
  <c r="DH85" i="8"/>
  <c r="DG85" i="8"/>
  <c r="DH84" i="8"/>
  <c r="DG84" i="8"/>
  <c r="DH83" i="8"/>
  <c r="DG83" i="8"/>
  <c r="DH82" i="8"/>
  <c r="DG82" i="8"/>
  <c r="DH80" i="8"/>
  <c r="DG80" i="8"/>
  <c r="DH79" i="8"/>
  <c r="DG79" i="8"/>
  <c r="DH78" i="8"/>
  <c r="DG78" i="8"/>
  <c r="DH77" i="8"/>
  <c r="DG77" i="8"/>
  <c r="DH76" i="8"/>
  <c r="DG76" i="8"/>
  <c r="DH74" i="8"/>
  <c r="DG74" i="8"/>
  <c r="DH73" i="8"/>
  <c r="DG73" i="8"/>
  <c r="DH72" i="8"/>
  <c r="DG72" i="8"/>
  <c r="DH71" i="8"/>
  <c r="DG71" i="8"/>
  <c r="DH70" i="8"/>
  <c r="DG70" i="8"/>
  <c r="DH69" i="8"/>
  <c r="DG69" i="8"/>
  <c r="DH68" i="8"/>
  <c r="DG68" i="8"/>
  <c r="DH66" i="8"/>
  <c r="DG66" i="8"/>
  <c r="DH65" i="8"/>
  <c r="DG65" i="8"/>
  <c r="DH64" i="8"/>
  <c r="DG64" i="8"/>
  <c r="DH63" i="8"/>
  <c r="DG63" i="8"/>
  <c r="DH62" i="8"/>
  <c r="DG62" i="8"/>
  <c r="DH61" i="8"/>
  <c r="DG61" i="8"/>
  <c r="DH60" i="8"/>
  <c r="DG60" i="8"/>
  <c r="DH59" i="8"/>
  <c r="DG59" i="8"/>
  <c r="DH58" i="8"/>
  <c r="DG58" i="8"/>
  <c r="DH57" i="8"/>
  <c r="DG57" i="8"/>
  <c r="DH56" i="8"/>
  <c r="DG56" i="8"/>
  <c r="DH55" i="8"/>
  <c r="DG55" i="8"/>
  <c r="DH54" i="8"/>
  <c r="DG54" i="8"/>
  <c r="DH53" i="8"/>
  <c r="DG53" i="8"/>
  <c r="DH52" i="8"/>
  <c r="DG52" i="8"/>
  <c r="DH51" i="8"/>
  <c r="DG51" i="8"/>
  <c r="DH50" i="8"/>
  <c r="DG50" i="8"/>
  <c r="DH49" i="8"/>
  <c r="DG49" i="8"/>
  <c r="DH48" i="8"/>
  <c r="DG48" i="8"/>
  <c r="DH47" i="8"/>
  <c r="DG47" i="8"/>
  <c r="DH46" i="8"/>
  <c r="DG46" i="8"/>
  <c r="DH45" i="8"/>
  <c r="DG45" i="8"/>
  <c r="DH44" i="8"/>
  <c r="DG44" i="8"/>
  <c r="DH42" i="8"/>
  <c r="DG42" i="8"/>
  <c r="DH41" i="8"/>
  <c r="DG41" i="8"/>
  <c r="DH40" i="8"/>
  <c r="DG40" i="8"/>
  <c r="DH39" i="8"/>
  <c r="DG39" i="8"/>
  <c r="DH38" i="8"/>
  <c r="DG38" i="8"/>
  <c r="DH37" i="8"/>
  <c r="DG37" i="8"/>
  <c r="DH36" i="8"/>
  <c r="DG36" i="8"/>
  <c r="DH35" i="8"/>
  <c r="DG35" i="8"/>
  <c r="DH34" i="8"/>
  <c r="DG34" i="8"/>
  <c r="DH32" i="8"/>
  <c r="DG32" i="8"/>
  <c r="DH31" i="8"/>
  <c r="DG31" i="8"/>
  <c r="DH30" i="8"/>
  <c r="DG30" i="8"/>
  <c r="DH29" i="8"/>
  <c r="DG29" i="8"/>
  <c r="DH28" i="8"/>
  <c r="DG28" i="8"/>
  <c r="DH27" i="8"/>
  <c r="DG27" i="8"/>
  <c r="DH26" i="8"/>
  <c r="DG26" i="8"/>
  <c r="DH25" i="8"/>
  <c r="DG25" i="8"/>
  <c r="DH24" i="8"/>
  <c r="DG24" i="8"/>
  <c r="DH23" i="8"/>
  <c r="DG23" i="8"/>
  <c r="DH22" i="8"/>
  <c r="DG22" i="8"/>
  <c r="DH21" i="8"/>
  <c r="DG21" i="8"/>
  <c r="DH20" i="8"/>
  <c r="DG20" i="8"/>
  <c r="DH19" i="8"/>
  <c r="DG19" i="8"/>
  <c r="DH18" i="8"/>
  <c r="DG18" i="8"/>
  <c r="DH17" i="8"/>
  <c r="DG17" i="8"/>
  <c r="DH16" i="8"/>
  <c r="DG16" i="8"/>
  <c r="DH15" i="8"/>
  <c r="DG15" i="8"/>
  <c r="DH14" i="8"/>
  <c r="DG14" i="8"/>
  <c r="DH13" i="8"/>
  <c r="DG13" i="8"/>
  <c r="DH12" i="8"/>
  <c r="DG12" i="8"/>
  <c r="DH11" i="8"/>
  <c r="DG11" i="8"/>
  <c r="DH10" i="8"/>
  <c r="DG10" i="8"/>
  <c r="DH9" i="8"/>
  <c r="DG9" i="8"/>
  <c r="DH8" i="8"/>
  <c r="DG8" i="8"/>
  <c r="DH7" i="8"/>
  <c r="DG7" i="8"/>
  <c r="DH6" i="8"/>
  <c r="DG6" i="8"/>
  <c r="DH5" i="8"/>
  <c r="DG5" i="8"/>
  <c r="AB4" i="9"/>
  <c r="AC4" i="9"/>
  <c r="AB5" i="9"/>
  <c r="AC5" i="9"/>
  <c r="AB6" i="9"/>
  <c r="AC6" i="9"/>
  <c r="AB7" i="9"/>
  <c r="AC7" i="9"/>
  <c r="AB8" i="9"/>
  <c r="AC8" i="9"/>
  <c r="AB9" i="9"/>
  <c r="AC9" i="9"/>
  <c r="AB10" i="9"/>
  <c r="AC10" i="9"/>
  <c r="AB11" i="9"/>
  <c r="AC11" i="9"/>
  <c r="AB12" i="9"/>
  <c r="AC12" i="9"/>
  <c r="AB13" i="9"/>
  <c r="AC13" i="9"/>
  <c r="AB14" i="9"/>
  <c r="AC14" i="9"/>
  <c r="AB15" i="9"/>
  <c r="AC15" i="9"/>
  <c r="AB16" i="9"/>
  <c r="AC16" i="9"/>
  <c r="AB17" i="9"/>
  <c r="AC17" i="9"/>
  <c r="AB18" i="9"/>
  <c r="AC18" i="9"/>
  <c r="AB19" i="9"/>
  <c r="AC19" i="9"/>
  <c r="AB20" i="9"/>
  <c r="AC20" i="9"/>
  <c r="AB21" i="9"/>
  <c r="AC21" i="9"/>
  <c r="AB22" i="9"/>
  <c r="AC22" i="9"/>
  <c r="AB23" i="9"/>
  <c r="AC23" i="9"/>
  <c r="AB24" i="9"/>
  <c r="AC24" i="9"/>
  <c r="AB25" i="9"/>
  <c r="AC25" i="9"/>
  <c r="AB26" i="9"/>
  <c r="AC26" i="9"/>
  <c r="AB27" i="9"/>
  <c r="AC27" i="9"/>
  <c r="AB28" i="9"/>
  <c r="AC28" i="9"/>
  <c r="AB29" i="9"/>
  <c r="AC29" i="9"/>
  <c r="AB30" i="9"/>
  <c r="AC30" i="9"/>
  <c r="AB32" i="9"/>
  <c r="AC32" i="9"/>
  <c r="AB33" i="9"/>
  <c r="AC33" i="9"/>
  <c r="AB34" i="9"/>
  <c r="AC34" i="9"/>
  <c r="AB35" i="9"/>
  <c r="AC35" i="9"/>
  <c r="AB36" i="9"/>
  <c r="AC36" i="9"/>
  <c r="AB37" i="9"/>
  <c r="AC37" i="9"/>
  <c r="AB38" i="9"/>
  <c r="AC38" i="9"/>
  <c r="AB39" i="9"/>
  <c r="AC39" i="9"/>
  <c r="AB40" i="9"/>
  <c r="AC40" i="9"/>
  <c r="AB42" i="9"/>
  <c r="AC42" i="9"/>
  <c r="AB43" i="9"/>
  <c r="AC43" i="9"/>
  <c r="AB44" i="9"/>
  <c r="AC44" i="9"/>
  <c r="AB45" i="9"/>
  <c r="AC45" i="9"/>
  <c r="AB46" i="9"/>
  <c r="AC46" i="9"/>
  <c r="AB47" i="9"/>
  <c r="AC47" i="9"/>
  <c r="AB48" i="9"/>
  <c r="AC48" i="9"/>
  <c r="AB49" i="9"/>
  <c r="AC49" i="9"/>
  <c r="AB50" i="9"/>
  <c r="AC50" i="9"/>
  <c r="AB51" i="9"/>
  <c r="AC51" i="9"/>
  <c r="AB52" i="9"/>
  <c r="AC52" i="9"/>
  <c r="AB53" i="9"/>
  <c r="AC53" i="9"/>
  <c r="AB54" i="9"/>
  <c r="AC54" i="9"/>
  <c r="AB55" i="9"/>
  <c r="AC55" i="9"/>
  <c r="AB56" i="9"/>
  <c r="AC56" i="9"/>
  <c r="AB57" i="9"/>
  <c r="AC57" i="9"/>
  <c r="AB58" i="9"/>
  <c r="AC58" i="9"/>
  <c r="AB59" i="9"/>
  <c r="AC59" i="9"/>
  <c r="AB60" i="9"/>
  <c r="AC60" i="9"/>
  <c r="AB61" i="9"/>
  <c r="AC61" i="9"/>
  <c r="AB62" i="9"/>
  <c r="AC62" i="9"/>
  <c r="AB63" i="9"/>
  <c r="AC63" i="9"/>
  <c r="AB64" i="9"/>
  <c r="AC64" i="9"/>
  <c r="AB66" i="9"/>
  <c r="AC66" i="9"/>
  <c r="AB67" i="9"/>
  <c r="AC67" i="9"/>
  <c r="AB68" i="9"/>
  <c r="AC68" i="9"/>
  <c r="AB69" i="9"/>
  <c r="AC69" i="9"/>
  <c r="AB70" i="9"/>
  <c r="AC70" i="9"/>
  <c r="AB71" i="9"/>
  <c r="AC71" i="9"/>
  <c r="AB72" i="9"/>
  <c r="AC72" i="9"/>
  <c r="AB74" i="9"/>
  <c r="AC74" i="9"/>
  <c r="AB75" i="9"/>
  <c r="AC75" i="9"/>
  <c r="AB76" i="9"/>
  <c r="AC76" i="9"/>
  <c r="AB77" i="9"/>
  <c r="AC77" i="9"/>
  <c r="AB78" i="9"/>
  <c r="AC78" i="9"/>
  <c r="AB80" i="9"/>
  <c r="AC80" i="9"/>
  <c r="AB81" i="9"/>
  <c r="AC81" i="9"/>
  <c r="AB82" i="9"/>
  <c r="AC82" i="9"/>
  <c r="AB83" i="9"/>
  <c r="AC83" i="9"/>
  <c r="AB84" i="9"/>
  <c r="AC84" i="9"/>
  <c r="AB85" i="9"/>
  <c r="AC85" i="9"/>
  <c r="AB86" i="9"/>
  <c r="AC86" i="9"/>
  <c r="AB87" i="9"/>
  <c r="AC87" i="9"/>
  <c r="AB88" i="9"/>
  <c r="AC88" i="9"/>
  <c r="AB89" i="9"/>
  <c r="AC89" i="9"/>
  <c r="AB90" i="9"/>
  <c r="AC90" i="9"/>
  <c r="AB91" i="9"/>
  <c r="AC91" i="9"/>
  <c r="AB92" i="9"/>
  <c r="AC92" i="9"/>
  <c r="AB93" i="9"/>
  <c r="AC93" i="9"/>
  <c r="AB94" i="9"/>
  <c r="AC94" i="9"/>
  <c r="AB95" i="9"/>
  <c r="AC95" i="9"/>
  <c r="AB96" i="9"/>
  <c r="AC96" i="9"/>
  <c r="AB97" i="9"/>
  <c r="AC97" i="9"/>
  <c r="AB98" i="9"/>
  <c r="AC98" i="9"/>
  <c r="AB99" i="9"/>
  <c r="AC99" i="9"/>
  <c r="AB100" i="9"/>
  <c r="AC100" i="9"/>
  <c r="AB101" i="9"/>
  <c r="AC101" i="9"/>
  <c r="AB102" i="9"/>
  <c r="AC102" i="9"/>
  <c r="AB103" i="9"/>
  <c r="AC103" i="9"/>
  <c r="AB104" i="9"/>
  <c r="AC104" i="9"/>
  <c r="AB105" i="9"/>
  <c r="AC105" i="9"/>
  <c r="AB106" i="9"/>
  <c r="AC106" i="9"/>
  <c r="AB107" i="9"/>
  <c r="AC107" i="9"/>
  <c r="AB108" i="9"/>
  <c r="AC108" i="9"/>
  <c r="AB109" i="9"/>
  <c r="AC109" i="9"/>
  <c r="AB110" i="9"/>
  <c r="AC110" i="9"/>
  <c r="AB112" i="9"/>
  <c r="AC112" i="9"/>
  <c r="AB113" i="9"/>
  <c r="AC113" i="9"/>
  <c r="AB114" i="9"/>
  <c r="AC114" i="9"/>
  <c r="AB115" i="9"/>
  <c r="AC115" i="9"/>
  <c r="AB116" i="9"/>
  <c r="AC116" i="9"/>
  <c r="AB117" i="9"/>
  <c r="AC117" i="9"/>
  <c r="AB118" i="9"/>
  <c r="AC118" i="9"/>
  <c r="AB119" i="9"/>
  <c r="AC119" i="9"/>
  <c r="AB121" i="9"/>
  <c r="AC121" i="9"/>
  <c r="AB122" i="9"/>
  <c r="AC122" i="9"/>
  <c r="AB123" i="9"/>
  <c r="AC123" i="9"/>
  <c r="AB124" i="9"/>
  <c r="AC124" i="9"/>
  <c r="AB125" i="9"/>
  <c r="AC125" i="9"/>
  <c r="AB126" i="9"/>
  <c r="AC126" i="9"/>
  <c r="AB127" i="9"/>
  <c r="AC127" i="9"/>
  <c r="AB128" i="9"/>
  <c r="AC128" i="9"/>
  <c r="AB130" i="9"/>
  <c r="AC130" i="9"/>
  <c r="AB131" i="9"/>
  <c r="AC131" i="9"/>
  <c r="AB132" i="9"/>
  <c r="AC132" i="9"/>
  <c r="AB133" i="9"/>
  <c r="AC133" i="9"/>
  <c r="AB134" i="9"/>
  <c r="AC134" i="9"/>
  <c r="AB135" i="9"/>
  <c r="AC135" i="9"/>
  <c r="AB136" i="9"/>
  <c r="AC136" i="9"/>
  <c r="AB137" i="9"/>
  <c r="AC137" i="9"/>
  <c r="AB138" i="9"/>
  <c r="AC138" i="9"/>
  <c r="AB141" i="9"/>
  <c r="AC141" i="9"/>
  <c r="AB142" i="9"/>
  <c r="AC142" i="9"/>
  <c r="AB143" i="9"/>
  <c r="AC143" i="9"/>
  <c r="AB144" i="9"/>
  <c r="AC144" i="9"/>
  <c r="AB145" i="9"/>
  <c r="AC145" i="9"/>
  <c r="AB146" i="9"/>
  <c r="AC146" i="9"/>
  <c r="AB147" i="9"/>
  <c r="AC147" i="9"/>
  <c r="AB148" i="9"/>
  <c r="AC148" i="9"/>
  <c r="AB149" i="9"/>
  <c r="AC149" i="9"/>
  <c r="AB151" i="9"/>
  <c r="AC151" i="9"/>
  <c r="AB152" i="9"/>
  <c r="AC152" i="9"/>
  <c r="AB153" i="9"/>
  <c r="AC153" i="9"/>
  <c r="AB154" i="9"/>
  <c r="AC154" i="9"/>
  <c r="AB155" i="9"/>
  <c r="AC155" i="9"/>
  <c r="AB156" i="9"/>
  <c r="AC156" i="9"/>
  <c r="AB157" i="9"/>
  <c r="AC157" i="9"/>
  <c r="AB159" i="9"/>
  <c r="AC159" i="9"/>
  <c r="AB160" i="9"/>
  <c r="AC160" i="9"/>
  <c r="AB161" i="9"/>
  <c r="AC161" i="9"/>
  <c r="AB162" i="9"/>
  <c r="AC162" i="9"/>
  <c r="AB163" i="9"/>
  <c r="AC163" i="9"/>
  <c r="AB164" i="9"/>
  <c r="AC164" i="9"/>
  <c r="AB165" i="9"/>
  <c r="AC165" i="9"/>
  <c r="AB166" i="9"/>
  <c r="AC166" i="9"/>
  <c r="AB167" i="9"/>
  <c r="AC167" i="9"/>
  <c r="AB168" i="9"/>
  <c r="AC168" i="9"/>
  <c r="AB169" i="9"/>
  <c r="AC169" i="9"/>
  <c r="AB170" i="9"/>
  <c r="AC170" i="9"/>
  <c r="AB171" i="9"/>
  <c r="AC171" i="9"/>
  <c r="AB172" i="9"/>
  <c r="AC172" i="9"/>
  <c r="AB174" i="9"/>
  <c r="AC174" i="9"/>
  <c r="AB175" i="9"/>
  <c r="AC175" i="9"/>
  <c r="AB176" i="9"/>
  <c r="AC176" i="9"/>
  <c r="AB177" i="9"/>
  <c r="AC177" i="9"/>
  <c r="AB178" i="9"/>
  <c r="AC178" i="9"/>
  <c r="AB179" i="9"/>
  <c r="AC179" i="9"/>
  <c r="AB180" i="9"/>
  <c r="AC180" i="9"/>
  <c r="AB181" i="9"/>
  <c r="AC181" i="9"/>
  <c r="AB182" i="9"/>
  <c r="AC182" i="9"/>
  <c r="AB183" i="9"/>
  <c r="AC183" i="9"/>
  <c r="AB184" i="9"/>
  <c r="AC184" i="9"/>
  <c r="AB185" i="9"/>
  <c r="AC185" i="9"/>
  <c r="AB186" i="9"/>
  <c r="AC186" i="9"/>
  <c r="AB187" i="9"/>
  <c r="AC187" i="9"/>
  <c r="AB188" i="9"/>
  <c r="AC188" i="9"/>
  <c r="AB189" i="9"/>
  <c r="AC189" i="9"/>
  <c r="AB190" i="9"/>
  <c r="AC190" i="9"/>
  <c r="AB191" i="9"/>
  <c r="AC191" i="9"/>
  <c r="AB192" i="9"/>
  <c r="AC192" i="9"/>
  <c r="AB193" i="9"/>
  <c r="AC193" i="9"/>
  <c r="AB195" i="9"/>
  <c r="AC195" i="9"/>
  <c r="AB205" i="9"/>
  <c r="AC205" i="9"/>
  <c r="AB211" i="9"/>
  <c r="AC211" i="9"/>
  <c r="AB214" i="9"/>
  <c r="AC214" i="9"/>
  <c r="AB215" i="9"/>
  <c r="AC215" i="9"/>
  <c r="AB216" i="9"/>
  <c r="AC216" i="9"/>
  <c r="AB217" i="9"/>
  <c r="AC217" i="9"/>
  <c r="AB218" i="9"/>
  <c r="AC218" i="9"/>
  <c r="AB222" i="9"/>
  <c r="AC222" i="9"/>
  <c r="AB225" i="9"/>
  <c r="AC225" i="9"/>
  <c r="AB226" i="9"/>
  <c r="AC226" i="9"/>
  <c r="AB228" i="9"/>
  <c r="AC228" i="9"/>
  <c r="AB229" i="9"/>
  <c r="AC229" i="9"/>
  <c r="AB232" i="9"/>
  <c r="AC232" i="9"/>
  <c r="AB233" i="9"/>
  <c r="AC233" i="9"/>
  <c r="AB234" i="9"/>
  <c r="AC234" i="9"/>
  <c r="AB238" i="9"/>
  <c r="AC238" i="9"/>
  <c r="AB240" i="9"/>
  <c r="AC240" i="9"/>
  <c r="AB241" i="9"/>
  <c r="AC241" i="9"/>
  <c r="AB242" i="9"/>
  <c r="AC242" i="9"/>
  <c r="AB243" i="9"/>
  <c r="AC243" i="9"/>
  <c r="AB244" i="9"/>
  <c r="AC244" i="9"/>
  <c r="AB245" i="9"/>
  <c r="AC245" i="9"/>
  <c r="AB246" i="9"/>
  <c r="AC246" i="9"/>
  <c r="AB247" i="9"/>
  <c r="AC247" i="9"/>
  <c r="AB248" i="9"/>
  <c r="AC248" i="9"/>
  <c r="AC3" i="9"/>
  <c r="AB3" i="9"/>
  <c r="K248" i="9"/>
  <c r="J248" i="9"/>
  <c r="K247" i="9"/>
  <c r="J247" i="9"/>
  <c r="K246" i="9"/>
  <c r="J246" i="9"/>
  <c r="K245" i="9"/>
  <c r="J245" i="9"/>
  <c r="K244" i="9"/>
  <c r="J244" i="9"/>
  <c r="K243" i="9"/>
  <c r="J243" i="9"/>
  <c r="K241" i="9"/>
  <c r="J241" i="9"/>
  <c r="K240" i="9"/>
  <c r="J240" i="9"/>
  <c r="K238" i="9"/>
  <c r="J238" i="9"/>
  <c r="K236" i="9"/>
  <c r="J236" i="9"/>
  <c r="K234" i="9"/>
  <c r="J234" i="9"/>
  <c r="K233" i="9"/>
  <c r="J233" i="9"/>
  <c r="K232" i="9"/>
  <c r="J232" i="9"/>
  <c r="K231" i="9"/>
  <c r="J231" i="9"/>
  <c r="K229" i="9"/>
  <c r="J229" i="9"/>
  <c r="K228" i="9"/>
  <c r="J228" i="9"/>
  <c r="K226" i="9"/>
  <c r="J226" i="9"/>
  <c r="K225" i="9"/>
  <c r="J225" i="9"/>
  <c r="K223" i="9"/>
  <c r="J223" i="9"/>
  <c r="K222" i="9"/>
  <c r="J222" i="9"/>
  <c r="K218" i="9"/>
  <c r="J218" i="9"/>
  <c r="K217" i="9"/>
  <c r="J217" i="9"/>
  <c r="K216" i="9"/>
  <c r="J216" i="9"/>
  <c r="K215" i="9"/>
  <c r="J215" i="9"/>
  <c r="K214" i="9"/>
  <c r="J214" i="9"/>
  <c r="K211" i="9"/>
  <c r="J211" i="9"/>
  <c r="K207" i="9"/>
  <c r="J207" i="9"/>
  <c r="K205" i="9"/>
  <c r="J205" i="9"/>
  <c r="K195" i="9"/>
  <c r="J195" i="9"/>
  <c r="K193" i="9"/>
  <c r="J193" i="9"/>
  <c r="K192" i="9"/>
  <c r="J192" i="9"/>
  <c r="K191" i="9"/>
  <c r="J191" i="9"/>
  <c r="K190" i="9"/>
  <c r="J190" i="9"/>
  <c r="K189" i="9"/>
  <c r="J189" i="9"/>
  <c r="K188" i="9"/>
  <c r="J188" i="9"/>
  <c r="K187" i="9"/>
  <c r="J187" i="9"/>
  <c r="K186" i="9"/>
  <c r="J186" i="9"/>
  <c r="K185" i="9"/>
  <c r="J185" i="9"/>
  <c r="K184" i="9"/>
  <c r="J184" i="9"/>
  <c r="K183" i="9"/>
  <c r="J183" i="9"/>
  <c r="K182" i="9"/>
  <c r="J182" i="9"/>
  <c r="K181" i="9"/>
  <c r="J181" i="9"/>
  <c r="K180" i="9"/>
  <c r="J180" i="9"/>
  <c r="K179" i="9"/>
  <c r="J179" i="9"/>
  <c r="K178" i="9"/>
  <c r="J178" i="9"/>
  <c r="K177" i="9"/>
  <c r="J177" i="9"/>
  <c r="K176" i="9"/>
  <c r="J176" i="9"/>
  <c r="K175" i="9"/>
  <c r="J175" i="9"/>
  <c r="K174" i="9"/>
  <c r="J174" i="9"/>
  <c r="K172" i="9"/>
  <c r="J172" i="9"/>
  <c r="K171" i="9"/>
  <c r="J171" i="9"/>
  <c r="K170" i="9"/>
  <c r="J170" i="9"/>
  <c r="K169" i="9"/>
  <c r="J169" i="9"/>
  <c r="K168" i="9"/>
  <c r="J168" i="9"/>
  <c r="K167" i="9"/>
  <c r="J167" i="9"/>
  <c r="K166" i="9"/>
  <c r="J166" i="9"/>
  <c r="K165" i="9"/>
  <c r="J165" i="9"/>
  <c r="K164" i="9"/>
  <c r="J164" i="9"/>
  <c r="K163" i="9"/>
  <c r="J163" i="9"/>
  <c r="K162" i="9"/>
  <c r="J162" i="9"/>
  <c r="K161" i="9"/>
  <c r="J161" i="9"/>
  <c r="K160" i="9"/>
  <c r="J160" i="9"/>
  <c r="K159" i="9"/>
  <c r="J159" i="9"/>
  <c r="K157" i="9"/>
  <c r="J157" i="9"/>
  <c r="K156" i="9"/>
  <c r="J156" i="9"/>
  <c r="K155" i="9"/>
  <c r="J155" i="9"/>
  <c r="K154" i="9"/>
  <c r="J154" i="9"/>
  <c r="K153" i="9"/>
  <c r="J153" i="9"/>
  <c r="K152" i="9"/>
  <c r="J152" i="9"/>
  <c r="K151" i="9"/>
  <c r="J151" i="9"/>
  <c r="K149" i="9"/>
  <c r="J149" i="9"/>
  <c r="K148" i="9"/>
  <c r="J148" i="9"/>
  <c r="K147" i="9"/>
  <c r="J147" i="9"/>
  <c r="K146" i="9"/>
  <c r="J146" i="9"/>
  <c r="K145" i="9"/>
  <c r="J145" i="9"/>
  <c r="K144" i="9"/>
  <c r="J144" i="9"/>
  <c r="K143" i="9"/>
  <c r="J143" i="9"/>
  <c r="K142" i="9"/>
  <c r="J142" i="9"/>
  <c r="K141" i="9"/>
  <c r="J141" i="9"/>
  <c r="K138" i="9"/>
  <c r="J138" i="9"/>
  <c r="K137" i="9"/>
  <c r="J137" i="9"/>
  <c r="K136" i="9"/>
  <c r="J136" i="9"/>
  <c r="K135" i="9"/>
  <c r="J135" i="9"/>
  <c r="K134" i="9"/>
  <c r="J134" i="9"/>
  <c r="K133" i="9"/>
  <c r="J133" i="9"/>
  <c r="K132" i="9"/>
  <c r="J132" i="9"/>
  <c r="K131" i="9"/>
  <c r="J131" i="9"/>
  <c r="K130" i="9"/>
  <c r="J130" i="9"/>
  <c r="K128" i="9"/>
  <c r="J128" i="9"/>
  <c r="K127" i="9"/>
  <c r="J127" i="9"/>
  <c r="K126" i="9"/>
  <c r="J126" i="9"/>
  <c r="K125" i="9"/>
  <c r="J125" i="9"/>
  <c r="K124" i="9"/>
  <c r="J124" i="9"/>
  <c r="K123" i="9"/>
  <c r="J123" i="9"/>
  <c r="K122" i="9"/>
  <c r="J122" i="9"/>
  <c r="K121" i="9"/>
  <c r="J121" i="9"/>
  <c r="K119" i="9"/>
  <c r="J119" i="9"/>
  <c r="K118" i="9"/>
  <c r="J118" i="9"/>
  <c r="K117" i="9"/>
  <c r="J117" i="9"/>
  <c r="K116" i="9"/>
  <c r="J116" i="9"/>
  <c r="K115" i="9"/>
  <c r="J115" i="9"/>
  <c r="K114" i="9"/>
  <c r="J114" i="9"/>
  <c r="K113" i="9"/>
  <c r="J113" i="9"/>
  <c r="K112" i="9"/>
  <c r="J112" i="9"/>
  <c r="K110" i="9"/>
  <c r="J110" i="9"/>
  <c r="K109" i="9"/>
  <c r="J109" i="9"/>
  <c r="K108" i="9"/>
  <c r="J108" i="9"/>
  <c r="K107" i="9"/>
  <c r="J107" i="9"/>
  <c r="K106" i="9"/>
  <c r="J106" i="9"/>
  <c r="K105" i="9"/>
  <c r="J105" i="9"/>
  <c r="K104" i="9"/>
  <c r="J104" i="9"/>
  <c r="K103" i="9"/>
  <c r="J103" i="9"/>
  <c r="K102" i="9"/>
  <c r="J102" i="9"/>
  <c r="K101" i="9"/>
  <c r="J101" i="9"/>
  <c r="K100" i="9"/>
  <c r="J100" i="9"/>
  <c r="K99" i="9"/>
  <c r="J99" i="9"/>
  <c r="K98" i="9"/>
  <c r="J98" i="9"/>
  <c r="K97" i="9"/>
  <c r="J97" i="9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K84" i="9"/>
  <c r="J84" i="9"/>
  <c r="K83" i="9"/>
  <c r="J83" i="9"/>
  <c r="K82" i="9"/>
  <c r="J82" i="9"/>
  <c r="K81" i="9"/>
  <c r="J81" i="9"/>
  <c r="K80" i="9"/>
  <c r="J80" i="9"/>
  <c r="K78" i="9"/>
  <c r="J78" i="9"/>
  <c r="K77" i="9"/>
  <c r="J77" i="9"/>
  <c r="K76" i="9"/>
  <c r="J76" i="9"/>
  <c r="K75" i="9"/>
  <c r="J75" i="9"/>
  <c r="K74" i="9"/>
  <c r="J74" i="9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K56" i="9"/>
  <c r="J56" i="9"/>
  <c r="K55" i="9"/>
  <c r="J55" i="9"/>
  <c r="K54" i="9"/>
  <c r="J54" i="9"/>
  <c r="K53" i="9"/>
  <c r="J53" i="9"/>
  <c r="K52" i="9"/>
  <c r="J52" i="9"/>
  <c r="K51" i="9"/>
  <c r="J51" i="9"/>
  <c r="K50" i="9"/>
  <c r="J50" i="9"/>
  <c r="K49" i="9"/>
  <c r="J49" i="9"/>
  <c r="K48" i="9"/>
  <c r="J48" i="9"/>
  <c r="K47" i="9"/>
  <c r="J47" i="9"/>
  <c r="K46" i="9"/>
  <c r="J46" i="9"/>
  <c r="K45" i="9"/>
  <c r="J45" i="9"/>
  <c r="K44" i="9"/>
  <c r="J44" i="9"/>
  <c r="K43" i="9"/>
  <c r="J43" i="9"/>
  <c r="K42" i="9"/>
  <c r="J42" i="9"/>
  <c r="K40" i="9"/>
  <c r="J40" i="9"/>
  <c r="K39" i="9"/>
  <c r="J39" i="9"/>
  <c r="K38" i="9"/>
  <c r="J38" i="9"/>
  <c r="K37" i="9"/>
  <c r="J37" i="9"/>
  <c r="K36" i="9"/>
  <c r="J36" i="9"/>
  <c r="K35" i="9"/>
  <c r="J35" i="9"/>
  <c r="K34" i="9"/>
  <c r="J34" i="9"/>
  <c r="K33" i="9"/>
  <c r="J33" i="9"/>
  <c r="K32" i="9"/>
  <c r="J32" i="9"/>
  <c r="K30" i="9"/>
  <c r="J30" i="9"/>
  <c r="K29" i="9"/>
  <c r="J29" i="9"/>
  <c r="K28" i="9"/>
  <c r="J28" i="9"/>
  <c r="K27" i="9"/>
  <c r="J27" i="9"/>
  <c r="K26" i="9"/>
  <c r="J26" i="9"/>
  <c r="K25" i="9"/>
  <c r="J25" i="9"/>
  <c r="K24" i="9"/>
  <c r="J24" i="9"/>
  <c r="K23" i="9"/>
  <c r="J23" i="9"/>
  <c r="K22" i="9"/>
  <c r="J22" i="9"/>
  <c r="K21" i="9"/>
  <c r="J21" i="9"/>
  <c r="K20" i="9"/>
  <c r="J20" i="9"/>
  <c r="K19" i="9"/>
  <c r="J19" i="9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K5" i="9"/>
  <c r="J5" i="9"/>
  <c r="K4" i="9"/>
  <c r="J4" i="9"/>
  <c r="K3" i="9"/>
  <c r="J3" i="9"/>
  <c r="AQ81" i="7"/>
  <c r="AQ80" i="7"/>
  <c r="P78" i="7"/>
  <c r="P77" i="7"/>
  <c r="O78" i="7"/>
  <c r="N78" i="7"/>
  <c r="M78" i="7"/>
  <c r="J78" i="7"/>
  <c r="G78" i="7"/>
  <c r="E78" i="7"/>
  <c r="O77" i="7"/>
  <c r="N77" i="7"/>
  <c r="M77" i="7"/>
  <c r="J77" i="7"/>
  <c r="G77" i="7"/>
  <c r="E77" i="7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Z4" i="6"/>
  <c r="R91" i="2"/>
  <c r="O559" i="3"/>
  <c r="P559" i="3"/>
  <c r="P558" i="3"/>
  <c r="O558" i="3"/>
  <c r="O556" i="3"/>
  <c r="P556" i="3"/>
  <c r="P555" i="3"/>
  <c r="O555" i="3"/>
  <c r="P554" i="3"/>
  <c r="O554" i="3"/>
  <c r="P374" i="3"/>
  <c r="O374" i="3"/>
  <c r="P373" i="3"/>
  <c r="O373" i="3"/>
  <c r="P371" i="3"/>
  <c r="O371" i="3"/>
  <c r="P370" i="3"/>
  <c r="O370" i="3"/>
  <c r="P372" i="3"/>
  <c r="O372" i="3"/>
  <c r="P369" i="3"/>
  <c r="O369" i="3"/>
  <c r="P368" i="3"/>
  <c r="O368" i="3"/>
  <c r="N374" i="3"/>
  <c r="M374" i="3"/>
  <c r="J374" i="3"/>
  <c r="I374" i="3"/>
  <c r="F374" i="3"/>
  <c r="N373" i="3"/>
  <c r="M373" i="3"/>
  <c r="J373" i="3"/>
  <c r="I373" i="3"/>
  <c r="F373" i="3"/>
  <c r="N372" i="3"/>
  <c r="M372" i="3"/>
  <c r="J372" i="3"/>
  <c r="I372" i="3"/>
  <c r="F372" i="3"/>
  <c r="N371" i="3"/>
  <c r="M371" i="3"/>
  <c r="J371" i="3"/>
  <c r="I371" i="3"/>
  <c r="F371" i="3"/>
  <c r="N370" i="3"/>
  <c r="M370" i="3"/>
  <c r="J370" i="3"/>
  <c r="I370" i="3"/>
  <c r="F370" i="3"/>
  <c r="N369" i="3"/>
  <c r="M369" i="3"/>
  <c r="J369" i="3"/>
  <c r="I369" i="3"/>
  <c r="F369" i="3"/>
  <c r="N368" i="3"/>
  <c r="M368" i="3"/>
  <c r="J368" i="3"/>
  <c r="I368" i="3"/>
  <c r="F368" i="3"/>
  <c r="P187" i="3"/>
  <c r="O187" i="3"/>
  <c r="P186" i="3"/>
  <c r="O186" i="3"/>
  <c r="P184" i="3"/>
  <c r="O184" i="3"/>
  <c r="P183" i="3"/>
  <c r="O183" i="3"/>
  <c r="P185" i="3"/>
  <c r="O185" i="3"/>
  <c r="P182" i="3"/>
  <c r="O182" i="3"/>
  <c r="P181" i="3"/>
  <c r="O181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83" i="3"/>
  <c r="M183" i="3"/>
  <c r="J183" i="3"/>
  <c r="I183" i="3"/>
  <c r="F183" i="3"/>
  <c r="N182" i="3"/>
  <c r="M182" i="3"/>
  <c r="J182" i="3"/>
  <c r="I182" i="3"/>
  <c r="F182" i="3"/>
  <c r="N181" i="3"/>
  <c r="M181" i="3"/>
  <c r="J181" i="3"/>
  <c r="I181" i="3"/>
  <c r="F181" i="3"/>
  <c r="N559" i="3"/>
  <c r="M559" i="3"/>
  <c r="J559" i="3"/>
  <c r="I559" i="3"/>
  <c r="F559" i="3"/>
  <c r="N558" i="3"/>
  <c r="M558" i="3"/>
  <c r="J558" i="3"/>
  <c r="I558" i="3"/>
  <c r="F558" i="3"/>
  <c r="N556" i="3"/>
  <c r="M556" i="3"/>
  <c r="J556" i="3"/>
  <c r="I556" i="3"/>
  <c r="F556" i="3"/>
  <c r="N555" i="3"/>
  <c r="M555" i="3"/>
  <c r="J555" i="3"/>
  <c r="I555" i="3"/>
  <c r="F555" i="3"/>
  <c r="N554" i="3"/>
  <c r="M554" i="3"/>
  <c r="J554" i="3"/>
  <c r="I554" i="3"/>
  <c r="F554" i="3"/>
  <c r="P121" i="2"/>
  <c r="Q91" i="2"/>
  <c r="Z34" i="2"/>
  <c r="Z33" i="2"/>
  <c r="Z31" i="2"/>
  <c r="Z30" i="2"/>
  <c r="Z18" i="2"/>
  <c r="Z20" i="2" s="1"/>
  <c r="Z15" i="2"/>
  <c r="Z16" i="2" s="1"/>
  <c r="R90" i="2"/>
  <c r="CY250" i="8"/>
  <c r="CX250" i="8"/>
  <c r="CY249" i="8"/>
  <c r="CX249" i="8"/>
  <c r="CY248" i="8"/>
  <c r="CX248" i="8"/>
  <c r="CY247" i="8"/>
  <c r="CX247" i="8"/>
  <c r="CY246" i="8"/>
  <c r="CX246" i="8"/>
  <c r="CY245" i="8"/>
  <c r="CX245" i="8"/>
  <c r="CY243" i="8"/>
  <c r="CX243" i="8"/>
  <c r="CY242" i="8"/>
  <c r="CX242" i="8"/>
  <c r="CY240" i="8"/>
  <c r="CX240" i="8"/>
  <c r="CY238" i="8"/>
  <c r="CX238" i="8"/>
  <c r="CY236" i="8"/>
  <c r="CX236" i="8"/>
  <c r="CY235" i="8"/>
  <c r="CX235" i="8"/>
  <c r="CY234" i="8"/>
  <c r="CX234" i="8"/>
  <c r="CY233" i="8"/>
  <c r="CX233" i="8"/>
  <c r="CY231" i="8"/>
  <c r="CX231" i="8"/>
  <c r="CY230" i="8"/>
  <c r="CX230" i="8"/>
  <c r="CY228" i="8"/>
  <c r="CX228" i="8"/>
  <c r="CY227" i="8"/>
  <c r="CX227" i="8"/>
  <c r="CY225" i="8"/>
  <c r="CX225" i="8"/>
  <c r="CY224" i="8"/>
  <c r="CX224" i="8"/>
  <c r="CY220" i="8"/>
  <c r="CX220" i="8"/>
  <c r="CY219" i="8"/>
  <c r="CX219" i="8"/>
  <c r="CY218" i="8"/>
  <c r="CX218" i="8"/>
  <c r="CY217" i="8"/>
  <c r="CX217" i="8"/>
  <c r="CY216" i="8"/>
  <c r="CX216" i="8"/>
  <c r="CY213" i="8"/>
  <c r="CX213" i="8"/>
  <c r="CY209" i="8"/>
  <c r="CX209" i="8"/>
  <c r="CY207" i="8"/>
  <c r="CX207" i="8"/>
  <c r="CY197" i="8"/>
  <c r="CX197" i="8"/>
  <c r="CY195" i="8"/>
  <c r="CX195" i="8"/>
  <c r="CY194" i="8"/>
  <c r="CX194" i="8"/>
  <c r="CY193" i="8"/>
  <c r="CX193" i="8"/>
  <c r="CY192" i="8"/>
  <c r="CX192" i="8"/>
  <c r="CY191" i="8"/>
  <c r="CX191" i="8"/>
  <c r="CY190" i="8"/>
  <c r="CX190" i="8"/>
  <c r="CY189" i="8"/>
  <c r="CX189" i="8"/>
  <c r="CY188" i="8"/>
  <c r="CX188" i="8"/>
  <c r="CY187" i="8"/>
  <c r="CX187" i="8"/>
  <c r="CY186" i="8"/>
  <c r="CX186" i="8"/>
  <c r="CY185" i="8"/>
  <c r="CX185" i="8"/>
  <c r="CY184" i="8"/>
  <c r="CX184" i="8"/>
  <c r="CY183" i="8"/>
  <c r="CX183" i="8"/>
  <c r="CY182" i="8"/>
  <c r="CX182" i="8"/>
  <c r="CY181" i="8"/>
  <c r="CX181" i="8"/>
  <c r="CY180" i="8"/>
  <c r="CX180" i="8"/>
  <c r="CY179" i="8"/>
  <c r="CX179" i="8"/>
  <c r="CY178" i="8"/>
  <c r="CX178" i="8"/>
  <c r="CY177" i="8"/>
  <c r="CX177" i="8"/>
  <c r="CY176" i="8"/>
  <c r="CX176" i="8"/>
  <c r="CY174" i="8"/>
  <c r="CX174" i="8"/>
  <c r="CY173" i="8"/>
  <c r="CX173" i="8"/>
  <c r="CY172" i="8"/>
  <c r="CX172" i="8"/>
  <c r="CY171" i="8"/>
  <c r="CX171" i="8"/>
  <c r="CY170" i="8"/>
  <c r="CX170" i="8"/>
  <c r="CY169" i="8"/>
  <c r="CX169" i="8"/>
  <c r="CY168" i="8"/>
  <c r="CX168" i="8"/>
  <c r="CY167" i="8"/>
  <c r="CX167" i="8"/>
  <c r="CY166" i="8"/>
  <c r="CX166" i="8"/>
  <c r="CY165" i="8"/>
  <c r="CX165" i="8"/>
  <c r="CY164" i="8"/>
  <c r="CX164" i="8"/>
  <c r="CY163" i="8"/>
  <c r="CX163" i="8"/>
  <c r="CY162" i="8"/>
  <c r="CX162" i="8"/>
  <c r="CY161" i="8"/>
  <c r="CX161" i="8"/>
  <c r="CY159" i="8"/>
  <c r="CX159" i="8"/>
  <c r="CY158" i="8"/>
  <c r="CX158" i="8"/>
  <c r="CY157" i="8"/>
  <c r="CX157" i="8"/>
  <c r="CY156" i="8"/>
  <c r="CX156" i="8"/>
  <c r="CY155" i="8"/>
  <c r="CX155" i="8"/>
  <c r="CY154" i="8"/>
  <c r="CX154" i="8"/>
  <c r="CY153" i="8"/>
  <c r="CX153" i="8"/>
  <c r="CY151" i="8"/>
  <c r="CX151" i="8"/>
  <c r="CY150" i="8"/>
  <c r="CX150" i="8"/>
  <c r="CY149" i="8"/>
  <c r="CX149" i="8"/>
  <c r="CY148" i="8"/>
  <c r="CX148" i="8"/>
  <c r="CY147" i="8"/>
  <c r="CX147" i="8"/>
  <c r="CY146" i="8"/>
  <c r="CX146" i="8"/>
  <c r="CY145" i="8"/>
  <c r="CX145" i="8"/>
  <c r="CY144" i="8"/>
  <c r="CX144" i="8"/>
  <c r="CY143" i="8"/>
  <c r="CX143" i="8"/>
  <c r="CY140" i="8"/>
  <c r="CX140" i="8"/>
  <c r="CY139" i="8"/>
  <c r="CX139" i="8"/>
  <c r="CY138" i="8"/>
  <c r="CX138" i="8"/>
  <c r="CY137" i="8"/>
  <c r="CX137" i="8"/>
  <c r="CY136" i="8"/>
  <c r="CX136" i="8"/>
  <c r="CY135" i="8"/>
  <c r="CX135" i="8"/>
  <c r="CY134" i="8"/>
  <c r="CX134" i="8"/>
  <c r="CY133" i="8"/>
  <c r="CX133" i="8"/>
  <c r="CY132" i="8"/>
  <c r="CX132" i="8"/>
  <c r="CY130" i="8"/>
  <c r="CX130" i="8"/>
  <c r="CY129" i="8"/>
  <c r="CX129" i="8"/>
  <c r="CY128" i="8"/>
  <c r="CX128" i="8"/>
  <c r="CY127" i="8"/>
  <c r="CX127" i="8"/>
  <c r="CY126" i="8"/>
  <c r="CX126" i="8"/>
  <c r="CY125" i="8"/>
  <c r="CX125" i="8"/>
  <c r="CY124" i="8"/>
  <c r="CX124" i="8"/>
  <c r="CY123" i="8"/>
  <c r="CX123" i="8"/>
  <c r="CY121" i="8"/>
  <c r="CX121" i="8"/>
  <c r="CY120" i="8"/>
  <c r="CX120" i="8"/>
  <c r="CY119" i="8"/>
  <c r="CX119" i="8"/>
  <c r="CY118" i="8"/>
  <c r="CX118" i="8"/>
  <c r="CY117" i="8"/>
  <c r="CX117" i="8"/>
  <c r="CY116" i="8"/>
  <c r="CX116" i="8"/>
  <c r="CY115" i="8"/>
  <c r="CX115" i="8"/>
  <c r="CY114" i="8"/>
  <c r="CX114" i="8"/>
  <c r="CY112" i="8"/>
  <c r="CX112" i="8"/>
  <c r="CY111" i="8"/>
  <c r="CX111" i="8"/>
  <c r="CY110" i="8"/>
  <c r="CX110" i="8"/>
  <c r="CY109" i="8"/>
  <c r="CX109" i="8"/>
  <c r="CY108" i="8"/>
  <c r="CX108" i="8"/>
  <c r="CY107" i="8"/>
  <c r="CX107" i="8"/>
  <c r="CY106" i="8"/>
  <c r="CX106" i="8"/>
  <c r="CY105" i="8"/>
  <c r="CX105" i="8"/>
  <c r="CY104" i="8"/>
  <c r="CX104" i="8"/>
  <c r="CY103" i="8"/>
  <c r="CX103" i="8"/>
  <c r="CY102" i="8"/>
  <c r="CX102" i="8"/>
  <c r="CY101" i="8"/>
  <c r="CX101" i="8"/>
  <c r="CY100" i="8"/>
  <c r="CX100" i="8"/>
  <c r="CY99" i="8"/>
  <c r="CX99" i="8"/>
  <c r="CY98" i="8"/>
  <c r="CX98" i="8"/>
  <c r="CY97" i="8"/>
  <c r="CX97" i="8"/>
  <c r="CY96" i="8"/>
  <c r="CX96" i="8"/>
  <c r="CY95" i="8"/>
  <c r="CX95" i="8"/>
  <c r="CY94" i="8"/>
  <c r="CX94" i="8"/>
  <c r="CY93" i="8"/>
  <c r="CX93" i="8"/>
  <c r="CY92" i="8"/>
  <c r="CX92" i="8"/>
  <c r="CY91" i="8"/>
  <c r="CX91" i="8"/>
  <c r="CY90" i="8"/>
  <c r="CX90" i="8"/>
  <c r="CY89" i="8"/>
  <c r="CX89" i="8"/>
  <c r="CY88" i="8"/>
  <c r="CX88" i="8"/>
  <c r="CY87" i="8"/>
  <c r="CX87" i="8"/>
  <c r="CY86" i="8"/>
  <c r="CX86" i="8"/>
  <c r="CY85" i="8"/>
  <c r="CX85" i="8"/>
  <c r="CY84" i="8"/>
  <c r="CX84" i="8"/>
  <c r="CY83" i="8"/>
  <c r="CX83" i="8"/>
  <c r="CY82" i="8"/>
  <c r="CX82" i="8"/>
  <c r="CY80" i="8"/>
  <c r="CX80" i="8"/>
  <c r="CY79" i="8"/>
  <c r="CX79" i="8"/>
  <c r="CY78" i="8"/>
  <c r="CX78" i="8"/>
  <c r="CY77" i="8"/>
  <c r="CX77" i="8"/>
  <c r="CY76" i="8"/>
  <c r="CX76" i="8"/>
  <c r="CY74" i="8"/>
  <c r="CX74" i="8"/>
  <c r="CY73" i="8"/>
  <c r="CX73" i="8"/>
  <c r="CY72" i="8"/>
  <c r="CX72" i="8"/>
  <c r="CY71" i="8"/>
  <c r="CX71" i="8"/>
  <c r="CY70" i="8"/>
  <c r="CX70" i="8"/>
  <c r="CY69" i="8"/>
  <c r="CX69" i="8"/>
  <c r="CY68" i="8"/>
  <c r="CX68" i="8"/>
  <c r="CY66" i="8"/>
  <c r="CX66" i="8"/>
  <c r="CY65" i="8"/>
  <c r="CX65" i="8"/>
  <c r="CY64" i="8"/>
  <c r="CX64" i="8"/>
  <c r="CY63" i="8"/>
  <c r="CX63" i="8"/>
  <c r="CY62" i="8"/>
  <c r="CX62" i="8"/>
  <c r="CY61" i="8"/>
  <c r="CX61" i="8"/>
  <c r="CY60" i="8"/>
  <c r="CX60" i="8"/>
  <c r="CY59" i="8"/>
  <c r="CX59" i="8"/>
  <c r="CY58" i="8"/>
  <c r="CX58" i="8"/>
  <c r="CY57" i="8"/>
  <c r="CX57" i="8"/>
  <c r="CY56" i="8"/>
  <c r="CX56" i="8"/>
  <c r="CY55" i="8"/>
  <c r="CX55" i="8"/>
  <c r="CY54" i="8"/>
  <c r="CX54" i="8"/>
  <c r="CY53" i="8"/>
  <c r="CX53" i="8"/>
  <c r="CY52" i="8"/>
  <c r="CX52" i="8"/>
  <c r="CY51" i="8"/>
  <c r="CX51" i="8"/>
  <c r="CY50" i="8"/>
  <c r="CX50" i="8"/>
  <c r="CY49" i="8"/>
  <c r="CX49" i="8"/>
  <c r="CY48" i="8"/>
  <c r="CX48" i="8"/>
  <c r="CY47" i="8"/>
  <c r="CX47" i="8"/>
  <c r="CY46" i="8"/>
  <c r="CX46" i="8"/>
  <c r="CY45" i="8"/>
  <c r="CX45" i="8"/>
  <c r="CY44" i="8"/>
  <c r="CX44" i="8"/>
  <c r="CY42" i="8"/>
  <c r="CX42" i="8"/>
  <c r="CY41" i="8"/>
  <c r="CX41" i="8"/>
  <c r="CY40" i="8"/>
  <c r="CX40" i="8"/>
  <c r="CY39" i="8"/>
  <c r="CX39" i="8"/>
  <c r="CY38" i="8"/>
  <c r="CX38" i="8"/>
  <c r="CY37" i="8"/>
  <c r="CX37" i="8"/>
  <c r="CY36" i="8"/>
  <c r="CX36" i="8"/>
  <c r="CY35" i="8"/>
  <c r="CX35" i="8"/>
  <c r="CY34" i="8"/>
  <c r="CX34" i="8"/>
  <c r="CY32" i="8"/>
  <c r="CX32" i="8"/>
  <c r="CY31" i="8"/>
  <c r="CX31" i="8"/>
  <c r="CY30" i="8"/>
  <c r="CX30" i="8"/>
  <c r="CY29" i="8"/>
  <c r="CX29" i="8"/>
  <c r="CY28" i="8"/>
  <c r="CX28" i="8"/>
  <c r="CY27" i="8"/>
  <c r="CX27" i="8"/>
  <c r="CY26" i="8"/>
  <c r="CX26" i="8"/>
  <c r="CY25" i="8"/>
  <c r="CX25" i="8"/>
  <c r="CY24" i="8"/>
  <c r="CX24" i="8"/>
  <c r="CY23" i="8"/>
  <c r="CX23" i="8"/>
  <c r="CY22" i="8"/>
  <c r="CX22" i="8"/>
  <c r="CY21" i="8"/>
  <c r="CX21" i="8"/>
  <c r="CY20" i="8"/>
  <c r="CX20" i="8"/>
  <c r="CY19" i="8"/>
  <c r="CX19" i="8"/>
  <c r="CY18" i="8"/>
  <c r="CX18" i="8"/>
  <c r="CY17" i="8"/>
  <c r="CX17" i="8"/>
  <c r="CY16" i="8"/>
  <c r="CX16" i="8"/>
  <c r="CY15" i="8"/>
  <c r="CX15" i="8"/>
  <c r="CY14" i="8"/>
  <c r="CX14" i="8"/>
  <c r="CY13" i="8"/>
  <c r="CX13" i="8"/>
  <c r="CY12" i="8"/>
  <c r="CX12" i="8"/>
  <c r="CY11" i="8"/>
  <c r="CX11" i="8"/>
  <c r="CY10" i="8"/>
  <c r="CX10" i="8"/>
  <c r="CY9" i="8"/>
  <c r="CX9" i="8"/>
  <c r="CY8" i="8"/>
  <c r="CX8" i="8"/>
  <c r="CY7" i="8"/>
  <c r="CX7" i="8"/>
  <c r="CY6" i="8"/>
  <c r="CX6" i="8"/>
  <c r="CY5" i="8"/>
  <c r="CX5" i="8"/>
  <c r="P75" i="7"/>
  <c r="P74" i="7"/>
  <c r="O75" i="7"/>
  <c r="N75" i="7"/>
  <c r="M75" i="7"/>
  <c r="J75" i="7"/>
  <c r="G75" i="7"/>
  <c r="E75" i="7"/>
  <c r="AP81" i="7" s="1"/>
  <c r="O74" i="7"/>
  <c r="N74" i="7"/>
  <c r="M74" i="7"/>
  <c r="J74" i="7"/>
  <c r="G74" i="7"/>
  <c r="E74" i="7"/>
  <c r="AP80" i="7" s="1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N551" i="3"/>
  <c r="M551" i="3"/>
  <c r="J551" i="3"/>
  <c r="I551" i="3"/>
  <c r="F551" i="3"/>
  <c r="N550" i="3"/>
  <c r="M550" i="3"/>
  <c r="J550" i="3"/>
  <c r="I550" i="3"/>
  <c r="F550" i="3"/>
  <c r="N548" i="3"/>
  <c r="M548" i="3"/>
  <c r="J548" i="3"/>
  <c r="I548" i="3"/>
  <c r="F548" i="3"/>
  <c r="N547" i="3"/>
  <c r="M547" i="3"/>
  <c r="J547" i="3"/>
  <c r="I547" i="3"/>
  <c r="F547" i="3"/>
  <c r="N546" i="3"/>
  <c r="M546" i="3"/>
  <c r="J546" i="3"/>
  <c r="I546" i="3"/>
  <c r="F546" i="3"/>
  <c r="N366" i="3"/>
  <c r="M366" i="3"/>
  <c r="N365" i="3"/>
  <c r="M365" i="3"/>
  <c r="N364" i="3"/>
  <c r="M364" i="3"/>
  <c r="N363" i="3"/>
  <c r="M363" i="3"/>
  <c r="N362" i="3"/>
  <c r="M362" i="3"/>
  <c r="N361" i="3"/>
  <c r="M361" i="3"/>
  <c r="N360" i="3"/>
  <c r="M360" i="3"/>
  <c r="J366" i="3"/>
  <c r="I366" i="3"/>
  <c r="J365" i="3"/>
  <c r="I365" i="3"/>
  <c r="J364" i="3"/>
  <c r="I364" i="3"/>
  <c r="J363" i="3"/>
  <c r="I363" i="3"/>
  <c r="J362" i="3"/>
  <c r="I362" i="3"/>
  <c r="J361" i="3"/>
  <c r="I361" i="3"/>
  <c r="J360" i="3"/>
  <c r="I360" i="3"/>
  <c r="F366" i="3"/>
  <c r="F365" i="3"/>
  <c r="F364" i="3"/>
  <c r="F363" i="3"/>
  <c r="F362" i="3"/>
  <c r="F361" i="3"/>
  <c r="F360" i="3"/>
  <c r="N179" i="3"/>
  <c r="M179" i="3"/>
  <c r="N178" i="3"/>
  <c r="M178" i="3"/>
  <c r="N177" i="3"/>
  <c r="M177" i="3"/>
  <c r="N176" i="3"/>
  <c r="M176" i="3"/>
  <c r="N175" i="3"/>
  <c r="M175" i="3"/>
  <c r="N174" i="3"/>
  <c r="M174" i="3"/>
  <c r="N173" i="3"/>
  <c r="M173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F179" i="3"/>
  <c r="F178" i="3"/>
  <c r="F177" i="3"/>
  <c r="F176" i="3"/>
  <c r="F175" i="3"/>
  <c r="F174" i="3"/>
  <c r="F173" i="3"/>
  <c r="P120" i="2"/>
  <c r="Q90" i="2"/>
  <c r="Y34" i="2"/>
  <c r="Y33" i="2"/>
  <c r="Y31" i="2"/>
  <c r="Y30" i="2"/>
  <c r="Y18" i="2"/>
  <c r="Y20" i="2" s="1"/>
  <c r="Y15" i="2"/>
  <c r="Y17" i="2" s="1"/>
  <c r="CP46" i="8"/>
  <c r="CO46" i="8"/>
  <c r="CP102" i="8"/>
  <c r="CO102" i="8"/>
  <c r="CI102" i="8"/>
  <c r="CH102" i="8"/>
  <c r="CO6" i="8"/>
  <c r="CP6" i="8"/>
  <c r="CO7" i="8"/>
  <c r="CP7" i="8"/>
  <c r="CO8" i="8"/>
  <c r="CP8" i="8"/>
  <c r="CO9" i="8"/>
  <c r="CP9" i="8"/>
  <c r="CO10" i="8"/>
  <c r="CP10" i="8"/>
  <c r="CO11" i="8"/>
  <c r="CP11" i="8"/>
  <c r="CO12" i="8"/>
  <c r="CP12" i="8"/>
  <c r="CO13" i="8"/>
  <c r="CP13" i="8"/>
  <c r="CO14" i="8"/>
  <c r="CP14" i="8"/>
  <c r="CO15" i="8"/>
  <c r="CP15" i="8"/>
  <c r="CO16" i="8"/>
  <c r="CP16" i="8"/>
  <c r="CO17" i="8"/>
  <c r="CP17" i="8"/>
  <c r="CO18" i="8"/>
  <c r="CP18" i="8"/>
  <c r="CO19" i="8"/>
  <c r="CP19" i="8"/>
  <c r="CO20" i="8"/>
  <c r="CP20" i="8"/>
  <c r="CO21" i="8"/>
  <c r="CP21" i="8"/>
  <c r="CO22" i="8"/>
  <c r="CP22" i="8"/>
  <c r="CO23" i="8"/>
  <c r="CP23" i="8"/>
  <c r="CO24" i="8"/>
  <c r="CP24" i="8"/>
  <c r="CO25" i="8"/>
  <c r="CP25" i="8"/>
  <c r="CO26" i="8"/>
  <c r="CP26" i="8"/>
  <c r="CO27" i="8"/>
  <c r="CP27" i="8"/>
  <c r="CO28" i="8"/>
  <c r="CP28" i="8"/>
  <c r="CO29" i="8"/>
  <c r="CP29" i="8"/>
  <c r="CO30" i="8"/>
  <c r="CP30" i="8"/>
  <c r="CO31" i="8"/>
  <c r="CP31" i="8"/>
  <c r="CO32" i="8"/>
  <c r="CP32" i="8"/>
  <c r="CO34" i="8"/>
  <c r="CP34" i="8"/>
  <c r="CO35" i="8"/>
  <c r="CP35" i="8"/>
  <c r="CO36" i="8"/>
  <c r="CP36" i="8"/>
  <c r="CO37" i="8"/>
  <c r="CP37" i="8"/>
  <c r="CO38" i="8"/>
  <c r="CP38" i="8"/>
  <c r="CO39" i="8"/>
  <c r="CP39" i="8"/>
  <c r="CO40" i="8"/>
  <c r="CP40" i="8"/>
  <c r="CO41" i="8"/>
  <c r="CP41" i="8"/>
  <c r="CO42" i="8"/>
  <c r="CP42" i="8"/>
  <c r="CO44" i="8"/>
  <c r="CP44" i="8"/>
  <c r="CO45" i="8"/>
  <c r="CP45" i="8"/>
  <c r="CO47" i="8"/>
  <c r="CP47" i="8"/>
  <c r="CO48" i="8"/>
  <c r="CP48" i="8"/>
  <c r="CO49" i="8"/>
  <c r="CP49" i="8"/>
  <c r="CO50" i="8"/>
  <c r="CP50" i="8"/>
  <c r="CO51" i="8"/>
  <c r="CP51" i="8"/>
  <c r="CO52" i="8"/>
  <c r="CP52" i="8"/>
  <c r="CO53" i="8"/>
  <c r="CP53" i="8"/>
  <c r="CO54" i="8"/>
  <c r="CP54" i="8"/>
  <c r="CO55" i="8"/>
  <c r="CP55" i="8"/>
  <c r="CO56" i="8"/>
  <c r="CP56" i="8"/>
  <c r="CO57" i="8"/>
  <c r="CP57" i="8"/>
  <c r="CO58" i="8"/>
  <c r="CP58" i="8"/>
  <c r="CO59" i="8"/>
  <c r="CP59" i="8"/>
  <c r="CO60" i="8"/>
  <c r="CP60" i="8"/>
  <c r="CO61" i="8"/>
  <c r="CP61" i="8"/>
  <c r="CO62" i="8"/>
  <c r="CP62" i="8"/>
  <c r="CO63" i="8"/>
  <c r="CP63" i="8"/>
  <c r="CO64" i="8"/>
  <c r="CP64" i="8"/>
  <c r="CO65" i="8"/>
  <c r="CP65" i="8"/>
  <c r="CO66" i="8"/>
  <c r="CP66" i="8"/>
  <c r="CO68" i="8"/>
  <c r="CP68" i="8"/>
  <c r="CO69" i="8"/>
  <c r="CP69" i="8"/>
  <c r="CO70" i="8"/>
  <c r="CP70" i="8"/>
  <c r="CO71" i="8"/>
  <c r="CP71" i="8"/>
  <c r="CO72" i="8"/>
  <c r="CP72" i="8"/>
  <c r="CO73" i="8"/>
  <c r="CP73" i="8"/>
  <c r="CO74" i="8"/>
  <c r="CP74" i="8"/>
  <c r="CO76" i="8"/>
  <c r="CP76" i="8"/>
  <c r="CO77" i="8"/>
  <c r="CP77" i="8"/>
  <c r="CO78" i="8"/>
  <c r="CP78" i="8"/>
  <c r="CO79" i="8"/>
  <c r="CP79" i="8"/>
  <c r="CO80" i="8"/>
  <c r="CP80" i="8"/>
  <c r="CO82" i="8"/>
  <c r="CP82" i="8"/>
  <c r="CO83" i="8"/>
  <c r="CP83" i="8"/>
  <c r="CO84" i="8"/>
  <c r="CP84" i="8"/>
  <c r="CO85" i="8"/>
  <c r="CP85" i="8"/>
  <c r="CO86" i="8"/>
  <c r="CP86" i="8"/>
  <c r="CO87" i="8"/>
  <c r="CP87" i="8"/>
  <c r="CO88" i="8"/>
  <c r="CP88" i="8"/>
  <c r="CO89" i="8"/>
  <c r="CP89" i="8"/>
  <c r="CO90" i="8"/>
  <c r="CP90" i="8"/>
  <c r="CO91" i="8"/>
  <c r="CP91" i="8"/>
  <c r="CO92" i="8"/>
  <c r="CP92" i="8"/>
  <c r="CO93" i="8"/>
  <c r="CP93" i="8"/>
  <c r="CO94" i="8"/>
  <c r="CP94" i="8"/>
  <c r="CO95" i="8"/>
  <c r="CP95" i="8"/>
  <c r="CO96" i="8"/>
  <c r="CP96" i="8"/>
  <c r="CO97" i="8"/>
  <c r="CP97" i="8"/>
  <c r="CO98" i="8"/>
  <c r="CP98" i="8"/>
  <c r="CO99" i="8"/>
  <c r="CP99" i="8"/>
  <c r="CO100" i="8"/>
  <c r="CP100" i="8"/>
  <c r="CO101" i="8"/>
  <c r="CP101" i="8"/>
  <c r="CO103" i="8"/>
  <c r="CP103" i="8"/>
  <c r="CO104" i="8"/>
  <c r="CP104" i="8"/>
  <c r="CO105" i="8"/>
  <c r="CP105" i="8"/>
  <c r="CO106" i="8"/>
  <c r="CP106" i="8"/>
  <c r="CO107" i="8"/>
  <c r="CP107" i="8"/>
  <c r="CO108" i="8"/>
  <c r="CP108" i="8"/>
  <c r="CO109" i="8"/>
  <c r="CP109" i="8"/>
  <c r="CO110" i="8"/>
  <c r="CP110" i="8"/>
  <c r="CO111" i="8"/>
  <c r="CP111" i="8"/>
  <c r="CO112" i="8"/>
  <c r="CP112" i="8"/>
  <c r="CO114" i="8"/>
  <c r="CP114" i="8"/>
  <c r="CO115" i="8"/>
  <c r="CP115" i="8"/>
  <c r="CO116" i="8"/>
  <c r="CP116" i="8"/>
  <c r="CO117" i="8"/>
  <c r="CP117" i="8"/>
  <c r="CO118" i="8"/>
  <c r="CP118" i="8"/>
  <c r="CO119" i="8"/>
  <c r="CP119" i="8"/>
  <c r="CO120" i="8"/>
  <c r="CP120" i="8"/>
  <c r="CO121" i="8"/>
  <c r="CP121" i="8"/>
  <c r="CO123" i="8"/>
  <c r="CP123" i="8"/>
  <c r="CO124" i="8"/>
  <c r="CP124" i="8"/>
  <c r="CO125" i="8"/>
  <c r="CP125" i="8"/>
  <c r="CO126" i="8"/>
  <c r="CP126" i="8"/>
  <c r="CO127" i="8"/>
  <c r="CP127" i="8"/>
  <c r="CO128" i="8"/>
  <c r="CP128" i="8"/>
  <c r="CO129" i="8"/>
  <c r="CP129" i="8"/>
  <c r="CO130" i="8"/>
  <c r="CP130" i="8"/>
  <c r="CO132" i="8"/>
  <c r="CP132" i="8"/>
  <c r="CO133" i="8"/>
  <c r="CP133" i="8"/>
  <c r="CO134" i="8"/>
  <c r="CP134" i="8"/>
  <c r="CO135" i="8"/>
  <c r="CP135" i="8"/>
  <c r="CO136" i="8"/>
  <c r="CP136" i="8"/>
  <c r="CO137" i="8"/>
  <c r="CP137" i="8"/>
  <c r="CO138" i="8"/>
  <c r="CP138" i="8"/>
  <c r="CO139" i="8"/>
  <c r="CP139" i="8"/>
  <c r="CO140" i="8"/>
  <c r="CP140" i="8"/>
  <c r="CO143" i="8"/>
  <c r="CP143" i="8"/>
  <c r="CO144" i="8"/>
  <c r="CP144" i="8"/>
  <c r="CO145" i="8"/>
  <c r="CP145" i="8"/>
  <c r="CO146" i="8"/>
  <c r="CP146" i="8"/>
  <c r="CO147" i="8"/>
  <c r="CP147" i="8"/>
  <c r="CO148" i="8"/>
  <c r="CP148" i="8"/>
  <c r="CO149" i="8"/>
  <c r="CP149" i="8"/>
  <c r="CO150" i="8"/>
  <c r="CP150" i="8"/>
  <c r="CO151" i="8"/>
  <c r="CP151" i="8"/>
  <c r="CO153" i="8"/>
  <c r="CP153" i="8"/>
  <c r="CO154" i="8"/>
  <c r="CP154" i="8"/>
  <c r="CO155" i="8"/>
  <c r="CP155" i="8"/>
  <c r="CO156" i="8"/>
  <c r="CP156" i="8"/>
  <c r="CO157" i="8"/>
  <c r="CP157" i="8"/>
  <c r="CO158" i="8"/>
  <c r="CP158" i="8"/>
  <c r="CO159" i="8"/>
  <c r="CP159" i="8"/>
  <c r="CO161" i="8"/>
  <c r="CP161" i="8"/>
  <c r="CO162" i="8"/>
  <c r="CP162" i="8"/>
  <c r="CO163" i="8"/>
  <c r="CP163" i="8"/>
  <c r="CO164" i="8"/>
  <c r="CP164" i="8"/>
  <c r="CO165" i="8"/>
  <c r="CP165" i="8"/>
  <c r="CO166" i="8"/>
  <c r="CP166" i="8"/>
  <c r="CO167" i="8"/>
  <c r="CP167" i="8"/>
  <c r="CO168" i="8"/>
  <c r="CP168" i="8"/>
  <c r="CO169" i="8"/>
  <c r="CP169" i="8"/>
  <c r="CO170" i="8"/>
  <c r="CP170" i="8"/>
  <c r="CO171" i="8"/>
  <c r="CP171" i="8"/>
  <c r="CO172" i="8"/>
  <c r="CP172" i="8"/>
  <c r="CO173" i="8"/>
  <c r="CP173" i="8"/>
  <c r="CO174" i="8"/>
  <c r="CP174" i="8"/>
  <c r="CO176" i="8"/>
  <c r="CP176" i="8"/>
  <c r="CO177" i="8"/>
  <c r="CP177" i="8"/>
  <c r="CO178" i="8"/>
  <c r="CP178" i="8"/>
  <c r="CO179" i="8"/>
  <c r="CP179" i="8"/>
  <c r="CO180" i="8"/>
  <c r="CP180" i="8"/>
  <c r="CO181" i="8"/>
  <c r="CP181" i="8"/>
  <c r="CO182" i="8"/>
  <c r="CP182" i="8"/>
  <c r="CO183" i="8"/>
  <c r="CP183" i="8"/>
  <c r="CO184" i="8"/>
  <c r="CP184" i="8"/>
  <c r="CO185" i="8"/>
  <c r="CP185" i="8"/>
  <c r="CO186" i="8"/>
  <c r="CP186" i="8"/>
  <c r="CO187" i="8"/>
  <c r="CP187" i="8"/>
  <c r="CO188" i="8"/>
  <c r="CP188" i="8"/>
  <c r="CO189" i="8"/>
  <c r="CP189" i="8"/>
  <c r="CO190" i="8"/>
  <c r="CP190" i="8"/>
  <c r="CO191" i="8"/>
  <c r="CP191" i="8"/>
  <c r="CO192" i="8"/>
  <c r="CP192" i="8"/>
  <c r="CO193" i="8"/>
  <c r="CP193" i="8"/>
  <c r="CO194" i="8"/>
  <c r="CP194" i="8"/>
  <c r="CO195" i="8"/>
  <c r="CP195" i="8"/>
  <c r="CO197" i="8"/>
  <c r="CP197" i="8"/>
  <c r="CO207" i="8"/>
  <c r="CP207" i="8"/>
  <c r="CO209" i="8"/>
  <c r="CP209" i="8"/>
  <c r="CO213" i="8"/>
  <c r="CP213" i="8"/>
  <c r="CO216" i="8"/>
  <c r="CP216" i="8"/>
  <c r="CO217" i="8"/>
  <c r="CP217" i="8"/>
  <c r="CO218" i="8"/>
  <c r="CP218" i="8"/>
  <c r="CO219" i="8"/>
  <c r="CP219" i="8"/>
  <c r="CO220" i="8"/>
  <c r="CP220" i="8"/>
  <c r="CO224" i="8"/>
  <c r="CP224" i="8"/>
  <c r="CO225" i="8"/>
  <c r="CP225" i="8"/>
  <c r="CO227" i="8"/>
  <c r="CP227" i="8"/>
  <c r="CO228" i="8"/>
  <c r="CP228" i="8"/>
  <c r="CO230" i="8"/>
  <c r="CP230" i="8"/>
  <c r="CO231" i="8"/>
  <c r="CP231" i="8"/>
  <c r="CO233" i="8"/>
  <c r="CP233" i="8"/>
  <c r="CO234" i="8"/>
  <c r="CP234" i="8"/>
  <c r="CO235" i="8"/>
  <c r="CP235" i="8"/>
  <c r="CO236" i="8"/>
  <c r="CP236" i="8"/>
  <c r="CO238" i="8"/>
  <c r="CP238" i="8"/>
  <c r="CO240" i="8"/>
  <c r="CP240" i="8"/>
  <c r="CO242" i="8"/>
  <c r="CP242" i="8"/>
  <c r="CO243" i="8"/>
  <c r="CP243" i="8"/>
  <c r="CO245" i="8"/>
  <c r="CP245" i="8"/>
  <c r="CO246" i="8"/>
  <c r="CP246" i="8"/>
  <c r="CO247" i="8"/>
  <c r="CP247" i="8"/>
  <c r="CO248" i="8"/>
  <c r="CP248" i="8"/>
  <c r="CO249" i="8"/>
  <c r="CP249" i="8"/>
  <c r="CO250" i="8"/>
  <c r="CP250" i="8"/>
  <c r="CP5" i="8"/>
  <c r="CO5" i="8"/>
  <c r="P72" i="7"/>
  <c r="P71" i="7"/>
  <c r="O72" i="7"/>
  <c r="N72" i="7"/>
  <c r="M72" i="7"/>
  <c r="J72" i="7"/>
  <c r="G72" i="7"/>
  <c r="E72" i="7"/>
  <c r="AO81" i="7" s="1"/>
  <c r="O71" i="7"/>
  <c r="N71" i="7"/>
  <c r="M71" i="7"/>
  <c r="J71" i="7"/>
  <c r="G71" i="7"/>
  <c r="E71" i="7"/>
  <c r="AO80" i="7" s="1"/>
  <c r="X17" i="6"/>
  <c r="X16" i="6"/>
  <c r="X15" i="6"/>
  <c r="X14" i="6"/>
  <c r="X13" i="6"/>
  <c r="X12" i="6"/>
  <c r="X11" i="6"/>
  <c r="X10" i="6"/>
  <c r="X9" i="6"/>
  <c r="X8" i="6"/>
  <c r="X7" i="6"/>
  <c r="X6" i="6"/>
  <c r="X5" i="6"/>
  <c r="X4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R89" i="2"/>
  <c r="N119" i="2" s="1"/>
  <c r="Q89" i="2"/>
  <c r="Q88" i="2"/>
  <c r="Q87" i="2"/>
  <c r="P543" i="3"/>
  <c r="O543" i="3"/>
  <c r="P542" i="3"/>
  <c r="O542" i="3"/>
  <c r="P540" i="3"/>
  <c r="O540" i="3"/>
  <c r="P539" i="3"/>
  <c r="O539" i="3"/>
  <c r="P538" i="3"/>
  <c r="O538" i="3"/>
  <c r="N543" i="3"/>
  <c r="M543" i="3"/>
  <c r="J543" i="3"/>
  <c r="I543" i="3"/>
  <c r="F543" i="3"/>
  <c r="N542" i="3"/>
  <c r="M542" i="3"/>
  <c r="J542" i="3"/>
  <c r="I542" i="3"/>
  <c r="F542" i="3"/>
  <c r="N540" i="3"/>
  <c r="M540" i="3"/>
  <c r="J540" i="3"/>
  <c r="I540" i="3"/>
  <c r="F540" i="3"/>
  <c r="N539" i="3"/>
  <c r="M539" i="3"/>
  <c r="J539" i="3"/>
  <c r="I539" i="3"/>
  <c r="F539" i="3"/>
  <c r="N538" i="3"/>
  <c r="M538" i="3"/>
  <c r="J538" i="3"/>
  <c r="I538" i="3"/>
  <c r="F538" i="3"/>
  <c r="P358" i="3"/>
  <c r="O358" i="3"/>
  <c r="P357" i="3"/>
  <c r="O357" i="3"/>
  <c r="P356" i="3"/>
  <c r="O356" i="3"/>
  <c r="P355" i="3"/>
  <c r="O355" i="3"/>
  <c r="P354" i="3"/>
  <c r="O354" i="3"/>
  <c r="P353" i="3"/>
  <c r="O353" i="3"/>
  <c r="P352" i="3"/>
  <c r="O352" i="3"/>
  <c r="N358" i="3"/>
  <c r="M358" i="3"/>
  <c r="J358" i="3"/>
  <c r="I358" i="3"/>
  <c r="F358" i="3"/>
  <c r="N357" i="3"/>
  <c r="M357" i="3"/>
  <c r="J357" i="3"/>
  <c r="I357" i="3"/>
  <c r="F357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353" i="3"/>
  <c r="M353" i="3"/>
  <c r="J353" i="3"/>
  <c r="I353" i="3"/>
  <c r="F353" i="3"/>
  <c r="N352" i="3"/>
  <c r="M352" i="3"/>
  <c r="J352" i="3"/>
  <c r="I352" i="3"/>
  <c r="F352" i="3"/>
  <c r="N171" i="3"/>
  <c r="M171" i="3"/>
  <c r="J171" i="3"/>
  <c r="I171" i="3"/>
  <c r="F171" i="3"/>
  <c r="N170" i="3"/>
  <c r="M170" i="3"/>
  <c r="J170" i="3"/>
  <c r="I170" i="3"/>
  <c r="F170" i="3"/>
  <c r="N169" i="3"/>
  <c r="M169" i="3"/>
  <c r="J169" i="3"/>
  <c r="I169" i="3"/>
  <c r="F169" i="3"/>
  <c r="N168" i="3"/>
  <c r="M168" i="3"/>
  <c r="J168" i="3"/>
  <c r="I168" i="3"/>
  <c r="F168" i="3"/>
  <c r="N167" i="3"/>
  <c r="M167" i="3"/>
  <c r="J167" i="3"/>
  <c r="I167" i="3"/>
  <c r="F167" i="3"/>
  <c r="N166" i="3"/>
  <c r="M166" i="3"/>
  <c r="J166" i="3"/>
  <c r="I166" i="3"/>
  <c r="F166" i="3"/>
  <c r="N165" i="3"/>
  <c r="M165" i="3"/>
  <c r="J165" i="3"/>
  <c r="I165" i="3"/>
  <c r="F165" i="3"/>
  <c r="R88" i="2"/>
  <c r="O118" i="2" s="1"/>
  <c r="B121" i="2" l="1"/>
  <c r="D121" i="2"/>
  <c r="G121" i="2"/>
  <c r="C121" i="2"/>
  <c r="K121" i="2"/>
  <c r="E121" i="2"/>
  <c r="M121" i="2"/>
  <c r="I121" i="2"/>
  <c r="F121" i="2"/>
  <c r="J121" i="2"/>
  <c r="N121" i="2"/>
  <c r="H121" i="2"/>
  <c r="L121" i="2"/>
  <c r="O121" i="2"/>
  <c r="Z17" i="2"/>
  <c r="Z19" i="2"/>
  <c r="D120" i="2"/>
  <c r="G120" i="2"/>
  <c r="E120" i="2"/>
  <c r="F120" i="2"/>
  <c r="I120" i="2"/>
  <c r="J120" i="2"/>
  <c r="B120" i="2"/>
  <c r="K120" i="2"/>
  <c r="C120" i="2"/>
  <c r="L120" i="2"/>
  <c r="M120" i="2"/>
  <c r="N120" i="2"/>
  <c r="O120" i="2"/>
  <c r="H120" i="2"/>
  <c r="Y16" i="2"/>
  <c r="Y19" i="2"/>
  <c r="C119" i="2"/>
  <c r="G119" i="2"/>
  <c r="K119" i="2"/>
  <c r="O119" i="2"/>
  <c r="D119" i="2"/>
  <c r="P119" i="2"/>
  <c r="I119" i="2"/>
  <c r="M119" i="2"/>
  <c r="H119" i="2"/>
  <c r="L119" i="2"/>
  <c r="E119" i="2"/>
  <c r="B119" i="2"/>
  <c r="F119" i="2"/>
  <c r="J119" i="2"/>
  <c r="E118" i="2"/>
  <c r="I118" i="2"/>
  <c r="M118" i="2"/>
  <c r="H118" i="2"/>
  <c r="P118" i="2"/>
  <c r="B118" i="2"/>
  <c r="F118" i="2"/>
  <c r="J118" i="2"/>
  <c r="N118" i="2"/>
  <c r="D118" i="2"/>
  <c r="L118" i="2"/>
  <c r="C118" i="2"/>
  <c r="G118" i="2"/>
  <c r="K118" i="2"/>
  <c r="X15" i="2"/>
  <c r="W15" i="2"/>
  <c r="W17" i="2" s="1"/>
  <c r="V15" i="2"/>
  <c r="V16" i="2" s="1"/>
  <c r="U15" i="2"/>
  <c r="U17" i="2" s="1"/>
  <c r="X36" i="2"/>
  <c r="W36" i="2"/>
  <c r="W31" i="2" s="1"/>
  <c r="V36" i="2"/>
  <c r="U36" i="2"/>
  <c r="U31" i="2" s="1"/>
  <c r="X35" i="2"/>
  <c r="X33" i="2" s="1"/>
  <c r="W35" i="2"/>
  <c r="W30" i="2" s="1"/>
  <c r="V35" i="2"/>
  <c r="V30" i="2" s="1"/>
  <c r="U35" i="2"/>
  <c r="U30" i="2" s="1"/>
  <c r="X34" i="2"/>
  <c r="W34" i="2"/>
  <c r="V34" i="2"/>
  <c r="U34" i="2"/>
  <c r="V33" i="2"/>
  <c r="X31" i="2"/>
  <c r="V31" i="2"/>
  <c r="W20" i="2"/>
  <c r="V20" i="2"/>
  <c r="W19" i="2"/>
  <c r="V19" i="2"/>
  <c r="W33" i="2" l="1"/>
  <c r="U33" i="2"/>
  <c r="X30" i="2"/>
  <c r="W16" i="2"/>
  <c r="V17" i="2"/>
  <c r="CI250" i="8"/>
  <c r="CH250" i="8"/>
  <c r="CI249" i="8"/>
  <c r="CH249" i="8"/>
  <c r="CI248" i="8"/>
  <c r="CH248" i="8"/>
  <c r="CI247" i="8"/>
  <c r="CH247" i="8"/>
  <c r="CI246" i="8"/>
  <c r="CH246" i="8"/>
  <c r="CI245" i="8"/>
  <c r="CH245" i="8"/>
  <c r="CI243" i="8"/>
  <c r="CH243" i="8"/>
  <c r="CI242" i="8"/>
  <c r="CH242" i="8"/>
  <c r="CI240" i="8"/>
  <c r="CH240" i="8"/>
  <c r="CI238" i="8"/>
  <c r="CH238" i="8"/>
  <c r="CI236" i="8"/>
  <c r="CH236" i="8"/>
  <c r="CI235" i="8"/>
  <c r="CH235" i="8"/>
  <c r="CI234" i="8"/>
  <c r="CH234" i="8"/>
  <c r="CI233" i="8"/>
  <c r="CH233" i="8"/>
  <c r="CI231" i="8"/>
  <c r="CH231" i="8"/>
  <c r="CI230" i="8"/>
  <c r="CH230" i="8"/>
  <c r="CI228" i="8"/>
  <c r="CH228" i="8"/>
  <c r="CI227" i="8"/>
  <c r="CH227" i="8"/>
  <c r="CI225" i="8"/>
  <c r="CH225" i="8"/>
  <c r="CI224" i="8"/>
  <c r="CH224" i="8"/>
  <c r="CI220" i="8"/>
  <c r="CH220" i="8"/>
  <c r="CI219" i="8"/>
  <c r="CH219" i="8"/>
  <c r="CI218" i="8"/>
  <c r="CH218" i="8"/>
  <c r="CI217" i="8"/>
  <c r="CH217" i="8"/>
  <c r="CI216" i="8"/>
  <c r="CH216" i="8"/>
  <c r="CI213" i="8"/>
  <c r="CH213" i="8"/>
  <c r="CI209" i="8"/>
  <c r="CH209" i="8"/>
  <c r="CI207" i="8"/>
  <c r="CH207" i="8"/>
  <c r="CI197" i="8"/>
  <c r="CH197" i="8"/>
  <c r="CI195" i="8"/>
  <c r="CH195" i="8"/>
  <c r="CI194" i="8"/>
  <c r="CH194" i="8"/>
  <c r="CI193" i="8"/>
  <c r="CH193" i="8"/>
  <c r="CI192" i="8"/>
  <c r="CH192" i="8"/>
  <c r="CI191" i="8"/>
  <c r="CH191" i="8"/>
  <c r="CI190" i="8"/>
  <c r="CH190" i="8"/>
  <c r="CI189" i="8"/>
  <c r="CH189" i="8"/>
  <c r="CI188" i="8"/>
  <c r="CH188" i="8"/>
  <c r="CI187" i="8"/>
  <c r="CH187" i="8"/>
  <c r="CI186" i="8"/>
  <c r="CH186" i="8"/>
  <c r="CI185" i="8"/>
  <c r="CH185" i="8"/>
  <c r="CI184" i="8"/>
  <c r="CH184" i="8"/>
  <c r="CI183" i="8"/>
  <c r="CH183" i="8"/>
  <c r="CI182" i="8"/>
  <c r="CH182" i="8"/>
  <c r="CI181" i="8"/>
  <c r="CH181" i="8"/>
  <c r="CI180" i="8"/>
  <c r="CH180" i="8"/>
  <c r="CI179" i="8"/>
  <c r="CH179" i="8"/>
  <c r="CI178" i="8"/>
  <c r="CH178" i="8"/>
  <c r="CI177" i="8"/>
  <c r="CH177" i="8"/>
  <c r="CI176" i="8"/>
  <c r="CH176" i="8"/>
  <c r="CI174" i="8"/>
  <c r="CH174" i="8"/>
  <c r="CI173" i="8"/>
  <c r="CH173" i="8"/>
  <c r="CI172" i="8"/>
  <c r="CH172" i="8"/>
  <c r="CI171" i="8"/>
  <c r="CH171" i="8"/>
  <c r="CI170" i="8"/>
  <c r="CH170" i="8"/>
  <c r="CI169" i="8"/>
  <c r="CH169" i="8"/>
  <c r="CI168" i="8"/>
  <c r="CH168" i="8"/>
  <c r="CI167" i="8"/>
  <c r="CH167" i="8"/>
  <c r="CI166" i="8"/>
  <c r="CH166" i="8"/>
  <c r="CI165" i="8"/>
  <c r="CH165" i="8"/>
  <c r="CI164" i="8"/>
  <c r="CH164" i="8"/>
  <c r="CI163" i="8"/>
  <c r="CH163" i="8"/>
  <c r="CI162" i="8"/>
  <c r="CH162" i="8"/>
  <c r="CI161" i="8"/>
  <c r="CH161" i="8"/>
  <c r="CI159" i="8"/>
  <c r="CH159" i="8"/>
  <c r="CI158" i="8"/>
  <c r="CH158" i="8"/>
  <c r="CI157" i="8"/>
  <c r="CH157" i="8"/>
  <c r="CI156" i="8"/>
  <c r="CH156" i="8"/>
  <c r="CI155" i="8"/>
  <c r="CH155" i="8"/>
  <c r="CI154" i="8"/>
  <c r="CH154" i="8"/>
  <c r="CI153" i="8"/>
  <c r="CH153" i="8"/>
  <c r="CI151" i="8"/>
  <c r="CH151" i="8"/>
  <c r="CI150" i="8"/>
  <c r="CH150" i="8"/>
  <c r="CI149" i="8"/>
  <c r="CH149" i="8"/>
  <c r="CI148" i="8"/>
  <c r="CH148" i="8"/>
  <c r="CI147" i="8"/>
  <c r="CH147" i="8"/>
  <c r="CI146" i="8"/>
  <c r="CH146" i="8"/>
  <c r="CI145" i="8"/>
  <c r="CH145" i="8"/>
  <c r="CI144" i="8"/>
  <c r="CH144" i="8"/>
  <c r="CI143" i="8"/>
  <c r="CH143" i="8"/>
  <c r="CI140" i="8"/>
  <c r="CH140" i="8"/>
  <c r="CI139" i="8"/>
  <c r="CH139" i="8"/>
  <c r="CI138" i="8"/>
  <c r="CH138" i="8"/>
  <c r="CI137" i="8"/>
  <c r="CH137" i="8"/>
  <c r="CI136" i="8"/>
  <c r="CH136" i="8"/>
  <c r="CI135" i="8"/>
  <c r="CH135" i="8"/>
  <c r="CI134" i="8"/>
  <c r="CH134" i="8"/>
  <c r="CI133" i="8"/>
  <c r="CH133" i="8"/>
  <c r="CI132" i="8"/>
  <c r="CH132" i="8"/>
  <c r="CI130" i="8"/>
  <c r="CH130" i="8"/>
  <c r="CI129" i="8"/>
  <c r="CH129" i="8"/>
  <c r="CI128" i="8"/>
  <c r="CH128" i="8"/>
  <c r="CI127" i="8"/>
  <c r="CH127" i="8"/>
  <c r="CI126" i="8"/>
  <c r="CH126" i="8"/>
  <c r="CI125" i="8"/>
  <c r="CH125" i="8"/>
  <c r="CI124" i="8"/>
  <c r="CH124" i="8"/>
  <c r="CI123" i="8"/>
  <c r="CH123" i="8"/>
  <c r="CI121" i="8"/>
  <c r="CH121" i="8"/>
  <c r="CI120" i="8"/>
  <c r="CH120" i="8"/>
  <c r="CI119" i="8"/>
  <c r="CH119" i="8"/>
  <c r="CI118" i="8"/>
  <c r="CH118" i="8"/>
  <c r="CI117" i="8"/>
  <c r="CH117" i="8"/>
  <c r="CI116" i="8"/>
  <c r="CH116" i="8"/>
  <c r="CI115" i="8"/>
  <c r="CH115" i="8"/>
  <c r="CI114" i="8"/>
  <c r="CH114" i="8"/>
  <c r="CI112" i="8"/>
  <c r="CH112" i="8"/>
  <c r="CI111" i="8"/>
  <c r="CH111" i="8"/>
  <c r="CI110" i="8"/>
  <c r="CH110" i="8"/>
  <c r="CI109" i="8"/>
  <c r="CH109" i="8"/>
  <c r="CI108" i="8"/>
  <c r="CH108" i="8"/>
  <c r="CI107" i="8"/>
  <c r="CH107" i="8"/>
  <c r="CI106" i="8"/>
  <c r="CH106" i="8"/>
  <c r="CI105" i="8"/>
  <c r="CH105" i="8"/>
  <c r="CI104" i="8"/>
  <c r="CH104" i="8"/>
  <c r="CI103" i="8"/>
  <c r="CH103" i="8"/>
  <c r="CI101" i="8"/>
  <c r="CH101" i="8"/>
  <c r="CI100" i="8"/>
  <c r="CH100" i="8"/>
  <c r="CI99" i="8"/>
  <c r="CH99" i="8"/>
  <c r="CI98" i="8"/>
  <c r="CH98" i="8"/>
  <c r="CI97" i="8"/>
  <c r="CH97" i="8"/>
  <c r="CI96" i="8"/>
  <c r="CH96" i="8"/>
  <c r="CI95" i="8"/>
  <c r="CH95" i="8"/>
  <c r="CI94" i="8"/>
  <c r="CH94" i="8"/>
  <c r="CI93" i="8"/>
  <c r="CH93" i="8"/>
  <c r="CI92" i="8"/>
  <c r="CH92" i="8"/>
  <c r="CI91" i="8"/>
  <c r="CH91" i="8"/>
  <c r="CI90" i="8"/>
  <c r="CH90" i="8"/>
  <c r="CI89" i="8"/>
  <c r="CH89" i="8"/>
  <c r="CI88" i="8"/>
  <c r="CH88" i="8"/>
  <c r="CI87" i="8"/>
  <c r="CH87" i="8"/>
  <c r="CI86" i="8"/>
  <c r="CH86" i="8"/>
  <c r="CI85" i="8"/>
  <c r="CH85" i="8"/>
  <c r="CI84" i="8"/>
  <c r="CH84" i="8"/>
  <c r="CI83" i="8"/>
  <c r="CH83" i="8"/>
  <c r="CI82" i="8"/>
  <c r="CH82" i="8"/>
  <c r="CI80" i="8"/>
  <c r="CH80" i="8"/>
  <c r="CI79" i="8"/>
  <c r="CH79" i="8"/>
  <c r="CI78" i="8"/>
  <c r="CH78" i="8"/>
  <c r="CI77" i="8"/>
  <c r="CH77" i="8"/>
  <c r="CI76" i="8"/>
  <c r="CH76" i="8"/>
  <c r="CI74" i="8"/>
  <c r="CH74" i="8"/>
  <c r="CI73" i="8"/>
  <c r="CH73" i="8"/>
  <c r="CI72" i="8"/>
  <c r="CH72" i="8"/>
  <c r="CI71" i="8"/>
  <c r="CH71" i="8"/>
  <c r="CI70" i="8"/>
  <c r="CH70" i="8"/>
  <c r="CI69" i="8"/>
  <c r="CH69" i="8"/>
  <c r="CI68" i="8"/>
  <c r="CH68" i="8"/>
  <c r="CI67" i="8"/>
  <c r="CH67" i="8"/>
  <c r="CI66" i="8"/>
  <c r="CH66" i="8"/>
  <c r="CI65" i="8"/>
  <c r="CH65" i="8"/>
  <c r="CI64" i="8"/>
  <c r="CH64" i="8"/>
  <c r="CI63" i="8"/>
  <c r="CH63" i="8"/>
  <c r="CI62" i="8"/>
  <c r="CH62" i="8"/>
  <c r="CI61" i="8"/>
  <c r="CH61" i="8"/>
  <c r="CI60" i="8"/>
  <c r="CH60" i="8"/>
  <c r="CI59" i="8"/>
  <c r="CH59" i="8"/>
  <c r="CI58" i="8"/>
  <c r="CH58" i="8"/>
  <c r="CI57" i="8"/>
  <c r="CH57" i="8"/>
  <c r="CI56" i="8"/>
  <c r="CH56" i="8"/>
  <c r="CI55" i="8"/>
  <c r="CH55" i="8"/>
  <c r="CI54" i="8"/>
  <c r="CH54" i="8"/>
  <c r="CI53" i="8"/>
  <c r="CH53" i="8"/>
  <c r="CI52" i="8"/>
  <c r="CH52" i="8"/>
  <c r="CI51" i="8"/>
  <c r="CH51" i="8"/>
  <c r="CI50" i="8"/>
  <c r="CH50" i="8"/>
  <c r="CI49" i="8"/>
  <c r="CH49" i="8"/>
  <c r="CI48" i="8"/>
  <c r="CH48" i="8"/>
  <c r="CI47" i="8"/>
  <c r="CH47" i="8"/>
  <c r="CI45" i="8"/>
  <c r="CH45" i="8"/>
  <c r="CI44" i="8"/>
  <c r="CH44" i="8"/>
  <c r="CI42" i="8"/>
  <c r="CH42" i="8"/>
  <c r="CI41" i="8"/>
  <c r="CH41" i="8"/>
  <c r="CI40" i="8"/>
  <c r="CH40" i="8"/>
  <c r="CI39" i="8"/>
  <c r="CH39" i="8"/>
  <c r="CI38" i="8"/>
  <c r="CH38" i="8"/>
  <c r="CI37" i="8"/>
  <c r="CH37" i="8"/>
  <c r="CI36" i="8"/>
  <c r="CH36" i="8"/>
  <c r="CI35" i="8"/>
  <c r="CH35" i="8"/>
  <c r="CI34" i="8"/>
  <c r="CH34" i="8"/>
  <c r="CI32" i="8"/>
  <c r="CH32" i="8"/>
  <c r="CI31" i="8"/>
  <c r="CH31" i="8"/>
  <c r="CI30" i="8"/>
  <c r="CH30" i="8"/>
  <c r="CI29" i="8"/>
  <c r="CH29" i="8"/>
  <c r="CI28" i="8"/>
  <c r="CH28" i="8"/>
  <c r="CI27" i="8"/>
  <c r="CH27" i="8"/>
  <c r="CI26" i="8"/>
  <c r="CH26" i="8"/>
  <c r="CI25" i="8"/>
  <c r="CH25" i="8"/>
  <c r="CI24" i="8"/>
  <c r="CH24" i="8"/>
  <c r="CI23" i="8"/>
  <c r="CH23" i="8"/>
  <c r="CI22" i="8"/>
  <c r="CH22" i="8"/>
  <c r="CI21" i="8"/>
  <c r="CH21" i="8"/>
  <c r="CI20" i="8"/>
  <c r="CH20" i="8"/>
  <c r="CI19" i="8"/>
  <c r="CH19" i="8"/>
  <c r="CI18" i="8"/>
  <c r="CH18" i="8"/>
  <c r="CI17" i="8"/>
  <c r="CH17" i="8"/>
  <c r="CI16" i="8"/>
  <c r="CH16" i="8"/>
  <c r="CI15" i="8"/>
  <c r="CH15" i="8"/>
  <c r="CI14" i="8"/>
  <c r="CH14" i="8"/>
  <c r="CI13" i="8"/>
  <c r="CH13" i="8"/>
  <c r="CI12" i="8"/>
  <c r="CH12" i="8"/>
  <c r="CI11" i="8"/>
  <c r="CH11" i="8"/>
  <c r="CI10" i="8"/>
  <c r="CH10" i="8"/>
  <c r="CI9" i="8"/>
  <c r="CH9" i="8"/>
  <c r="CI8" i="8"/>
  <c r="CH8" i="8"/>
  <c r="CI7" i="8"/>
  <c r="CH7" i="8"/>
  <c r="CI6" i="8"/>
  <c r="CH6" i="8"/>
  <c r="CI5" i="8"/>
  <c r="CH5" i="8"/>
  <c r="O69" i="7"/>
  <c r="N69" i="7"/>
  <c r="M69" i="7"/>
  <c r="O68" i="7"/>
  <c r="N68" i="7"/>
  <c r="M68" i="7"/>
  <c r="J69" i="7"/>
  <c r="J68" i="7"/>
  <c r="G69" i="7"/>
  <c r="G68" i="7"/>
  <c r="E69" i="7"/>
  <c r="AN81" i="7" s="1"/>
  <c r="E68" i="7"/>
  <c r="AN80" i="7" s="1"/>
  <c r="AR31" i="6"/>
  <c r="AR32" i="6"/>
  <c r="AR35" i="6"/>
  <c r="AR36" i="6"/>
  <c r="V17" i="6"/>
  <c r="AR38" i="6"/>
  <c r="AR37" i="6"/>
  <c r="AR34" i="6"/>
  <c r="AR33" i="6"/>
  <c r="N535" i="3"/>
  <c r="M535" i="3"/>
  <c r="N534" i="3"/>
  <c r="M534" i="3"/>
  <c r="N532" i="3"/>
  <c r="M532" i="3"/>
  <c r="N531" i="3"/>
  <c r="M531" i="3"/>
  <c r="N530" i="3"/>
  <c r="M530" i="3"/>
  <c r="J535" i="3"/>
  <c r="I535" i="3"/>
  <c r="J534" i="3"/>
  <c r="I534" i="3"/>
  <c r="J532" i="3"/>
  <c r="I532" i="3"/>
  <c r="J531" i="3"/>
  <c r="I531" i="3"/>
  <c r="J530" i="3"/>
  <c r="I530" i="3"/>
  <c r="F535" i="3"/>
  <c r="F534" i="3"/>
  <c r="F532" i="3"/>
  <c r="F531" i="3"/>
  <c r="F530" i="3"/>
  <c r="N350" i="3"/>
  <c r="M350" i="3"/>
  <c r="N349" i="3"/>
  <c r="M349" i="3"/>
  <c r="N348" i="3"/>
  <c r="M348" i="3"/>
  <c r="N347" i="3"/>
  <c r="M347" i="3"/>
  <c r="N346" i="3"/>
  <c r="M346" i="3"/>
  <c r="N345" i="3"/>
  <c r="M345" i="3"/>
  <c r="N344" i="3"/>
  <c r="M344" i="3"/>
  <c r="J350" i="3"/>
  <c r="I350" i="3"/>
  <c r="J349" i="3"/>
  <c r="I349" i="3"/>
  <c r="J348" i="3"/>
  <c r="I348" i="3"/>
  <c r="J347" i="3"/>
  <c r="I347" i="3"/>
  <c r="J346" i="3"/>
  <c r="I346" i="3"/>
  <c r="J345" i="3"/>
  <c r="I345" i="3"/>
  <c r="J344" i="3"/>
  <c r="I344" i="3"/>
  <c r="F350" i="3"/>
  <c r="F349" i="3"/>
  <c r="F348" i="3"/>
  <c r="F347" i="3"/>
  <c r="F346" i="3"/>
  <c r="F345" i="3"/>
  <c r="F344" i="3"/>
  <c r="N163" i="3"/>
  <c r="M163" i="3"/>
  <c r="N162" i="3"/>
  <c r="M162" i="3"/>
  <c r="N161" i="3"/>
  <c r="M161" i="3"/>
  <c r="N160" i="3"/>
  <c r="M160" i="3"/>
  <c r="N159" i="3"/>
  <c r="M159" i="3"/>
  <c r="N158" i="3"/>
  <c r="M158" i="3"/>
  <c r="N157" i="3"/>
  <c r="M157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F163" i="3"/>
  <c r="F162" i="3"/>
  <c r="F161" i="3"/>
  <c r="F160" i="3"/>
  <c r="F159" i="3"/>
  <c r="F158" i="3"/>
  <c r="F157" i="3"/>
  <c r="R87" i="2"/>
  <c r="B117" i="2" s="1"/>
  <c r="E117" i="2" l="1"/>
  <c r="P117" i="2"/>
  <c r="L117" i="2"/>
  <c r="H117" i="2"/>
  <c r="D117" i="2"/>
  <c r="I117" i="2"/>
  <c r="O117" i="2"/>
  <c r="K117" i="2"/>
  <c r="G117" i="2"/>
  <c r="C117" i="2"/>
  <c r="M117" i="2"/>
  <c r="N117" i="2"/>
  <c r="J117" i="2"/>
  <c r="F117" i="2"/>
  <c r="CB224" i="8" l="1"/>
  <c r="CA224" i="8"/>
  <c r="BU243" i="8"/>
  <c r="BT243" i="8"/>
  <c r="BT244" i="8"/>
  <c r="CB243" i="8"/>
  <c r="CA243" i="8"/>
  <c r="CB143" i="8"/>
  <c r="CA143" i="8"/>
  <c r="CA144" i="8"/>
  <c r="CB250" i="8"/>
  <c r="CA250" i="8"/>
  <c r="CB249" i="8"/>
  <c r="CA249" i="8"/>
  <c r="CB248" i="8"/>
  <c r="CA248" i="8"/>
  <c r="CB247" i="8"/>
  <c r="CA247" i="8"/>
  <c r="CB246" i="8"/>
  <c r="CA246" i="8"/>
  <c r="CB245" i="8"/>
  <c r="CA245" i="8"/>
  <c r="CB244" i="8"/>
  <c r="CA244" i="8"/>
  <c r="CB242" i="8"/>
  <c r="CA242" i="8"/>
  <c r="CB240" i="8"/>
  <c r="CA240" i="8"/>
  <c r="CB238" i="8"/>
  <c r="CA238" i="8"/>
  <c r="CB236" i="8"/>
  <c r="CA236" i="8"/>
  <c r="CB235" i="8"/>
  <c r="CA235" i="8"/>
  <c r="CB234" i="8"/>
  <c r="CA234" i="8"/>
  <c r="CB233" i="8"/>
  <c r="CA233" i="8"/>
  <c r="CB231" i="8"/>
  <c r="CA231" i="8"/>
  <c r="CB230" i="8"/>
  <c r="CA230" i="8"/>
  <c r="CB228" i="8"/>
  <c r="CA228" i="8"/>
  <c r="CB227" i="8"/>
  <c r="CA227" i="8"/>
  <c r="CB225" i="8"/>
  <c r="CA225" i="8"/>
  <c r="CB220" i="8"/>
  <c r="CA220" i="8"/>
  <c r="CB219" i="8"/>
  <c r="CA219" i="8"/>
  <c r="CB218" i="8"/>
  <c r="CA218" i="8"/>
  <c r="CB217" i="8"/>
  <c r="CA217" i="8"/>
  <c r="CB216" i="8"/>
  <c r="CA216" i="8"/>
  <c r="CB213" i="8"/>
  <c r="CA213" i="8"/>
  <c r="CB212" i="8"/>
  <c r="CA212" i="8"/>
  <c r="CB209" i="8"/>
  <c r="CA209" i="8"/>
  <c r="CB207" i="8"/>
  <c r="CA207" i="8"/>
  <c r="CB197" i="8"/>
  <c r="CA197" i="8"/>
  <c r="CB195" i="8"/>
  <c r="CA195" i="8"/>
  <c r="CB194" i="8"/>
  <c r="CA194" i="8"/>
  <c r="CB193" i="8"/>
  <c r="CA193" i="8"/>
  <c r="CB192" i="8"/>
  <c r="CA192" i="8"/>
  <c r="CB191" i="8"/>
  <c r="CA191" i="8"/>
  <c r="CB190" i="8"/>
  <c r="CA190" i="8"/>
  <c r="CB189" i="8"/>
  <c r="CA189" i="8"/>
  <c r="CB188" i="8"/>
  <c r="CA188" i="8"/>
  <c r="CB187" i="8"/>
  <c r="CA187" i="8"/>
  <c r="CB186" i="8"/>
  <c r="CA186" i="8"/>
  <c r="CB185" i="8"/>
  <c r="CA185" i="8"/>
  <c r="CB184" i="8"/>
  <c r="CA184" i="8"/>
  <c r="CB183" i="8"/>
  <c r="CA183" i="8"/>
  <c r="CB182" i="8"/>
  <c r="CA182" i="8"/>
  <c r="CB181" i="8"/>
  <c r="CA181" i="8"/>
  <c r="CB180" i="8"/>
  <c r="CA180" i="8"/>
  <c r="CB179" i="8"/>
  <c r="CA179" i="8"/>
  <c r="CB178" i="8"/>
  <c r="CA178" i="8"/>
  <c r="CB177" i="8"/>
  <c r="CA177" i="8"/>
  <c r="CB176" i="8"/>
  <c r="CA176" i="8"/>
  <c r="CB174" i="8"/>
  <c r="CA174" i="8"/>
  <c r="CB173" i="8"/>
  <c r="CA173" i="8"/>
  <c r="CB172" i="8"/>
  <c r="CA172" i="8"/>
  <c r="CB171" i="8"/>
  <c r="CA171" i="8"/>
  <c r="CB170" i="8"/>
  <c r="CA170" i="8"/>
  <c r="CB169" i="8"/>
  <c r="CA169" i="8"/>
  <c r="CB168" i="8"/>
  <c r="CA168" i="8"/>
  <c r="CB167" i="8"/>
  <c r="CA167" i="8"/>
  <c r="CB166" i="8"/>
  <c r="CA166" i="8"/>
  <c r="CB165" i="8"/>
  <c r="CA165" i="8"/>
  <c r="CB164" i="8"/>
  <c r="CA164" i="8"/>
  <c r="CB163" i="8"/>
  <c r="CA163" i="8"/>
  <c r="CB162" i="8"/>
  <c r="CA162" i="8"/>
  <c r="CB161" i="8"/>
  <c r="CA161" i="8"/>
  <c r="CB159" i="8"/>
  <c r="CA159" i="8"/>
  <c r="CB158" i="8"/>
  <c r="CA158" i="8"/>
  <c r="CB157" i="8"/>
  <c r="CA157" i="8"/>
  <c r="CB156" i="8"/>
  <c r="CA156" i="8"/>
  <c r="CB155" i="8"/>
  <c r="CA155" i="8"/>
  <c r="CB154" i="8"/>
  <c r="CA154" i="8"/>
  <c r="CB153" i="8"/>
  <c r="CA153" i="8"/>
  <c r="CB152" i="8"/>
  <c r="CA152" i="8"/>
  <c r="CB151" i="8"/>
  <c r="CA151" i="8"/>
  <c r="CB150" i="8"/>
  <c r="CA150" i="8"/>
  <c r="CB149" i="8"/>
  <c r="CA149" i="8"/>
  <c r="CB148" i="8"/>
  <c r="CA148" i="8"/>
  <c r="CB147" i="8"/>
  <c r="CA147" i="8"/>
  <c r="CB146" i="8"/>
  <c r="CA146" i="8"/>
  <c r="CB145" i="8"/>
  <c r="CA145" i="8"/>
  <c r="CB144" i="8"/>
  <c r="CB140" i="8"/>
  <c r="CA140" i="8"/>
  <c r="CB139" i="8"/>
  <c r="CA139" i="8"/>
  <c r="CB138" i="8"/>
  <c r="CA138" i="8"/>
  <c r="CB137" i="8"/>
  <c r="CA137" i="8"/>
  <c r="CB136" i="8"/>
  <c r="CA136" i="8"/>
  <c r="CB135" i="8"/>
  <c r="CA135" i="8"/>
  <c r="CB134" i="8"/>
  <c r="CA134" i="8"/>
  <c r="CB133" i="8"/>
  <c r="CA133" i="8"/>
  <c r="CB132" i="8"/>
  <c r="CA132" i="8"/>
  <c r="CB130" i="8"/>
  <c r="CA130" i="8"/>
  <c r="CB129" i="8"/>
  <c r="CA129" i="8"/>
  <c r="CB128" i="8"/>
  <c r="CA128" i="8"/>
  <c r="CB127" i="8"/>
  <c r="CA127" i="8"/>
  <c r="CB126" i="8"/>
  <c r="CA126" i="8"/>
  <c r="CB125" i="8"/>
  <c r="CA125" i="8"/>
  <c r="CB124" i="8"/>
  <c r="CA124" i="8"/>
  <c r="CB123" i="8"/>
  <c r="CA123" i="8"/>
  <c r="CB121" i="8"/>
  <c r="CA121" i="8"/>
  <c r="CB120" i="8"/>
  <c r="CA120" i="8"/>
  <c r="CB119" i="8"/>
  <c r="CA119" i="8"/>
  <c r="CB118" i="8"/>
  <c r="CA118" i="8"/>
  <c r="CB117" i="8"/>
  <c r="CA117" i="8"/>
  <c r="CB116" i="8"/>
  <c r="CA116" i="8"/>
  <c r="CB115" i="8"/>
  <c r="CA115" i="8"/>
  <c r="CB114" i="8"/>
  <c r="CA114" i="8"/>
  <c r="CB112" i="8"/>
  <c r="CA112" i="8"/>
  <c r="CB111" i="8"/>
  <c r="CA111" i="8"/>
  <c r="CB110" i="8"/>
  <c r="CA110" i="8"/>
  <c r="CB109" i="8"/>
  <c r="CA109" i="8"/>
  <c r="CB108" i="8"/>
  <c r="CA108" i="8"/>
  <c r="CB107" i="8"/>
  <c r="CA107" i="8"/>
  <c r="CB106" i="8"/>
  <c r="CA106" i="8"/>
  <c r="CB105" i="8"/>
  <c r="CA105" i="8"/>
  <c r="CB104" i="8"/>
  <c r="CA104" i="8"/>
  <c r="CB103" i="8"/>
  <c r="CA103" i="8"/>
  <c r="CB101" i="8"/>
  <c r="CA101" i="8"/>
  <c r="CB100" i="8"/>
  <c r="CA100" i="8"/>
  <c r="CB99" i="8"/>
  <c r="CA99" i="8"/>
  <c r="CB98" i="8"/>
  <c r="CA98" i="8"/>
  <c r="CB97" i="8"/>
  <c r="CA97" i="8"/>
  <c r="CB96" i="8"/>
  <c r="CA96" i="8"/>
  <c r="CB95" i="8"/>
  <c r="CA95" i="8"/>
  <c r="CB94" i="8"/>
  <c r="CA94" i="8"/>
  <c r="CB93" i="8"/>
  <c r="CA93" i="8"/>
  <c r="CB92" i="8"/>
  <c r="CA92" i="8"/>
  <c r="CB91" i="8"/>
  <c r="CA91" i="8"/>
  <c r="CB90" i="8"/>
  <c r="CA90" i="8"/>
  <c r="CB89" i="8"/>
  <c r="CA89" i="8"/>
  <c r="CB88" i="8"/>
  <c r="CA88" i="8"/>
  <c r="CB87" i="8"/>
  <c r="CA87" i="8"/>
  <c r="CB86" i="8"/>
  <c r="CA86" i="8"/>
  <c r="CB85" i="8"/>
  <c r="CA85" i="8"/>
  <c r="CB84" i="8"/>
  <c r="CA84" i="8"/>
  <c r="CB83" i="8"/>
  <c r="CA83" i="8"/>
  <c r="CB82" i="8"/>
  <c r="CA82" i="8"/>
  <c r="CB80" i="8"/>
  <c r="CA80" i="8"/>
  <c r="CB79" i="8"/>
  <c r="CA79" i="8"/>
  <c r="CB78" i="8"/>
  <c r="CA78" i="8"/>
  <c r="CB77" i="8"/>
  <c r="CA77" i="8"/>
  <c r="CB76" i="8"/>
  <c r="CA76" i="8"/>
  <c r="CB74" i="8"/>
  <c r="CA74" i="8"/>
  <c r="CB73" i="8"/>
  <c r="CA73" i="8"/>
  <c r="CB72" i="8"/>
  <c r="CA72" i="8"/>
  <c r="CB71" i="8"/>
  <c r="CA71" i="8"/>
  <c r="CB70" i="8"/>
  <c r="CA70" i="8"/>
  <c r="CB69" i="8"/>
  <c r="CA69" i="8"/>
  <c r="CB68" i="8"/>
  <c r="CA68" i="8"/>
  <c r="CB67" i="8"/>
  <c r="CA67" i="8"/>
  <c r="CB66" i="8"/>
  <c r="CA66" i="8"/>
  <c r="CB65" i="8"/>
  <c r="CA65" i="8"/>
  <c r="CB64" i="8"/>
  <c r="CA64" i="8"/>
  <c r="CB63" i="8"/>
  <c r="CA63" i="8"/>
  <c r="CB62" i="8"/>
  <c r="CA62" i="8"/>
  <c r="CB61" i="8"/>
  <c r="CA61" i="8"/>
  <c r="CB60" i="8"/>
  <c r="CA60" i="8"/>
  <c r="CB59" i="8"/>
  <c r="CA59" i="8"/>
  <c r="CB58" i="8"/>
  <c r="CA58" i="8"/>
  <c r="CB57" i="8"/>
  <c r="CA57" i="8"/>
  <c r="CB56" i="8"/>
  <c r="CA56" i="8"/>
  <c r="CB55" i="8"/>
  <c r="CA55" i="8"/>
  <c r="CB54" i="8"/>
  <c r="CA54" i="8"/>
  <c r="CB53" i="8"/>
  <c r="CA53" i="8"/>
  <c r="CB52" i="8"/>
  <c r="CA52" i="8"/>
  <c r="CB51" i="8"/>
  <c r="CA51" i="8"/>
  <c r="CB50" i="8"/>
  <c r="CA50" i="8"/>
  <c r="CB49" i="8"/>
  <c r="CA49" i="8"/>
  <c r="CB48" i="8"/>
  <c r="CA48" i="8"/>
  <c r="CB47" i="8"/>
  <c r="CA47" i="8"/>
  <c r="CB45" i="8"/>
  <c r="CA45" i="8"/>
  <c r="CB44" i="8"/>
  <c r="CA44" i="8"/>
  <c r="CB42" i="8"/>
  <c r="CA42" i="8"/>
  <c r="CB41" i="8"/>
  <c r="CA41" i="8"/>
  <c r="CB40" i="8"/>
  <c r="CA40" i="8"/>
  <c r="CB39" i="8"/>
  <c r="CA39" i="8"/>
  <c r="CB38" i="8"/>
  <c r="CA38" i="8"/>
  <c r="CB37" i="8"/>
  <c r="CA37" i="8"/>
  <c r="CB36" i="8"/>
  <c r="CA36" i="8"/>
  <c r="CB35" i="8"/>
  <c r="CA35" i="8"/>
  <c r="CB34" i="8"/>
  <c r="CA34" i="8"/>
  <c r="CB32" i="8"/>
  <c r="CA32" i="8"/>
  <c r="CB31" i="8"/>
  <c r="CA31" i="8"/>
  <c r="CB30" i="8"/>
  <c r="CA30" i="8"/>
  <c r="CB29" i="8"/>
  <c r="CA29" i="8"/>
  <c r="CB28" i="8"/>
  <c r="CA28" i="8"/>
  <c r="CB27" i="8"/>
  <c r="CA27" i="8"/>
  <c r="CB26" i="8"/>
  <c r="CA26" i="8"/>
  <c r="CB25" i="8"/>
  <c r="CA25" i="8"/>
  <c r="CB24" i="8"/>
  <c r="CA24" i="8"/>
  <c r="CB23" i="8"/>
  <c r="CA23" i="8"/>
  <c r="CB22" i="8"/>
  <c r="CA22" i="8"/>
  <c r="CB21" i="8"/>
  <c r="CA21" i="8"/>
  <c r="CB20" i="8"/>
  <c r="CA20" i="8"/>
  <c r="CB19" i="8"/>
  <c r="CA19" i="8"/>
  <c r="CB18" i="8"/>
  <c r="CA18" i="8"/>
  <c r="CB17" i="8"/>
  <c r="CA17" i="8"/>
  <c r="CB16" i="8"/>
  <c r="CA16" i="8"/>
  <c r="CB15" i="8"/>
  <c r="CA15" i="8"/>
  <c r="CB14" i="8"/>
  <c r="CA14" i="8"/>
  <c r="CB13" i="8"/>
  <c r="CA13" i="8"/>
  <c r="CB12" i="8"/>
  <c r="CA12" i="8"/>
  <c r="CB11" i="8"/>
  <c r="CA11" i="8"/>
  <c r="CB10" i="8"/>
  <c r="CA10" i="8"/>
  <c r="CB9" i="8"/>
  <c r="CA9" i="8"/>
  <c r="CB8" i="8"/>
  <c r="CA8" i="8"/>
  <c r="CB7" i="8"/>
  <c r="CA7" i="8"/>
  <c r="CB6" i="8"/>
  <c r="CA6" i="8"/>
  <c r="CB5" i="8"/>
  <c r="CA5" i="8"/>
  <c r="O66" i="7"/>
  <c r="N66" i="7"/>
  <c r="M66" i="7"/>
  <c r="J66" i="7"/>
  <c r="G66" i="7"/>
  <c r="E66" i="7"/>
  <c r="AM81" i="7" s="1"/>
  <c r="O65" i="7"/>
  <c r="N65" i="7"/>
  <c r="M65" i="7"/>
  <c r="J65" i="7"/>
  <c r="G65" i="7"/>
  <c r="E65" i="7"/>
  <c r="AM80" i="7" s="1"/>
  <c r="V16" i="6"/>
  <c r="V15" i="6"/>
  <c r="V14" i="6"/>
  <c r="V13" i="6"/>
  <c r="V12" i="6"/>
  <c r="V11" i="6"/>
  <c r="V10" i="6"/>
  <c r="AQ37" i="6" s="1"/>
  <c r="V9" i="6"/>
  <c r="AQ36" i="6" s="1"/>
  <c r="V8" i="6"/>
  <c r="AQ35" i="6" s="1"/>
  <c r="V7" i="6"/>
  <c r="AQ34" i="6" s="1"/>
  <c r="V6" i="6"/>
  <c r="AQ33" i="6" s="1"/>
  <c r="V5" i="6"/>
  <c r="AQ32" i="6" s="1"/>
  <c r="V4" i="6"/>
  <c r="AQ31" i="6" s="1"/>
  <c r="V31" i="6"/>
  <c r="V32" i="6"/>
  <c r="V33" i="6"/>
  <c r="V34" i="6"/>
  <c r="N527" i="3"/>
  <c r="M527" i="3"/>
  <c r="J527" i="3"/>
  <c r="I527" i="3"/>
  <c r="F527" i="3"/>
  <c r="N526" i="3"/>
  <c r="M526" i="3"/>
  <c r="J526" i="3"/>
  <c r="I526" i="3"/>
  <c r="F526" i="3"/>
  <c r="N524" i="3"/>
  <c r="M524" i="3"/>
  <c r="J524" i="3"/>
  <c r="I524" i="3"/>
  <c r="F524" i="3"/>
  <c r="N523" i="3"/>
  <c r="M523" i="3"/>
  <c r="J523" i="3"/>
  <c r="I523" i="3"/>
  <c r="F523" i="3"/>
  <c r="N522" i="3"/>
  <c r="M522" i="3"/>
  <c r="J522" i="3"/>
  <c r="I522" i="3"/>
  <c r="F522" i="3"/>
  <c r="N342" i="3"/>
  <c r="M342" i="3"/>
  <c r="J342" i="3"/>
  <c r="I342" i="3"/>
  <c r="F342" i="3"/>
  <c r="N341" i="3"/>
  <c r="M341" i="3"/>
  <c r="J341" i="3"/>
  <c r="I341" i="3"/>
  <c r="F341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7" i="3"/>
  <c r="M337" i="3"/>
  <c r="J337" i="3"/>
  <c r="I337" i="3"/>
  <c r="F337" i="3"/>
  <c r="N336" i="3"/>
  <c r="M336" i="3"/>
  <c r="J336" i="3"/>
  <c r="I336" i="3"/>
  <c r="F336" i="3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N151" i="3"/>
  <c r="M151" i="3"/>
  <c r="J151" i="3"/>
  <c r="I151" i="3"/>
  <c r="F151" i="3"/>
  <c r="N150" i="3"/>
  <c r="M150" i="3"/>
  <c r="J150" i="3"/>
  <c r="I150" i="3"/>
  <c r="F150" i="3"/>
  <c r="N149" i="3"/>
  <c r="M149" i="3"/>
  <c r="J149" i="3"/>
  <c r="I149" i="3"/>
  <c r="F149" i="3"/>
  <c r="Q86" i="2"/>
  <c r="R86" i="2"/>
  <c r="P86" i="2" s="1"/>
  <c r="P116" i="2" s="1"/>
  <c r="X18" i="2"/>
  <c r="AQ38" i="6" l="1"/>
  <c r="X20" i="2"/>
  <c r="X19" i="2"/>
  <c r="X17" i="2"/>
  <c r="X16" i="2"/>
  <c r="I116" i="2"/>
  <c r="L116" i="2"/>
  <c r="H116" i="2"/>
  <c r="D116" i="2"/>
  <c r="E116" i="2"/>
  <c r="M116" i="2"/>
  <c r="B116" i="2"/>
  <c r="F116" i="2"/>
  <c r="J116" i="2"/>
  <c r="N116" i="2"/>
  <c r="C116" i="2"/>
  <c r="G116" i="2"/>
  <c r="K116" i="2"/>
  <c r="O116" i="2"/>
  <c r="BU250" i="8"/>
  <c r="BT250" i="8"/>
  <c r="BU249" i="8"/>
  <c r="BT249" i="8"/>
  <c r="BU248" i="8"/>
  <c r="BT248" i="8"/>
  <c r="BU247" i="8"/>
  <c r="BT247" i="8"/>
  <c r="BU246" i="8"/>
  <c r="BT246" i="8"/>
  <c r="BU245" i="8"/>
  <c r="BT245" i="8"/>
  <c r="BU244" i="8"/>
  <c r="BU242" i="8"/>
  <c r="BT242" i="8"/>
  <c r="BU240" i="8"/>
  <c r="BT240" i="8"/>
  <c r="BU238" i="8"/>
  <c r="BT238" i="8"/>
  <c r="BU236" i="8"/>
  <c r="BT236" i="8"/>
  <c r="BU235" i="8"/>
  <c r="BT235" i="8"/>
  <c r="BU234" i="8"/>
  <c r="BT234" i="8"/>
  <c r="BU233" i="8"/>
  <c r="BT233" i="8"/>
  <c r="BU231" i="8"/>
  <c r="BT231" i="8"/>
  <c r="BU230" i="8"/>
  <c r="BT230" i="8"/>
  <c r="BU229" i="8"/>
  <c r="BT229" i="8"/>
  <c r="BU228" i="8"/>
  <c r="BT228" i="8"/>
  <c r="BU227" i="8"/>
  <c r="BT227" i="8"/>
  <c r="BU225" i="8"/>
  <c r="BT225" i="8"/>
  <c r="BU221" i="8"/>
  <c r="BT221" i="8"/>
  <c r="BU220" i="8"/>
  <c r="BT220" i="8"/>
  <c r="BU219" i="8"/>
  <c r="BT219" i="8"/>
  <c r="BU218" i="8"/>
  <c r="BT218" i="8"/>
  <c r="BU217" i="8"/>
  <c r="BT217" i="8"/>
  <c r="BU216" i="8"/>
  <c r="BT216" i="8"/>
  <c r="BU213" i="8"/>
  <c r="BT213" i="8"/>
  <c r="BU212" i="8"/>
  <c r="BT212" i="8"/>
  <c r="BU209" i="8"/>
  <c r="BT209" i="8"/>
  <c r="BU207" i="8"/>
  <c r="BT207" i="8"/>
  <c r="BU197" i="8"/>
  <c r="BT197" i="8"/>
  <c r="BU195" i="8"/>
  <c r="BT195" i="8"/>
  <c r="BU194" i="8"/>
  <c r="BT194" i="8"/>
  <c r="BU193" i="8"/>
  <c r="BT193" i="8"/>
  <c r="BU192" i="8"/>
  <c r="BT192" i="8"/>
  <c r="BU191" i="8"/>
  <c r="BT191" i="8"/>
  <c r="BU190" i="8"/>
  <c r="BT190" i="8"/>
  <c r="BU189" i="8"/>
  <c r="BT189" i="8"/>
  <c r="BU188" i="8"/>
  <c r="BT188" i="8"/>
  <c r="BU187" i="8"/>
  <c r="BT187" i="8"/>
  <c r="BU186" i="8"/>
  <c r="BT186" i="8"/>
  <c r="BU185" i="8"/>
  <c r="BT185" i="8"/>
  <c r="BU184" i="8"/>
  <c r="BT184" i="8"/>
  <c r="BU183" i="8"/>
  <c r="BT183" i="8"/>
  <c r="BU182" i="8"/>
  <c r="BT182" i="8"/>
  <c r="BU181" i="8"/>
  <c r="BT181" i="8"/>
  <c r="BU180" i="8"/>
  <c r="BT180" i="8"/>
  <c r="BU179" i="8"/>
  <c r="BT179" i="8"/>
  <c r="BU178" i="8"/>
  <c r="BT178" i="8"/>
  <c r="BU177" i="8"/>
  <c r="BT177" i="8"/>
  <c r="BU176" i="8"/>
  <c r="BT176" i="8"/>
  <c r="BU174" i="8"/>
  <c r="BT174" i="8"/>
  <c r="BU173" i="8"/>
  <c r="BT173" i="8"/>
  <c r="BU172" i="8"/>
  <c r="BT172" i="8"/>
  <c r="BU171" i="8"/>
  <c r="BT171" i="8"/>
  <c r="BU170" i="8"/>
  <c r="BT170" i="8"/>
  <c r="BU169" i="8"/>
  <c r="BT169" i="8"/>
  <c r="BU168" i="8"/>
  <c r="BT168" i="8"/>
  <c r="BU167" i="8"/>
  <c r="BT167" i="8"/>
  <c r="BU166" i="8"/>
  <c r="BT166" i="8"/>
  <c r="BU165" i="8"/>
  <c r="BT165" i="8"/>
  <c r="BU164" i="8"/>
  <c r="BT164" i="8"/>
  <c r="BU163" i="8"/>
  <c r="BT163" i="8"/>
  <c r="BU162" i="8"/>
  <c r="BT162" i="8"/>
  <c r="BU161" i="8"/>
  <c r="BT161" i="8"/>
  <c r="BU159" i="8"/>
  <c r="BT159" i="8"/>
  <c r="BU158" i="8"/>
  <c r="BT158" i="8"/>
  <c r="BU157" i="8"/>
  <c r="BT157" i="8"/>
  <c r="BU156" i="8"/>
  <c r="BT156" i="8"/>
  <c r="BU155" i="8"/>
  <c r="BT155" i="8"/>
  <c r="BU154" i="8"/>
  <c r="BT154" i="8"/>
  <c r="BU153" i="8"/>
  <c r="BT153" i="8"/>
  <c r="BU152" i="8"/>
  <c r="BT152" i="8"/>
  <c r="BU151" i="8"/>
  <c r="BT151" i="8"/>
  <c r="BU150" i="8"/>
  <c r="BT150" i="8"/>
  <c r="BU149" i="8"/>
  <c r="BT149" i="8"/>
  <c r="BU148" i="8"/>
  <c r="BT148" i="8"/>
  <c r="BU147" i="8"/>
  <c r="BT147" i="8"/>
  <c r="BU146" i="8"/>
  <c r="BT146" i="8"/>
  <c r="BU145" i="8"/>
  <c r="BT145" i="8"/>
  <c r="BU144" i="8"/>
  <c r="BT144" i="8"/>
  <c r="BU140" i="8"/>
  <c r="BT140" i="8"/>
  <c r="BU139" i="8"/>
  <c r="BT139" i="8"/>
  <c r="BU138" i="8"/>
  <c r="BT138" i="8"/>
  <c r="BU137" i="8"/>
  <c r="BT137" i="8"/>
  <c r="BU136" i="8"/>
  <c r="BT136" i="8"/>
  <c r="BU135" i="8"/>
  <c r="BT135" i="8"/>
  <c r="BU134" i="8"/>
  <c r="BT134" i="8"/>
  <c r="BU133" i="8"/>
  <c r="BT133" i="8"/>
  <c r="BU132" i="8"/>
  <c r="BT132" i="8"/>
  <c r="BU130" i="8"/>
  <c r="BT130" i="8"/>
  <c r="BU129" i="8"/>
  <c r="BT129" i="8"/>
  <c r="BU128" i="8"/>
  <c r="BT128" i="8"/>
  <c r="BU127" i="8"/>
  <c r="BT127" i="8"/>
  <c r="BU126" i="8"/>
  <c r="BT126" i="8"/>
  <c r="BU125" i="8"/>
  <c r="BT125" i="8"/>
  <c r="BU124" i="8"/>
  <c r="BT124" i="8"/>
  <c r="BU123" i="8"/>
  <c r="BT123" i="8"/>
  <c r="BU121" i="8"/>
  <c r="BT121" i="8"/>
  <c r="BU120" i="8"/>
  <c r="BT120" i="8"/>
  <c r="BU119" i="8"/>
  <c r="BT119" i="8"/>
  <c r="BU118" i="8"/>
  <c r="BT118" i="8"/>
  <c r="BU117" i="8"/>
  <c r="BT117" i="8"/>
  <c r="BU116" i="8"/>
  <c r="BT116" i="8"/>
  <c r="BU115" i="8"/>
  <c r="BT115" i="8"/>
  <c r="BU114" i="8"/>
  <c r="BT114" i="8"/>
  <c r="BU112" i="8"/>
  <c r="BT112" i="8"/>
  <c r="BU111" i="8"/>
  <c r="BT111" i="8"/>
  <c r="BU110" i="8"/>
  <c r="BT110" i="8"/>
  <c r="BU109" i="8"/>
  <c r="BT109" i="8"/>
  <c r="BU108" i="8"/>
  <c r="BT108" i="8"/>
  <c r="BU107" i="8"/>
  <c r="BT107" i="8"/>
  <c r="BU106" i="8"/>
  <c r="BT106" i="8"/>
  <c r="BU105" i="8"/>
  <c r="BT105" i="8"/>
  <c r="BU104" i="8"/>
  <c r="BT104" i="8"/>
  <c r="BU103" i="8"/>
  <c r="BT103" i="8"/>
  <c r="BU102" i="8"/>
  <c r="BT102" i="8"/>
  <c r="BU101" i="8"/>
  <c r="BT101" i="8"/>
  <c r="BU100" i="8"/>
  <c r="BT100" i="8"/>
  <c r="BU99" i="8"/>
  <c r="BT99" i="8"/>
  <c r="BU98" i="8"/>
  <c r="BT98" i="8"/>
  <c r="BU97" i="8"/>
  <c r="BT97" i="8"/>
  <c r="BU96" i="8"/>
  <c r="BT96" i="8"/>
  <c r="BU95" i="8"/>
  <c r="BT95" i="8"/>
  <c r="BU94" i="8"/>
  <c r="BT94" i="8"/>
  <c r="BU93" i="8"/>
  <c r="BT93" i="8"/>
  <c r="BU92" i="8"/>
  <c r="BT92" i="8"/>
  <c r="BU91" i="8"/>
  <c r="BT91" i="8"/>
  <c r="BU90" i="8"/>
  <c r="BT90" i="8"/>
  <c r="BU89" i="8"/>
  <c r="BT89" i="8"/>
  <c r="BU88" i="8"/>
  <c r="BT88" i="8"/>
  <c r="BU87" i="8"/>
  <c r="BT87" i="8"/>
  <c r="BU86" i="8"/>
  <c r="BT86" i="8"/>
  <c r="BU85" i="8"/>
  <c r="BT85" i="8"/>
  <c r="BU84" i="8"/>
  <c r="BT84" i="8"/>
  <c r="BU83" i="8"/>
  <c r="BT83" i="8"/>
  <c r="BU82" i="8"/>
  <c r="BT82" i="8"/>
  <c r="BU81" i="8"/>
  <c r="BT81" i="8"/>
  <c r="BU80" i="8"/>
  <c r="BT80" i="8"/>
  <c r="BU79" i="8"/>
  <c r="BT79" i="8"/>
  <c r="BU78" i="8"/>
  <c r="BT78" i="8"/>
  <c r="BU77" i="8"/>
  <c r="BT77" i="8"/>
  <c r="BU76" i="8"/>
  <c r="BT76" i="8"/>
  <c r="BU74" i="8"/>
  <c r="BT74" i="8"/>
  <c r="BU73" i="8"/>
  <c r="BT73" i="8"/>
  <c r="BU72" i="8"/>
  <c r="BT72" i="8"/>
  <c r="BU71" i="8"/>
  <c r="BT71" i="8"/>
  <c r="BU70" i="8"/>
  <c r="BT70" i="8"/>
  <c r="BU69" i="8"/>
  <c r="BT69" i="8"/>
  <c r="BU68" i="8"/>
  <c r="BT68" i="8"/>
  <c r="BU67" i="8"/>
  <c r="BT67" i="8"/>
  <c r="BU66" i="8"/>
  <c r="BT66" i="8"/>
  <c r="BU65" i="8"/>
  <c r="BT65" i="8"/>
  <c r="BU64" i="8"/>
  <c r="BT64" i="8"/>
  <c r="BU63" i="8"/>
  <c r="BT63" i="8"/>
  <c r="BU62" i="8"/>
  <c r="BT62" i="8"/>
  <c r="BU61" i="8"/>
  <c r="BT61" i="8"/>
  <c r="BU60" i="8"/>
  <c r="BT60" i="8"/>
  <c r="BU59" i="8"/>
  <c r="BT59" i="8"/>
  <c r="BU58" i="8"/>
  <c r="BT58" i="8"/>
  <c r="BU57" i="8"/>
  <c r="BT57" i="8"/>
  <c r="BU56" i="8"/>
  <c r="BT56" i="8"/>
  <c r="BU55" i="8"/>
  <c r="BT55" i="8"/>
  <c r="BU54" i="8"/>
  <c r="BT54" i="8"/>
  <c r="BU53" i="8"/>
  <c r="BT53" i="8"/>
  <c r="BU52" i="8"/>
  <c r="BT52" i="8"/>
  <c r="BU51" i="8"/>
  <c r="BT51" i="8"/>
  <c r="BU50" i="8"/>
  <c r="BT50" i="8"/>
  <c r="BU49" i="8"/>
  <c r="BT49" i="8"/>
  <c r="BU48" i="8"/>
  <c r="BT48" i="8"/>
  <c r="BU47" i="8"/>
  <c r="BT47" i="8"/>
  <c r="BU45" i="8"/>
  <c r="BT45" i="8"/>
  <c r="BU44" i="8"/>
  <c r="BT44" i="8"/>
  <c r="BU42" i="8"/>
  <c r="BT42" i="8"/>
  <c r="BU41" i="8"/>
  <c r="BT41" i="8"/>
  <c r="BU40" i="8"/>
  <c r="BT40" i="8"/>
  <c r="BU39" i="8"/>
  <c r="BT39" i="8"/>
  <c r="BU38" i="8"/>
  <c r="BT38" i="8"/>
  <c r="BU37" i="8"/>
  <c r="BT37" i="8"/>
  <c r="BU36" i="8"/>
  <c r="BT36" i="8"/>
  <c r="BU35" i="8"/>
  <c r="BT35" i="8"/>
  <c r="BU34" i="8"/>
  <c r="BT34" i="8"/>
  <c r="BU32" i="8"/>
  <c r="BT32" i="8"/>
  <c r="BU31" i="8"/>
  <c r="BT31" i="8"/>
  <c r="BU30" i="8"/>
  <c r="BT30" i="8"/>
  <c r="BU29" i="8"/>
  <c r="BT29" i="8"/>
  <c r="BU28" i="8"/>
  <c r="BT28" i="8"/>
  <c r="BU27" i="8"/>
  <c r="BT27" i="8"/>
  <c r="BU26" i="8"/>
  <c r="BT26" i="8"/>
  <c r="BU25" i="8"/>
  <c r="BT25" i="8"/>
  <c r="BU24" i="8"/>
  <c r="BT24" i="8"/>
  <c r="BU23" i="8"/>
  <c r="BT23" i="8"/>
  <c r="BU22" i="8"/>
  <c r="BT22" i="8"/>
  <c r="BU21" i="8"/>
  <c r="BT21" i="8"/>
  <c r="BU20" i="8"/>
  <c r="BT20" i="8"/>
  <c r="BU19" i="8"/>
  <c r="BT19" i="8"/>
  <c r="BU18" i="8"/>
  <c r="BT18" i="8"/>
  <c r="BU17" i="8"/>
  <c r="BT17" i="8"/>
  <c r="BU16" i="8"/>
  <c r="BT16" i="8"/>
  <c r="BU15" i="8"/>
  <c r="BT15" i="8"/>
  <c r="BU14" i="8"/>
  <c r="BT14" i="8"/>
  <c r="BU13" i="8"/>
  <c r="BT13" i="8"/>
  <c r="BU12" i="8"/>
  <c r="BT12" i="8"/>
  <c r="BU11" i="8"/>
  <c r="BT11" i="8"/>
  <c r="BU10" i="8"/>
  <c r="BT10" i="8"/>
  <c r="BU9" i="8"/>
  <c r="BT9" i="8"/>
  <c r="BU8" i="8"/>
  <c r="BT8" i="8"/>
  <c r="BU7" i="8"/>
  <c r="BT7" i="8"/>
  <c r="BU6" i="8"/>
  <c r="BT6" i="8"/>
  <c r="BU5" i="8"/>
  <c r="BT5" i="8"/>
  <c r="O63" i="7"/>
  <c r="N63" i="7"/>
  <c r="M63" i="7"/>
  <c r="J63" i="7"/>
  <c r="G63" i="7"/>
  <c r="E63" i="7"/>
  <c r="AL81" i="7" s="1"/>
  <c r="O62" i="7"/>
  <c r="N62" i="7"/>
  <c r="M62" i="7"/>
  <c r="J62" i="7"/>
  <c r="G62" i="7"/>
  <c r="E62" i="7"/>
  <c r="AL80" i="7" s="1"/>
  <c r="U17" i="6"/>
  <c r="U16" i="6"/>
  <c r="U15" i="6"/>
  <c r="U14" i="6"/>
  <c r="U13" i="6"/>
  <c r="U12" i="6"/>
  <c r="U11" i="6"/>
  <c r="U10" i="6"/>
  <c r="AP37" i="6" s="1"/>
  <c r="U9" i="6"/>
  <c r="AP36" i="6" s="1"/>
  <c r="U8" i="6"/>
  <c r="AP35" i="6" s="1"/>
  <c r="U7" i="6"/>
  <c r="AP34" i="6" s="1"/>
  <c r="U6" i="6"/>
  <c r="AP33" i="6" s="1"/>
  <c r="U5" i="6"/>
  <c r="AP32" i="6" s="1"/>
  <c r="U4" i="6"/>
  <c r="AP31" i="6" s="1"/>
  <c r="AP38" i="6" l="1"/>
  <c r="N519" i="3"/>
  <c r="M519" i="3"/>
  <c r="J519" i="3"/>
  <c r="I519" i="3"/>
  <c r="F519" i="3"/>
  <c r="N518" i="3"/>
  <c r="M518" i="3"/>
  <c r="J518" i="3"/>
  <c r="I518" i="3"/>
  <c r="F518" i="3"/>
  <c r="N516" i="3"/>
  <c r="M516" i="3"/>
  <c r="J516" i="3"/>
  <c r="I516" i="3"/>
  <c r="F516" i="3"/>
  <c r="N515" i="3"/>
  <c r="M515" i="3"/>
  <c r="J515" i="3"/>
  <c r="I515" i="3"/>
  <c r="F515" i="3"/>
  <c r="N514" i="3"/>
  <c r="M514" i="3"/>
  <c r="J514" i="3"/>
  <c r="I514" i="3"/>
  <c r="F514" i="3"/>
  <c r="N334" i="3"/>
  <c r="M334" i="3"/>
  <c r="J334" i="3"/>
  <c r="I334" i="3"/>
  <c r="F334" i="3"/>
  <c r="N333" i="3"/>
  <c r="M333" i="3"/>
  <c r="J333" i="3"/>
  <c r="I333" i="3"/>
  <c r="F333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329" i="3"/>
  <c r="M329" i="3"/>
  <c r="J329" i="3"/>
  <c r="I329" i="3"/>
  <c r="F329" i="3"/>
  <c r="N328" i="3"/>
  <c r="M328" i="3"/>
  <c r="J328" i="3"/>
  <c r="I328" i="3"/>
  <c r="F328" i="3"/>
  <c r="N147" i="3"/>
  <c r="M147" i="3"/>
  <c r="J147" i="3"/>
  <c r="I147" i="3"/>
  <c r="F147" i="3"/>
  <c r="N146" i="3"/>
  <c r="M146" i="3"/>
  <c r="J146" i="3"/>
  <c r="I146" i="3"/>
  <c r="F146" i="3"/>
  <c r="N145" i="3"/>
  <c r="M145" i="3"/>
  <c r="J145" i="3"/>
  <c r="F145" i="3"/>
  <c r="N144" i="3"/>
  <c r="M144" i="3"/>
  <c r="J144" i="3"/>
  <c r="I144" i="3"/>
  <c r="F144" i="3"/>
  <c r="N143" i="3"/>
  <c r="M143" i="3"/>
  <c r="J143" i="3"/>
  <c r="I143" i="3"/>
  <c r="F143" i="3"/>
  <c r="N142" i="3"/>
  <c r="M142" i="3"/>
  <c r="J142" i="3"/>
  <c r="I142" i="3"/>
  <c r="F142" i="3"/>
  <c r="N141" i="3"/>
  <c r="M141" i="3"/>
  <c r="J141" i="3"/>
  <c r="I141" i="3"/>
  <c r="F141" i="3"/>
  <c r="Q85" i="2"/>
  <c r="Q84" i="2"/>
  <c r="Q83" i="2"/>
  <c r="Q82" i="2"/>
  <c r="R85" i="2"/>
  <c r="P85" i="2" s="1"/>
  <c r="P115" i="2" s="1"/>
  <c r="U18" i="2"/>
  <c r="U20" i="2" s="1"/>
  <c r="I145" i="3" l="1"/>
  <c r="N115" i="2"/>
  <c r="I115" i="2"/>
  <c r="D115" i="2"/>
  <c r="M115" i="2"/>
  <c r="H115" i="2"/>
  <c r="B115" i="2"/>
  <c r="L115" i="2"/>
  <c r="F115" i="2"/>
  <c r="J115" i="2"/>
  <c r="E115" i="2"/>
  <c r="O115" i="2"/>
  <c r="K115" i="2"/>
  <c r="G115" i="2"/>
  <c r="C115" i="2"/>
  <c r="U19" i="2"/>
  <c r="U16" i="2"/>
  <c r="A8" i="1" l="1"/>
  <c r="BN250" i="8"/>
  <c r="BM250" i="8"/>
  <c r="BN249" i="8"/>
  <c r="BM249" i="8"/>
  <c r="BN248" i="8"/>
  <c r="BM248" i="8"/>
  <c r="BN247" i="8"/>
  <c r="BM247" i="8"/>
  <c r="BN246" i="8"/>
  <c r="BM246" i="8"/>
  <c r="BN245" i="8"/>
  <c r="BM245" i="8"/>
  <c r="BN244" i="8"/>
  <c r="BM244" i="8"/>
  <c r="BN242" i="8"/>
  <c r="BM242" i="8"/>
  <c r="BN240" i="8"/>
  <c r="BM240" i="8"/>
  <c r="BN238" i="8"/>
  <c r="BM238" i="8"/>
  <c r="BN236" i="8"/>
  <c r="BM236" i="8"/>
  <c r="BN235" i="8"/>
  <c r="BM235" i="8"/>
  <c r="BN234" i="8"/>
  <c r="BM234" i="8"/>
  <c r="BN233" i="8"/>
  <c r="BM233" i="8"/>
  <c r="BN231" i="8"/>
  <c r="BM231" i="8"/>
  <c r="BN230" i="8"/>
  <c r="BM230" i="8"/>
  <c r="BN229" i="8"/>
  <c r="BM229" i="8"/>
  <c r="BN228" i="8"/>
  <c r="BM228" i="8"/>
  <c r="BN227" i="8"/>
  <c r="BM227" i="8"/>
  <c r="BN225" i="8"/>
  <c r="BM225" i="8"/>
  <c r="BN224" i="8"/>
  <c r="BM224" i="8"/>
  <c r="BN223" i="8"/>
  <c r="BM223" i="8"/>
  <c r="BN221" i="8"/>
  <c r="BM221" i="8"/>
  <c r="BN220" i="8"/>
  <c r="BM220" i="8"/>
  <c r="BN219" i="8"/>
  <c r="BM219" i="8"/>
  <c r="BN218" i="8"/>
  <c r="BM218" i="8"/>
  <c r="BN217" i="8"/>
  <c r="BM217" i="8"/>
  <c r="BN216" i="8"/>
  <c r="BM216" i="8"/>
  <c r="BN215" i="8"/>
  <c r="BM215" i="8"/>
  <c r="BN213" i="8"/>
  <c r="BM213" i="8"/>
  <c r="BN212" i="8"/>
  <c r="BM212" i="8"/>
  <c r="BN209" i="8"/>
  <c r="BM209" i="8"/>
  <c r="BN207" i="8"/>
  <c r="BM207" i="8"/>
  <c r="BN197" i="8"/>
  <c r="BM197" i="8"/>
  <c r="BN196" i="8"/>
  <c r="BM196" i="8"/>
  <c r="BN195" i="8"/>
  <c r="BM195" i="8"/>
  <c r="BN194" i="8"/>
  <c r="BM194" i="8"/>
  <c r="BN193" i="8"/>
  <c r="BM193" i="8"/>
  <c r="BN192" i="8"/>
  <c r="BM192" i="8"/>
  <c r="BN191" i="8"/>
  <c r="BM191" i="8"/>
  <c r="BN190" i="8"/>
  <c r="BM190" i="8"/>
  <c r="BN189" i="8"/>
  <c r="BM189" i="8"/>
  <c r="BN188" i="8"/>
  <c r="BM188" i="8"/>
  <c r="BN187" i="8"/>
  <c r="BM187" i="8"/>
  <c r="BN186" i="8"/>
  <c r="BM186" i="8"/>
  <c r="BN185" i="8"/>
  <c r="BM185" i="8"/>
  <c r="BN184" i="8"/>
  <c r="BM184" i="8"/>
  <c r="BN183" i="8"/>
  <c r="BM183" i="8"/>
  <c r="BN182" i="8"/>
  <c r="BM182" i="8"/>
  <c r="BN181" i="8"/>
  <c r="BM181" i="8"/>
  <c r="BN180" i="8"/>
  <c r="BM180" i="8"/>
  <c r="BN179" i="8"/>
  <c r="BM179" i="8"/>
  <c r="BN178" i="8"/>
  <c r="BM178" i="8"/>
  <c r="BN177" i="8"/>
  <c r="BM177" i="8"/>
  <c r="BN176" i="8"/>
  <c r="BM176" i="8"/>
  <c r="BN174" i="8"/>
  <c r="BM174" i="8"/>
  <c r="BN173" i="8"/>
  <c r="BM173" i="8"/>
  <c r="BN172" i="8"/>
  <c r="BM172" i="8"/>
  <c r="BN171" i="8"/>
  <c r="BM171" i="8"/>
  <c r="BN170" i="8"/>
  <c r="BM170" i="8"/>
  <c r="BN169" i="8"/>
  <c r="BM169" i="8"/>
  <c r="BN168" i="8"/>
  <c r="BM168" i="8"/>
  <c r="BN167" i="8"/>
  <c r="BM167" i="8"/>
  <c r="BN166" i="8"/>
  <c r="BM166" i="8"/>
  <c r="BN165" i="8"/>
  <c r="BM165" i="8"/>
  <c r="BN164" i="8"/>
  <c r="BM164" i="8"/>
  <c r="BN163" i="8"/>
  <c r="BM163" i="8"/>
  <c r="BN162" i="8"/>
  <c r="BM162" i="8"/>
  <c r="BN161" i="8"/>
  <c r="BM161" i="8"/>
  <c r="BN159" i="8"/>
  <c r="BM159" i="8"/>
  <c r="BN158" i="8"/>
  <c r="BM158" i="8"/>
  <c r="BN157" i="8"/>
  <c r="BM157" i="8"/>
  <c r="BN156" i="8"/>
  <c r="BM156" i="8"/>
  <c r="BN155" i="8"/>
  <c r="BM155" i="8"/>
  <c r="BN154" i="8"/>
  <c r="BM154" i="8"/>
  <c r="BN153" i="8"/>
  <c r="BM153" i="8"/>
  <c r="BN152" i="8"/>
  <c r="BM152" i="8"/>
  <c r="BN151" i="8"/>
  <c r="BM151" i="8"/>
  <c r="BN150" i="8"/>
  <c r="BM150" i="8"/>
  <c r="BN149" i="8"/>
  <c r="BM149" i="8"/>
  <c r="BN148" i="8"/>
  <c r="BM148" i="8"/>
  <c r="BN147" i="8"/>
  <c r="BM147" i="8"/>
  <c r="BN146" i="8"/>
  <c r="BM146" i="8"/>
  <c r="BN145" i="8"/>
  <c r="BM145" i="8"/>
  <c r="BN144" i="8"/>
  <c r="BM144" i="8"/>
  <c r="BN140" i="8"/>
  <c r="BM140" i="8"/>
  <c r="BN139" i="8"/>
  <c r="BM139" i="8"/>
  <c r="BN138" i="8"/>
  <c r="BM138" i="8"/>
  <c r="BN137" i="8"/>
  <c r="BM137" i="8"/>
  <c r="BN136" i="8"/>
  <c r="BM136" i="8"/>
  <c r="BN135" i="8"/>
  <c r="BM135" i="8"/>
  <c r="BN134" i="8"/>
  <c r="BM134" i="8"/>
  <c r="BN133" i="8"/>
  <c r="BM133" i="8"/>
  <c r="BN132" i="8"/>
  <c r="BM132" i="8"/>
  <c r="BN130" i="8"/>
  <c r="BM130" i="8"/>
  <c r="BN129" i="8"/>
  <c r="BM129" i="8"/>
  <c r="BN128" i="8"/>
  <c r="BM128" i="8"/>
  <c r="BN127" i="8"/>
  <c r="BM127" i="8"/>
  <c r="BN126" i="8"/>
  <c r="BM126" i="8"/>
  <c r="BN125" i="8"/>
  <c r="BM125" i="8"/>
  <c r="BN124" i="8"/>
  <c r="BM124" i="8"/>
  <c r="BN123" i="8"/>
  <c r="BM123" i="8"/>
  <c r="BN121" i="8"/>
  <c r="BM121" i="8"/>
  <c r="BN120" i="8"/>
  <c r="BM120" i="8"/>
  <c r="BN119" i="8"/>
  <c r="BM119" i="8"/>
  <c r="BN118" i="8"/>
  <c r="BM118" i="8"/>
  <c r="BN117" i="8"/>
  <c r="BM117" i="8"/>
  <c r="BN116" i="8"/>
  <c r="BM116" i="8"/>
  <c r="BN115" i="8"/>
  <c r="BM115" i="8"/>
  <c r="BN114" i="8"/>
  <c r="BM114" i="8"/>
  <c r="BN112" i="8"/>
  <c r="BM112" i="8"/>
  <c r="BN111" i="8"/>
  <c r="BM111" i="8"/>
  <c r="BN110" i="8"/>
  <c r="BM110" i="8"/>
  <c r="BN109" i="8"/>
  <c r="BM109" i="8"/>
  <c r="BN108" i="8"/>
  <c r="BM108" i="8"/>
  <c r="BN107" i="8"/>
  <c r="BM107" i="8"/>
  <c r="BN106" i="8"/>
  <c r="BM106" i="8"/>
  <c r="BN105" i="8"/>
  <c r="BM105" i="8"/>
  <c r="BN104" i="8"/>
  <c r="BM104" i="8"/>
  <c r="BN103" i="8"/>
  <c r="BM103" i="8"/>
  <c r="BN102" i="8"/>
  <c r="BM102" i="8"/>
  <c r="BN101" i="8"/>
  <c r="BM101" i="8"/>
  <c r="BN100" i="8"/>
  <c r="BM100" i="8"/>
  <c r="BN99" i="8"/>
  <c r="BM99" i="8"/>
  <c r="BN98" i="8"/>
  <c r="BM98" i="8"/>
  <c r="BN97" i="8"/>
  <c r="BM97" i="8"/>
  <c r="BN96" i="8"/>
  <c r="BM96" i="8"/>
  <c r="BN95" i="8"/>
  <c r="BM95" i="8"/>
  <c r="BN94" i="8"/>
  <c r="BM94" i="8"/>
  <c r="BN93" i="8"/>
  <c r="BM93" i="8"/>
  <c r="BN92" i="8"/>
  <c r="BM92" i="8"/>
  <c r="BN91" i="8"/>
  <c r="BM91" i="8"/>
  <c r="BN90" i="8"/>
  <c r="BM90" i="8"/>
  <c r="BN89" i="8"/>
  <c r="BM89" i="8"/>
  <c r="BN88" i="8"/>
  <c r="BM88" i="8"/>
  <c r="BN87" i="8"/>
  <c r="BM87" i="8"/>
  <c r="BN86" i="8"/>
  <c r="BM86" i="8"/>
  <c r="BN85" i="8"/>
  <c r="BM85" i="8"/>
  <c r="BN84" i="8"/>
  <c r="BM84" i="8"/>
  <c r="BN83" i="8"/>
  <c r="BM83" i="8"/>
  <c r="BN82" i="8"/>
  <c r="BM82" i="8"/>
  <c r="BN81" i="8"/>
  <c r="BM81" i="8"/>
  <c r="BN80" i="8"/>
  <c r="BM80" i="8"/>
  <c r="BN79" i="8"/>
  <c r="BM79" i="8"/>
  <c r="BN78" i="8"/>
  <c r="BM78" i="8"/>
  <c r="BN77" i="8"/>
  <c r="BM77" i="8"/>
  <c r="BN76" i="8"/>
  <c r="BM76" i="8"/>
  <c r="BN74" i="8"/>
  <c r="BM74" i="8"/>
  <c r="BN73" i="8"/>
  <c r="BM73" i="8"/>
  <c r="BN72" i="8"/>
  <c r="BM72" i="8"/>
  <c r="BN71" i="8"/>
  <c r="BM71" i="8"/>
  <c r="BN70" i="8"/>
  <c r="BM70" i="8"/>
  <c r="BN69" i="8"/>
  <c r="BM69" i="8"/>
  <c r="BN68" i="8"/>
  <c r="BM68" i="8"/>
  <c r="BN67" i="8"/>
  <c r="BM67" i="8"/>
  <c r="BN66" i="8"/>
  <c r="BM66" i="8"/>
  <c r="BN65" i="8"/>
  <c r="BM65" i="8"/>
  <c r="BN64" i="8"/>
  <c r="BM64" i="8"/>
  <c r="BN63" i="8"/>
  <c r="BM63" i="8"/>
  <c r="BN62" i="8"/>
  <c r="BM62" i="8"/>
  <c r="BN61" i="8"/>
  <c r="BM61" i="8"/>
  <c r="BN60" i="8"/>
  <c r="BM60" i="8"/>
  <c r="BN59" i="8"/>
  <c r="BM59" i="8"/>
  <c r="BN58" i="8"/>
  <c r="BM58" i="8"/>
  <c r="BN57" i="8"/>
  <c r="BM57" i="8"/>
  <c r="BN56" i="8"/>
  <c r="BM56" i="8"/>
  <c r="BN55" i="8"/>
  <c r="BM55" i="8"/>
  <c r="BN54" i="8"/>
  <c r="BM54" i="8"/>
  <c r="BN53" i="8"/>
  <c r="BM53" i="8"/>
  <c r="BN52" i="8"/>
  <c r="BM52" i="8"/>
  <c r="BN51" i="8"/>
  <c r="BM51" i="8"/>
  <c r="BN50" i="8"/>
  <c r="BM50" i="8"/>
  <c r="BN49" i="8"/>
  <c r="BM49" i="8"/>
  <c r="BN48" i="8"/>
  <c r="BM48" i="8"/>
  <c r="BN47" i="8"/>
  <c r="BM47" i="8"/>
  <c r="BN45" i="8"/>
  <c r="BM45" i="8"/>
  <c r="BN44" i="8"/>
  <c r="BM44" i="8"/>
  <c r="BN42" i="8"/>
  <c r="BM42" i="8"/>
  <c r="BN41" i="8"/>
  <c r="BM41" i="8"/>
  <c r="BN40" i="8"/>
  <c r="BM40" i="8"/>
  <c r="BN39" i="8"/>
  <c r="BM39" i="8"/>
  <c r="BN38" i="8"/>
  <c r="BM38" i="8"/>
  <c r="BN37" i="8"/>
  <c r="BM37" i="8"/>
  <c r="BN36" i="8"/>
  <c r="BM36" i="8"/>
  <c r="BN35" i="8"/>
  <c r="BM35" i="8"/>
  <c r="BN34" i="8"/>
  <c r="BM34" i="8"/>
  <c r="BN32" i="8"/>
  <c r="BM32" i="8"/>
  <c r="BN31" i="8"/>
  <c r="BM31" i="8"/>
  <c r="BN30" i="8"/>
  <c r="BM30" i="8"/>
  <c r="BN29" i="8"/>
  <c r="BM29" i="8"/>
  <c r="BN28" i="8"/>
  <c r="BM28" i="8"/>
  <c r="BN27" i="8"/>
  <c r="BM27" i="8"/>
  <c r="BN26" i="8"/>
  <c r="BM26" i="8"/>
  <c r="BN25" i="8"/>
  <c r="BM25" i="8"/>
  <c r="BN24" i="8"/>
  <c r="BM24" i="8"/>
  <c r="BN23" i="8"/>
  <c r="BM23" i="8"/>
  <c r="BN22" i="8"/>
  <c r="BM22" i="8"/>
  <c r="BN21" i="8"/>
  <c r="BM21" i="8"/>
  <c r="BN20" i="8"/>
  <c r="BM20" i="8"/>
  <c r="BN19" i="8"/>
  <c r="BM19" i="8"/>
  <c r="BN18" i="8"/>
  <c r="BM18" i="8"/>
  <c r="BN17" i="8"/>
  <c r="BM17" i="8"/>
  <c r="BN16" i="8"/>
  <c r="BM16" i="8"/>
  <c r="BN15" i="8"/>
  <c r="BM15" i="8"/>
  <c r="BN14" i="8"/>
  <c r="BM14" i="8"/>
  <c r="BN13" i="8"/>
  <c r="BM13" i="8"/>
  <c r="BN12" i="8"/>
  <c r="BM12" i="8"/>
  <c r="BN11" i="8"/>
  <c r="BM11" i="8"/>
  <c r="BN10" i="8"/>
  <c r="BM10" i="8"/>
  <c r="BN9" i="8"/>
  <c r="BM9" i="8"/>
  <c r="BN8" i="8"/>
  <c r="BM8" i="8"/>
  <c r="BN7" i="8"/>
  <c r="BM7" i="8"/>
  <c r="BN6" i="8"/>
  <c r="BM6" i="8"/>
  <c r="BN5" i="8"/>
  <c r="BM5" i="8"/>
  <c r="BG250" i="8"/>
  <c r="BF250" i="8"/>
  <c r="O60" i="7"/>
  <c r="N60" i="7"/>
  <c r="M60" i="7"/>
  <c r="J60" i="7"/>
  <c r="G60" i="7"/>
  <c r="E60" i="7"/>
  <c r="AK81" i="7" s="1"/>
  <c r="O59" i="7"/>
  <c r="N59" i="7"/>
  <c r="M59" i="7"/>
  <c r="J59" i="7"/>
  <c r="G59" i="7"/>
  <c r="E59" i="7"/>
  <c r="AK80" i="7" s="1"/>
  <c r="T17" i="6"/>
  <c r="T16" i="6"/>
  <c r="T15" i="6"/>
  <c r="T14" i="6"/>
  <c r="T13" i="6"/>
  <c r="T12" i="6"/>
  <c r="T11" i="6"/>
  <c r="T10" i="6"/>
  <c r="AO37" i="6" s="1"/>
  <c r="T9" i="6"/>
  <c r="AO36" i="6" s="1"/>
  <c r="T8" i="6"/>
  <c r="AO35" i="6" s="1"/>
  <c r="T7" i="6"/>
  <c r="AO34" i="6" s="1"/>
  <c r="T6" i="6"/>
  <c r="AO33" i="6" s="1"/>
  <c r="T5" i="6"/>
  <c r="AO32" i="6" s="1"/>
  <c r="T4" i="6"/>
  <c r="AO31" i="6" s="1"/>
  <c r="S17" i="6"/>
  <c r="S5" i="6"/>
  <c r="AN32" i="6" s="1"/>
  <c r="S6" i="6"/>
  <c r="AN33" i="6" s="1"/>
  <c r="S7" i="6"/>
  <c r="AN34" i="6" s="1"/>
  <c r="S8" i="6"/>
  <c r="AN35" i="6" s="1"/>
  <c r="S9" i="6"/>
  <c r="AN36" i="6" s="1"/>
  <c r="S10" i="6"/>
  <c r="AN37" i="6" s="1"/>
  <c r="S11" i="6"/>
  <c r="S12" i="6"/>
  <c r="S13" i="6"/>
  <c r="S14" i="6"/>
  <c r="S15" i="6"/>
  <c r="S16" i="6"/>
  <c r="S4" i="6"/>
  <c r="AN31" i="6" s="1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N87" i="4"/>
  <c r="M87" i="4"/>
  <c r="L87" i="4"/>
  <c r="K87" i="4"/>
  <c r="J87" i="4"/>
  <c r="I87" i="4"/>
  <c r="H87" i="4"/>
  <c r="G87" i="4"/>
  <c r="F87" i="4"/>
  <c r="E87" i="4"/>
  <c r="D87" i="4"/>
  <c r="C87" i="4"/>
  <c r="B87" i="4"/>
  <c r="D75" i="4"/>
  <c r="E75" i="4"/>
  <c r="F75" i="4"/>
  <c r="F66" i="4"/>
  <c r="F67" i="4"/>
  <c r="F68" i="4"/>
  <c r="F69" i="4"/>
  <c r="F70" i="4"/>
  <c r="F71" i="4"/>
  <c r="F72" i="4"/>
  <c r="F73" i="4"/>
  <c r="F65" i="4"/>
  <c r="F15" i="4"/>
  <c r="S73" i="4"/>
  <c r="S72" i="4"/>
  <c r="S71" i="4"/>
  <c r="S70" i="4"/>
  <c r="S69" i="4"/>
  <c r="S68" i="4"/>
  <c r="S67" i="4"/>
  <c r="S66" i="4"/>
  <c r="S65" i="4"/>
  <c r="T63" i="4"/>
  <c r="S63" i="4"/>
  <c r="S95" i="4" s="1"/>
  <c r="T51" i="4"/>
  <c r="S51" i="4"/>
  <c r="S37" i="4"/>
  <c r="S36" i="4"/>
  <c r="S35" i="4"/>
  <c r="S34" i="4"/>
  <c r="S33" i="4"/>
  <c r="S32" i="4"/>
  <c r="S31" i="4"/>
  <c r="S30" i="4"/>
  <c r="S29" i="4"/>
  <c r="T27" i="4"/>
  <c r="T15" i="4"/>
  <c r="S27" i="4"/>
  <c r="S87" i="4" s="1"/>
  <c r="S15" i="4"/>
  <c r="G510" i="3"/>
  <c r="D510" i="3"/>
  <c r="F510" i="3" s="1"/>
  <c r="G324" i="3"/>
  <c r="D324" i="3"/>
  <c r="J137" i="3"/>
  <c r="G137" i="3"/>
  <c r="D137" i="3"/>
  <c r="F137" i="3" s="1"/>
  <c r="N511" i="3"/>
  <c r="M511" i="3"/>
  <c r="J511" i="3"/>
  <c r="I511" i="3"/>
  <c r="F511" i="3"/>
  <c r="N510" i="3"/>
  <c r="M510" i="3"/>
  <c r="J510" i="3"/>
  <c r="N508" i="3"/>
  <c r="M508" i="3"/>
  <c r="J508" i="3"/>
  <c r="I508" i="3"/>
  <c r="F508" i="3"/>
  <c r="N507" i="3"/>
  <c r="M507" i="3"/>
  <c r="J507" i="3"/>
  <c r="I507" i="3"/>
  <c r="F507" i="3"/>
  <c r="N506" i="3"/>
  <c r="M506" i="3"/>
  <c r="J506" i="3"/>
  <c r="I506" i="3"/>
  <c r="F506" i="3"/>
  <c r="N326" i="3"/>
  <c r="M326" i="3"/>
  <c r="J326" i="3"/>
  <c r="I326" i="3"/>
  <c r="F326" i="3"/>
  <c r="N325" i="3"/>
  <c r="M325" i="3"/>
  <c r="J325" i="3"/>
  <c r="I325" i="3"/>
  <c r="F325" i="3"/>
  <c r="N324" i="3"/>
  <c r="M324" i="3"/>
  <c r="J324" i="3"/>
  <c r="N323" i="3"/>
  <c r="M323" i="3"/>
  <c r="J323" i="3"/>
  <c r="I323" i="3"/>
  <c r="F323" i="3"/>
  <c r="N322" i="3"/>
  <c r="M322" i="3"/>
  <c r="J322" i="3"/>
  <c r="I322" i="3"/>
  <c r="F322" i="3"/>
  <c r="N321" i="3"/>
  <c r="M321" i="3"/>
  <c r="J321" i="3"/>
  <c r="I321" i="3"/>
  <c r="F321" i="3"/>
  <c r="N320" i="3"/>
  <c r="M320" i="3"/>
  <c r="J320" i="3"/>
  <c r="I320" i="3"/>
  <c r="F320" i="3"/>
  <c r="N139" i="3"/>
  <c r="M139" i="3"/>
  <c r="J139" i="3"/>
  <c r="I139" i="3"/>
  <c r="F139" i="3"/>
  <c r="N138" i="3"/>
  <c r="M138" i="3"/>
  <c r="J138" i="3"/>
  <c r="I138" i="3"/>
  <c r="F138" i="3"/>
  <c r="M137" i="3"/>
  <c r="N136" i="3"/>
  <c r="M136" i="3"/>
  <c r="J136" i="3"/>
  <c r="I136" i="3"/>
  <c r="F136" i="3"/>
  <c r="N135" i="3"/>
  <c r="M135" i="3"/>
  <c r="J135" i="3"/>
  <c r="I135" i="3"/>
  <c r="F135" i="3"/>
  <c r="N134" i="3"/>
  <c r="M134" i="3"/>
  <c r="J134" i="3"/>
  <c r="I134" i="3"/>
  <c r="F134" i="3"/>
  <c r="N133" i="3"/>
  <c r="M133" i="3"/>
  <c r="J133" i="3"/>
  <c r="I133" i="3"/>
  <c r="F133" i="3"/>
  <c r="A114" i="2"/>
  <c r="R84" i="2"/>
  <c r="P84" i="2" s="1"/>
  <c r="P114" i="2" s="1"/>
  <c r="R83" i="2"/>
  <c r="P83" i="2" s="1"/>
  <c r="T28" i="2"/>
  <c r="T14" i="2"/>
  <c r="S36" i="2"/>
  <c r="S34" i="2" s="1"/>
  <c r="S35" i="2"/>
  <c r="S33" i="2" s="1"/>
  <c r="S18" i="2"/>
  <c r="S20" i="2" s="1"/>
  <c r="S15" i="2"/>
  <c r="S16" i="2" s="1"/>
  <c r="AO38" i="6" l="1"/>
  <c r="S17" i="2"/>
  <c r="I137" i="3"/>
  <c r="AN38" i="6"/>
  <c r="S75" i="4"/>
  <c r="S97" i="4"/>
  <c r="S83" i="4"/>
  <c r="S99" i="4"/>
  <c r="S92" i="4"/>
  <c r="S93" i="4"/>
  <c r="S84" i="4"/>
  <c r="S79" i="4"/>
  <c r="S89" i="4"/>
  <c r="S94" i="4"/>
  <c r="S80" i="4"/>
  <c r="S90" i="4"/>
  <c r="S96" i="4"/>
  <c r="S77" i="4"/>
  <c r="S81" i="4"/>
  <c r="S85" i="4"/>
  <c r="S91" i="4"/>
  <c r="S39" i="4"/>
  <c r="S78" i="4"/>
  <c r="S82" i="4"/>
  <c r="I510" i="3"/>
  <c r="I324" i="3"/>
  <c r="N137" i="3"/>
  <c r="F324" i="3"/>
  <c r="B114" i="2"/>
  <c r="J114" i="2"/>
  <c r="E114" i="2"/>
  <c r="M114" i="2"/>
  <c r="F114" i="2"/>
  <c r="N114" i="2"/>
  <c r="I114" i="2"/>
  <c r="C114" i="2"/>
  <c r="G114" i="2"/>
  <c r="K114" i="2"/>
  <c r="O114" i="2"/>
  <c r="D114" i="2"/>
  <c r="H114" i="2"/>
  <c r="L114" i="2"/>
  <c r="S30" i="2"/>
  <c r="S31" i="2"/>
  <c r="S19" i="2"/>
  <c r="BG249" i="8"/>
  <c r="BF249" i="8"/>
  <c r="BG248" i="8"/>
  <c r="BF248" i="8"/>
  <c r="BG174" i="8"/>
  <c r="BF174" i="8"/>
  <c r="BG121" i="8"/>
  <c r="BF121" i="8"/>
  <c r="AZ102" i="8"/>
  <c r="AY102" i="8"/>
  <c r="BG102" i="8"/>
  <c r="BF102" i="8"/>
  <c r="BG247" i="8"/>
  <c r="BF247" i="8"/>
  <c r="BG246" i="8"/>
  <c r="BF246" i="8"/>
  <c r="BG245" i="8"/>
  <c r="BF245" i="8"/>
  <c r="BG244" i="8"/>
  <c r="BF244" i="8"/>
  <c r="BG242" i="8"/>
  <c r="BF242" i="8"/>
  <c r="BG240" i="8"/>
  <c r="BF240" i="8"/>
  <c r="BG238" i="8"/>
  <c r="BF238" i="8"/>
  <c r="BG236" i="8"/>
  <c r="BF236" i="8"/>
  <c r="BG235" i="8"/>
  <c r="BF235" i="8"/>
  <c r="BG234" i="8"/>
  <c r="BF234" i="8"/>
  <c r="BG233" i="8"/>
  <c r="BF233" i="8"/>
  <c r="BG231" i="8"/>
  <c r="BF231" i="8"/>
  <c r="BG230" i="8"/>
  <c r="BF230" i="8"/>
  <c r="BG229" i="8"/>
  <c r="BF229" i="8"/>
  <c r="BG228" i="8"/>
  <c r="BF228" i="8"/>
  <c r="BG227" i="8"/>
  <c r="BF227" i="8"/>
  <c r="BG225" i="8"/>
  <c r="BF225" i="8"/>
  <c r="BG224" i="8"/>
  <c r="BF224" i="8"/>
  <c r="BG223" i="8"/>
  <c r="BF223" i="8"/>
  <c r="BG221" i="8"/>
  <c r="BF221" i="8"/>
  <c r="BG220" i="8"/>
  <c r="BF220" i="8"/>
  <c r="BG219" i="8"/>
  <c r="BF219" i="8"/>
  <c r="BG218" i="8"/>
  <c r="BF218" i="8"/>
  <c r="BG217" i="8"/>
  <c r="BF217" i="8"/>
  <c r="BG216" i="8"/>
  <c r="BF216" i="8"/>
  <c r="BG215" i="8"/>
  <c r="BF215" i="8"/>
  <c r="BG213" i="8"/>
  <c r="BF213" i="8"/>
  <c r="BG212" i="8"/>
  <c r="BF212" i="8"/>
  <c r="BG209" i="8"/>
  <c r="BF209" i="8"/>
  <c r="BG207" i="8"/>
  <c r="BF207" i="8"/>
  <c r="BG205" i="8"/>
  <c r="BF205" i="8"/>
  <c r="BG198" i="8"/>
  <c r="BF198" i="8"/>
  <c r="BG197" i="8"/>
  <c r="BF197" i="8"/>
  <c r="BG196" i="8"/>
  <c r="BF196" i="8"/>
  <c r="BG195" i="8"/>
  <c r="BF195" i="8"/>
  <c r="BG194" i="8"/>
  <c r="BF194" i="8"/>
  <c r="BG193" i="8"/>
  <c r="BF193" i="8"/>
  <c r="BG192" i="8"/>
  <c r="BF192" i="8"/>
  <c r="BG191" i="8"/>
  <c r="BF191" i="8"/>
  <c r="BG190" i="8"/>
  <c r="BF190" i="8"/>
  <c r="BG189" i="8"/>
  <c r="BF189" i="8"/>
  <c r="BG188" i="8"/>
  <c r="BF188" i="8"/>
  <c r="BG187" i="8"/>
  <c r="BF187" i="8"/>
  <c r="BG186" i="8"/>
  <c r="BF186" i="8"/>
  <c r="BG185" i="8"/>
  <c r="BF185" i="8"/>
  <c r="BG184" i="8"/>
  <c r="BF184" i="8"/>
  <c r="BG183" i="8"/>
  <c r="BF183" i="8"/>
  <c r="BG182" i="8"/>
  <c r="BF182" i="8"/>
  <c r="BG181" i="8"/>
  <c r="BF181" i="8"/>
  <c r="BG180" i="8"/>
  <c r="BF180" i="8"/>
  <c r="BG179" i="8"/>
  <c r="BF179" i="8"/>
  <c r="BG178" i="8"/>
  <c r="BF178" i="8"/>
  <c r="BG177" i="8"/>
  <c r="BF177" i="8"/>
  <c r="BG176" i="8"/>
  <c r="BF176" i="8"/>
  <c r="BG173" i="8"/>
  <c r="BF173" i="8"/>
  <c r="BG172" i="8"/>
  <c r="BF172" i="8"/>
  <c r="BG171" i="8"/>
  <c r="BF171" i="8"/>
  <c r="BG170" i="8"/>
  <c r="BF170" i="8"/>
  <c r="BG169" i="8"/>
  <c r="BF169" i="8"/>
  <c r="BG168" i="8"/>
  <c r="BF168" i="8"/>
  <c r="BG167" i="8"/>
  <c r="BF167" i="8"/>
  <c r="BG166" i="8"/>
  <c r="BF166" i="8"/>
  <c r="BG165" i="8"/>
  <c r="BF165" i="8"/>
  <c r="BG164" i="8"/>
  <c r="BF164" i="8"/>
  <c r="BG163" i="8"/>
  <c r="BF163" i="8"/>
  <c r="BG162" i="8"/>
  <c r="BF162" i="8"/>
  <c r="BG161" i="8"/>
  <c r="BF161" i="8"/>
  <c r="BG159" i="8"/>
  <c r="BF159" i="8"/>
  <c r="BG158" i="8"/>
  <c r="BF158" i="8"/>
  <c r="BG157" i="8"/>
  <c r="BF157" i="8"/>
  <c r="BG156" i="8"/>
  <c r="BF156" i="8"/>
  <c r="BG155" i="8"/>
  <c r="BF155" i="8"/>
  <c r="BG154" i="8"/>
  <c r="BF154" i="8"/>
  <c r="BG153" i="8"/>
  <c r="BF153" i="8"/>
  <c r="BG152" i="8"/>
  <c r="BF152" i="8"/>
  <c r="BG151" i="8"/>
  <c r="BF151" i="8"/>
  <c r="BG150" i="8"/>
  <c r="BF150" i="8"/>
  <c r="BG149" i="8"/>
  <c r="BF149" i="8"/>
  <c r="BG148" i="8"/>
  <c r="BF148" i="8"/>
  <c r="BG147" i="8"/>
  <c r="BF147" i="8"/>
  <c r="BG146" i="8"/>
  <c r="BF146" i="8"/>
  <c r="BG145" i="8"/>
  <c r="BF145" i="8"/>
  <c r="BG144" i="8"/>
  <c r="BF144" i="8"/>
  <c r="BG140" i="8"/>
  <c r="BF140" i="8"/>
  <c r="BG139" i="8"/>
  <c r="BF139" i="8"/>
  <c r="BG138" i="8"/>
  <c r="BF138" i="8"/>
  <c r="BG137" i="8"/>
  <c r="BF137" i="8"/>
  <c r="BG136" i="8"/>
  <c r="BF136" i="8"/>
  <c r="BG135" i="8"/>
  <c r="BF135" i="8"/>
  <c r="BG134" i="8"/>
  <c r="BF134" i="8"/>
  <c r="BG133" i="8"/>
  <c r="BF133" i="8"/>
  <c r="BG132" i="8"/>
  <c r="BF132" i="8"/>
  <c r="BG130" i="8"/>
  <c r="BF130" i="8"/>
  <c r="BG129" i="8"/>
  <c r="BF129" i="8"/>
  <c r="BG128" i="8"/>
  <c r="BF128" i="8"/>
  <c r="BG127" i="8"/>
  <c r="BF127" i="8"/>
  <c r="BG126" i="8"/>
  <c r="BF126" i="8"/>
  <c r="BG125" i="8"/>
  <c r="BF125" i="8"/>
  <c r="BG124" i="8"/>
  <c r="BF124" i="8"/>
  <c r="BG123" i="8"/>
  <c r="BF123" i="8"/>
  <c r="BG120" i="8"/>
  <c r="BF120" i="8"/>
  <c r="BG119" i="8"/>
  <c r="BF119" i="8"/>
  <c r="BG118" i="8"/>
  <c r="BF118" i="8"/>
  <c r="BG117" i="8"/>
  <c r="BF117" i="8"/>
  <c r="BG116" i="8"/>
  <c r="BF116" i="8"/>
  <c r="BG115" i="8"/>
  <c r="BF115" i="8"/>
  <c r="BG114" i="8"/>
  <c r="BF114" i="8"/>
  <c r="BG112" i="8"/>
  <c r="BF112" i="8"/>
  <c r="BG111" i="8"/>
  <c r="BF111" i="8"/>
  <c r="BG110" i="8"/>
  <c r="BF110" i="8"/>
  <c r="BG109" i="8"/>
  <c r="BF109" i="8"/>
  <c r="BG108" i="8"/>
  <c r="BF108" i="8"/>
  <c r="BG107" i="8"/>
  <c r="BF107" i="8"/>
  <c r="BG106" i="8"/>
  <c r="BF106" i="8"/>
  <c r="BG105" i="8"/>
  <c r="BF105" i="8"/>
  <c r="BG104" i="8"/>
  <c r="BF104" i="8"/>
  <c r="BG103" i="8"/>
  <c r="BF103" i="8"/>
  <c r="BG101" i="8"/>
  <c r="BF101" i="8"/>
  <c r="BG100" i="8"/>
  <c r="BF100" i="8"/>
  <c r="BG99" i="8"/>
  <c r="BF99" i="8"/>
  <c r="BG98" i="8"/>
  <c r="BF98" i="8"/>
  <c r="BG97" i="8"/>
  <c r="BF97" i="8"/>
  <c r="BG96" i="8"/>
  <c r="BF96" i="8"/>
  <c r="BG95" i="8"/>
  <c r="BF95" i="8"/>
  <c r="BG94" i="8"/>
  <c r="BF94" i="8"/>
  <c r="BG93" i="8"/>
  <c r="BF93" i="8"/>
  <c r="BG92" i="8"/>
  <c r="BF92" i="8"/>
  <c r="BG91" i="8"/>
  <c r="BF91" i="8"/>
  <c r="BG90" i="8"/>
  <c r="BF90" i="8"/>
  <c r="BG89" i="8"/>
  <c r="BF89" i="8"/>
  <c r="BG88" i="8"/>
  <c r="BF88" i="8"/>
  <c r="BG87" i="8"/>
  <c r="BF87" i="8"/>
  <c r="BG86" i="8"/>
  <c r="BF86" i="8"/>
  <c r="BG85" i="8"/>
  <c r="BF85" i="8"/>
  <c r="BG84" i="8"/>
  <c r="BF84" i="8"/>
  <c r="BG83" i="8"/>
  <c r="BF83" i="8"/>
  <c r="BG82" i="8"/>
  <c r="BF82" i="8"/>
  <c r="BG81" i="8"/>
  <c r="BF81" i="8"/>
  <c r="BG80" i="8"/>
  <c r="BF80" i="8"/>
  <c r="BG79" i="8"/>
  <c r="BF79" i="8"/>
  <c r="BG78" i="8"/>
  <c r="BF78" i="8"/>
  <c r="BG77" i="8"/>
  <c r="BF77" i="8"/>
  <c r="BG76" i="8"/>
  <c r="BF76" i="8"/>
  <c r="BG74" i="8"/>
  <c r="BF74" i="8"/>
  <c r="BG73" i="8"/>
  <c r="BF73" i="8"/>
  <c r="BG72" i="8"/>
  <c r="BF72" i="8"/>
  <c r="BG71" i="8"/>
  <c r="BF71" i="8"/>
  <c r="BG70" i="8"/>
  <c r="BF70" i="8"/>
  <c r="BG69" i="8"/>
  <c r="BF69" i="8"/>
  <c r="BG68" i="8"/>
  <c r="BF68" i="8"/>
  <c r="BG67" i="8"/>
  <c r="BF67" i="8"/>
  <c r="BG66" i="8"/>
  <c r="BF66" i="8"/>
  <c r="BG65" i="8"/>
  <c r="BF65" i="8"/>
  <c r="BG64" i="8"/>
  <c r="BF64" i="8"/>
  <c r="BG63" i="8"/>
  <c r="BF63" i="8"/>
  <c r="BG62" i="8"/>
  <c r="BF62" i="8"/>
  <c r="BG61" i="8"/>
  <c r="BF61" i="8"/>
  <c r="BG60" i="8"/>
  <c r="BF60" i="8"/>
  <c r="BG59" i="8"/>
  <c r="BF59" i="8"/>
  <c r="BG58" i="8"/>
  <c r="BF58" i="8"/>
  <c r="BG57" i="8"/>
  <c r="BF57" i="8"/>
  <c r="BG56" i="8"/>
  <c r="BF56" i="8"/>
  <c r="BG55" i="8"/>
  <c r="BF55" i="8"/>
  <c r="BG54" i="8"/>
  <c r="BF54" i="8"/>
  <c r="BG53" i="8"/>
  <c r="BF53" i="8"/>
  <c r="BG52" i="8"/>
  <c r="BF52" i="8"/>
  <c r="BG51" i="8"/>
  <c r="BF51" i="8"/>
  <c r="BG50" i="8"/>
  <c r="BF50" i="8"/>
  <c r="BG49" i="8"/>
  <c r="BF49" i="8"/>
  <c r="BG48" i="8"/>
  <c r="BF48" i="8"/>
  <c r="BG47" i="8"/>
  <c r="BF47" i="8"/>
  <c r="BG45" i="8"/>
  <c r="BF45" i="8"/>
  <c r="BG44" i="8"/>
  <c r="BF44" i="8"/>
  <c r="BG42" i="8"/>
  <c r="BF42" i="8"/>
  <c r="BG41" i="8"/>
  <c r="BF41" i="8"/>
  <c r="BG40" i="8"/>
  <c r="BF40" i="8"/>
  <c r="BG39" i="8"/>
  <c r="BF39" i="8"/>
  <c r="BG38" i="8"/>
  <c r="BF38" i="8"/>
  <c r="BG37" i="8"/>
  <c r="BF37" i="8"/>
  <c r="BG36" i="8"/>
  <c r="BF36" i="8"/>
  <c r="BG35" i="8"/>
  <c r="BF35" i="8"/>
  <c r="BG34" i="8"/>
  <c r="BF34" i="8"/>
  <c r="BG32" i="8"/>
  <c r="BF32" i="8"/>
  <c r="BG31" i="8"/>
  <c r="BF31" i="8"/>
  <c r="BG30" i="8"/>
  <c r="BF30" i="8"/>
  <c r="BG29" i="8"/>
  <c r="BF29" i="8"/>
  <c r="BG28" i="8"/>
  <c r="BF28" i="8"/>
  <c r="BG27" i="8"/>
  <c r="BF27" i="8"/>
  <c r="BG26" i="8"/>
  <c r="BF26" i="8"/>
  <c r="BG25" i="8"/>
  <c r="BF25" i="8"/>
  <c r="BG24" i="8"/>
  <c r="BF24" i="8"/>
  <c r="BG23" i="8"/>
  <c r="BF23" i="8"/>
  <c r="BG22" i="8"/>
  <c r="BF22" i="8"/>
  <c r="BG21" i="8"/>
  <c r="BF21" i="8"/>
  <c r="BG20" i="8"/>
  <c r="BF20" i="8"/>
  <c r="BG19" i="8"/>
  <c r="BF19" i="8"/>
  <c r="BG18" i="8"/>
  <c r="BF18" i="8"/>
  <c r="BG17" i="8"/>
  <c r="BF17" i="8"/>
  <c r="BG16" i="8"/>
  <c r="BF16" i="8"/>
  <c r="BG15" i="8"/>
  <c r="BF15" i="8"/>
  <c r="BG14" i="8"/>
  <c r="BF14" i="8"/>
  <c r="BG13" i="8"/>
  <c r="BF13" i="8"/>
  <c r="BG12" i="8"/>
  <c r="BF12" i="8"/>
  <c r="BG11" i="8"/>
  <c r="BF11" i="8"/>
  <c r="BG10" i="8"/>
  <c r="BF10" i="8"/>
  <c r="BG9" i="8"/>
  <c r="BF9" i="8"/>
  <c r="BG8" i="8"/>
  <c r="BF8" i="8"/>
  <c r="BG7" i="8"/>
  <c r="BF7" i="8"/>
  <c r="BG6" i="8"/>
  <c r="BF6" i="8"/>
  <c r="BG5" i="8"/>
  <c r="BF5" i="8"/>
  <c r="O57" i="7"/>
  <c r="N57" i="7"/>
  <c r="M57" i="7"/>
  <c r="J57" i="7"/>
  <c r="G57" i="7"/>
  <c r="E57" i="7"/>
  <c r="AJ81" i="7" s="1"/>
  <c r="O56" i="7"/>
  <c r="N56" i="7"/>
  <c r="M56" i="7"/>
  <c r="J56" i="7"/>
  <c r="G56" i="7"/>
  <c r="E56" i="7"/>
  <c r="AJ80" i="7" s="1"/>
  <c r="T95" i="4"/>
  <c r="T81" i="4"/>
  <c r="T73" i="4"/>
  <c r="T72" i="4"/>
  <c r="T71" i="4"/>
  <c r="T70" i="4"/>
  <c r="T69" i="4"/>
  <c r="T68" i="4"/>
  <c r="T67" i="4"/>
  <c r="T66" i="4"/>
  <c r="T65" i="4"/>
  <c r="T37" i="4"/>
  <c r="T36" i="4"/>
  <c r="T35" i="4"/>
  <c r="T34" i="4"/>
  <c r="T33" i="4"/>
  <c r="T32" i="4"/>
  <c r="T31" i="4"/>
  <c r="T30" i="4"/>
  <c r="T29" i="4"/>
  <c r="N318" i="3"/>
  <c r="M318" i="3"/>
  <c r="J318" i="3"/>
  <c r="I318" i="3"/>
  <c r="F318" i="3"/>
  <c r="N315" i="3"/>
  <c r="M315" i="3"/>
  <c r="J315" i="3"/>
  <c r="I315" i="3"/>
  <c r="F315" i="3"/>
  <c r="N503" i="3"/>
  <c r="M503" i="3"/>
  <c r="J503" i="3"/>
  <c r="I503" i="3"/>
  <c r="F503" i="3"/>
  <c r="N502" i="3"/>
  <c r="M502" i="3"/>
  <c r="J502" i="3"/>
  <c r="I502" i="3"/>
  <c r="F502" i="3"/>
  <c r="N500" i="3"/>
  <c r="M500" i="3"/>
  <c r="J500" i="3"/>
  <c r="I500" i="3"/>
  <c r="F500" i="3"/>
  <c r="N499" i="3"/>
  <c r="M499" i="3"/>
  <c r="J499" i="3"/>
  <c r="I499" i="3"/>
  <c r="F499" i="3"/>
  <c r="N498" i="3"/>
  <c r="M498" i="3"/>
  <c r="J498" i="3"/>
  <c r="I498" i="3"/>
  <c r="F498" i="3"/>
  <c r="N317" i="3"/>
  <c r="M317" i="3"/>
  <c r="J317" i="3"/>
  <c r="I317" i="3"/>
  <c r="F317" i="3"/>
  <c r="N316" i="3"/>
  <c r="M316" i="3"/>
  <c r="J316" i="3"/>
  <c r="I316" i="3"/>
  <c r="F316" i="3"/>
  <c r="N314" i="3"/>
  <c r="M314" i="3"/>
  <c r="J314" i="3"/>
  <c r="I314" i="3"/>
  <c r="F314" i="3"/>
  <c r="N313" i="3"/>
  <c r="M313" i="3"/>
  <c r="J313" i="3"/>
  <c r="I313" i="3"/>
  <c r="F313" i="3"/>
  <c r="N312" i="3"/>
  <c r="M312" i="3"/>
  <c r="J312" i="3"/>
  <c r="I312" i="3"/>
  <c r="F312" i="3"/>
  <c r="N131" i="3"/>
  <c r="M131" i="3"/>
  <c r="J131" i="3"/>
  <c r="I131" i="3"/>
  <c r="F131" i="3"/>
  <c r="N130" i="3"/>
  <c r="M130" i="3"/>
  <c r="J130" i="3"/>
  <c r="I130" i="3"/>
  <c r="F130" i="3"/>
  <c r="N129" i="3"/>
  <c r="M129" i="3"/>
  <c r="J129" i="3"/>
  <c r="I129" i="3"/>
  <c r="F129" i="3"/>
  <c r="N128" i="3"/>
  <c r="M128" i="3"/>
  <c r="J128" i="3"/>
  <c r="I128" i="3"/>
  <c r="F128" i="3"/>
  <c r="N127" i="3"/>
  <c r="M127" i="3"/>
  <c r="J127" i="3"/>
  <c r="I127" i="3"/>
  <c r="F127" i="3"/>
  <c r="N126" i="3"/>
  <c r="M126" i="3"/>
  <c r="J126" i="3"/>
  <c r="I126" i="3"/>
  <c r="F126" i="3"/>
  <c r="N125" i="3"/>
  <c r="M125" i="3"/>
  <c r="J125" i="3"/>
  <c r="I125" i="3"/>
  <c r="F125" i="3"/>
  <c r="T36" i="2"/>
  <c r="T34" i="2" s="1"/>
  <c r="T35" i="2"/>
  <c r="T33" i="2" s="1"/>
  <c r="T18" i="2"/>
  <c r="T20" i="2" s="1"/>
  <c r="T15" i="2"/>
  <c r="T17" i="2" s="1"/>
  <c r="T30" i="2" l="1"/>
  <c r="T75" i="4"/>
  <c r="T91" i="4"/>
  <c r="T99" i="4"/>
  <c r="T94" i="4"/>
  <c r="T31" i="2"/>
  <c r="T97" i="4"/>
  <c r="T90" i="4"/>
  <c r="T19" i="2"/>
  <c r="T84" i="4"/>
  <c r="T77" i="4"/>
  <c r="T85" i="4"/>
  <c r="T80" i="4"/>
  <c r="T83" i="4"/>
  <c r="T39" i="4"/>
  <c r="T78" i="4"/>
  <c r="T82" i="4"/>
  <c r="T87" i="4"/>
  <c r="T92" i="4"/>
  <c r="T96" i="4"/>
  <c r="T79" i="4"/>
  <c r="T89" i="4"/>
  <c r="T93" i="4"/>
  <c r="T16" i="2"/>
  <c r="AR246" i="8"/>
  <c r="AS246" i="8"/>
  <c r="AZ247" i="8" l="1"/>
  <c r="AY247" i="8"/>
  <c r="AZ246" i="8"/>
  <c r="AY246" i="8"/>
  <c r="AZ245" i="8"/>
  <c r="AY245" i="8"/>
  <c r="AZ244" i="8"/>
  <c r="AY244" i="8"/>
  <c r="AZ243" i="8"/>
  <c r="AY243" i="8"/>
  <c r="AZ242" i="8"/>
  <c r="AY242" i="8"/>
  <c r="AZ240" i="8"/>
  <c r="AY240" i="8"/>
  <c r="AZ238" i="8"/>
  <c r="AY238" i="8"/>
  <c r="AZ236" i="8"/>
  <c r="AY236" i="8"/>
  <c r="AZ235" i="8"/>
  <c r="AY235" i="8"/>
  <c r="AZ234" i="8"/>
  <c r="AY234" i="8"/>
  <c r="AZ233" i="8"/>
  <c r="AY233" i="8"/>
  <c r="AZ231" i="8"/>
  <c r="AY231" i="8"/>
  <c r="AZ230" i="8"/>
  <c r="AY230" i="8"/>
  <c r="AZ229" i="8"/>
  <c r="AY229" i="8"/>
  <c r="AZ228" i="8"/>
  <c r="AY228" i="8"/>
  <c r="AZ227" i="8"/>
  <c r="AY227" i="8"/>
  <c r="AZ225" i="8"/>
  <c r="AY225" i="8"/>
  <c r="AZ224" i="8"/>
  <c r="AY224" i="8"/>
  <c r="AZ223" i="8"/>
  <c r="AY223" i="8"/>
  <c r="AZ221" i="8"/>
  <c r="AY221" i="8"/>
  <c r="AZ220" i="8"/>
  <c r="AY220" i="8"/>
  <c r="AZ219" i="8"/>
  <c r="AY219" i="8"/>
  <c r="AZ218" i="8"/>
  <c r="AY218" i="8"/>
  <c r="AZ217" i="8"/>
  <c r="AY217" i="8"/>
  <c r="AZ216" i="8"/>
  <c r="AY216" i="8"/>
  <c r="AZ215" i="8"/>
  <c r="AY215" i="8"/>
  <c r="AZ213" i="8"/>
  <c r="AY213" i="8"/>
  <c r="AZ212" i="8"/>
  <c r="AY212" i="8"/>
  <c r="AZ209" i="8"/>
  <c r="AY209" i="8"/>
  <c r="AZ208" i="8"/>
  <c r="AY208" i="8"/>
  <c r="AZ207" i="8"/>
  <c r="AY207" i="8"/>
  <c r="AZ205" i="8"/>
  <c r="AY205" i="8"/>
  <c r="AZ202" i="8"/>
  <c r="AY202" i="8"/>
  <c r="AZ199" i="8"/>
  <c r="AY199" i="8"/>
  <c r="AZ198" i="8"/>
  <c r="AY198" i="8"/>
  <c r="AZ197" i="8"/>
  <c r="AY197" i="8"/>
  <c r="AZ196" i="8"/>
  <c r="AY196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3" i="8"/>
  <c r="AY173" i="8"/>
  <c r="AZ172" i="8"/>
  <c r="AY172" i="8"/>
  <c r="AZ171" i="8"/>
  <c r="AY171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59" i="8"/>
  <c r="AY159" i="8"/>
  <c r="AZ158" i="8"/>
  <c r="AY158" i="8"/>
  <c r="AZ157" i="8"/>
  <c r="AY157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0" i="8"/>
  <c r="AY140" i="8"/>
  <c r="AZ139" i="8"/>
  <c r="AY139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0" i="8"/>
  <c r="AY130" i="8"/>
  <c r="AZ129" i="8"/>
  <c r="AY129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0" i="8"/>
  <c r="AY120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2" i="8"/>
  <c r="AY112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1" i="8"/>
  <c r="AY101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4" i="8"/>
  <c r="AY74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E54" i="7"/>
  <c r="AI81" i="7" s="1"/>
  <c r="E53" i="7"/>
  <c r="AI80" i="7" s="1"/>
  <c r="O54" i="7"/>
  <c r="N54" i="7"/>
  <c r="M54" i="7"/>
  <c r="J54" i="7"/>
  <c r="G54" i="7"/>
  <c r="O53" i="7"/>
  <c r="N53" i="7"/>
  <c r="M53" i="7"/>
  <c r="J53" i="7"/>
  <c r="G53" i="7"/>
  <c r="R17" i="6"/>
  <c r="R16" i="6"/>
  <c r="R15" i="6"/>
  <c r="R14" i="6"/>
  <c r="R13" i="6"/>
  <c r="R12" i="6"/>
  <c r="R11" i="6"/>
  <c r="R10" i="6"/>
  <c r="AM37" i="6" s="1"/>
  <c r="R9" i="6"/>
  <c r="AM36" i="6" s="1"/>
  <c r="R8" i="6"/>
  <c r="AM35" i="6" s="1"/>
  <c r="R7" i="6"/>
  <c r="AM34" i="6" s="1"/>
  <c r="R6" i="6"/>
  <c r="AM33" i="6" s="1"/>
  <c r="R5" i="6"/>
  <c r="AM32" i="6" s="1"/>
  <c r="R4" i="6"/>
  <c r="AM31" i="6" s="1"/>
  <c r="R63" i="4"/>
  <c r="R51" i="4"/>
  <c r="R27" i="4"/>
  <c r="R15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P113" i="2"/>
  <c r="N495" i="3"/>
  <c r="M495" i="3"/>
  <c r="J495" i="3"/>
  <c r="I495" i="3"/>
  <c r="F495" i="3"/>
  <c r="N494" i="3"/>
  <c r="M494" i="3"/>
  <c r="J494" i="3"/>
  <c r="I494" i="3"/>
  <c r="F494" i="3"/>
  <c r="N492" i="3"/>
  <c r="M492" i="3"/>
  <c r="J492" i="3"/>
  <c r="I492" i="3"/>
  <c r="F492" i="3"/>
  <c r="N491" i="3"/>
  <c r="M491" i="3"/>
  <c r="J491" i="3"/>
  <c r="I491" i="3"/>
  <c r="F491" i="3"/>
  <c r="N490" i="3"/>
  <c r="M490" i="3"/>
  <c r="J490" i="3"/>
  <c r="I490" i="3"/>
  <c r="F490" i="3"/>
  <c r="N310" i="3"/>
  <c r="M310" i="3"/>
  <c r="J310" i="3"/>
  <c r="I310" i="3"/>
  <c r="F310" i="3"/>
  <c r="N309" i="3"/>
  <c r="M309" i="3"/>
  <c r="J309" i="3"/>
  <c r="I309" i="3"/>
  <c r="F309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5" i="3"/>
  <c r="M305" i="3"/>
  <c r="J305" i="3"/>
  <c r="I305" i="3"/>
  <c r="F305" i="3"/>
  <c r="N304" i="3"/>
  <c r="M304" i="3"/>
  <c r="J304" i="3"/>
  <c r="I304" i="3"/>
  <c r="F304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R36" i="2"/>
  <c r="R34" i="2" s="1"/>
  <c r="R35" i="2"/>
  <c r="R33" i="2" s="1"/>
  <c r="R18" i="2"/>
  <c r="R19" i="2" s="1"/>
  <c r="R15" i="2"/>
  <c r="R17" i="2" s="1"/>
  <c r="R20" i="2" l="1"/>
  <c r="R78" i="4"/>
  <c r="R82" i="4"/>
  <c r="R87" i="4"/>
  <c r="R81" i="4"/>
  <c r="R79" i="4"/>
  <c r="R83" i="4"/>
  <c r="R80" i="4"/>
  <c r="R84" i="4"/>
  <c r="R77" i="4"/>
  <c r="R85" i="4"/>
  <c r="R91" i="4"/>
  <c r="R95" i="4"/>
  <c r="R89" i="4"/>
  <c r="R93" i="4"/>
  <c r="R94" i="4"/>
  <c r="R99" i="4"/>
  <c r="R92" i="4"/>
  <c r="R96" i="4"/>
  <c r="R97" i="4"/>
  <c r="R90" i="4"/>
  <c r="AM38" i="6"/>
  <c r="R30" i="2"/>
  <c r="R31" i="2"/>
  <c r="R75" i="4"/>
  <c r="R39" i="4"/>
  <c r="L113" i="2"/>
  <c r="D113" i="2"/>
  <c r="H113" i="2"/>
  <c r="E113" i="2"/>
  <c r="I113" i="2"/>
  <c r="M113" i="2"/>
  <c r="B113" i="2"/>
  <c r="F113" i="2"/>
  <c r="J113" i="2"/>
  <c r="N113" i="2"/>
  <c r="C113" i="2"/>
  <c r="G113" i="2"/>
  <c r="K113" i="2"/>
  <c r="O113" i="2"/>
  <c r="R16" i="2"/>
  <c r="AS245" i="8"/>
  <c r="AR245" i="8"/>
  <c r="AS244" i="8"/>
  <c r="AR244" i="8"/>
  <c r="AS243" i="8"/>
  <c r="AR243" i="8"/>
  <c r="AS242" i="8"/>
  <c r="AR242" i="8"/>
  <c r="AS240" i="8"/>
  <c r="AR240" i="8"/>
  <c r="AS238" i="8"/>
  <c r="AR238" i="8"/>
  <c r="AS236" i="8"/>
  <c r="AR236" i="8"/>
  <c r="AS235" i="8"/>
  <c r="AR235" i="8"/>
  <c r="AS234" i="8"/>
  <c r="AR234" i="8"/>
  <c r="AS233" i="8"/>
  <c r="AR233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5" i="8"/>
  <c r="AR225" i="8"/>
  <c r="AS224" i="8"/>
  <c r="AR224" i="8"/>
  <c r="AS223" i="8"/>
  <c r="AR223" i="8"/>
  <c r="AS221" i="8"/>
  <c r="AR221" i="8"/>
  <c r="AS220" i="8"/>
  <c r="AR220" i="8"/>
  <c r="AS219" i="8"/>
  <c r="AR219" i="8"/>
  <c r="AS218" i="8"/>
  <c r="AR218" i="8"/>
  <c r="AS217" i="8"/>
  <c r="AR217" i="8"/>
  <c r="AS216" i="8"/>
  <c r="AR216" i="8"/>
  <c r="AS215" i="8"/>
  <c r="AR215" i="8"/>
  <c r="AS213" i="8"/>
  <c r="AR213" i="8"/>
  <c r="AS212" i="8"/>
  <c r="AR212" i="8"/>
  <c r="AS209" i="8"/>
  <c r="AR209" i="8"/>
  <c r="AS208" i="8"/>
  <c r="AR208" i="8"/>
  <c r="AS207" i="8"/>
  <c r="AR207" i="8"/>
  <c r="AS205" i="8"/>
  <c r="AR205" i="8"/>
  <c r="AS202" i="8"/>
  <c r="AR202" i="8"/>
  <c r="AS201" i="8"/>
  <c r="AR201" i="8"/>
  <c r="AS199" i="8"/>
  <c r="AR199" i="8"/>
  <c r="AS198" i="8"/>
  <c r="AR198" i="8"/>
  <c r="AS197" i="8"/>
  <c r="AR197" i="8"/>
  <c r="AS196" i="8"/>
  <c r="AR196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3" i="8"/>
  <c r="AR173" i="8"/>
  <c r="AS172" i="8"/>
  <c r="AR172" i="8"/>
  <c r="AS171" i="8"/>
  <c r="AR171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59" i="8"/>
  <c r="AR159" i="8"/>
  <c r="AS158" i="8"/>
  <c r="AR158" i="8"/>
  <c r="AS157" i="8"/>
  <c r="AR157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0" i="8"/>
  <c r="AR140" i="8"/>
  <c r="AS139" i="8"/>
  <c r="AR139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0" i="8"/>
  <c r="AR130" i="8"/>
  <c r="AS129" i="8"/>
  <c r="AR129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0" i="8"/>
  <c r="AR120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2" i="8"/>
  <c r="AR112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1" i="8"/>
  <c r="AR101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4" i="8"/>
  <c r="AR74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O51" i="7"/>
  <c r="N51" i="7"/>
  <c r="M51" i="7"/>
  <c r="J51" i="7"/>
  <c r="G51" i="7"/>
  <c r="E51" i="7"/>
  <c r="AH81" i="7" s="1"/>
  <c r="O50" i="7"/>
  <c r="N50" i="7"/>
  <c r="M50" i="7"/>
  <c r="J50" i="7"/>
  <c r="G50" i="7"/>
  <c r="E50" i="7"/>
  <c r="AH80" i="7" s="1"/>
  <c r="Q17" i="6"/>
  <c r="Q16" i="6"/>
  <c r="Q15" i="6"/>
  <c r="Q14" i="6"/>
  <c r="Q13" i="6"/>
  <c r="Q12" i="6"/>
  <c r="Q11" i="6"/>
  <c r="Q10" i="6"/>
  <c r="AL37" i="6" s="1"/>
  <c r="Q9" i="6"/>
  <c r="AL36" i="6" s="1"/>
  <c r="Q8" i="6"/>
  <c r="AL35" i="6" s="1"/>
  <c r="Q7" i="6"/>
  <c r="AL34" i="6" s="1"/>
  <c r="Q6" i="6"/>
  <c r="AL33" i="6" s="1"/>
  <c r="Q5" i="6"/>
  <c r="AL32" i="6" s="1"/>
  <c r="L132" i="5"/>
  <c r="K132" i="5"/>
  <c r="J132" i="5"/>
  <c r="Q4" i="6" s="1"/>
  <c r="AL31" i="6" s="1"/>
  <c r="Q63" i="4"/>
  <c r="Q51" i="4"/>
  <c r="Q27" i="4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487" i="3"/>
  <c r="M487" i="3"/>
  <c r="J487" i="3"/>
  <c r="I487" i="3"/>
  <c r="F487" i="3"/>
  <c r="N486" i="3"/>
  <c r="M486" i="3"/>
  <c r="J486" i="3"/>
  <c r="I486" i="3"/>
  <c r="F486" i="3"/>
  <c r="N484" i="3"/>
  <c r="M484" i="3"/>
  <c r="J484" i="3"/>
  <c r="I484" i="3"/>
  <c r="F484" i="3"/>
  <c r="N483" i="3"/>
  <c r="M483" i="3"/>
  <c r="J483" i="3"/>
  <c r="I483" i="3"/>
  <c r="F483" i="3"/>
  <c r="N482" i="3"/>
  <c r="M482" i="3"/>
  <c r="J482" i="3"/>
  <c r="I482" i="3"/>
  <c r="F482" i="3"/>
  <c r="N302" i="3"/>
  <c r="M302" i="3"/>
  <c r="J302" i="3"/>
  <c r="I302" i="3"/>
  <c r="F302" i="3"/>
  <c r="N301" i="3"/>
  <c r="M301" i="3"/>
  <c r="J301" i="3"/>
  <c r="I301" i="3"/>
  <c r="F301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97" i="3"/>
  <c r="M297" i="3"/>
  <c r="J297" i="3"/>
  <c r="I297" i="3"/>
  <c r="F297" i="3"/>
  <c r="N296" i="3"/>
  <c r="M296" i="3"/>
  <c r="J296" i="3"/>
  <c r="I296" i="3"/>
  <c r="F296" i="3"/>
  <c r="R82" i="2"/>
  <c r="L112" i="2" s="1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Q36" i="2"/>
  <c r="Q31" i="2" s="1"/>
  <c r="Q35" i="2"/>
  <c r="Q18" i="2"/>
  <c r="Q15" i="2"/>
  <c r="Q92" i="4" l="1"/>
  <c r="Q96" i="4"/>
  <c r="Q94" i="4"/>
  <c r="Q89" i="4"/>
  <c r="Q93" i="4"/>
  <c r="Q97" i="4"/>
  <c r="Q99" i="4"/>
  <c r="Q90" i="4"/>
  <c r="Q91" i="4"/>
  <c r="Q95" i="4"/>
  <c r="Q79" i="4"/>
  <c r="Q83" i="4"/>
  <c r="Q81" i="4"/>
  <c r="Q78" i="4"/>
  <c r="Q80" i="4"/>
  <c r="Q84" i="4"/>
  <c r="Q87" i="4"/>
  <c r="Q77" i="4"/>
  <c r="Q85" i="4"/>
  <c r="Q82" i="4"/>
  <c r="AL38" i="6"/>
  <c r="Q39" i="4"/>
  <c r="Q75" i="4"/>
  <c r="E112" i="2"/>
  <c r="I112" i="2"/>
  <c r="M112" i="2"/>
  <c r="B112" i="2"/>
  <c r="F112" i="2"/>
  <c r="J112" i="2"/>
  <c r="N112" i="2"/>
  <c r="P82" i="2"/>
  <c r="P112" i="2" s="1"/>
  <c r="C112" i="2"/>
  <c r="G112" i="2"/>
  <c r="K112" i="2"/>
  <c r="O112" i="2"/>
  <c r="D112" i="2"/>
  <c r="H112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9" i="8" l="1"/>
  <c r="AL109" i="8"/>
  <c r="AL245" i="8"/>
  <c r="AK245" i="8"/>
  <c r="AL244" i="8"/>
  <c r="AK244" i="8"/>
  <c r="AL243" i="8"/>
  <c r="AK243" i="8"/>
  <c r="AL242" i="8"/>
  <c r="AK242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3" i="8"/>
  <c r="AK233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8" i="8"/>
  <c r="AK218" i="8"/>
  <c r="AL217" i="8"/>
  <c r="AK217" i="8"/>
  <c r="AL216" i="8"/>
  <c r="AK216" i="8"/>
  <c r="AL215" i="8"/>
  <c r="AK215" i="8"/>
  <c r="AL213" i="8"/>
  <c r="AK213" i="8"/>
  <c r="AL212" i="8"/>
  <c r="AK212" i="8"/>
  <c r="AL209" i="8"/>
  <c r="AK209" i="8"/>
  <c r="AL208" i="8"/>
  <c r="AK208" i="8"/>
  <c r="AL207" i="8"/>
  <c r="AK207" i="8"/>
  <c r="AL205" i="8"/>
  <c r="AK205" i="8"/>
  <c r="AL204" i="8"/>
  <c r="AK204" i="8"/>
  <c r="AL202" i="8"/>
  <c r="AK202" i="8"/>
  <c r="AL201" i="8"/>
  <c r="AK201" i="8"/>
  <c r="AL200" i="8"/>
  <c r="AK200" i="8"/>
  <c r="AL199" i="8"/>
  <c r="AK199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3" i="8"/>
  <c r="AK173" i="8"/>
  <c r="AL172" i="8"/>
  <c r="AK172" i="8"/>
  <c r="AL171" i="8"/>
  <c r="AK171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59" i="8"/>
  <c r="AK159" i="8"/>
  <c r="AL158" i="8"/>
  <c r="AK158" i="8"/>
  <c r="AL157" i="8"/>
  <c r="AK157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0" i="8"/>
  <c r="AK140" i="8"/>
  <c r="AL139" i="8"/>
  <c r="AK139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0" i="8"/>
  <c r="AK130" i="8"/>
  <c r="AL129" i="8"/>
  <c r="AK129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2" i="8"/>
  <c r="AK112" i="8"/>
  <c r="AL111" i="8"/>
  <c r="AK111" i="8"/>
  <c r="AL110" i="8"/>
  <c r="AK110" i="8"/>
  <c r="AL108" i="8"/>
  <c r="AK108" i="8"/>
  <c r="AL107" i="8"/>
  <c r="AK107" i="8"/>
  <c r="AL106" i="8"/>
  <c r="AK106" i="8"/>
  <c r="AL105" i="8"/>
  <c r="AK105" i="8"/>
  <c r="AL104" i="8"/>
  <c r="AK104" i="8"/>
  <c r="AL103" i="8"/>
  <c r="AK103" i="8"/>
  <c r="AL101" i="8"/>
  <c r="AK101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4" i="8"/>
  <c r="AK74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5" i="8"/>
  <c r="AD245" i="8"/>
  <c r="A15" i="1"/>
  <c r="A14" i="1"/>
  <c r="A13" i="1"/>
  <c r="A12" i="1"/>
  <c r="A11" i="1"/>
  <c r="A10" i="1"/>
  <c r="A9" i="1"/>
  <c r="A7" i="1"/>
  <c r="A6" i="1"/>
  <c r="A5" i="1"/>
  <c r="A4" i="1"/>
  <c r="A3" i="1"/>
  <c r="AE244" i="8"/>
  <c r="AD244" i="8"/>
  <c r="AE243" i="8"/>
  <c r="AD243" i="8"/>
  <c r="AE242" i="8"/>
  <c r="AD242" i="8"/>
  <c r="X242" i="8"/>
  <c r="W242" i="8"/>
  <c r="Q242" i="8"/>
  <c r="P242" i="8"/>
  <c r="J242" i="8"/>
  <c r="I242" i="8"/>
  <c r="X241" i="8"/>
  <c r="W241" i="8"/>
  <c r="AE240" i="8"/>
  <c r="AD240" i="8"/>
  <c r="X240" i="8"/>
  <c r="W240" i="8"/>
  <c r="Q240" i="8"/>
  <c r="P240" i="8"/>
  <c r="J240" i="8"/>
  <c r="I240" i="8"/>
  <c r="AE239" i="8"/>
  <c r="AD239" i="8"/>
  <c r="X239" i="8"/>
  <c r="W239" i="8"/>
  <c r="Q239" i="8"/>
  <c r="P239" i="8"/>
  <c r="J239" i="8"/>
  <c r="I239" i="8"/>
  <c r="AE238" i="8"/>
  <c r="AD238" i="8"/>
  <c r="X238" i="8"/>
  <c r="W238" i="8"/>
  <c r="Q238" i="8"/>
  <c r="P238" i="8"/>
  <c r="J238" i="8"/>
  <c r="I238" i="8"/>
  <c r="J237" i="8"/>
  <c r="I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AE233" i="8"/>
  <c r="AD233" i="8"/>
  <c r="X233" i="8"/>
  <c r="W233" i="8"/>
  <c r="Q233" i="8"/>
  <c r="P233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X222" i="8"/>
  <c r="W222" i="8"/>
  <c r="Q222" i="8"/>
  <c r="P222" i="8"/>
  <c r="J222" i="8"/>
  <c r="I222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AE218" i="8"/>
  <c r="AD218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X211" i="8"/>
  <c r="W211" i="8"/>
  <c r="Q211" i="8"/>
  <c r="P211" i="8"/>
  <c r="J211" i="8"/>
  <c r="I211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AE207" i="8"/>
  <c r="AD207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2" i="8"/>
  <c r="AD202" i="8"/>
  <c r="X202" i="8"/>
  <c r="W202" i="8"/>
  <c r="Q202" i="8"/>
  <c r="P202" i="8"/>
  <c r="J202" i="8"/>
  <c r="I202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9" i="8"/>
  <c r="AD199" i="8"/>
  <c r="X199" i="8"/>
  <c r="W199" i="8"/>
  <c r="Q199" i="8"/>
  <c r="P199" i="8"/>
  <c r="J199" i="8"/>
  <c r="I199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1" i="8"/>
  <c r="AD171" i="8"/>
  <c r="X171" i="8"/>
  <c r="W171" i="8"/>
  <c r="Q171" i="8"/>
  <c r="P171" i="8"/>
  <c r="J171" i="8"/>
  <c r="I171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7" i="8"/>
  <c r="AD157" i="8"/>
  <c r="X157" i="8"/>
  <c r="W157" i="8"/>
  <c r="Q157" i="8"/>
  <c r="P157" i="8"/>
  <c r="J157" i="8"/>
  <c r="I157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0" i="8"/>
  <c r="AD140" i="8"/>
  <c r="X140" i="8"/>
  <c r="W140" i="8"/>
  <c r="Q140" i="8"/>
  <c r="P140" i="8"/>
  <c r="J140" i="8"/>
  <c r="I140" i="8"/>
  <c r="AE139" i="8"/>
  <c r="AD139" i="8"/>
  <c r="X139" i="8"/>
  <c r="W139" i="8"/>
  <c r="Q139" i="8"/>
  <c r="P139" i="8"/>
  <c r="J139" i="8"/>
  <c r="I139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0" i="8"/>
  <c r="AD130" i="8"/>
  <c r="X130" i="8"/>
  <c r="W130" i="8"/>
  <c r="Q130" i="8"/>
  <c r="P130" i="8"/>
  <c r="J130" i="8"/>
  <c r="I130" i="8"/>
  <c r="AE129" i="8"/>
  <c r="AD129" i="8"/>
  <c r="X129" i="8"/>
  <c r="W129" i="8"/>
  <c r="Q129" i="8"/>
  <c r="P129" i="8"/>
  <c r="J129" i="8"/>
  <c r="I129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8" i="8"/>
  <c r="AD108" i="8"/>
  <c r="X108" i="8"/>
  <c r="W108" i="8"/>
  <c r="Q108" i="8"/>
  <c r="P108" i="8"/>
  <c r="J108" i="8"/>
  <c r="I108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X102" i="8"/>
  <c r="W102" i="8"/>
  <c r="Q102" i="8"/>
  <c r="P102" i="8"/>
  <c r="J102" i="8"/>
  <c r="I102" i="8"/>
  <c r="AE101" i="8"/>
  <c r="AD101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AE80" i="8"/>
  <c r="AD80" i="8"/>
  <c r="X80" i="8"/>
  <c r="W80" i="8"/>
  <c r="AE79" i="8"/>
  <c r="AD79" i="8"/>
  <c r="X79" i="8"/>
  <c r="W79" i="8"/>
  <c r="Q79" i="8"/>
  <c r="P79" i="8"/>
  <c r="J79" i="8"/>
  <c r="I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4" i="8"/>
  <c r="AD74" i="8"/>
  <c r="X74" i="8"/>
  <c r="W74" i="8"/>
  <c r="Q74" i="8"/>
  <c r="P74" i="8"/>
  <c r="J74" i="8"/>
  <c r="I74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I38" i="6"/>
  <c r="P17" i="6"/>
  <c r="P16" i="6"/>
  <c r="P15" i="6"/>
  <c r="P14" i="6"/>
  <c r="P13" i="6"/>
  <c r="P12" i="6"/>
  <c r="P11" i="6"/>
  <c r="P10" i="6"/>
  <c r="AK37" i="6" s="1"/>
  <c r="P9" i="6"/>
  <c r="AK36" i="6" s="1"/>
  <c r="P8" i="6"/>
  <c r="AK35" i="6" s="1"/>
  <c r="P7" i="6"/>
  <c r="AK34" i="6" s="1"/>
  <c r="P6" i="6"/>
  <c r="AK33" i="6" s="1"/>
  <c r="P5" i="6"/>
  <c r="AK32" i="6" s="1"/>
  <c r="O17" i="6"/>
  <c r="O16" i="6"/>
  <c r="O15" i="6"/>
  <c r="O14" i="6"/>
  <c r="O13" i="6"/>
  <c r="O12" i="6"/>
  <c r="O11" i="6"/>
  <c r="O10" i="6"/>
  <c r="AJ37" i="6" s="1"/>
  <c r="O9" i="6"/>
  <c r="AJ36" i="6" s="1"/>
  <c r="O8" i="6"/>
  <c r="AJ35" i="6" s="1"/>
  <c r="O7" i="6"/>
  <c r="AJ34" i="6" s="1"/>
  <c r="O6" i="6"/>
  <c r="AJ33" i="6" s="1"/>
  <c r="O5" i="6"/>
  <c r="AJ32" i="6" s="1"/>
  <c r="O4" i="6"/>
  <c r="AJ31" i="6" s="1"/>
  <c r="D132" i="5"/>
  <c r="C132" i="5"/>
  <c r="B132" i="5"/>
  <c r="P4" i="6" s="1"/>
  <c r="AK31" i="6" s="1"/>
  <c r="O48" i="7"/>
  <c r="N48" i="7"/>
  <c r="M48" i="7"/>
  <c r="J48" i="7"/>
  <c r="G48" i="7"/>
  <c r="E48" i="7"/>
  <c r="AG81" i="7" s="1"/>
  <c r="O47" i="7"/>
  <c r="N47" i="7"/>
  <c r="M47" i="7"/>
  <c r="J47" i="7"/>
  <c r="G47" i="7"/>
  <c r="E47" i="7"/>
  <c r="AG80" i="7" s="1"/>
  <c r="O45" i="7"/>
  <c r="N45" i="7"/>
  <c r="M45" i="7"/>
  <c r="J45" i="7"/>
  <c r="G45" i="7"/>
  <c r="E45" i="7"/>
  <c r="AF81" i="7" s="1"/>
  <c r="O44" i="7"/>
  <c r="N44" i="7"/>
  <c r="M44" i="7"/>
  <c r="J44" i="7"/>
  <c r="G44" i="7"/>
  <c r="E44" i="7"/>
  <c r="AF80" i="7" s="1"/>
  <c r="O42" i="7"/>
  <c r="N42" i="7"/>
  <c r="M42" i="7"/>
  <c r="J42" i="7"/>
  <c r="G42" i="7"/>
  <c r="E42" i="7"/>
  <c r="AE81" i="7" s="1"/>
  <c r="O41" i="7"/>
  <c r="N41" i="7"/>
  <c r="M41" i="7"/>
  <c r="J41" i="7"/>
  <c r="G41" i="7"/>
  <c r="E41" i="7"/>
  <c r="AE80" i="7" s="1"/>
  <c r="O39" i="7"/>
  <c r="N39" i="7"/>
  <c r="M39" i="7"/>
  <c r="J39" i="7"/>
  <c r="G39" i="7"/>
  <c r="E39" i="7"/>
  <c r="AD81" i="7" s="1"/>
  <c r="O38" i="7"/>
  <c r="N38" i="7"/>
  <c r="M38" i="7"/>
  <c r="J38" i="7"/>
  <c r="G38" i="7"/>
  <c r="E38" i="7"/>
  <c r="AD80" i="7" s="1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I37" i="6"/>
  <c r="AI36" i="6"/>
  <c r="AI35" i="6"/>
  <c r="AI34" i="6"/>
  <c r="AA34" i="6"/>
  <c r="Y34" i="6"/>
  <c r="AI33" i="6"/>
  <c r="AA33" i="6"/>
  <c r="Y33" i="6"/>
  <c r="AI32" i="6"/>
  <c r="AA32" i="6"/>
  <c r="Y32" i="6"/>
  <c r="AI31" i="6"/>
  <c r="AA31" i="6"/>
  <c r="Y31" i="6"/>
  <c r="X34" i="6"/>
  <c r="X33" i="6"/>
  <c r="X32" i="6"/>
  <c r="X31" i="6"/>
  <c r="R126" i="5"/>
  <c r="Q126" i="5"/>
  <c r="P63" i="4"/>
  <c r="O63" i="4"/>
  <c r="P51" i="4"/>
  <c r="O51" i="4"/>
  <c r="P27" i="4"/>
  <c r="P15" i="4"/>
  <c r="O27" i="4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75" i="4"/>
  <c r="M75" i="4"/>
  <c r="J75" i="4"/>
  <c r="I75" i="4"/>
  <c r="H75" i="4"/>
  <c r="G75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479" i="3"/>
  <c r="M479" i="3"/>
  <c r="J479" i="3"/>
  <c r="I479" i="3"/>
  <c r="F479" i="3"/>
  <c r="N478" i="3"/>
  <c r="M478" i="3"/>
  <c r="J478" i="3"/>
  <c r="I478" i="3"/>
  <c r="F478" i="3"/>
  <c r="N476" i="3"/>
  <c r="M476" i="3"/>
  <c r="J476" i="3"/>
  <c r="I476" i="3"/>
  <c r="F476" i="3"/>
  <c r="N475" i="3"/>
  <c r="M475" i="3"/>
  <c r="J475" i="3"/>
  <c r="I475" i="3"/>
  <c r="F475" i="3"/>
  <c r="N474" i="3"/>
  <c r="M474" i="3"/>
  <c r="J474" i="3"/>
  <c r="I474" i="3"/>
  <c r="F474" i="3"/>
  <c r="N294" i="3"/>
  <c r="M294" i="3"/>
  <c r="J294" i="3"/>
  <c r="I294" i="3"/>
  <c r="F294" i="3"/>
  <c r="N293" i="3"/>
  <c r="M293" i="3"/>
  <c r="J293" i="3"/>
  <c r="I293" i="3"/>
  <c r="F293" i="3"/>
  <c r="N292" i="3"/>
  <c r="M292" i="3"/>
  <c r="J292" i="3"/>
  <c r="I292" i="3"/>
  <c r="F292" i="3"/>
  <c r="N291" i="3"/>
  <c r="M291" i="3"/>
  <c r="J291" i="3"/>
  <c r="I291" i="3"/>
  <c r="F291" i="3"/>
  <c r="N290" i="3"/>
  <c r="M290" i="3"/>
  <c r="J290" i="3"/>
  <c r="I290" i="3"/>
  <c r="F290" i="3"/>
  <c r="N289" i="3"/>
  <c r="M289" i="3"/>
  <c r="J289" i="3"/>
  <c r="I289" i="3"/>
  <c r="F289" i="3"/>
  <c r="N288" i="3"/>
  <c r="M288" i="3"/>
  <c r="J288" i="3"/>
  <c r="I288" i="3"/>
  <c r="F288" i="3"/>
  <c r="Q81" i="2"/>
  <c r="Q80" i="2"/>
  <c r="R81" i="2"/>
  <c r="N111" i="2" s="1"/>
  <c r="R80" i="2"/>
  <c r="L110" i="2" s="1"/>
  <c r="O29" i="2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471" i="3"/>
  <c r="M471" i="3"/>
  <c r="J471" i="3"/>
  <c r="I471" i="3"/>
  <c r="F471" i="3"/>
  <c r="N470" i="3"/>
  <c r="M470" i="3"/>
  <c r="J470" i="3"/>
  <c r="I470" i="3"/>
  <c r="F470" i="3"/>
  <c r="N468" i="3"/>
  <c r="M468" i="3"/>
  <c r="J468" i="3"/>
  <c r="I468" i="3"/>
  <c r="F468" i="3"/>
  <c r="N467" i="3"/>
  <c r="M467" i="3"/>
  <c r="J467" i="3"/>
  <c r="I467" i="3"/>
  <c r="F467" i="3"/>
  <c r="N466" i="3"/>
  <c r="M466" i="3"/>
  <c r="J466" i="3"/>
  <c r="I466" i="3"/>
  <c r="F466" i="3"/>
  <c r="N464" i="3"/>
  <c r="M464" i="3"/>
  <c r="J464" i="3"/>
  <c r="I464" i="3"/>
  <c r="F464" i="3"/>
  <c r="N463" i="3"/>
  <c r="M463" i="3"/>
  <c r="J463" i="3"/>
  <c r="I463" i="3"/>
  <c r="F463" i="3"/>
  <c r="N462" i="3"/>
  <c r="M462" i="3"/>
  <c r="J462" i="3"/>
  <c r="I462" i="3"/>
  <c r="F462" i="3"/>
  <c r="N460" i="3"/>
  <c r="M460" i="3"/>
  <c r="J460" i="3"/>
  <c r="I460" i="3"/>
  <c r="F460" i="3"/>
  <c r="N459" i="3"/>
  <c r="M459" i="3"/>
  <c r="J459" i="3"/>
  <c r="I459" i="3"/>
  <c r="F459" i="3"/>
  <c r="N458" i="3"/>
  <c r="M458" i="3"/>
  <c r="J458" i="3"/>
  <c r="I458" i="3"/>
  <c r="F458" i="3"/>
  <c r="N456" i="3"/>
  <c r="M456" i="3"/>
  <c r="J456" i="3"/>
  <c r="I456" i="3"/>
  <c r="F456" i="3"/>
  <c r="N455" i="3"/>
  <c r="M455" i="3"/>
  <c r="J455" i="3"/>
  <c r="I455" i="3"/>
  <c r="F455" i="3"/>
  <c r="N454" i="3"/>
  <c r="M454" i="3"/>
  <c r="J454" i="3"/>
  <c r="I454" i="3"/>
  <c r="F454" i="3"/>
  <c r="N452" i="3"/>
  <c r="M452" i="3"/>
  <c r="J452" i="3"/>
  <c r="I452" i="3"/>
  <c r="F452" i="3"/>
  <c r="N451" i="3"/>
  <c r="M451" i="3"/>
  <c r="J451" i="3"/>
  <c r="I451" i="3"/>
  <c r="F451" i="3"/>
  <c r="N450" i="3"/>
  <c r="M450" i="3"/>
  <c r="J450" i="3"/>
  <c r="I450" i="3"/>
  <c r="F450" i="3"/>
  <c r="N448" i="3"/>
  <c r="M448" i="3"/>
  <c r="J448" i="3"/>
  <c r="I448" i="3"/>
  <c r="F448" i="3"/>
  <c r="N447" i="3"/>
  <c r="M447" i="3"/>
  <c r="J447" i="3"/>
  <c r="I447" i="3"/>
  <c r="F447" i="3"/>
  <c r="N446" i="3"/>
  <c r="M446" i="3"/>
  <c r="J446" i="3"/>
  <c r="I446" i="3"/>
  <c r="F446" i="3"/>
  <c r="N444" i="3"/>
  <c r="M444" i="3"/>
  <c r="J444" i="3"/>
  <c r="I444" i="3"/>
  <c r="F444" i="3"/>
  <c r="N443" i="3"/>
  <c r="M443" i="3"/>
  <c r="J443" i="3"/>
  <c r="I443" i="3"/>
  <c r="F443" i="3"/>
  <c r="N442" i="3"/>
  <c r="M442" i="3"/>
  <c r="J442" i="3"/>
  <c r="I442" i="3"/>
  <c r="F442" i="3"/>
  <c r="N440" i="3"/>
  <c r="M440" i="3"/>
  <c r="J440" i="3"/>
  <c r="I440" i="3"/>
  <c r="F440" i="3"/>
  <c r="N439" i="3"/>
  <c r="M439" i="3"/>
  <c r="J439" i="3"/>
  <c r="I439" i="3"/>
  <c r="F439" i="3"/>
  <c r="N438" i="3"/>
  <c r="M438" i="3"/>
  <c r="J438" i="3"/>
  <c r="I438" i="3"/>
  <c r="F438" i="3"/>
  <c r="N436" i="3"/>
  <c r="M436" i="3"/>
  <c r="J436" i="3"/>
  <c r="I436" i="3"/>
  <c r="F436" i="3"/>
  <c r="N435" i="3"/>
  <c r="M435" i="3"/>
  <c r="J435" i="3"/>
  <c r="I435" i="3"/>
  <c r="F435" i="3"/>
  <c r="N434" i="3"/>
  <c r="M434" i="3"/>
  <c r="J434" i="3"/>
  <c r="I434" i="3"/>
  <c r="F434" i="3"/>
  <c r="N432" i="3"/>
  <c r="M432" i="3"/>
  <c r="J432" i="3"/>
  <c r="I432" i="3"/>
  <c r="F432" i="3"/>
  <c r="N431" i="3"/>
  <c r="M431" i="3"/>
  <c r="J431" i="3"/>
  <c r="I431" i="3"/>
  <c r="F431" i="3"/>
  <c r="N430" i="3"/>
  <c r="M430" i="3"/>
  <c r="J430" i="3"/>
  <c r="I430" i="3"/>
  <c r="F430" i="3"/>
  <c r="N428" i="3"/>
  <c r="M428" i="3"/>
  <c r="J428" i="3"/>
  <c r="I428" i="3"/>
  <c r="F428" i="3"/>
  <c r="N427" i="3"/>
  <c r="M427" i="3"/>
  <c r="J427" i="3"/>
  <c r="I427" i="3"/>
  <c r="F427" i="3"/>
  <c r="N426" i="3"/>
  <c r="M426" i="3"/>
  <c r="J426" i="3"/>
  <c r="I426" i="3"/>
  <c r="F426" i="3"/>
  <c r="N415" i="3"/>
  <c r="M415" i="3"/>
  <c r="J415" i="3"/>
  <c r="I415" i="3"/>
  <c r="F415" i="3"/>
  <c r="N414" i="3"/>
  <c r="M414" i="3"/>
  <c r="J414" i="3"/>
  <c r="I414" i="3"/>
  <c r="F414" i="3"/>
  <c r="N413" i="3"/>
  <c r="M413" i="3"/>
  <c r="J413" i="3"/>
  <c r="I413" i="3"/>
  <c r="F413" i="3"/>
  <c r="N412" i="3"/>
  <c r="M412" i="3"/>
  <c r="J412" i="3"/>
  <c r="I412" i="3"/>
  <c r="F412" i="3"/>
  <c r="N411" i="3"/>
  <c r="M411" i="3"/>
  <c r="J411" i="3"/>
  <c r="I411" i="3"/>
  <c r="F411" i="3"/>
  <c r="N410" i="3"/>
  <c r="M410" i="3"/>
  <c r="J410" i="3"/>
  <c r="I410" i="3"/>
  <c r="F410" i="3"/>
  <c r="M399" i="3"/>
  <c r="J399" i="3"/>
  <c r="I399" i="3"/>
  <c r="F399" i="3"/>
  <c r="M398" i="3"/>
  <c r="J398" i="3"/>
  <c r="I398" i="3"/>
  <c r="F398" i="3"/>
  <c r="M397" i="3"/>
  <c r="J397" i="3"/>
  <c r="I397" i="3"/>
  <c r="F397" i="3"/>
  <c r="M396" i="3"/>
  <c r="J396" i="3"/>
  <c r="I396" i="3"/>
  <c r="F396" i="3"/>
  <c r="M395" i="3"/>
  <c r="J395" i="3"/>
  <c r="I395" i="3"/>
  <c r="F395" i="3"/>
  <c r="M394" i="3"/>
  <c r="J394" i="3"/>
  <c r="I394" i="3"/>
  <c r="F394" i="3"/>
  <c r="M391" i="3"/>
  <c r="J391" i="3"/>
  <c r="I391" i="3"/>
  <c r="F391" i="3"/>
  <c r="M390" i="3"/>
  <c r="J390" i="3"/>
  <c r="I390" i="3"/>
  <c r="F390" i="3"/>
  <c r="M389" i="3"/>
  <c r="J389" i="3"/>
  <c r="I389" i="3"/>
  <c r="F389" i="3"/>
  <c r="M388" i="3"/>
  <c r="J388" i="3"/>
  <c r="I388" i="3"/>
  <c r="F388" i="3"/>
  <c r="M387" i="3"/>
  <c r="J387" i="3"/>
  <c r="I387" i="3"/>
  <c r="F387" i="3"/>
  <c r="M386" i="3"/>
  <c r="J386" i="3"/>
  <c r="I386" i="3"/>
  <c r="F386" i="3"/>
  <c r="M383" i="3"/>
  <c r="J383" i="3"/>
  <c r="I383" i="3"/>
  <c r="F383" i="3"/>
  <c r="M382" i="3"/>
  <c r="J382" i="3"/>
  <c r="I382" i="3"/>
  <c r="F382" i="3"/>
  <c r="M381" i="3"/>
  <c r="J381" i="3"/>
  <c r="I381" i="3"/>
  <c r="F381" i="3"/>
  <c r="M380" i="3"/>
  <c r="J380" i="3"/>
  <c r="I380" i="3"/>
  <c r="F380" i="3"/>
  <c r="M379" i="3"/>
  <c r="J379" i="3"/>
  <c r="I379" i="3"/>
  <c r="F379" i="3"/>
  <c r="M378" i="3"/>
  <c r="J378" i="3"/>
  <c r="I378" i="3"/>
  <c r="F378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N281" i="3"/>
  <c r="M281" i="3"/>
  <c r="J281" i="3"/>
  <c r="I281" i="3"/>
  <c r="F281" i="3"/>
  <c r="N280" i="3"/>
  <c r="M280" i="3"/>
  <c r="J280" i="3"/>
  <c r="I280" i="3"/>
  <c r="F280" i="3"/>
  <c r="N278" i="3"/>
  <c r="M278" i="3"/>
  <c r="J278" i="3"/>
  <c r="I278" i="3"/>
  <c r="F278" i="3"/>
  <c r="N277" i="3"/>
  <c r="M277" i="3"/>
  <c r="J277" i="3"/>
  <c r="I277" i="3"/>
  <c r="F277" i="3"/>
  <c r="N276" i="3"/>
  <c r="M276" i="3"/>
  <c r="J276" i="3"/>
  <c r="I276" i="3"/>
  <c r="F276" i="3"/>
  <c r="N275" i="3"/>
  <c r="M275" i="3"/>
  <c r="J275" i="3"/>
  <c r="I275" i="3"/>
  <c r="F275" i="3"/>
  <c r="N274" i="3"/>
  <c r="M274" i="3"/>
  <c r="J274" i="3"/>
  <c r="I274" i="3"/>
  <c r="F274" i="3"/>
  <c r="N273" i="3"/>
  <c r="M273" i="3"/>
  <c r="J273" i="3"/>
  <c r="I273" i="3"/>
  <c r="F273" i="3"/>
  <c r="N272" i="3"/>
  <c r="M272" i="3"/>
  <c r="J272" i="3"/>
  <c r="I272" i="3"/>
  <c r="F272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N265" i="3"/>
  <c r="M265" i="3"/>
  <c r="J265" i="3"/>
  <c r="I265" i="3"/>
  <c r="F265" i="3"/>
  <c r="N264" i="3"/>
  <c r="M264" i="3"/>
  <c r="J264" i="3"/>
  <c r="I264" i="3"/>
  <c r="F264" i="3"/>
  <c r="N262" i="3"/>
  <c r="M262" i="3"/>
  <c r="J262" i="3"/>
  <c r="I262" i="3"/>
  <c r="F262" i="3"/>
  <c r="N261" i="3"/>
  <c r="M261" i="3"/>
  <c r="J261" i="3"/>
  <c r="I261" i="3"/>
  <c r="F261" i="3"/>
  <c r="N260" i="3"/>
  <c r="M260" i="3"/>
  <c r="J260" i="3"/>
  <c r="I260" i="3"/>
  <c r="F260" i="3"/>
  <c r="N259" i="3"/>
  <c r="M259" i="3"/>
  <c r="J259" i="3"/>
  <c r="I259" i="3"/>
  <c r="F259" i="3"/>
  <c r="N258" i="3"/>
  <c r="M258" i="3"/>
  <c r="J258" i="3"/>
  <c r="I258" i="3"/>
  <c r="F258" i="3"/>
  <c r="N257" i="3"/>
  <c r="M257" i="3"/>
  <c r="J257" i="3"/>
  <c r="I257" i="3"/>
  <c r="F257" i="3"/>
  <c r="N256" i="3"/>
  <c r="M256" i="3"/>
  <c r="J256" i="3"/>
  <c r="I256" i="3"/>
  <c r="F256" i="3"/>
  <c r="N254" i="3"/>
  <c r="M254" i="3"/>
  <c r="J254" i="3"/>
  <c r="I254" i="3"/>
  <c r="F254" i="3"/>
  <c r="N253" i="3"/>
  <c r="M253" i="3"/>
  <c r="J253" i="3"/>
  <c r="I253" i="3"/>
  <c r="F253" i="3"/>
  <c r="N252" i="3"/>
  <c r="M252" i="3"/>
  <c r="J252" i="3"/>
  <c r="I252" i="3"/>
  <c r="F252" i="3"/>
  <c r="N251" i="3"/>
  <c r="M251" i="3"/>
  <c r="J251" i="3"/>
  <c r="I251" i="3"/>
  <c r="F251" i="3"/>
  <c r="N250" i="3"/>
  <c r="M250" i="3"/>
  <c r="J250" i="3"/>
  <c r="I250" i="3"/>
  <c r="F250" i="3"/>
  <c r="N249" i="3"/>
  <c r="M249" i="3"/>
  <c r="J249" i="3"/>
  <c r="I249" i="3"/>
  <c r="F249" i="3"/>
  <c r="N248" i="3"/>
  <c r="M248" i="3"/>
  <c r="J248" i="3"/>
  <c r="I248" i="3"/>
  <c r="F248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M214" i="3"/>
  <c r="J214" i="3"/>
  <c r="I214" i="3"/>
  <c r="M213" i="3"/>
  <c r="J213" i="3"/>
  <c r="I213" i="3"/>
  <c r="M212" i="3"/>
  <c r="J212" i="3"/>
  <c r="I212" i="3"/>
  <c r="M211" i="3"/>
  <c r="J211" i="3"/>
  <c r="I211" i="3"/>
  <c r="M210" i="3"/>
  <c r="J210" i="3"/>
  <c r="I210" i="3"/>
  <c r="M209" i="3"/>
  <c r="J209" i="3"/>
  <c r="I209" i="3"/>
  <c r="M208" i="3"/>
  <c r="J208" i="3"/>
  <c r="I208" i="3"/>
  <c r="M206" i="3"/>
  <c r="J206" i="3"/>
  <c r="I206" i="3"/>
  <c r="F206" i="3"/>
  <c r="M205" i="3"/>
  <c r="J205" i="3"/>
  <c r="I205" i="3"/>
  <c r="F205" i="3"/>
  <c r="M204" i="3"/>
  <c r="J204" i="3"/>
  <c r="I204" i="3"/>
  <c r="F204" i="3"/>
  <c r="M203" i="3"/>
  <c r="J203" i="3"/>
  <c r="I203" i="3"/>
  <c r="F203" i="3"/>
  <c r="M202" i="3"/>
  <c r="J202" i="3"/>
  <c r="I202" i="3"/>
  <c r="F202" i="3"/>
  <c r="M201" i="3"/>
  <c r="J201" i="3"/>
  <c r="I201" i="3"/>
  <c r="F201" i="3"/>
  <c r="M200" i="3"/>
  <c r="J200" i="3"/>
  <c r="I200" i="3"/>
  <c r="F200" i="3"/>
  <c r="M198" i="3"/>
  <c r="J198" i="3"/>
  <c r="I198" i="3"/>
  <c r="F198" i="3"/>
  <c r="M197" i="3"/>
  <c r="J197" i="3"/>
  <c r="I197" i="3"/>
  <c r="F197" i="3"/>
  <c r="M196" i="3"/>
  <c r="J196" i="3"/>
  <c r="I196" i="3"/>
  <c r="F196" i="3"/>
  <c r="M195" i="3"/>
  <c r="J195" i="3"/>
  <c r="I195" i="3"/>
  <c r="F195" i="3"/>
  <c r="M194" i="3"/>
  <c r="J194" i="3"/>
  <c r="I194" i="3"/>
  <c r="F194" i="3"/>
  <c r="M193" i="3"/>
  <c r="J193" i="3"/>
  <c r="I193" i="3"/>
  <c r="F193" i="3"/>
  <c r="M192" i="3"/>
  <c r="J192" i="3"/>
  <c r="I192" i="3"/>
  <c r="F192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O36" i="2"/>
  <c r="N36" i="2"/>
  <c r="N34" i="2" s="1"/>
  <c r="M36" i="2"/>
  <c r="M31" i="2" s="1"/>
  <c r="L36" i="2"/>
  <c r="L31" i="2" s="1"/>
  <c r="K36" i="2"/>
  <c r="J36" i="2"/>
  <c r="J34" i="2" s="1"/>
  <c r="I36" i="2"/>
  <c r="I34" i="2" s="1"/>
  <c r="H36" i="2"/>
  <c r="H34" i="2" s="1"/>
  <c r="G36" i="2"/>
  <c r="G31" i="2" s="1"/>
  <c r="O35" i="2"/>
  <c r="O33" i="2" s="1"/>
  <c r="N35" i="2"/>
  <c r="N33" i="2" s="1"/>
  <c r="M35" i="2"/>
  <c r="M30" i="2" s="1"/>
  <c r="L35" i="2"/>
  <c r="L33" i="2" s="1"/>
  <c r="K35" i="2"/>
  <c r="J35" i="2"/>
  <c r="J30" i="2" s="1"/>
  <c r="I35" i="2"/>
  <c r="I33" i="2" s="1"/>
  <c r="H35" i="2"/>
  <c r="H33" i="2" s="1"/>
  <c r="G35" i="2"/>
  <c r="G33" i="2" s="1"/>
  <c r="M34" i="2"/>
  <c r="G34" i="2"/>
  <c r="F34" i="2"/>
  <c r="E34" i="2"/>
  <c r="D34" i="2"/>
  <c r="C34" i="2"/>
  <c r="B34" i="2"/>
  <c r="F33" i="2"/>
  <c r="E33" i="2"/>
  <c r="D33" i="2"/>
  <c r="C33" i="2"/>
  <c r="B33" i="2"/>
  <c r="J31" i="2"/>
  <c r="F31" i="2"/>
  <c r="E31" i="2"/>
  <c r="D31" i="2"/>
  <c r="C31" i="2"/>
  <c r="B31" i="2"/>
  <c r="H30" i="2"/>
  <c r="F30" i="2"/>
  <c r="E30" i="2"/>
  <c r="D30" i="2"/>
  <c r="C30" i="2"/>
  <c r="B3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L34" i="2" l="1"/>
  <c r="O30" i="2"/>
  <c r="L30" i="2"/>
  <c r="I30" i="2"/>
  <c r="N17" i="2"/>
  <c r="N20" i="2"/>
  <c r="O77" i="4"/>
  <c r="O81" i="4"/>
  <c r="O85" i="4"/>
  <c r="O79" i="4"/>
  <c r="O83" i="4"/>
  <c r="O87" i="4"/>
  <c r="O78" i="4"/>
  <c r="O82" i="4"/>
  <c r="O80" i="4"/>
  <c r="O84" i="4"/>
  <c r="O99" i="4"/>
  <c r="O90" i="4"/>
  <c r="O94" i="4"/>
  <c r="O96" i="4"/>
  <c r="O91" i="4"/>
  <c r="O95" i="4"/>
  <c r="O92" i="4"/>
  <c r="O89" i="4"/>
  <c r="O93" i="4"/>
  <c r="O97" i="4"/>
  <c r="P80" i="4"/>
  <c r="P84" i="4"/>
  <c r="P78" i="4"/>
  <c r="P87" i="4"/>
  <c r="P83" i="4"/>
  <c r="P77" i="4"/>
  <c r="P81" i="4"/>
  <c r="P85" i="4"/>
  <c r="P82" i="4"/>
  <c r="P79" i="4"/>
  <c r="P89" i="4"/>
  <c r="P93" i="4"/>
  <c r="P97" i="4"/>
  <c r="P91" i="4"/>
  <c r="P96" i="4"/>
  <c r="P90" i="4"/>
  <c r="P94" i="4"/>
  <c r="P95" i="4"/>
  <c r="P99" i="4"/>
  <c r="P92" i="4"/>
  <c r="M33" i="2"/>
  <c r="H31" i="2"/>
  <c r="J33" i="2"/>
  <c r="N30" i="2"/>
  <c r="I31" i="2"/>
  <c r="G30" i="2"/>
  <c r="AJ38" i="6"/>
  <c r="AK38" i="6"/>
  <c r="O39" i="4"/>
  <c r="M111" i="2"/>
  <c r="P31" i="2"/>
  <c r="O111" i="2"/>
  <c r="P39" i="4"/>
  <c r="P75" i="4"/>
  <c r="O75" i="4"/>
  <c r="E111" i="2"/>
  <c r="F111" i="2"/>
  <c r="P81" i="2"/>
  <c r="P111" i="2" s="1"/>
  <c r="I111" i="2"/>
  <c r="B111" i="2"/>
  <c r="J111" i="2"/>
  <c r="C111" i="2"/>
  <c r="G111" i="2"/>
  <c r="K111" i="2"/>
  <c r="D111" i="2"/>
  <c r="H111" i="2"/>
  <c r="L111" i="2"/>
  <c r="P30" i="2"/>
  <c r="O31" i="2"/>
  <c r="P33" i="2"/>
  <c r="P16" i="2"/>
  <c r="P17" i="2"/>
  <c r="P20" i="2"/>
  <c r="P19" i="2"/>
  <c r="O20" i="2"/>
  <c r="O19" i="2"/>
  <c r="O17" i="2"/>
  <c r="O16" i="2"/>
  <c r="B110" i="2"/>
  <c r="J110" i="2"/>
  <c r="C110" i="2"/>
  <c r="G110" i="2"/>
  <c r="O110" i="2"/>
  <c r="N31" i="2"/>
  <c r="O34" i="2"/>
  <c r="E110" i="2"/>
  <c r="I110" i="2"/>
  <c r="M110" i="2"/>
  <c r="F110" i="2"/>
  <c r="N110" i="2"/>
  <c r="K110" i="2"/>
  <c r="P80" i="2"/>
  <c r="P110" i="2" s="1"/>
  <c r="D110" i="2"/>
  <c r="H110" i="2"/>
</calcChain>
</file>

<file path=xl/sharedStrings.xml><?xml version="1.0" encoding="utf-8"?>
<sst xmlns="http://schemas.openxmlformats.org/spreadsheetml/2006/main" count="8118" uniqueCount="749">
  <si>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</si>
  <si>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</si>
  <si>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</si>
  <si>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</si>
  <si>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</si>
  <si>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</si>
  <si>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</si>
  <si>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</si>
  <si>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</si>
  <si>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</si>
  <si>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</si>
  <si>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</si>
  <si>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</si>
  <si>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</si>
  <si>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</si>
  <si>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</si>
  <si>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</si>
  <si>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</si>
  <si>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</si>
  <si>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</si>
  <si>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</si>
  <si>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</si>
  <si>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</si>
  <si>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</si>
  <si>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</si>
  <si>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</si>
  <si>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</si>
  <si>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</si>
  <si>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</si>
  <si>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</si>
  <si>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</si>
  <si>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</si>
  <si>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</si>
  <si>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</si>
  <si>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</si>
  <si>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</si>
  <si>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</si>
  <si>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</si>
  <si>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</si>
  <si>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</si>
  <si>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</si>
  <si>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</si>
  <si>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</si>
  <si>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</si>
  <si>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</si>
  <si>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</si>
  <si>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</si>
  <si>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</si>
  <si>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</si>
  <si>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</si>
  <si>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</si>
  <si>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</si>
  <si>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</si>
  <si>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</si>
  <si>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</si>
  <si>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</si>
  <si>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</si>
  <si>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</si>
  <si>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</si>
  <si>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</si>
  <si>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</si>
  <si>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</si>
  <si>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</si>
  <si>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</si>
  <si>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</si>
  <si>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</si>
  <si>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</si>
  <si>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</si>
  <si>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</si>
  <si>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</si>
  <si>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</si>
  <si>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</si>
  <si>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</si>
  <si>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</si>
  <si>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</si>
  <si>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</si>
  <si>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</si>
  <si>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</si>
  <si>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</si>
  <si>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</si>
  <si>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</si>
  <si>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</si>
  <si>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</si>
  <si>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</si>
  <si>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</si>
  <si>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</si>
  <si>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</si>
  <si>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</si>
  <si>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</si>
  <si>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</si>
  <si>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</si>
  <si>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</si>
  <si>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</si>
  <si>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</si>
  <si>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</si>
  <si>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</si>
  <si>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</si>
  <si>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</si>
  <si>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</si>
  <si>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</si>
  <si>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</si>
  <si>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</si>
  <si>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</si>
  <si>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</si>
  <si>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</si>
  <si>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</si>
  <si>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</si>
  <si>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</si>
  <si>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</si>
  <si>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</si>
  <si>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</si>
  <si>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</si>
  <si>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</si>
  <si>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</si>
  <si>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</si>
  <si>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</si>
  <si>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</si>
  <si>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</si>
  <si>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</si>
  <si>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</si>
  <si>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</si>
  <si>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</si>
  <si>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</si>
  <si>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</si>
  <si>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</si>
  <si>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</si>
  <si>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</si>
  <si>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</si>
  <si>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</si>
  <si>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</si>
  <si>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</si>
  <si>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</si>
  <si>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</si>
  <si>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</si>
  <si>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</si>
  <si>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</si>
  <si>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</si>
  <si>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</si>
  <si>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</si>
  <si>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</si>
  <si>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</si>
  <si>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</si>
  <si>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</si>
  <si>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</si>
  <si>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</si>
  <si>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</si>
  <si>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</si>
  <si>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</si>
  <si>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</si>
  <si>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</si>
  <si>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</si>
  <si>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</si>
  <si>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</si>
  <si>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</si>
  <si>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</si>
  <si>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</si>
  <si>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</si>
  <si>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</si>
  <si>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</si>
  <si>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</si>
  <si>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</si>
  <si>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</si>
  <si>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</si>
  <si>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</si>
  <si>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</si>
  <si>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</si>
  <si>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</si>
  <si>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</si>
  <si>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</si>
  <si>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</si>
  <si>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</si>
  <si>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</si>
  <si>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</si>
  <si>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</si>
  <si>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</si>
  <si>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</si>
  <si>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</si>
  <si>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</si>
  <si>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</si>
  <si>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</si>
  <si>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</si>
  <si>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</si>
  <si>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</si>
  <si>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</si>
  <si>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</si>
  <si>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</si>
  <si>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</si>
  <si>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</si>
  <si>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</si>
  <si>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</si>
  <si>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</si>
  <si>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</si>
  <si>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</si>
  <si>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</si>
  <si>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</si>
  <si>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</si>
  <si>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</si>
  <si>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</si>
  <si>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</si>
  <si>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</si>
  <si>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</si>
  <si>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</si>
  <si>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</si>
  <si>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</si>
  <si>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</si>
  <si>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</si>
  <si>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</si>
  <si>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</si>
  <si>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</si>
  <si>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</si>
  <si>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</si>
  <si>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</si>
  <si>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</si>
  <si>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</si>
  <si>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</si>
  <si>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</si>
  <si>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</si>
  <si>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</si>
  <si>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</si>
  <si>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</si>
  <si>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</si>
  <si>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</si>
  <si>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</si>
  <si>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</si>
  <si>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</si>
  <si>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</si>
  <si>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</si>
  <si>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</si>
  <si>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</si>
  <si>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</si>
  <si>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</si>
  <si>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</si>
  <si>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</si>
  <si>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</si>
  <si>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</si>
  <si>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</si>
  <si>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</si>
  <si>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</si>
  <si>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</si>
  <si>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</si>
  <si>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</si>
  <si>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</si>
  <si>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</si>
  <si>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</si>
  <si>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</si>
  <si>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</si>
  <si>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</si>
  <si>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</si>
  <si>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</si>
  <si>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</si>
  <si>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</si>
  <si>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</si>
  <si>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</si>
  <si>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</si>
  <si>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</si>
  <si>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</si>
  <si>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</si>
  <si>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</si>
  <si>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</si>
  <si>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</si>
  <si>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</si>
  <si>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</si>
  <si>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</si>
  <si>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</si>
  <si>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</si>
  <si>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</si>
  <si>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</si>
  <si>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</si>
  <si>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</si>
  <si>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</si>
  <si>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</si>
  <si>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</si>
  <si>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</si>
  <si>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</si>
  <si>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</si>
  <si>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</si>
  <si>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</si>
  <si>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</si>
  <si>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</si>
  <si>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</si>
  <si>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</si>
  <si>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</si>
  <si>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</si>
  <si>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</si>
  <si>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</si>
  <si>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</si>
  <si>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</si>
  <si>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</si>
  <si>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</si>
  <si>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</si>
  <si>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</si>
  <si>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</si>
  <si>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</si>
  <si>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</si>
  <si>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</si>
  <si>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</si>
  <si>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</si>
  <si>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</si>
  <si>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</si>
  <si>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</si>
  <si>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</si>
  <si>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</si>
  <si>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</si>
  <si>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</si>
  <si>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</si>
  <si>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</si>
  <si>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</si>
  <si>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</si>
  <si>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</si>
  <si>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</si>
  <si>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</si>
  <si>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</si>
  <si>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</si>
  <si>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</si>
  <si>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</si>
  <si>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</si>
  <si>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</si>
  <si>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</si>
  <si>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</si>
  <si>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</si>
  <si>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</si>
  <si>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</si>
  <si>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</si>
  <si>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</si>
  <si>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</si>
  <si>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</si>
  <si>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</si>
  <si>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</si>
  <si>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</si>
  <si>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</si>
  <si>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</si>
  <si>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</si>
  <si>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</si>
  <si>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</si>
  <si>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</si>
  <si>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</si>
  <si>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</si>
  <si>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</si>
  <si>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</si>
  <si>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</si>
  <si>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</si>
  <si>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</si>
  <si>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</si>
  <si>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</si>
  <si>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</si>
  <si>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</si>
  <si>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</si>
  <si>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</si>
  <si>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</si>
  <si>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</si>
  <si>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</si>
  <si>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</si>
  <si>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</si>
  <si>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</si>
  <si>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</si>
  <si>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</si>
  <si>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</si>
  <si>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</si>
  <si>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</si>
  <si>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</si>
  <si>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</si>
  <si>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</si>
  <si>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</si>
  <si>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</si>
  <si>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</si>
  <si>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</si>
  <si>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</si>
  <si>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</si>
  <si>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</si>
  <si>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</si>
  <si>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</si>
  <si>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</si>
  <si>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</si>
  <si>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</si>
  <si>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</si>
  <si>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</si>
  <si>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</si>
  <si>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</si>
  <si>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</si>
  <si>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</si>
  <si>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</si>
  <si>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</si>
  <si>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</si>
  <si>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</si>
  <si>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</si>
  <si>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</si>
  <si>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</si>
  <si>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</si>
  <si>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</si>
  <si>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</si>
  <si>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</si>
  <si>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</si>
  <si>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</si>
  <si>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</si>
  <si>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</si>
  <si>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</si>
  <si>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</si>
  <si>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</si>
  <si>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</si>
  <si>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</si>
  <si>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</si>
  <si>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</si>
  <si>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</si>
  <si>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</si>
  <si>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</si>
  <si>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</si>
  <si>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</si>
  <si>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</si>
  <si>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</si>
  <si>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</si>
  <si>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</si>
  <si>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</si>
  <si>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</si>
  <si>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</si>
  <si>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</si>
  <si>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</si>
  <si>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</si>
  <si>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</si>
  <si>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</si>
  <si>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</si>
  <si>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</si>
  <si>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</si>
  <si>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</si>
  <si>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</si>
  <si>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</si>
  <si>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</si>
  <si>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</si>
  <si>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</si>
  <si>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</si>
  <si>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</si>
  <si>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</si>
  <si>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</si>
  <si>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</si>
  <si>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</si>
  <si>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</si>
  <si>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</si>
  <si>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</si>
  <si>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</si>
  <si>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</si>
  <si>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</si>
  <si>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</si>
  <si>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</si>
  <si>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</si>
  <si>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</si>
  <si>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</si>
  <si>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</si>
  <si>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</si>
  <si>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</si>
  <si>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</si>
  <si>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</si>
  <si>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</si>
  <si>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</si>
  <si>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</si>
  <si>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</si>
  <si>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</si>
  <si>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</si>
  <si>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</si>
  <si>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</si>
  <si>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</si>
  <si>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</si>
  <si>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</si>
  <si>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</si>
  <si>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</si>
  <si>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</si>
  <si>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>61000</t>
  </si>
  <si>
    <t>Evropský polytechnický institut, s.r.o., Osvobození 699, Kunovice, 686 04</t>
  </si>
  <si>
    <t>62000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</si>
  <si>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</si>
  <si>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</si>
  <si>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</si>
  <si>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</si>
  <si>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</si>
  <si>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</si>
  <si>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</si>
  <si>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</si>
  <si>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</si>
  <si>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</si>
  <si>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</si>
  <si>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</si>
  <si>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</si>
  <si>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</si>
  <si>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</si>
  <si>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</si>
  <si>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</si>
  <si>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</si>
  <si>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6D000</t>
  </si>
  <si>
    <t xml:space="preserve">Vysoká škola manažerské informatiky a ekonomiky, a.s., Vltavská 14/585, Praha 5, 150 00 </t>
  </si>
  <si>
    <t>6E000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</si>
  <si>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</si>
  <si>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</si>
  <si>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</si>
  <si>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</si>
  <si>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</si>
  <si>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>6J000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</si>
  <si>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</si>
  <si>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</si>
  <si>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</si>
  <si>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</si>
  <si>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</si>
  <si>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>6N000</t>
  </si>
  <si>
    <t>6P000</t>
  </si>
  <si>
    <t>6Q000</t>
  </si>
  <si>
    <t>6R000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</si>
  <si>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</si>
  <si>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</si>
  <si>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</si>
  <si>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</si>
  <si>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</si>
  <si>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</si>
  <si>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</si>
  <si>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>72000</t>
  </si>
  <si>
    <t>73000</t>
  </si>
  <si>
    <t xml:space="preserve"> Pražský technologický institut, o.p.s.
V Sedlci 229/14a, Praha 6</t>
  </si>
  <si>
    <t>74000</t>
  </si>
  <si>
    <t>75000</t>
  </si>
  <si>
    <t>76000</t>
  </si>
  <si>
    <t>77000</t>
  </si>
  <si>
    <t>78000</t>
  </si>
  <si>
    <t>79000</t>
  </si>
  <si>
    <t>Západomoravská vysoká škola Třebíč, o.p.s., Okružní 935, Třebíč, 674 01</t>
  </si>
  <si>
    <t>7A000</t>
  </si>
  <si>
    <t>7B000</t>
  </si>
  <si>
    <t>7C000</t>
  </si>
  <si>
    <t>7D000</t>
  </si>
  <si>
    <t>7E000</t>
  </si>
  <si>
    <t>Vysoká škola aplikovaných ekonomických studií, s.r.o., Jana Růžičky 1143/11, Praha 4, 148 00</t>
  </si>
  <si>
    <t>7F000</t>
  </si>
  <si>
    <t>7G000</t>
  </si>
  <si>
    <t xml:space="preserve">Vysoká škola realitní - Institut Franka Dysona s.r.o., Masná 229/34, Brno, 602 00  </t>
  </si>
  <si>
    <t>7H900</t>
  </si>
  <si>
    <t>7J900</t>
  </si>
  <si>
    <t xml:space="preserve">Vysoká škola cestovního ruchu a teritoriálních studií v Praze, spol. s.r.o., Holešovice, Ortenovo nám. 34, Praha 7, 170 00 </t>
  </si>
  <si>
    <t>7K900</t>
  </si>
  <si>
    <t>7L900</t>
  </si>
  <si>
    <t>7M900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</si>
  <si>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</si>
  <si>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</si>
  <si>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</si>
  <si>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</si>
  <si>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</si>
  <si>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</si>
  <si>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</si>
  <si>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>Archip s.r.o.</t>
  </si>
  <si>
    <t>2014/15</t>
  </si>
  <si>
    <t>Věk k 31.8.2014</t>
  </si>
  <si>
    <t>2015/16</t>
  </si>
  <si>
    <t>ART &amp; DESIGN INSTITUT, s.r.o.</t>
  </si>
  <si>
    <t>7R900</t>
  </si>
  <si>
    <t>7S900</t>
  </si>
  <si>
    <t>Fakulta designu a umění L. Sutnara </t>
  </si>
  <si>
    <t>International ART CAMPUS Prague, s.r.o.</t>
  </si>
  <si>
    <t>Věk k 31.8.2015</t>
  </si>
  <si>
    <t>2016/17</t>
  </si>
  <si>
    <t>Věk k 31.8.2016</t>
  </si>
  <si>
    <t>Univerzita Karlova</t>
  </si>
  <si>
    <t>Fakulta zdravotnických studií</t>
  </si>
  <si>
    <t>Ostravská univerzita</t>
  </si>
  <si>
    <t>Fakulta tropického zemědělství</t>
  </si>
  <si>
    <t>Vysoká škola finanční a správní, a.s.</t>
  </si>
  <si>
    <t>7T900</t>
  </si>
  <si>
    <t>7U900</t>
  </si>
  <si>
    <t>maturanti v předch. roce (denní forma vzdělávání)</t>
  </si>
  <si>
    <t>2017/18</t>
  </si>
  <si>
    <t>Počet přihlášek, přihlášených a přijatých ke studiu na VŠ podle skupin studijních programů v letech 1999/00–2017/18</t>
  </si>
  <si>
    <t>Věk k 31.8.2017</t>
  </si>
  <si>
    <t>18 a méně</t>
  </si>
  <si>
    <t>Vysoká škola hotelová v Praze 8</t>
  </si>
  <si>
    <t>University of New York in Prague</t>
  </si>
  <si>
    <t>VŠ mezinárodních a veřejných vztahů</t>
  </si>
  <si>
    <t>Academia Rerum Civilium</t>
  </si>
  <si>
    <t>VŠ evropských a regionálních studií</t>
  </si>
  <si>
    <t>Filmová akademie v Písku</t>
  </si>
  <si>
    <t>VŠ TV a sportu Palestra</t>
  </si>
  <si>
    <t>Vysoká škola logistiky</t>
  </si>
  <si>
    <t>Vysoká škola zdravotnická</t>
  </si>
  <si>
    <t>Vysoká škola obchodní v Praze</t>
  </si>
  <si>
    <t>Metropolitní univerzita Praha, o.p.s.</t>
  </si>
  <si>
    <t>Univerzita Jana Amose Komenského</t>
  </si>
  <si>
    <t>Vysoká škola Karla Engliše v Brně</t>
  </si>
  <si>
    <t>Anglo-americká vysoká škola</t>
  </si>
  <si>
    <t>Pražská VŠ psychosociálních studií</t>
  </si>
  <si>
    <t>Soukromá vysoká škola ekonomická Znojmo</t>
  </si>
  <si>
    <t>Moravská vysoká škola Olomouc</t>
  </si>
  <si>
    <t>CEVRO institut, o.p.s.</t>
  </si>
  <si>
    <t>VŠ obchodní a hotelová</t>
  </si>
  <si>
    <t>VŠ aplikované psychologie , s.r.o.</t>
  </si>
  <si>
    <t>ŠKODA AUTO VŠ, o.p.s.</t>
  </si>
  <si>
    <t>VŠ podnikání a práva, a.s.</t>
  </si>
  <si>
    <t>VŠ kreativní komunikace</t>
  </si>
  <si>
    <t>Vysoká škola ekonomie a managementu, a.s.</t>
  </si>
  <si>
    <t>7V900</t>
  </si>
  <si>
    <t>2018/19</t>
  </si>
  <si>
    <t>Od roku 2018 se postupně přechází na oborovou klasifikaci ISCED. Pokračování v těchto tabulkách již není možné.</t>
  </si>
  <si>
    <t>Věk k 31.8.2018</t>
  </si>
  <si>
    <t>Fakulta strojního inženýrství </t>
  </si>
  <si>
    <t>2019/20</t>
  </si>
  <si>
    <t>2019/120</t>
  </si>
  <si>
    <t>Vysoká škola PRIGO, z.ú.</t>
  </si>
  <si>
    <t>Věk k 31.8.2019</t>
  </si>
  <si>
    <t>2020/21</t>
  </si>
  <si>
    <t>Věk k 31.8.2020</t>
  </si>
  <si>
    <t>Farmaceutická fakulta</t>
  </si>
  <si>
    <t>2021/22</t>
  </si>
  <si>
    <t>reálný počet přijatých/počet přihlášených</t>
  </si>
  <si>
    <t>reálná úspěšnost uchazečů</t>
  </si>
  <si>
    <t>AMBIS vysoká škola, a.s.</t>
  </si>
  <si>
    <t>Vysoká škola NEWTON, a.s.</t>
  </si>
  <si>
    <t>Unicorn Vysoká škola s.r.o.</t>
  </si>
  <si>
    <t>Prague City Vysoká Škola s.r.o.</t>
  </si>
  <si>
    <t>2022/23</t>
  </si>
  <si>
    <t>Věk k 31.8.2021</t>
  </si>
  <si>
    <t>Věk k 31.8.2022</t>
  </si>
  <si>
    <t>Vzsok8 3kola STING, o.p.s.</t>
  </si>
  <si>
    <t>2023/24</t>
  </si>
  <si>
    <t>Počet podaných přihlášek, přihlášených, přijatých a zapsaných na VŠ v letech 1999/00–2023/24 (v tis.)</t>
  </si>
  <si>
    <t>Počet přihlášených a zapsaných na VŠ ve vztahu k populaci 18/19letých a k počtu maturantů
(v denní formě vzdělávání) v letech 1999/00–2023/24 (v tis.)</t>
  </si>
  <si>
    <t>Počet přihlášených a zapsaných do prezenční formy studia VŠ ve vztahu k populaci 18/19letých a k počtu maturantů
(v denní formě vzdělávání) v letech 1999/00–2023/24 (v tis.)</t>
  </si>
  <si>
    <t>Počet podaných přihlášek, přihlášených, přijatých a zapsaných na VŠ v letech 1999/00–2023/24</t>
  </si>
  <si>
    <t>Uchazeči podle počtu podaných přihlášek 1999/00–2023/24</t>
  </si>
  <si>
    <t>Struktura uchazečů podle počtu podaných přihlášek 1999/00–2023/24</t>
  </si>
  <si>
    <t>Základní přehled o přijímacím řízení na vysoké školy podle druhu studia v letech 2001/02–2023/24</t>
  </si>
  <si>
    <t>Struktura přihlášených,  přijatých a zapsaných na VŠ podle věku a formy studia pro roky 1999/00–2023/2024</t>
  </si>
  <si>
    <t>Struktura přihlášených uchazečů o prezenční studium na VŠ podle věku v letech 1999/00–2023/24</t>
  </si>
  <si>
    <t>Uchazeči o prezenční studium na VŠ podle věku v letech 1999/00–2023/24</t>
  </si>
  <si>
    <t>Počet přihlášek, přihlášených, přijetí, přijatých, zapsání a zapsaných podle pohlaví v letech 1999/00–2023/24</t>
  </si>
  <si>
    <t>Přijímací řízení na VŠ – podle fakult v letech 2010/11–2023/24</t>
  </si>
  <si>
    <t>přihlášek</t>
  </si>
  <si>
    <t>přihlášených</t>
  </si>
  <si>
    <t>přijetí</t>
  </si>
  <si>
    <t>přijatých</t>
  </si>
  <si>
    <t>zápisů</t>
  </si>
  <si>
    <t>zapsaných</t>
  </si>
  <si>
    <t>7J000</t>
  </si>
  <si>
    <t>7L000</t>
  </si>
  <si>
    <t>7M000</t>
  </si>
  <si>
    <t>7N000</t>
  </si>
  <si>
    <t>7P000</t>
  </si>
  <si>
    <t>7R000</t>
  </si>
  <si>
    <t>7S000</t>
  </si>
  <si>
    <t>7T000</t>
  </si>
  <si>
    <t>7U000</t>
  </si>
  <si>
    <t>7V000</t>
  </si>
  <si>
    <t>všechny veřejné a soukromé VŠ</t>
  </si>
  <si>
    <t>1. lékařská fakulta</t>
  </si>
  <si>
    <t>3. lékařská fakulta</t>
  </si>
  <si>
    <t>2. lékařská fakulta</t>
  </si>
  <si>
    <t>Lékařská fakulta v Plzni</t>
  </si>
  <si>
    <t>Lékařská fakulta v Hradci Králové</t>
  </si>
  <si>
    <t>Farmaceutická fakulta v Hradci Králové</t>
  </si>
  <si>
    <t>Fakulta sociálních věd</t>
  </si>
  <si>
    <t>Fakulta humanitních studií</t>
  </si>
  <si>
    <t>Katolická teologická fakulta</t>
  </si>
  <si>
    <t>Evangelická teologická fakulta</t>
  </si>
  <si>
    <t>Husitská teologická fakulta</t>
  </si>
  <si>
    <t>Matematicko-fyzikální fakulta</t>
  </si>
  <si>
    <t>Fakulta tělesné výchovy a sportu</t>
  </si>
  <si>
    <t>Jihočeská univerzita v Č. Budějovicích</t>
  </si>
  <si>
    <t>Zdravotně sociální fakulta</t>
  </si>
  <si>
    <t>Zemědělská fakulta</t>
  </si>
  <si>
    <t>Teologická fakulta</t>
  </si>
  <si>
    <t>Ekonomická fakulta</t>
  </si>
  <si>
    <t>Univerzita J. E. Purkyně v Ústí n. L.</t>
  </si>
  <si>
    <t>Fakulta strojního inženýrství</t>
  </si>
  <si>
    <t>Fakulta sociálně ekonomická</t>
  </si>
  <si>
    <t>Fakulta životního prostředí</t>
  </si>
  <si>
    <t>Fakulta umění a designu</t>
  </si>
  <si>
    <t>Fakulta zdravotnických věd</t>
  </si>
  <si>
    <t>Cyrilometodějská teologická fakulta</t>
  </si>
  <si>
    <t>Fakulta tělesné kultury</t>
  </si>
  <si>
    <t>Veterinár. a farmaceut. univerzita Brno</t>
  </si>
  <si>
    <t>Fakulta veterinárního lékařství</t>
  </si>
  <si>
    <t>Fakulta veter. hygieny a ekologie</t>
  </si>
  <si>
    <t>Fakulta umění</t>
  </si>
  <si>
    <t>Filozoficko-přírodovědecká fakulta</t>
  </si>
  <si>
    <t>Fakulta veřejných politik v Opavě</t>
  </si>
  <si>
    <t>Obchodně podnikatelská fakulta v Karviné</t>
  </si>
  <si>
    <t>Celoškolská pracoviště</t>
  </si>
  <si>
    <t>Fakulta stavební</t>
  </si>
  <si>
    <t>Fakulta strojní</t>
  </si>
  <si>
    <t>Fakulta elektrotechnická</t>
  </si>
  <si>
    <t>Fakulta informačních technologií</t>
  </si>
  <si>
    <t>Fakulta dopravní</t>
  </si>
  <si>
    <t>Fakulta jaderná a fyzikálně inženýrská</t>
  </si>
  <si>
    <t>Fakulta architektury</t>
  </si>
  <si>
    <t>Fakulta biomedicínského inženýrství</t>
  </si>
  <si>
    <t>VŠ chemicko-technologická v Praze</t>
  </si>
  <si>
    <t>Fakulta chemické technologie</t>
  </si>
  <si>
    <t>Fakulta technologie ochrany prostředí</t>
  </si>
  <si>
    <t>Fakulta potrav. a biochem. technologie</t>
  </si>
  <si>
    <t>Fakulta chemicko-inženýrská</t>
  </si>
  <si>
    <t>Fakulta právnická</t>
  </si>
  <si>
    <t>Fakulta filozofická</t>
  </si>
  <si>
    <t>Fakulta designu a umění L. Sutnara</t>
  </si>
  <si>
    <t>Fakulta pedagogická</t>
  </si>
  <si>
    <t>Fakulta ekonomická</t>
  </si>
  <si>
    <t>Fakulta aplikovaných věd</t>
  </si>
  <si>
    <t>Fak. mechatron.,inf. a meziob. studií</t>
  </si>
  <si>
    <t>Fakulta textilní</t>
  </si>
  <si>
    <t>Fakulta přír.-human. a pedagogická</t>
  </si>
  <si>
    <t>Fakulta umění a architektury</t>
  </si>
  <si>
    <t>Fakulta restaurování</t>
  </si>
  <si>
    <t>Fakulta chemicko-technologická</t>
  </si>
  <si>
    <t>Fakulta ekonomicko-správní</t>
  </si>
  <si>
    <t>Dopravní fakulta Jana Pernera</t>
  </si>
  <si>
    <t>Fakulta elektrotechniky a informatiky</t>
  </si>
  <si>
    <t>Fak. elektrotechniky a komunikač. tech.</t>
  </si>
  <si>
    <t>Fakulta chemická</t>
  </si>
  <si>
    <t>Fakulta výtvarných umění</t>
  </si>
  <si>
    <t>Fakulta podnikatelská</t>
  </si>
  <si>
    <t>VŠ báňská -TU Ostrava</t>
  </si>
  <si>
    <t>Fakulta bezpečnostního inženýrství</t>
  </si>
  <si>
    <t>Hornicko-geologická fakulta</t>
  </si>
  <si>
    <t>Fak. metalurgie a materiál. inženýrství</t>
  </si>
  <si>
    <t>Fakulta technologická</t>
  </si>
  <si>
    <t>Fakulta managementu a ekonomiky</t>
  </si>
  <si>
    <t>Fakulta multimediálních komunikací</t>
  </si>
  <si>
    <t>Fakulta aplikované informatiky</t>
  </si>
  <si>
    <t>Fakulta logistiky a krizového řízení</t>
  </si>
  <si>
    <t>Fakulta financí a účetnictví</t>
  </si>
  <si>
    <t>Fakulta mezinárodních vztahů</t>
  </si>
  <si>
    <t>Fakulta podnikohospodářská</t>
  </si>
  <si>
    <t>Fakulta informatiky a statistiky</t>
  </si>
  <si>
    <t>Fakulta managementu v Jindř. Hradci</t>
  </si>
  <si>
    <t>Provozně ekonomická fakulta</t>
  </si>
  <si>
    <t>Fak. agrobiologie, potrav. a přír. zdr.</t>
  </si>
  <si>
    <t>Technická fakulta</t>
  </si>
  <si>
    <t>Fakulta lesnická a dřevařská</t>
  </si>
  <si>
    <t>Mendelova univerzita</t>
  </si>
  <si>
    <t>Agronomická fakulta</t>
  </si>
  <si>
    <t>Fakulta reg. rozvoje a mezinár. studií</t>
  </si>
  <si>
    <t>Lesnická a dřevařská fakulta</t>
  </si>
  <si>
    <t>Zahradnická fakulta</t>
  </si>
  <si>
    <t>Celoškolská pracoviště a rektorát</t>
  </si>
  <si>
    <t>Hudební a taneční fakulta</t>
  </si>
  <si>
    <t>Filmová a televizní fakulta</t>
  </si>
  <si>
    <t>Vysoká škola umělecko- průmysl. v Praze</t>
  </si>
  <si>
    <t>Janáčkova akademie múzic. umění v Brně</t>
  </si>
  <si>
    <t>Hudební fakulta</t>
  </si>
  <si>
    <t>VŠTE v Českých Budějovicích</t>
  </si>
  <si>
    <t>Filmová akademie Miroslava Ondříčka v Písku</t>
  </si>
  <si>
    <t>Vysoká škola aplikované psychologie</t>
  </si>
  <si>
    <t>rid</t>
  </si>
  <si>
    <t>název školy/fakulty</t>
  </si>
  <si>
    <t>živých přihlášek</t>
  </si>
  <si>
    <t>živých přihlášených</t>
  </si>
  <si>
    <t>úspěšných</t>
  </si>
  <si>
    <t>Evropská výzkumná univerzita z.ú.</t>
  </si>
  <si>
    <t>Panevropská univerzita, a.s.</t>
  </si>
  <si>
    <t>* Do roku 2000 populace 18letých, od roku 2001 populace 19letých. V roce 2022 a 2023 jsou do stavu započítány i osoby s ukrajinským státním občanstvím v režimu dočasné ochrany.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</si>
</sst>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č_-;\-* #,##0.00\ _K_č_-;_-* &quot;-&quot;??\ _K_č_-;_-@_-"/>
    <numFmt numFmtId="165" formatCode="0.0"/>
    <numFmt numFmtId="166" formatCode="#,##0.0"/>
    <numFmt numFmtId="167" formatCode="0.0%"/>
    <numFmt numFmtId="168" formatCode="#,##0;;\-"/>
    <numFmt numFmtId="169" formatCode="0.0%;;\-"/>
    <numFmt numFmtId="170" formatCode="#,##0.00;;\-"/>
    <numFmt numFmtId="171" formatCode="0.000000%"/>
    <numFmt numFmtId="172" formatCode="_(* #,##0.00_);_(* \(#,##0.00\);_(* &quot;-&quot;??_);_(@_)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DFDE0"/>
        <bgColor indexed="64"/>
      </patternFill>
    </fill>
  </fills>
  <borders count="2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2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  <xf numFmtId="0" fontId="27" fillId="0" borderId="0"/>
  </cellStyleXfs>
  <cellXfs count="7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6" fontId="3" fillId="3" borderId="7" xfId="0" applyNumberFormat="1" applyFon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6" fontId="3" fillId="3" borderId="9" xfId="0" applyNumberFormat="1" applyFont="1" applyFill="1" applyBorder="1" applyAlignment="1">
      <alignment horizontal="right"/>
    </xf>
    <xf numFmtId="166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6" fontId="3" fillId="3" borderId="12" xfId="0" applyNumberFormat="1" applyFont="1" applyFill="1" applyBorder="1" applyAlignment="1">
      <alignment horizontal="right"/>
    </xf>
    <xf numFmtId="166" fontId="3" fillId="3" borderId="13" xfId="0" applyNumberFormat="1" applyFont="1" applyFill="1" applyBorder="1" applyAlignment="1">
      <alignment horizontal="right"/>
    </xf>
    <xf numFmtId="166" fontId="3" fillId="3" borderId="14" xfId="0" applyNumberFormat="1" applyFont="1" applyFill="1" applyBorder="1" applyAlignment="1">
      <alignment horizontal="right"/>
    </xf>
    <xf numFmtId="166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7" fontId="3" fillId="0" borderId="0" xfId="2" applyNumberFormat="1" applyFont="1"/>
    <xf numFmtId="167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6" fontId="3" fillId="3" borderId="17" xfId="0" applyNumberFormat="1" applyFont="1" applyFill="1" applyBorder="1" applyAlignment="1">
      <alignment horizontal="right"/>
    </xf>
    <xf numFmtId="166" fontId="3" fillId="3" borderId="18" xfId="0" applyNumberFormat="1" applyFont="1" applyFill="1" applyBorder="1" applyAlignment="1">
      <alignment horizontal="right"/>
    </xf>
    <xf numFmtId="166" fontId="3" fillId="3" borderId="19" xfId="0" applyNumberFormat="1" applyFont="1" applyFill="1" applyBorder="1" applyAlignment="1">
      <alignment horizontal="right"/>
    </xf>
    <xf numFmtId="166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66" fontId="3" fillId="0" borderId="0" xfId="0" applyNumberFormat="1" applyFont="1" applyAlignment="1">
      <alignment horizontal="right"/>
    </xf>
    <xf numFmtId="3" fontId="3" fillId="0" borderId="0" xfId="0" quotePrefix="1" applyNumberFormat="1" applyFont="1" applyAlignment="1">
      <alignment horizontal="left"/>
    </xf>
    <xf numFmtId="166" fontId="5" fillId="0" borderId="0" xfId="0" applyNumberFormat="1" applyFont="1" applyAlignment="1">
      <alignment horizontal="right"/>
    </xf>
    <xf numFmtId="3" fontId="3" fillId="0" borderId="0" xfId="0" applyNumberFormat="1" applyFont="1"/>
    <xf numFmtId="166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6" fontId="3" fillId="0" borderId="7" xfId="0" applyNumberFormat="1" applyFont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167" fontId="3" fillId="0" borderId="12" xfId="2" applyNumberFormat="1" applyFont="1" applyFill="1" applyBorder="1" applyAlignment="1">
      <alignment horizontal="right"/>
    </xf>
    <xf numFmtId="167" fontId="3" fillId="0" borderId="13" xfId="2" applyNumberFormat="1" applyFont="1" applyFill="1" applyBorder="1" applyAlignment="1">
      <alignment horizontal="right"/>
    </xf>
    <xf numFmtId="167" fontId="3" fillId="0" borderId="14" xfId="2" applyNumberFormat="1" applyFont="1" applyFill="1" applyBorder="1" applyAlignment="1">
      <alignment horizontal="right"/>
    </xf>
    <xf numFmtId="167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7" fontId="3" fillId="0" borderId="23" xfId="2" applyNumberFormat="1" applyFont="1" applyFill="1" applyBorder="1" applyAlignment="1">
      <alignment horizontal="right"/>
    </xf>
    <xf numFmtId="167" fontId="3" fillId="0" borderId="24" xfId="2" applyNumberFormat="1" applyFont="1" applyFill="1" applyBorder="1" applyAlignment="1">
      <alignment horizontal="right"/>
    </xf>
    <xf numFmtId="167" fontId="3" fillId="0" borderId="25" xfId="2" applyNumberFormat="1" applyFont="1" applyFill="1" applyBorder="1" applyAlignment="1">
      <alignment horizontal="right"/>
    </xf>
    <xf numFmtId="167" fontId="3" fillId="0" borderId="26" xfId="2" applyNumberFormat="1" applyFont="1" applyFill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7" fontId="3" fillId="0" borderId="30" xfId="2" applyNumberFormat="1" applyFont="1" applyFill="1" applyBorder="1" applyAlignment="1">
      <alignment horizontal="right"/>
    </xf>
    <xf numFmtId="167" fontId="3" fillId="0" borderId="31" xfId="2" applyNumberFormat="1" applyFont="1" applyFill="1" applyBorder="1" applyAlignment="1">
      <alignment horizontal="right"/>
    </xf>
    <xf numFmtId="167" fontId="3" fillId="0" borderId="32" xfId="2" applyNumberFormat="1" applyFont="1" applyFill="1" applyBorder="1" applyAlignment="1">
      <alignment horizontal="right"/>
    </xf>
    <xf numFmtId="167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6" fontId="3" fillId="0" borderId="35" xfId="2" applyNumberFormat="1" applyFont="1" applyFill="1" applyBorder="1" applyAlignment="1">
      <alignment horizontal="right"/>
    </xf>
    <xf numFmtId="166" fontId="3" fillId="0" borderId="36" xfId="2" applyNumberFormat="1" applyFont="1" applyFill="1" applyBorder="1" applyAlignment="1">
      <alignment horizontal="right"/>
    </xf>
    <xf numFmtId="166" fontId="3" fillId="0" borderId="37" xfId="2" applyNumberFormat="1" applyFont="1" applyFill="1" applyBorder="1" applyAlignment="1">
      <alignment horizontal="right"/>
    </xf>
    <xf numFmtId="3" fontId="2" fillId="2" borderId="38" xfId="0" applyNumberFormat="1" applyFont="1" applyFill="1" applyBorder="1" applyAlignment="1">
      <alignment horizontal="left" indent="1"/>
    </xf>
    <xf numFmtId="166" fontId="3" fillId="0" borderId="39" xfId="2" applyNumberFormat="1" applyFont="1" applyFill="1" applyBorder="1" applyAlignment="1">
      <alignment horizontal="right"/>
    </xf>
    <xf numFmtId="166" fontId="3" fillId="0" borderId="40" xfId="2" applyNumberFormat="1" applyFont="1" applyFill="1" applyBorder="1" applyAlignment="1">
      <alignment horizontal="right"/>
    </xf>
    <xf numFmtId="166" fontId="3" fillId="0" borderId="41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left" indent="1"/>
    </xf>
    <xf numFmtId="166" fontId="3" fillId="0" borderId="42" xfId="0" applyNumberFormat="1" applyFont="1" applyBorder="1" applyAlignment="1">
      <alignment horizontal="right"/>
    </xf>
    <xf numFmtId="166" fontId="3" fillId="3" borderId="43" xfId="0" applyNumberFormat="1" applyFont="1" applyFill="1" applyBorder="1" applyAlignment="1">
      <alignment horizontal="right"/>
    </xf>
    <xf numFmtId="166" fontId="3" fillId="3" borderId="44" xfId="0" applyNumberFormat="1" applyFont="1" applyFill="1" applyBorder="1" applyAlignment="1">
      <alignment horizontal="right"/>
    </xf>
    <xf numFmtId="165" fontId="3" fillId="3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8" fontId="2" fillId="0" borderId="0" xfId="0" applyNumberFormat="1" applyFont="1"/>
    <xf numFmtId="0" fontId="3" fillId="3" borderId="0" xfId="0" applyFont="1" applyFill="1"/>
    <xf numFmtId="0" fontId="2" fillId="2" borderId="46" xfId="0" applyFont="1" applyFill="1" applyBorder="1"/>
    <xf numFmtId="0" fontId="2" fillId="2" borderId="47" xfId="0" applyFont="1" applyFill="1" applyBorder="1" applyAlignment="1">
      <alignment horizontal="centerContinuous"/>
    </xf>
    <xf numFmtId="0" fontId="2" fillId="2" borderId="48" xfId="0" applyFont="1" applyFill="1" applyBorder="1" applyAlignment="1">
      <alignment horizontal="centerContinuous"/>
    </xf>
    <xf numFmtId="0" fontId="2" fillId="2" borderId="50" xfId="0" applyFont="1" applyFill="1" applyBorder="1"/>
    <xf numFmtId="0" fontId="2" fillId="2" borderId="51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justify"/>
    </xf>
    <xf numFmtId="0" fontId="2" fillId="2" borderId="53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165" fontId="3" fillId="3" borderId="57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5" xfId="0" applyNumberFormat="1" applyFont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165" fontId="3" fillId="0" borderId="57" xfId="0" applyNumberFormat="1" applyFont="1" applyBorder="1" applyAlignment="1">
      <alignment horizontal="right"/>
    </xf>
    <xf numFmtId="3" fontId="3" fillId="0" borderId="15" xfId="0" applyNumberFormat="1" applyFont="1" applyBorder="1"/>
    <xf numFmtId="0" fontId="2" fillId="2" borderId="58" xfId="0" applyFont="1" applyFill="1" applyBorder="1" applyAlignment="1">
      <alignment horizontal="left" indent="1"/>
    </xf>
    <xf numFmtId="3" fontId="3" fillId="0" borderId="59" xfId="0" applyNumberFormat="1" applyFont="1" applyBorder="1" applyAlignment="1">
      <alignment horizontal="right"/>
    </xf>
    <xf numFmtId="3" fontId="3" fillId="0" borderId="60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3" fontId="3" fillId="0" borderId="64" xfId="0" applyNumberFormat="1" applyFont="1" applyBorder="1"/>
    <xf numFmtId="3" fontId="3" fillId="0" borderId="0" xfId="0" applyNumberFormat="1" applyFont="1" applyAlignment="1">
      <alignment horizontal="center"/>
    </xf>
    <xf numFmtId="0" fontId="2" fillId="2" borderId="58" xfId="0" quotePrefix="1" applyFont="1" applyFill="1" applyBorder="1" applyAlignment="1">
      <alignment horizontal="left" indent="1"/>
    </xf>
    <xf numFmtId="166" fontId="3" fillId="0" borderId="60" xfId="0" applyNumberFormat="1" applyFont="1" applyBorder="1" applyAlignment="1">
      <alignment horizontal="right"/>
    </xf>
    <xf numFmtId="3" fontId="3" fillId="0" borderId="52" xfId="0" applyNumberFormat="1" applyFont="1" applyBorder="1" applyAlignment="1">
      <alignment horizontal="right"/>
    </xf>
    <xf numFmtId="3" fontId="3" fillId="0" borderId="20" xfId="0" applyNumberFormat="1" applyFont="1" applyBorder="1"/>
    <xf numFmtId="4" fontId="3" fillId="0" borderId="0" xfId="0" applyNumberFormat="1" applyFont="1" applyAlignment="1">
      <alignment horizontal="center"/>
    </xf>
    <xf numFmtId="0" fontId="2" fillId="2" borderId="65" xfId="0" applyFont="1" applyFill="1" applyBorder="1" applyAlignment="1">
      <alignment horizontal="centerContinuous"/>
    </xf>
    <xf numFmtId="0" fontId="2" fillId="2" borderId="6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 vertical="center" wrapText="1"/>
    </xf>
    <xf numFmtId="169" fontId="3" fillId="3" borderId="55" xfId="0" applyNumberFormat="1" applyFont="1" applyFill="1" applyBorder="1" applyAlignment="1">
      <alignment horizontal="right"/>
    </xf>
    <xf numFmtId="169" fontId="3" fillId="3" borderId="56" xfId="0" applyNumberFormat="1" applyFont="1" applyFill="1" applyBorder="1" applyAlignment="1">
      <alignment horizontal="right"/>
    </xf>
    <xf numFmtId="169" fontId="3" fillId="3" borderId="69" xfId="0" applyNumberFormat="1" applyFont="1" applyFill="1" applyBorder="1" applyAlignment="1">
      <alignment horizontal="right"/>
    </xf>
    <xf numFmtId="169" fontId="3" fillId="3" borderId="70" xfId="0" applyNumberFormat="1" applyFont="1" applyFill="1" applyBorder="1" applyAlignment="1">
      <alignment horizontal="right"/>
    </xf>
    <xf numFmtId="169" fontId="3" fillId="3" borderId="55" xfId="2" applyNumberFormat="1" applyFont="1" applyFill="1" applyBorder="1" applyAlignment="1">
      <alignment horizontal="right"/>
    </xf>
    <xf numFmtId="169" fontId="3" fillId="3" borderId="56" xfId="2" applyNumberFormat="1" applyFont="1" applyFill="1" applyBorder="1" applyAlignment="1">
      <alignment horizontal="right"/>
    </xf>
    <xf numFmtId="169" fontId="3" fillId="3" borderId="69" xfId="2" applyNumberFormat="1" applyFont="1" applyFill="1" applyBorder="1" applyAlignment="1">
      <alignment horizontal="right"/>
    </xf>
    <xf numFmtId="169" fontId="3" fillId="3" borderId="71" xfId="2" applyNumberFormat="1" applyFont="1" applyFill="1" applyBorder="1" applyAlignment="1">
      <alignment horizontal="right"/>
    </xf>
    <xf numFmtId="169" fontId="3" fillId="3" borderId="59" xfId="2" applyNumberFormat="1" applyFont="1" applyFill="1" applyBorder="1" applyAlignment="1">
      <alignment horizontal="right"/>
    </xf>
    <xf numFmtId="169" fontId="3" fillId="3" borderId="60" xfId="2" applyNumberFormat="1" applyFont="1" applyFill="1" applyBorder="1" applyAlignment="1">
      <alignment horizontal="right"/>
    </xf>
    <xf numFmtId="169" fontId="3" fillId="3" borderId="63" xfId="2" applyNumberFormat="1" applyFont="1" applyFill="1" applyBorder="1" applyAlignment="1">
      <alignment horizontal="right"/>
    </xf>
    <xf numFmtId="169" fontId="3" fillId="3" borderId="62" xfId="2" applyNumberFormat="1" applyFont="1" applyFill="1" applyBorder="1" applyAlignment="1">
      <alignment horizontal="right"/>
    </xf>
    <xf numFmtId="169" fontId="3" fillId="3" borderId="72" xfId="2" applyNumberFormat="1" applyFont="1" applyFill="1" applyBorder="1" applyAlignment="1">
      <alignment horizontal="right"/>
    </xf>
    <xf numFmtId="167" fontId="3" fillId="3" borderId="60" xfId="2" applyNumberFormat="1" applyFont="1" applyFill="1" applyBorder="1" applyAlignment="1">
      <alignment horizontal="right"/>
    </xf>
    <xf numFmtId="167" fontId="3" fillId="3" borderId="63" xfId="2" applyNumberFormat="1" applyFont="1" applyFill="1" applyBorder="1" applyAlignment="1">
      <alignment horizontal="right"/>
    </xf>
    <xf numFmtId="167" fontId="3" fillId="3" borderId="52" xfId="2" applyNumberFormat="1" applyFont="1" applyFill="1" applyBorder="1" applyAlignment="1">
      <alignment horizontal="right"/>
    </xf>
    <xf numFmtId="169" fontId="3" fillId="3" borderId="52" xfId="2" applyNumberFormat="1" applyFont="1" applyFill="1" applyBorder="1" applyAlignment="1">
      <alignment horizontal="right"/>
    </xf>
    <xf numFmtId="167" fontId="3" fillId="3" borderId="67" xfId="2" applyNumberFormat="1" applyFont="1" applyFill="1" applyBorder="1" applyAlignment="1">
      <alignment horizontal="right"/>
    </xf>
    <xf numFmtId="169" fontId="3" fillId="3" borderId="68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3" xfId="0" applyNumberFormat="1" applyFont="1" applyFill="1" applyBorder="1" applyAlignment="1">
      <alignment horizontal="centerContinuous" vertical="center" wrapText="1"/>
    </xf>
    <xf numFmtId="3" fontId="2" fillId="2" borderId="74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7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78" xfId="0" applyNumberFormat="1" applyFont="1" applyFill="1" applyBorder="1" applyAlignment="1">
      <alignment horizontal="left" indent="1"/>
    </xf>
    <xf numFmtId="3" fontId="2" fillId="2" borderId="79" xfId="0" applyNumberFormat="1" applyFont="1" applyFill="1" applyBorder="1" applyAlignment="1">
      <alignment horizontal="left" indent="1"/>
    </xf>
    <xf numFmtId="3" fontId="2" fillId="2" borderId="80" xfId="0" applyNumberFormat="1" applyFont="1" applyFill="1" applyBorder="1" applyAlignment="1">
      <alignment horizontal="left" indent="1"/>
    </xf>
    <xf numFmtId="3" fontId="3" fillId="3" borderId="81" xfId="0" applyNumberFormat="1" applyFont="1" applyFill="1" applyBorder="1" applyAlignment="1">
      <alignment horizontal="right" vertical="center"/>
    </xf>
    <xf numFmtId="3" fontId="3" fillId="3" borderId="82" xfId="0" applyNumberFormat="1" applyFont="1" applyFill="1" applyBorder="1" applyAlignment="1">
      <alignment horizontal="right" vertical="center"/>
    </xf>
    <xf numFmtId="4" fontId="3" fillId="3" borderId="82" xfId="0" applyNumberFormat="1" applyFont="1" applyFill="1" applyBorder="1" applyAlignment="1">
      <alignment horizontal="right" vertical="center"/>
    </xf>
    <xf numFmtId="3" fontId="3" fillId="0" borderId="82" xfId="0" applyNumberFormat="1" applyFont="1" applyBorder="1" applyAlignment="1">
      <alignment horizontal="right" vertical="center"/>
    </xf>
    <xf numFmtId="167" fontId="2" fillId="3" borderId="82" xfId="2" applyNumberFormat="1" applyFont="1" applyFill="1" applyBorder="1" applyAlignment="1">
      <alignment horizontal="right" vertical="center"/>
    </xf>
    <xf numFmtId="167" fontId="2" fillId="3" borderId="83" xfId="2" applyNumberFormat="1" applyFont="1" applyFill="1" applyBorder="1" applyAlignment="1">
      <alignment horizontal="right" vertical="center"/>
    </xf>
    <xf numFmtId="3" fontId="3" fillId="3" borderId="87" xfId="0" applyNumberFormat="1" applyFont="1" applyFill="1" applyBorder="1" applyAlignment="1">
      <alignment horizontal="right" vertical="center"/>
    </xf>
    <xf numFmtId="3" fontId="3" fillId="3" borderId="88" xfId="0" applyNumberFormat="1" applyFont="1" applyFill="1" applyBorder="1" applyAlignment="1">
      <alignment horizontal="right" vertical="center"/>
    </xf>
    <xf numFmtId="4" fontId="3" fillId="3" borderId="88" xfId="0" applyNumberFormat="1" applyFont="1" applyFill="1" applyBorder="1" applyAlignment="1">
      <alignment horizontal="right" vertical="center"/>
    </xf>
    <xf numFmtId="3" fontId="3" fillId="0" borderId="88" xfId="0" applyNumberFormat="1" applyFont="1" applyBorder="1" applyAlignment="1">
      <alignment horizontal="right" vertical="center"/>
    </xf>
    <xf numFmtId="167" fontId="2" fillId="3" borderId="88" xfId="2" applyNumberFormat="1" applyFont="1" applyFill="1" applyBorder="1" applyAlignment="1">
      <alignment horizontal="right" vertical="center"/>
    </xf>
    <xf numFmtId="167" fontId="2" fillId="3" borderId="89" xfId="2" applyNumberFormat="1" applyFont="1" applyFill="1" applyBorder="1" applyAlignment="1">
      <alignment horizontal="right" vertical="center"/>
    </xf>
    <xf numFmtId="3" fontId="3" fillId="2" borderId="92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167" fontId="2" fillId="3" borderId="28" xfId="2" applyNumberFormat="1" applyFont="1" applyFill="1" applyBorder="1" applyAlignment="1">
      <alignment horizontal="right" vertical="center"/>
    </xf>
    <xf numFmtId="167" fontId="2" fillId="3" borderId="93" xfId="2" applyNumberFormat="1" applyFont="1" applyFill="1" applyBorder="1" applyAlignment="1">
      <alignment horizontal="right" vertical="center"/>
    </xf>
    <xf numFmtId="3" fontId="3" fillId="2" borderId="95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Border="1" applyAlignment="1">
      <alignment horizontal="right" vertical="center"/>
    </xf>
    <xf numFmtId="167" fontId="2" fillId="3" borderId="24" xfId="2" applyNumberFormat="1" applyFont="1" applyFill="1" applyBorder="1" applyAlignment="1">
      <alignment horizontal="right" vertical="center"/>
    </xf>
    <xf numFmtId="167" fontId="2" fillId="3" borderId="26" xfId="2" applyNumberFormat="1" applyFont="1" applyFill="1" applyBorder="1" applyAlignment="1">
      <alignment horizontal="right" vertical="center"/>
    </xf>
    <xf numFmtId="3" fontId="3" fillId="2" borderId="98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Border="1" applyAlignment="1">
      <alignment horizontal="right" vertical="center"/>
    </xf>
    <xf numFmtId="167" fontId="2" fillId="3" borderId="31" xfId="2" applyNumberFormat="1" applyFont="1" applyFill="1" applyBorder="1" applyAlignment="1">
      <alignment horizontal="right" vertical="center"/>
    </xf>
    <xf numFmtId="167" fontId="2" fillId="3" borderId="33" xfId="2" applyNumberFormat="1" applyFont="1" applyFill="1" applyBorder="1" applyAlignment="1">
      <alignment horizontal="right" vertical="center"/>
    </xf>
    <xf numFmtId="0" fontId="10" fillId="0" borderId="0" xfId="0" applyFont="1"/>
    <xf numFmtId="3" fontId="2" fillId="2" borderId="102" xfId="0" applyNumberFormat="1" applyFont="1" applyFill="1" applyBorder="1" applyAlignment="1">
      <alignment horizontal="left" indent="1"/>
    </xf>
    <xf numFmtId="3" fontId="3" fillId="0" borderId="82" xfId="0" applyNumberFormat="1" applyFont="1" applyBorder="1" applyAlignment="1">
      <alignment horizontal="right"/>
    </xf>
    <xf numFmtId="3" fontId="3" fillId="0" borderId="103" xfId="0" applyNumberFormat="1" applyFont="1" applyBorder="1"/>
    <xf numFmtId="3" fontId="3" fillId="0" borderId="28" xfId="0" applyNumberFormat="1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167" fontId="2" fillId="3" borderId="18" xfId="2" applyNumberFormat="1" applyFont="1" applyFill="1" applyBorder="1" applyAlignment="1">
      <alignment horizontal="right" vertical="center"/>
    </xf>
    <xf numFmtId="167" fontId="2" fillId="3" borderId="20" xfId="2" applyNumberFormat="1" applyFont="1" applyFill="1" applyBorder="1" applyAlignment="1">
      <alignment horizontal="right" vertical="center"/>
    </xf>
    <xf numFmtId="167" fontId="2" fillId="0" borderId="0" xfId="2" applyNumberFormat="1" applyFont="1" applyBorder="1" applyAlignment="1">
      <alignment horizontal="center"/>
    </xf>
    <xf numFmtId="0" fontId="2" fillId="2" borderId="99" xfId="0" applyFont="1" applyFill="1" applyBorder="1" applyAlignment="1">
      <alignment horizontal="centerContinuous"/>
    </xf>
    <xf numFmtId="0" fontId="2" fillId="2" borderId="100" xfId="0" applyFont="1" applyFill="1" applyBorder="1" applyAlignment="1">
      <alignment horizontal="centerContinuous"/>
    </xf>
    <xf numFmtId="0" fontId="2" fillId="2" borderId="101" xfId="0" applyFont="1" applyFill="1" applyBorder="1" applyAlignment="1">
      <alignment horizontal="centerContinuous"/>
    </xf>
    <xf numFmtId="0" fontId="5" fillId="0" borderId="0" xfId="0" applyFont="1" applyAlignment="1">
      <alignment horizontal="right"/>
    </xf>
    <xf numFmtId="168" fontId="3" fillId="3" borderId="81" xfId="0" applyNumberFormat="1" applyFont="1" applyFill="1" applyBorder="1" applyAlignment="1">
      <alignment horizontal="right"/>
    </xf>
    <xf numFmtId="168" fontId="3" fillId="3" borderId="82" xfId="0" applyNumberFormat="1" applyFont="1" applyFill="1" applyBorder="1" applyAlignment="1">
      <alignment horizontal="right"/>
    </xf>
    <xf numFmtId="4" fontId="3" fillId="3" borderId="82" xfId="0" applyNumberFormat="1" applyFont="1" applyFill="1" applyBorder="1" applyAlignment="1">
      <alignment horizontal="right"/>
    </xf>
    <xf numFmtId="168" fontId="3" fillId="0" borderId="82" xfId="0" applyNumberFormat="1" applyFont="1" applyBorder="1" applyAlignment="1">
      <alignment horizontal="right"/>
    </xf>
    <xf numFmtId="167" fontId="2" fillId="3" borderId="82" xfId="2" applyNumberFormat="1" applyFont="1" applyFill="1" applyBorder="1" applyAlignment="1">
      <alignment horizontal="right"/>
    </xf>
    <xf numFmtId="167" fontId="2" fillId="3" borderId="83" xfId="2" applyNumberFormat="1" applyFont="1" applyFill="1" applyBorder="1" applyAlignment="1">
      <alignment horizontal="right"/>
    </xf>
    <xf numFmtId="168" fontId="3" fillId="3" borderId="87" xfId="0" applyNumberFormat="1" applyFont="1" applyFill="1" applyBorder="1" applyAlignment="1">
      <alignment horizontal="right"/>
    </xf>
    <xf numFmtId="168" fontId="3" fillId="0" borderId="88" xfId="0" applyNumberFormat="1" applyFont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168" fontId="3" fillId="3" borderId="88" xfId="0" applyNumberFormat="1" applyFont="1" applyFill="1" applyBorder="1" applyAlignment="1">
      <alignment horizontal="right"/>
    </xf>
    <xf numFmtId="167" fontId="2" fillId="3" borderId="88" xfId="2" applyNumberFormat="1" applyFont="1" applyFill="1" applyBorder="1" applyAlignment="1">
      <alignment horizontal="right"/>
    </xf>
    <xf numFmtId="167" fontId="2" fillId="3" borderId="89" xfId="2" applyNumberFormat="1" applyFont="1" applyFill="1" applyBorder="1" applyAlignment="1">
      <alignment horizontal="right"/>
    </xf>
    <xf numFmtId="168" fontId="3" fillId="3" borderId="27" xfId="0" applyNumberFormat="1" applyFont="1" applyFill="1" applyBorder="1" applyAlignment="1">
      <alignment horizontal="right"/>
    </xf>
    <xf numFmtId="168" fontId="3" fillId="0" borderId="28" xfId="0" applyNumberFormat="1" applyFont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8" fontId="3" fillId="3" borderId="28" xfId="0" applyNumberFormat="1" applyFont="1" applyFill="1" applyBorder="1" applyAlignment="1">
      <alignment horizontal="right"/>
    </xf>
    <xf numFmtId="167" fontId="2" fillId="3" borderId="28" xfId="2" applyNumberFormat="1" applyFont="1" applyFill="1" applyBorder="1" applyAlignment="1">
      <alignment horizontal="right"/>
    </xf>
    <xf numFmtId="167" fontId="2" fillId="3" borderId="93" xfId="2" applyNumberFormat="1" applyFont="1" applyFill="1" applyBorder="1" applyAlignment="1">
      <alignment horizontal="right"/>
    </xf>
    <xf numFmtId="168" fontId="3" fillId="3" borderId="23" xfId="0" applyNumberFormat="1" applyFont="1" applyFill="1" applyBorder="1" applyAlignment="1">
      <alignment horizontal="right"/>
    </xf>
    <xf numFmtId="168" fontId="3" fillId="0" borderId="24" xfId="0" applyNumberFormat="1" applyFont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8" fontId="3" fillId="3" borderId="24" xfId="0" applyNumberFormat="1" applyFont="1" applyFill="1" applyBorder="1" applyAlignment="1">
      <alignment horizontal="right"/>
    </xf>
    <xf numFmtId="167" fontId="2" fillId="3" borderId="24" xfId="2" applyNumberFormat="1" applyFont="1" applyFill="1" applyBorder="1" applyAlignment="1">
      <alignment horizontal="right"/>
    </xf>
    <xf numFmtId="167" fontId="2" fillId="3" borderId="26" xfId="2" applyNumberFormat="1" applyFont="1" applyFill="1" applyBorder="1" applyAlignment="1">
      <alignment horizontal="right"/>
    </xf>
    <xf numFmtId="168" fontId="3" fillId="3" borderId="30" xfId="0" applyNumberFormat="1" applyFont="1" applyFill="1" applyBorder="1" applyAlignment="1">
      <alignment horizontal="right"/>
    </xf>
    <xf numFmtId="168" fontId="3" fillId="0" borderId="31" xfId="0" applyNumberFormat="1" applyFont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8" fontId="3" fillId="3" borderId="31" xfId="0" applyNumberFormat="1" applyFont="1" applyFill="1" applyBorder="1" applyAlignment="1">
      <alignment horizontal="right"/>
    </xf>
    <xf numFmtId="167" fontId="2" fillId="3" borderId="31" xfId="2" applyNumberFormat="1" applyFont="1" applyFill="1" applyBorder="1" applyAlignment="1">
      <alignment horizontal="right"/>
    </xf>
    <xf numFmtId="167" fontId="2" fillId="3" borderId="33" xfId="2" applyNumberFormat="1" applyFont="1" applyFill="1" applyBorder="1" applyAlignment="1">
      <alignment horizontal="right"/>
    </xf>
    <xf numFmtId="168" fontId="3" fillId="3" borderId="17" xfId="0" applyNumberFormat="1" applyFont="1" applyFill="1" applyBorder="1" applyAlignment="1">
      <alignment horizontal="right"/>
    </xf>
    <xf numFmtId="168" fontId="3" fillId="0" borderId="18" xfId="0" applyNumberFormat="1" applyFont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8" fontId="3" fillId="3" borderId="18" xfId="0" applyNumberFormat="1" applyFont="1" applyFill="1" applyBorder="1" applyAlignment="1">
      <alignment horizontal="right"/>
    </xf>
    <xf numFmtId="167" fontId="2" fillId="3" borderId="18" xfId="2" applyNumberFormat="1" applyFont="1" applyFill="1" applyBorder="1" applyAlignment="1">
      <alignment horizontal="right"/>
    </xf>
    <xf numFmtId="167" fontId="2" fillId="3" borderId="20" xfId="2" applyNumberFormat="1" applyFont="1" applyFill="1" applyBorder="1" applyAlignment="1">
      <alignment horizontal="right"/>
    </xf>
    <xf numFmtId="168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167" fontId="2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167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/>
    <xf numFmtId="0" fontId="15" fillId="0" borderId="0" xfId="0" applyFont="1"/>
    <xf numFmtId="0" fontId="16" fillId="0" borderId="0" xfId="0" applyFont="1"/>
    <xf numFmtId="3" fontId="2" fillId="2" borderId="111" xfId="0" quotePrefix="1" applyNumberFormat="1" applyFont="1" applyFill="1" applyBorder="1" applyAlignment="1">
      <alignment horizontal="center" wrapText="1"/>
    </xf>
    <xf numFmtId="3" fontId="2" fillId="2" borderId="112" xfId="0" quotePrefix="1" applyNumberFormat="1" applyFont="1" applyFill="1" applyBorder="1" applyAlignment="1">
      <alignment horizontal="center" wrapText="1"/>
    </xf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73" xfId="0" quotePrefix="1" applyNumberFormat="1" applyFont="1" applyFill="1" applyBorder="1" applyAlignment="1">
      <alignment horizontal="center" wrapText="1"/>
    </xf>
    <xf numFmtId="3" fontId="13" fillId="2" borderId="114" xfId="0" quotePrefix="1" applyNumberFormat="1" applyFont="1" applyFill="1" applyBorder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2" fillId="2" borderId="75" xfId="0" applyFont="1" applyFill="1" applyBorder="1" applyAlignment="1">
      <alignment horizontal="centerContinuous" vertical="center"/>
    </xf>
    <xf numFmtId="0" fontId="2" fillId="2" borderId="76" xfId="0" applyFont="1" applyFill="1" applyBorder="1" applyAlignment="1">
      <alignment horizontal="centerContinuous" vertical="center"/>
    </xf>
    <xf numFmtId="0" fontId="2" fillId="2" borderId="115" xfId="0" applyFont="1" applyFill="1" applyBorder="1" applyAlignment="1">
      <alignment horizontal="centerContinuous" vertical="center"/>
    </xf>
    <xf numFmtId="0" fontId="19" fillId="2" borderId="116" xfId="0" applyFont="1" applyFill="1" applyBorder="1" applyAlignment="1">
      <alignment horizontal="centerContinuous" vertical="center"/>
    </xf>
    <xf numFmtId="0" fontId="4" fillId="0" borderId="0" xfId="0" applyFont="1"/>
    <xf numFmtId="3" fontId="3" fillId="2" borderId="117" xfId="0" applyNumberFormat="1" applyFont="1" applyFill="1" applyBorder="1" applyAlignment="1">
      <alignment horizontal="left" indent="1"/>
    </xf>
    <xf numFmtId="168" fontId="3" fillId="3" borderId="118" xfId="0" applyNumberFormat="1" applyFont="1" applyFill="1" applyBorder="1" applyAlignment="1">
      <alignment horizontal="right"/>
    </xf>
    <xf numFmtId="168" fontId="3" fillId="3" borderId="119" xfId="0" applyNumberFormat="1" applyFont="1" applyFill="1" applyBorder="1" applyAlignment="1">
      <alignment horizontal="right"/>
    </xf>
    <xf numFmtId="168" fontId="3" fillId="3" borderId="120" xfId="0" applyNumberFormat="1" applyFont="1" applyFill="1" applyBorder="1" applyAlignment="1">
      <alignment horizontal="right"/>
    </xf>
    <xf numFmtId="168" fontId="3" fillId="3" borderId="121" xfId="0" applyNumberFormat="1" applyFont="1" applyFill="1" applyBorder="1" applyAlignment="1">
      <alignment horizontal="right"/>
    </xf>
    <xf numFmtId="3" fontId="4" fillId="0" borderId="119" xfId="0" applyNumberFormat="1" applyFont="1" applyBorder="1" applyAlignment="1">
      <alignment horizontal="right"/>
    </xf>
    <xf numFmtId="3" fontId="4" fillId="0" borderId="122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8" fontId="3" fillId="3" borderId="56" xfId="0" applyNumberFormat="1" applyFont="1" applyFill="1" applyBorder="1" applyAlignment="1">
      <alignment horizontal="right"/>
    </xf>
    <xf numFmtId="168" fontId="3" fillId="3" borderId="69" xfId="0" applyNumberFormat="1" applyFont="1" applyFill="1" applyBorder="1" applyAlignment="1">
      <alignment horizontal="right"/>
    </xf>
    <xf numFmtId="168" fontId="3" fillId="3" borderId="123" xfId="0" applyNumberFormat="1" applyFont="1" applyFill="1" applyBorder="1" applyAlignment="1">
      <alignment horizontal="right"/>
    </xf>
    <xf numFmtId="168" fontId="3" fillId="3" borderId="124" xfId="0" applyNumberFormat="1" applyFont="1" applyFill="1" applyBorder="1" applyAlignment="1">
      <alignment horizontal="right"/>
    </xf>
    <xf numFmtId="3" fontId="4" fillId="0" borderId="69" xfId="0" applyNumberFormat="1" applyFont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1" fontId="3" fillId="0" borderId="0" xfId="0" applyNumberFormat="1" applyFont="1"/>
    <xf numFmtId="3" fontId="3" fillId="2" borderId="22" xfId="0" applyNumberFormat="1" applyFont="1" applyFill="1" applyBorder="1" applyAlignment="1">
      <alignment horizontal="left" indent="1"/>
    </xf>
    <xf numFmtId="168" fontId="3" fillId="3" borderId="125" xfId="0" applyNumberFormat="1" applyFont="1" applyFill="1" applyBorder="1" applyAlignment="1">
      <alignment horizontal="right"/>
    </xf>
    <xf numFmtId="168" fontId="3" fillId="3" borderId="126" xfId="0" applyNumberFormat="1" applyFont="1" applyFill="1" applyBorder="1" applyAlignment="1">
      <alignment horizontal="right"/>
    </xf>
    <xf numFmtId="168" fontId="3" fillId="3" borderId="127" xfId="0" applyNumberFormat="1" applyFont="1" applyFill="1" applyBorder="1" applyAlignment="1">
      <alignment horizontal="right"/>
    </xf>
    <xf numFmtId="168" fontId="3" fillId="3" borderId="128" xfId="0" applyNumberFormat="1" applyFont="1" applyFill="1" applyBorder="1" applyAlignment="1">
      <alignment horizontal="right"/>
    </xf>
    <xf numFmtId="168" fontId="4" fillId="3" borderId="95" xfId="0" applyNumberFormat="1" applyFont="1" applyFill="1" applyBorder="1" applyAlignment="1">
      <alignment horizontal="right"/>
    </xf>
    <xf numFmtId="3" fontId="3" fillId="2" borderId="129" xfId="0" applyNumberFormat="1" applyFont="1" applyFill="1" applyBorder="1" applyAlignment="1">
      <alignment horizontal="left" indent="1"/>
    </xf>
    <xf numFmtId="168" fontId="3" fillId="3" borderId="130" xfId="0" applyNumberFormat="1" applyFont="1" applyFill="1" applyBorder="1" applyAlignment="1">
      <alignment horizontal="right"/>
    </xf>
    <xf numFmtId="168" fontId="3" fillId="3" borderId="131" xfId="0" applyNumberFormat="1" applyFont="1" applyFill="1" applyBorder="1" applyAlignment="1">
      <alignment horizontal="right"/>
    </xf>
    <xf numFmtId="168" fontId="3" fillId="3" borderId="132" xfId="0" applyNumberFormat="1" applyFont="1" applyFill="1" applyBorder="1" applyAlignment="1">
      <alignment horizontal="right"/>
    </xf>
    <xf numFmtId="168" fontId="3" fillId="3" borderId="133" xfId="0" applyNumberFormat="1" applyFont="1" applyFill="1" applyBorder="1" applyAlignment="1">
      <alignment horizontal="right"/>
    </xf>
    <xf numFmtId="3" fontId="4" fillId="3" borderId="131" xfId="0" applyNumberFormat="1" applyFont="1" applyFill="1" applyBorder="1" applyAlignment="1">
      <alignment horizontal="right"/>
    </xf>
    <xf numFmtId="3" fontId="4" fillId="3" borderId="134" xfId="0" applyNumberFormat="1" applyFont="1" applyFill="1" applyBorder="1" applyAlignment="1">
      <alignment horizontal="right"/>
    </xf>
    <xf numFmtId="0" fontId="2" fillId="2" borderId="99" xfId="0" applyFont="1" applyFill="1" applyBorder="1" applyAlignment="1">
      <alignment horizontal="centerContinuous" vertical="center"/>
    </xf>
    <xf numFmtId="0" fontId="2" fillId="2" borderId="100" xfId="0" applyFont="1" applyFill="1" applyBorder="1" applyAlignment="1">
      <alignment horizontal="centerContinuous" vertical="center"/>
    </xf>
    <xf numFmtId="0" fontId="2" fillId="2" borderId="135" xfId="0" applyFont="1" applyFill="1" applyBorder="1" applyAlignment="1">
      <alignment horizontal="centerContinuous" vertical="center"/>
    </xf>
    <xf numFmtId="3" fontId="2" fillId="2" borderId="100" xfId="0" applyNumberFormat="1" applyFont="1" applyFill="1" applyBorder="1" applyAlignment="1">
      <alignment horizontal="centerContinuous" vertical="center"/>
    </xf>
    <xf numFmtId="3" fontId="19" fillId="2" borderId="136" xfId="0" applyNumberFormat="1" applyFont="1" applyFill="1" applyBorder="1" applyAlignment="1">
      <alignment horizontal="centerContinuous" vertical="center"/>
    </xf>
    <xf numFmtId="3" fontId="4" fillId="0" borderId="133" xfId="0" applyNumberFormat="1" applyFont="1" applyBorder="1" applyAlignment="1">
      <alignment horizontal="right"/>
    </xf>
    <xf numFmtId="3" fontId="4" fillId="0" borderId="134" xfId="0" applyNumberFormat="1" applyFont="1" applyBorder="1" applyAlignment="1">
      <alignment horizontal="right"/>
    </xf>
    <xf numFmtId="0" fontId="19" fillId="2" borderId="136" xfId="0" applyFont="1" applyFill="1" applyBorder="1" applyAlignment="1">
      <alignment horizontal="centerContinuous" vertical="center"/>
    </xf>
    <xf numFmtId="170" fontId="3" fillId="3" borderId="118" xfId="0" applyNumberFormat="1" applyFont="1" applyFill="1" applyBorder="1" applyAlignment="1">
      <alignment horizontal="right"/>
    </xf>
    <xf numFmtId="170" fontId="3" fillId="3" borderId="119" xfId="0" applyNumberFormat="1" applyFont="1" applyFill="1" applyBorder="1" applyAlignment="1">
      <alignment horizontal="right"/>
    </xf>
    <xf numFmtId="170" fontId="3" fillId="3" borderId="120" xfId="0" applyNumberFormat="1" applyFont="1" applyFill="1" applyBorder="1" applyAlignment="1">
      <alignment horizontal="right"/>
    </xf>
    <xf numFmtId="2" fontId="3" fillId="3" borderId="121" xfId="0" applyNumberFormat="1" applyFont="1" applyFill="1" applyBorder="1" applyAlignment="1">
      <alignment horizontal="right"/>
    </xf>
    <xf numFmtId="2" fontId="4" fillId="0" borderId="119" xfId="0" applyNumberFormat="1" applyFont="1" applyBorder="1" applyAlignment="1">
      <alignment horizontal="right"/>
    </xf>
    <xf numFmtId="2" fontId="4" fillId="0" borderId="122" xfId="0" applyNumberFormat="1" applyFont="1" applyBorder="1" applyAlignment="1">
      <alignment horizontal="right"/>
    </xf>
    <xf numFmtId="170" fontId="3" fillId="3" borderId="56" xfId="0" applyNumberFormat="1" applyFont="1" applyFill="1" applyBorder="1" applyAlignment="1">
      <alignment horizontal="right"/>
    </xf>
    <xf numFmtId="170" fontId="3" fillId="3" borderId="69" xfId="0" applyNumberFormat="1" applyFont="1" applyFill="1" applyBorder="1" applyAlignment="1">
      <alignment horizontal="right"/>
    </xf>
    <xf numFmtId="170" fontId="3" fillId="3" borderId="123" xfId="0" applyNumberFormat="1" applyFont="1" applyFill="1" applyBorder="1" applyAlignment="1">
      <alignment horizontal="right"/>
    </xf>
    <xf numFmtId="2" fontId="3" fillId="3" borderId="124" xfId="0" applyNumberFormat="1" applyFont="1" applyFill="1" applyBorder="1" applyAlignment="1">
      <alignment horizontal="right"/>
    </xf>
    <xf numFmtId="2" fontId="4" fillId="0" borderId="69" xfId="0" applyNumberFormat="1" applyFont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170" fontId="3" fillId="3" borderId="125" xfId="0" applyNumberFormat="1" applyFont="1" applyFill="1" applyBorder="1" applyAlignment="1">
      <alignment horizontal="right"/>
    </xf>
    <xf numFmtId="170" fontId="3" fillId="3" borderId="126" xfId="0" applyNumberFormat="1" applyFont="1" applyFill="1" applyBorder="1" applyAlignment="1">
      <alignment horizontal="right"/>
    </xf>
    <xf numFmtId="170" fontId="3" fillId="3" borderId="127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3" borderId="95" xfId="0" applyNumberFormat="1" applyFont="1" applyFill="1" applyBorder="1" applyAlignment="1">
      <alignment horizontal="right"/>
    </xf>
    <xf numFmtId="170" fontId="3" fillId="3" borderId="130" xfId="0" applyNumberFormat="1" applyFont="1" applyFill="1" applyBorder="1" applyAlignment="1">
      <alignment horizontal="right"/>
    </xf>
    <xf numFmtId="170" fontId="3" fillId="3" borderId="131" xfId="0" applyNumberFormat="1" applyFont="1" applyFill="1" applyBorder="1" applyAlignment="1">
      <alignment horizontal="right"/>
    </xf>
    <xf numFmtId="170" fontId="3" fillId="3" borderId="132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4" fillId="0" borderId="133" xfId="0" applyNumberFormat="1" applyFont="1" applyBorder="1" applyAlignment="1">
      <alignment horizontal="right"/>
    </xf>
    <xf numFmtId="2" fontId="4" fillId="0" borderId="134" xfId="0" applyNumberFormat="1" applyFont="1" applyBorder="1" applyAlignment="1">
      <alignment horizontal="right"/>
    </xf>
    <xf numFmtId="49" fontId="3" fillId="3" borderId="118" xfId="0" applyNumberFormat="1" applyFont="1" applyFill="1" applyBorder="1" applyAlignment="1">
      <alignment horizontal="right"/>
    </xf>
    <xf numFmtId="3" fontId="3" fillId="3" borderId="119" xfId="0" applyNumberFormat="1" applyFont="1" applyFill="1" applyBorder="1" applyAlignment="1">
      <alignment horizontal="right"/>
    </xf>
    <xf numFmtId="3" fontId="3" fillId="3" borderId="118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49" fontId="3" fillId="3" borderId="56" xfId="0" applyNumberFormat="1" applyFont="1" applyFill="1" applyBorder="1" applyAlignment="1">
      <alignment horizontal="right"/>
    </xf>
    <xf numFmtId="3" fontId="3" fillId="3" borderId="69" xfId="0" applyNumberFormat="1" applyFont="1" applyFill="1" applyBorder="1" applyAlignment="1">
      <alignment horizontal="right"/>
    </xf>
    <xf numFmtId="3" fontId="3" fillId="3" borderId="123" xfId="0" applyNumberFormat="1" applyFont="1" applyFill="1" applyBorder="1" applyAlignment="1">
      <alignment horizontal="right"/>
    </xf>
    <xf numFmtId="49" fontId="3" fillId="3" borderId="125" xfId="0" applyNumberFormat="1" applyFont="1" applyFill="1" applyBorder="1" applyAlignment="1">
      <alignment horizontal="right"/>
    </xf>
    <xf numFmtId="49" fontId="3" fillId="3" borderId="130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9" fontId="3" fillId="2" borderId="117" xfId="2" applyFont="1" applyFill="1" applyBorder="1" applyAlignment="1">
      <alignment horizontal="left" indent="1"/>
    </xf>
    <xf numFmtId="167" fontId="3" fillId="3" borderId="118" xfId="2" applyNumberFormat="1" applyFont="1" applyFill="1" applyBorder="1" applyAlignment="1">
      <alignment horizontal="right"/>
    </xf>
    <xf numFmtId="167" fontId="3" fillId="3" borderId="119" xfId="2" applyNumberFormat="1" applyFont="1" applyFill="1" applyBorder="1" applyAlignment="1">
      <alignment horizontal="right"/>
    </xf>
    <xf numFmtId="167" fontId="3" fillId="3" borderId="120" xfId="2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4" fillId="0" borderId="119" xfId="0" applyNumberFormat="1" applyFont="1" applyBorder="1" applyAlignment="1">
      <alignment horizontal="right"/>
    </xf>
    <xf numFmtId="167" fontId="4" fillId="0" borderId="122" xfId="0" applyNumberFormat="1" applyFont="1" applyBorder="1" applyAlignment="1">
      <alignment horizontal="right"/>
    </xf>
    <xf numFmtId="9" fontId="3" fillId="2" borderId="11" xfId="2" applyFont="1" applyFill="1" applyBorder="1" applyAlignment="1">
      <alignment horizontal="left" indent="1"/>
    </xf>
    <xf numFmtId="167" fontId="3" fillId="3" borderId="56" xfId="2" applyNumberFormat="1" applyFont="1" applyFill="1" applyBorder="1" applyAlignment="1">
      <alignment horizontal="right"/>
    </xf>
    <xf numFmtId="167" fontId="3" fillId="3" borderId="69" xfId="2" applyNumberFormat="1" applyFont="1" applyFill="1" applyBorder="1" applyAlignment="1">
      <alignment horizontal="right"/>
    </xf>
    <xf numFmtId="167" fontId="3" fillId="3" borderId="123" xfId="2" applyNumberFormat="1" applyFont="1" applyFill="1" applyBorder="1" applyAlignment="1">
      <alignment horizontal="right"/>
    </xf>
    <xf numFmtId="167" fontId="3" fillId="3" borderId="124" xfId="0" applyNumberFormat="1" applyFont="1" applyFill="1" applyBorder="1" applyAlignment="1">
      <alignment horizontal="right"/>
    </xf>
    <xf numFmtId="167" fontId="4" fillId="0" borderId="69" xfId="0" applyNumberFormat="1" applyFont="1" applyBorder="1" applyAlignment="1">
      <alignment horizontal="right"/>
    </xf>
    <xf numFmtId="167" fontId="4" fillId="0" borderId="71" xfId="0" applyNumberFormat="1" applyFont="1" applyBorder="1" applyAlignment="1">
      <alignment horizontal="right"/>
    </xf>
    <xf numFmtId="167" fontId="3" fillId="3" borderId="125" xfId="2" applyNumberFormat="1" applyFont="1" applyFill="1" applyBorder="1" applyAlignment="1">
      <alignment horizontal="right"/>
    </xf>
    <xf numFmtId="167" fontId="3" fillId="3" borderId="126" xfId="2" applyNumberFormat="1" applyFont="1" applyFill="1" applyBorder="1" applyAlignment="1">
      <alignment horizontal="right"/>
    </xf>
    <xf numFmtId="167" fontId="3" fillId="3" borderId="127" xfId="2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167" fontId="4" fillId="3" borderId="95" xfId="0" applyNumberFormat="1" applyFont="1" applyFill="1" applyBorder="1" applyAlignment="1">
      <alignment horizontal="right"/>
    </xf>
    <xf numFmtId="167" fontId="3" fillId="3" borderId="130" xfId="2" applyNumberFormat="1" applyFont="1" applyFill="1" applyBorder="1" applyAlignment="1">
      <alignment horizontal="right"/>
    </xf>
    <xf numFmtId="167" fontId="3" fillId="3" borderId="131" xfId="2" applyNumberFormat="1" applyFont="1" applyFill="1" applyBorder="1" applyAlignment="1">
      <alignment horizontal="right"/>
    </xf>
    <xf numFmtId="167" fontId="3" fillId="3" borderId="132" xfId="2" applyNumberFormat="1" applyFont="1" applyFill="1" applyBorder="1" applyAlignment="1">
      <alignment horizontal="right"/>
    </xf>
    <xf numFmtId="167" fontId="4" fillId="3" borderId="133" xfId="2" applyNumberFormat="1" applyFont="1" applyFill="1" applyBorder="1" applyAlignment="1">
      <alignment horizontal="right"/>
    </xf>
    <xf numFmtId="167" fontId="4" fillId="3" borderId="134" xfId="2" applyNumberFormat="1" applyFont="1" applyFill="1" applyBorder="1" applyAlignment="1">
      <alignment horizontal="right"/>
    </xf>
    <xf numFmtId="167" fontId="4" fillId="3" borderId="125" xfId="2" applyNumberFormat="1" applyFont="1" applyFill="1" applyBorder="1" applyAlignment="1">
      <alignment horizontal="right"/>
    </xf>
    <xf numFmtId="167" fontId="4" fillId="3" borderId="127" xfId="2" applyNumberFormat="1" applyFont="1" applyFill="1" applyBorder="1" applyAlignment="1">
      <alignment horizontal="right"/>
    </xf>
    <xf numFmtId="0" fontId="13" fillId="2" borderId="100" xfId="0" applyFont="1" applyFill="1" applyBorder="1" applyAlignment="1">
      <alignment horizontal="centerContinuous" vertical="center"/>
    </xf>
    <xf numFmtId="0" fontId="13" fillId="2" borderId="135" xfId="0" applyFont="1" applyFill="1" applyBorder="1" applyAlignment="1">
      <alignment horizontal="centerContinuous" vertical="center"/>
    </xf>
    <xf numFmtId="3" fontId="3" fillId="2" borderId="137" xfId="0" applyNumberFormat="1" applyFont="1" applyFill="1" applyBorder="1" applyAlignment="1">
      <alignment horizontal="left" indent="1"/>
    </xf>
    <xf numFmtId="167" fontId="4" fillId="3" borderId="141" xfId="2" applyNumberFormat="1" applyFont="1" applyFill="1" applyBorder="1" applyAlignment="1">
      <alignment horizontal="right"/>
    </xf>
    <xf numFmtId="167" fontId="4" fillId="3" borderId="142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centerContinuous" vertical="center" wrapText="1"/>
    </xf>
    <xf numFmtId="3" fontId="12" fillId="0" borderId="0" xfId="0" applyNumberFormat="1" applyFont="1" applyAlignment="1">
      <alignment horizontal="center"/>
    </xf>
    <xf numFmtId="164" fontId="5" fillId="0" borderId="0" xfId="1" applyFont="1" applyFill="1" applyBorder="1" applyAlignment="1"/>
    <xf numFmtId="3" fontId="2" fillId="2" borderId="46" xfId="0" applyNumberFormat="1" applyFont="1" applyFill="1" applyBorder="1" applyAlignment="1">
      <alignment horizontal="centerContinuous" vertical="center" wrapText="1"/>
    </xf>
    <xf numFmtId="3" fontId="2" fillId="2" borderId="144" xfId="0" applyNumberFormat="1" applyFont="1" applyFill="1" applyBorder="1" applyAlignment="1">
      <alignment horizontal="center" vertical="center" wrapText="1"/>
    </xf>
    <xf numFmtId="3" fontId="2" fillId="2" borderId="145" xfId="0" applyNumberFormat="1" applyFont="1" applyFill="1" applyBorder="1" applyAlignment="1">
      <alignment horizontal="center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Continuous" vertical="center"/>
    </xf>
    <xf numFmtId="3" fontId="2" fillId="2" borderId="150" xfId="0" applyNumberFormat="1" applyFont="1" applyFill="1" applyBorder="1" applyAlignment="1">
      <alignment horizontal="centerContinuous" vertical="center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65" xfId="0" applyNumberFormat="1" applyFont="1" applyFill="1" applyBorder="1" applyAlignment="1">
      <alignment horizontal="center"/>
    </xf>
    <xf numFmtId="167" fontId="3" fillId="3" borderId="148" xfId="2" applyNumberFormat="1" applyFont="1" applyFill="1" applyBorder="1" applyAlignment="1">
      <alignment horizontal="right"/>
    </xf>
    <xf numFmtId="3" fontId="2" fillId="2" borderId="154" xfId="0" applyNumberFormat="1" applyFont="1" applyFill="1" applyBorder="1" applyAlignment="1">
      <alignment horizontal="center"/>
    </xf>
    <xf numFmtId="167" fontId="3" fillId="3" borderId="71" xfId="2" applyNumberFormat="1" applyFont="1" applyFill="1" applyBorder="1" applyAlignment="1">
      <alignment horizontal="right"/>
    </xf>
    <xf numFmtId="164" fontId="5" fillId="0" borderId="0" xfId="1" applyFont="1" applyFill="1" applyBorder="1"/>
    <xf numFmtId="3" fontId="2" fillId="2" borderId="156" xfId="0" applyNumberFormat="1" applyFont="1" applyFill="1" applyBorder="1" applyAlignment="1">
      <alignment horizontal="center"/>
    </xf>
    <xf numFmtId="3" fontId="2" fillId="2" borderId="160" xfId="0" applyNumberFormat="1" applyFont="1" applyFill="1" applyBorder="1" applyAlignment="1">
      <alignment horizontal="center"/>
    </xf>
    <xf numFmtId="164" fontId="2" fillId="2" borderId="138" xfId="1" applyFont="1" applyFill="1" applyBorder="1" applyAlignment="1">
      <alignment horizontal="right"/>
    </xf>
    <xf numFmtId="164" fontId="2" fillId="2" borderId="142" xfId="1" applyFont="1" applyFill="1" applyBorder="1" applyAlignment="1">
      <alignment horizontal="right"/>
    </xf>
    <xf numFmtId="0" fontId="3" fillId="0" borderId="164" xfId="0" applyFont="1" applyBorder="1"/>
    <xf numFmtId="3" fontId="2" fillId="0" borderId="0" xfId="0" applyNumberFormat="1" applyFont="1" applyAlignment="1">
      <alignment horizontal="center" wrapText="1"/>
    </xf>
    <xf numFmtId="3" fontId="12" fillId="0" borderId="0" xfId="0" applyNumberFormat="1" applyFont="1" applyAlignment="1">
      <alignment horizontal="centerContinuous" vertical="center"/>
    </xf>
    <xf numFmtId="167" fontId="18" fillId="0" borderId="0" xfId="0" applyNumberFormat="1" applyFont="1"/>
    <xf numFmtId="167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/>
    <xf numFmtId="167" fontId="20" fillId="0" borderId="0" xfId="0" applyNumberFormat="1" applyFont="1"/>
    <xf numFmtId="0" fontId="2" fillId="3" borderId="0" xfId="0" quotePrefix="1" applyFont="1" applyFill="1" applyAlignment="1">
      <alignment horizontal="left"/>
    </xf>
    <xf numFmtId="167" fontId="2" fillId="3" borderId="0" xfId="2" applyNumberFormat="1" applyFont="1" applyFill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1" xfId="0" quotePrefix="1" applyNumberFormat="1" applyFont="1" applyFill="1" applyBorder="1" applyAlignment="1">
      <alignment horizontal="center" vertical="center" wrapText="1"/>
    </xf>
    <xf numFmtId="3" fontId="2" fillId="2" borderId="112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Alignment="1">
      <alignment horizontal="center" wrapText="1"/>
    </xf>
    <xf numFmtId="3" fontId="2" fillId="2" borderId="42" xfId="0" applyNumberFormat="1" applyFont="1" applyFill="1" applyBorder="1" applyAlignment="1">
      <alignment horizontal="center"/>
    </xf>
    <xf numFmtId="167" fontId="3" fillId="0" borderId="165" xfId="2" applyNumberFormat="1" applyFont="1" applyFill="1" applyBorder="1" applyAlignment="1">
      <alignment horizontal="right"/>
    </xf>
    <xf numFmtId="167" fontId="3" fillId="0" borderId="145" xfId="2" applyNumberFormat="1" applyFont="1" applyFill="1" applyBorder="1" applyAlignment="1">
      <alignment horizontal="right"/>
    </xf>
    <xf numFmtId="167" fontId="3" fillId="0" borderId="166" xfId="2" applyNumberFormat="1" applyFont="1" applyFill="1" applyBorder="1" applyAlignment="1">
      <alignment horizontal="right"/>
    </xf>
    <xf numFmtId="167" fontId="3" fillId="3" borderId="166" xfId="2" applyNumberFormat="1" applyFont="1" applyFill="1" applyBorder="1" applyAlignment="1">
      <alignment horizontal="right"/>
    </xf>
    <xf numFmtId="167" fontId="21" fillId="0" borderId="0" xfId="0" applyNumberFormat="1" applyFont="1"/>
    <xf numFmtId="3" fontId="2" fillId="2" borderId="12" xfId="0" applyNumberFormat="1" applyFont="1" applyFill="1" applyBorder="1" applyAlignment="1">
      <alignment horizontal="center"/>
    </xf>
    <xf numFmtId="167" fontId="3" fillId="0" borderId="123" xfId="2" applyNumberFormat="1" applyFont="1" applyFill="1" applyBorder="1" applyAlignment="1">
      <alignment horizontal="right"/>
    </xf>
    <xf numFmtId="167" fontId="3" fillId="0" borderId="56" xfId="2" applyNumberFormat="1" applyFont="1" applyFill="1" applyBorder="1" applyAlignment="1">
      <alignment horizontal="right"/>
    </xf>
    <xf numFmtId="167" fontId="3" fillId="0" borderId="69" xfId="2" applyNumberFormat="1" applyFont="1" applyFill="1" applyBorder="1" applyAlignment="1">
      <alignment horizontal="right"/>
    </xf>
    <xf numFmtId="10" fontId="21" fillId="0" borderId="0" xfId="0" applyNumberFormat="1" applyFont="1"/>
    <xf numFmtId="0" fontId="22" fillId="0" borderId="0" xfId="0" applyFont="1"/>
    <xf numFmtId="0" fontId="22" fillId="0" borderId="0" xfId="0" quotePrefix="1" applyFont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7" fontId="3" fillId="0" borderId="127" xfId="2" applyNumberFormat="1" applyFont="1" applyFill="1" applyBorder="1" applyAlignment="1">
      <alignment horizontal="right"/>
    </xf>
    <xf numFmtId="167" fontId="3" fillId="0" borderId="125" xfId="2" applyNumberFormat="1" applyFont="1" applyFill="1" applyBorder="1" applyAlignment="1">
      <alignment horizontal="right"/>
    </xf>
    <xf numFmtId="167" fontId="3" fillId="0" borderId="126" xfId="2" applyNumberFormat="1" applyFont="1" applyFill="1" applyBorder="1" applyAlignment="1">
      <alignment horizontal="right"/>
    </xf>
    <xf numFmtId="3" fontId="2" fillId="2" borderId="167" xfId="0" applyNumberFormat="1" applyFont="1" applyFill="1" applyBorder="1" applyAlignment="1">
      <alignment horizontal="center"/>
    </xf>
    <xf numFmtId="2" fontId="2" fillId="2" borderId="140" xfId="2" applyNumberFormat="1" applyFont="1" applyFill="1" applyBorder="1" applyAlignment="1">
      <alignment horizontal="right"/>
    </xf>
    <xf numFmtId="164" fontId="2" fillId="2" borderId="139" xfId="1" applyFont="1" applyFill="1" applyBorder="1" applyAlignment="1">
      <alignment horizontal="right"/>
    </xf>
    <xf numFmtId="167" fontId="3" fillId="3" borderId="0" xfId="2" applyNumberFormat="1" applyFont="1" applyFill="1"/>
    <xf numFmtId="0" fontId="2" fillId="3" borderId="0" xfId="0" applyFont="1" applyFill="1"/>
    <xf numFmtId="3" fontId="2" fillId="2" borderId="168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167" fontId="2" fillId="2" borderId="111" xfId="2" applyNumberFormat="1" applyFont="1" applyFill="1" applyBorder="1" applyAlignment="1">
      <alignment horizontal="center" vertical="center" wrapText="1"/>
    </xf>
    <xf numFmtId="3" fontId="2" fillId="2" borderId="74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9" fontId="21" fillId="0" borderId="0" xfId="2" applyFont="1" applyFill="1" applyBorder="1" applyAlignment="1">
      <alignment vertical="center"/>
    </xf>
    <xf numFmtId="167" fontId="2" fillId="2" borderId="100" xfId="0" applyNumberFormat="1" applyFont="1" applyFill="1" applyBorder="1" applyAlignment="1">
      <alignment horizontal="centerContinuous" vertical="center"/>
    </xf>
    <xf numFmtId="0" fontId="2" fillId="2" borderId="101" xfId="0" applyFont="1" applyFill="1" applyBorder="1" applyAlignment="1">
      <alignment horizontal="centerContinuous" vertical="center"/>
    </xf>
    <xf numFmtId="3" fontId="3" fillId="3" borderId="169" xfId="0" applyNumberFormat="1" applyFont="1" applyFill="1" applyBorder="1" applyAlignment="1">
      <alignment horizontal="right"/>
    </xf>
    <xf numFmtId="4" fontId="3" fillId="3" borderId="118" xfId="0" applyNumberFormat="1" applyFont="1" applyFill="1" applyBorder="1" applyAlignment="1">
      <alignment horizontal="right"/>
    </xf>
    <xf numFmtId="167" fontId="3" fillId="3" borderId="119" xfId="0" applyNumberFormat="1" applyFont="1" applyFill="1" applyBorder="1" applyAlignment="1">
      <alignment horizontal="right"/>
    </xf>
    <xf numFmtId="167" fontId="3" fillId="3" borderId="122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0" xfId="0" applyNumberFormat="1" applyFont="1" applyFill="1" applyBorder="1" applyAlignment="1">
      <alignment horizontal="right"/>
    </xf>
    <xf numFmtId="3" fontId="3" fillId="3" borderId="171" xfId="0" applyNumberFormat="1" applyFont="1" applyFill="1" applyBorder="1" applyAlignment="1">
      <alignment horizontal="right"/>
    </xf>
    <xf numFmtId="4" fontId="3" fillId="3" borderId="171" xfId="0" applyNumberFormat="1" applyFont="1" applyFill="1" applyBorder="1" applyAlignment="1">
      <alignment horizontal="right"/>
    </xf>
    <xf numFmtId="167" fontId="3" fillId="3" borderId="171" xfId="2" applyNumberFormat="1" applyFont="1" applyFill="1" applyBorder="1" applyAlignment="1">
      <alignment horizontal="right"/>
    </xf>
    <xf numFmtId="167" fontId="3" fillId="3" borderId="172" xfId="0" applyNumberFormat="1" applyFont="1" applyFill="1" applyBorder="1" applyAlignment="1">
      <alignment horizontal="right"/>
    </xf>
    <xf numFmtId="167" fontId="3" fillId="3" borderId="98" xfId="2" applyNumberFormat="1" applyFont="1" applyFill="1" applyBorder="1" applyAlignment="1">
      <alignment horizontal="right"/>
    </xf>
    <xf numFmtId="0" fontId="2" fillId="2" borderId="99" xfId="0" quotePrefix="1" applyFont="1" applyFill="1" applyBorder="1" applyAlignment="1">
      <alignment horizontal="centerContinuous" vertical="center"/>
    </xf>
    <xf numFmtId="167" fontId="3" fillId="0" borderId="122" xfId="2" applyNumberFormat="1" applyFont="1" applyFill="1" applyBorder="1" applyAlignment="1">
      <alignment horizontal="right"/>
    </xf>
    <xf numFmtId="167" fontId="3" fillId="0" borderId="98" xfId="2" applyNumberFormat="1" applyFont="1" applyFill="1" applyBorder="1" applyAlignment="1">
      <alignment horizontal="right"/>
    </xf>
    <xf numFmtId="0" fontId="2" fillId="2" borderId="109" xfId="0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167" fontId="2" fillId="2" borderId="110" xfId="0" applyNumberFormat="1" applyFont="1" applyFill="1" applyBorder="1" applyAlignment="1">
      <alignment horizontal="centerContinuous" vertical="center"/>
    </xf>
    <xf numFmtId="0" fontId="2" fillId="2" borderId="108" xfId="0" applyFont="1" applyFill="1" applyBorder="1" applyAlignment="1">
      <alignment horizontal="centerContinuous" vertical="center"/>
    </xf>
    <xf numFmtId="4" fontId="3" fillId="0" borderId="118" xfId="0" applyNumberFormat="1" applyFont="1" applyBorder="1" applyAlignment="1">
      <alignment horizontal="right"/>
    </xf>
    <xf numFmtId="3" fontId="3" fillId="0" borderId="118" xfId="0" applyNumberFormat="1" applyFont="1" applyBorder="1" applyAlignment="1">
      <alignment horizontal="right"/>
    </xf>
    <xf numFmtId="167" fontId="3" fillId="0" borderId="119" xfId="0" applyNumberFormat="1" applyFont="1" applyBorder="1" applyAlignment="1">
      <alignment horizontal="right"/>
    </xf>
    <xf numFmtId="4" fontId="3" fillId="0" borderId="171" xfId="0" applyNumberFormat="1" applyFont="1" applyBorder="1" applyAlignment="1">
      <alignment horizontal="right"/>
    </xf>
    <xf numFmtId="3" fontId="3" fillId="0" borderId="171" xfId="0" applyNumberFormat="1" applyFont="1" applyBorder="1" applyAlignment="1">
      <alignment horizontal="right"/>
    </xf>
    <xf numFmtId="167" fontId="3" fillId="0" borderId="172" xfId="0" applyNumberFormat="1" applyFont="1" applyBorder="1" applyAlignment="1">
      <alignment horizontal="right"/>
    </xf>
    <xf numFmtId="3" fontId="3" fillId="2" borderId="58" xfId="0" applyNumberFormat="1" applyFont="1" applyFill="1" applyBorder="1" applyAlignment="1">
      <alignment horizontal="left" indent="1"/>
    </xf>
    <xf numFmtId="3" fontId="3" fillId="3" borderId="59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4" fontId="3" fillId="3" borderId="60" xfId="0" applyNumberFormat="1" applyFont="1" applyFill="1" applyBorder="1" applyAlignment="1">
      <alignment horizontal="right"/>
    </xf>
    <xf numFmtId="4" fontId="3" fillId="0" borderId="60" xfId="0" applyNumberFormat="1" applyFont="1" applyBorder="1" applyAlignment="1">
      <alignment horizontal="right"/>
    </xf>
    <xf numFmtId="167" fontId="3" fillId="0" borderId="63" xfId="0" applyNumberFormat="1" applyFont="1" applyBorder="1" applyAlignment="1">
      <alignment horizontal="right"/>
    </xf>
    <xf numFmtId="167" fontId="3" fillId="0" borderId="72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1" xfId="0" applyNumberFormat="1" applyFont="1" applyFill="1" applyBorder="1" applyAlignment="1">
      <alignment horizontal="right"/>
    </xf>
    <xf numFmtId="3" fontId="3" fillId="3" borderId="52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167" fontId="3" fillId="0" borderId="67" xfId="0" applyNumberFormat="1" applyFont="1" applyBorder="1" applyAlignment="1">
      <alignment horizontal="right"/>
    </xf>
    <xf numFmtId="167" fontId="3" fillId="0" borderId="68" xfId="2" applyNumberFormat="1" applyFont="1" applyFill="1" applyBorder="1" applyAlignment="1">
      <alignment horizontal="right"/>
    </xf>
    <xf numFmtId="167" fontId="3" fillId="0" borderId="0" xfId="2" applyNumberFormat="1" applyFont="1" applyFill="1"/>
    <xf numFmtId="4" fontId="21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13" fillId="0" borderId="143" xfId="0" applyNumberFormat="1" applyFont="1" applyBorder="1" applyAlignment="1">
      <alignment horizontal="centerContinuous" vertical="center"/>
    </xf>
    <xf numFmtId="49" fontId="13" fillId="0" borderId="143" xfId="0" applyNumberFormat="1" applyFont="1" applyBorder="1" applyAlignment="1">
      <alignment horizontal="center"/>
    </xf>
    <xf numFmtId="3" fontId="13" fillId="0" borderId="143" xfId="0" applyNumberFormat="1" applyFont="1" applyBorder="1" applyAlignment="1">
      <alignment horizontal="center"/>
    </xf>
    <xf numFmtId="49" fontId="2" fillId="2" borderId="177" xfId="3" applyNumberFormat="1" applyFont="1" applyFill="1" applyBorder="1" applyAlignment="1">
      <alignment horizontal="center" vertical="center" textRotation="90" wrapText="1"/>
    </xf>
    <xf numFmtId="49" fontId="2" fillId="2" borderId="171" xfId="3" applyNumberFormat="1" applyFont="1" applyFill="1" applyBorder="1" applyAlignment="1">
      <alignment horizontal="center" vertical="center" textRotation="90" wrapText="1"/>
    </xf>
    <xf numFmtId="168" fontId="2" fillId="2" borderId="171" xfId="3" applyNumberFormat="1" applyFont="1" applyFill="1" applyBorder="1" applyAlignment="1">
      <alignment horizontal="center" vertical="center" textRotation="90" wrapText="1"/>
    </xf>
    <xf numFmtId="168" fontId="13" fillId="2" borderId="171" xfId="3" applyNumberFormat="1" applyFont="1" applyFill="1" applyBorder="1" applyAlignment="1">
      <alignment horizontal="center" vertical="center" textRotation="90" wrapText="1"/>
    </xf>
    <xf numFmtId="167" fontId="2" fillId="2" borderId="172" xfId="3" applyNumberFormat="1" applyFont="1" applyFill="1" applyBorder="1" applyAlignment="1">
      <alignment horizontal="center" vertical="center" textRotation="90" wrapText="1"/>
    </xf>
    <xf numFmtId="169" fontId="2" fillId="2" borderId="98" xfId="2" applyNumberFormat="1" applyFont="1" applyFill="1" applyBorder="1" applyAlignment="1">
      <alignment horizontal="center" vertical="center" textRotation="90" wrapText="1"/>
    </xf>
    <xf numFmtId="3" fontId="2" fillId="2" borderId="178" xfId="0" quotePrefix="1" applyNumberFormat="1" applyFont="1" applyFill="1" applyBorder="1" applyAlignment="1">
      <alignment horizontal="left" vertical="center" indent="1"/>
    </xf>
    <xf numFmtId="49" fontId="2" fillId="2" borderId="179" xfId="0" applyNumberFormat="1" applyFont="1" applyFill="1" applyBorder="1" applyAlignment="1">
      <alignment vertical="center"/>
    </xf>
    <xf numFmtId="3" fontId="2" fillId="2" borderId="180" xfId="0" applyNumberFormat="1" applyFont="1" applyFill="1" applyBorder="1" applyAlignment="1">
      <alignment vertical="center"/>
    </xf>
    <xf numFmtId="3" fontId="2" fillId="0" borderId="181" xfId="3" applyNumberFormat="1" applyFont="1" applyBorder="1" applyAlignment="1">
      <alignment horizontal="right" vertical="center"/>
    </xf>
    <xf numFmtId="3" fontId="2" fillId="0" borderId="179" xfId="3" applyNumberFormat="1" applyFont="1" applyBorder="1" applyAlignment="1">
      <alignment horizontal="right" vertical="center"/>
    </xf>
    <xf numFmtId="3" fontId="13" fillId="0" borderId="179" xfId="2" applyNumberFormat="1" applyFont="1" applyFill="1" applyBorder="1" applyAlignment="1">
      <alignment horizontal="right" vertical="center"/>
    </xf>
    <xf numFmtId="167" fontId="2" fillId="0" borderId="182" xfId="2" applyNumberFormat="1" applyFont="1" applyFill="1" applyBorder="1" applyAlignment="1">
      <alignment horizontal="right" vertical="center"/>
    </xf>
    <xf numFmtId="167" fontId="13" fillId="0" borderId="136" xfId="3" applyNumberFormat="1" applyFont="1" applyBorder="1" applyAlignment="1">
      <alignment horizontal="right" vertical="center"/>
    </xf>
    <xf numFmtId="3" fontId="2" fillId="2" borderId="183" xfId="0" applyNumberFormat="1" applyFont="1" applyFill="1" applyBorder="1" applyAlignment="1">
      <alignment horizontal="left" vertical="center" indent="1"/>
    </xf>
    <xf numFmtId="0" fontId="13" fillId="2" borderId="184" xfId="0" applyFont="1" applyFill="1" applyBorder="1" applyAlignment="1">
      <alignment horizontal="center" vertical="center"/>
    </xf>
    <xf numFmtId="3" fontId="2" fillId="2" borderId="185" xfId="0" applyNumberFormat="1" applyFont="1" applyFill="1" applyBorder="1" applyAlignment="1">
      <alignment vertical="center"/>
    </xf>
    <xf numFmtId="3" fontId="2" fillId="0" borderId="186" xfId="0" applyNumberFormat="1" applyFont="1" applyBorder="1" applyAlignment="1">
      <alignment horizontal="right" vertical="center"/>
    </xf>
    <xf numFmtId="3" fontId="2" fillId="0" borderId="187" xfId="3" applyNumberFormat="1" applyFont="1" applyBorder="1" applyAlignment="1">
      <alignment horizontal="right" vertical="center"/>
    </xf>
    <xf numFmtId="3" fontId="13" fillId="0" borderId="187" xfId="2" applyNumberFormat="1" applyFont="1" applyFill="1" applyBorder="1" applyAlignment="1">
      <alignment horizontal="right" vertical="center"/>
    </xf>
    <xf numFmtId="167" fontId="2" fillId="0" borderId="187" xfId="2" applyNumberFormat="1" applyFont="1" applyFill="1" applyBorder="1" applyAlignment="1">
      <alignment horizontal="right" vertical="center"/>
    </xf>
    <xf numFmtId="167" fontId="13" fillId="0" borderId="188" xfId="3" applyNumberFormat="1" applyFont="1" applyBorder="1" applyAlignment="1">
      <alignment horizontal="right" vertical="center"/>
    </xf>
    <xf numFmtId="3" fontId="3" fillId="2" borderId="189" xfId="0" applyNumberFormat="1" applyFont="1" applyFill="1" applyBorder="1" applyAlignment="1">
      <alignment horizontal="left" vertical="center" indent="1"/>
    </xf>
    <xf numFmtId="0" fontId="3" fillId="2" borderId="190" xfId="0" applyFont="1" applyFill="1" applyBorder="1" applyAlignment="1">
      <alignment horizontal="center" vertical="center"/>
    </xf>
    <xf numFmtId="3" fontId="3" fillId="2" borderId="191" xfId="0" applyNumberFormat="1" applyFont="1" applyFill="1" applyBorder="1" applyAlignment="1">
      <alignment horizontal="left" vertical="center" indent="1"/>
    </xf>
    <xf numFmtId="3" fontId="4" fillId="0" borderId="192" xfId="0" applyNumberFormat="1" applyFont="1" applyBorder="1" applyAlignment="1">
      <alignment horizontal="right" vertical="center"/>
    </xf>
    <xf numFmtId="3" fontId="4" fillId="0" borderId="193" xfId="0" applyNumberFormat="1" applyFont="1" applyBorder="1" applyAlignment="1">
      <alignment horizontal="right" vertical="center"/>
    </xf>
    <xf numFmtId="167" fontId="4" fillId="0" borderId="193" xfId="0" applyNumberFormat="1" applyFont="1" applyBorder="1" applyAlignment="1">
      <alignment horizontal="right" vertical="center"/>
    </xf>
    <xf numFmtId="167" fontId="4" fillId="0" borderId="92" xfId="0" applyNumberFormat="1" applyFont="1" applyBorder="1" applyAlignment="1">
      <alignment horizontal="right" vertical="center"/>
    </xf>
    <xf numFmtId="3" fontId="3" fillId="2" borderId="55" xfId="0" applyNumberFormat="1" applyFont="1" applyFill="1" applyBorder="1" applyAlignment="1">
      <alignment horizontal="left" vertical="center" indent="1"/>
    </xf>
    <xf numFmtId="0" fontId="3" fillId="2" borderId="56" xfId="0" applyFont="1" applyFill="1" applyBorder="1" applyAlignment="1">
      <alignment horizontal="center" vertical="center"/>
    </xf>
    <xf numFmtId="3" fontId="3" fillId="2" borderId="194" xfId="0" applyNumberFormat="1" applyFont="1" applyFill="1" applyBorder="1" applyAlignment="1">
      <alignment horizontal="left" vertical="center" indent="1"/>
    </xf>
    <xf numFmtId="3" fontId="4" fillId="0" borderId="19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167" fontId="4" fillId="0" borderId="56" xfId="0" applyNumberFormat="1" applyFont="1" applyBorder="1" applyAlignment="1">
      <alignment horizontal="right" vertical="center"/>
    </xf>
    <xf numFmtId="167" fontId="4" fillId="0" borderId="71" xfId="0" applyNumberFormat="1" applyFont="1" applyBorder="1" applyAlignment="1">
      <alignment horizontal="right" vertical="center"/>
    </xf>
    <xf numFmtId="3" fontId="3" fillId="2" borderId="194" xfId="0" quotePrefix="1" applyNumberFormat="1" applyFont="1" applyFill="1" applyBorder="1" applyAlignment="1">
      <alignment horizontal="left" vertical="center" indent="1"/>
    </xf>
    <xf numFmtId="3" fontId="3" fillId="2" borderId="157" xfId="0" applyNumberFormat="1" applyFont="1" applyFill="1" applyBorder="1" applyAlignment="1">
      <alignment horizontal="left" vertical="center" indent="1"/>
    </xf>
    <xf numFmtId="0" fontId="3" fillId="2" borderId="125" xfId="0" applyFont="1" applyFill="1" applyBorder="1" applyAlignment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125" xfId="0" applyNumberFormat="1" applyFont="1" applyBorder="1" applyAlignment="1">
      <alignment horizontal="right" vertical="center"/>
    </xf>
    <xf numFmtId="167" fontId="4" fillId="0" borderId="125" xfId="0" applyNumberFormat="1" applyFont="1" applyBorder="1" applyAlignment="1">
      <alignment horizontal="right" vertical="center"/>
    </xf>
    <xf numFmtId="167" fontId="4" fillId="0" borderId="95" xfId="0" applyNumberFormat="1" applyFont="1" applyBorder="1" applyAlignment="1">
      <alignment horizontal="right" vertical="center"/>
    </xf>
    <xf numFmtId="3" fontId="13" fillId="2" borderId="183" xfId="0" applyNumberFormat="1" applyFont="1" applyFill="1" applyBorder="1" applyAlignment="1">
      <alignment horizontal="left" vertical="center" indent="1"/>
    </xf>
    <xf numFmtId="0" fontId="13" fillId="2" borderId="198" xfId="0" applyFont="1" applyFill="1" applyBorder="1" applyAlignment="1">
      <alignment horizontal="center" vertical="center"/>
    </xf>
    <xf numFmtId="3" fontId="3" fillId="2" borderId="185" xfId="0" applyNumberFormat="1" applyFont="1" applyFill="1" applyBorder="1" applyAlignment="1">
      <alignment horizontal="left" vertical="center" indent="1"/>
    </xf>
    <xf numFmtId="3" fontId="2" fillId="0" borderId="184" xfId="0" applyNumberFormat="1" applyFont="1" applyBorder="1" applyAlignment="1">
      <alignment horizontal="right" vertical="center"/>
    </xf>
    <xf numFmtId="3" fontId="13" fillId="0" borderId="184" xfId="0" applyNumberFormat="1" applyFont="1" applyBorder="1" applyAlignment="1">
      <alignment horizontal="right" vertical="center"/>
    </xf>
    <xf numFmtId="167" fontId="2" fillId="0" borderId="184" xfId="0" applyNumberFormat="1" applyFont="1" applyBorder="1" applyAlignment="1">
      <alignment horizontal="right" vertical="center"/>
    </xf>
    <xf numFmtId="167" fontId="2" fillId="0" borderId="199" xfId="0" applyNumberFormat="1" applyFont="1" applyBorder="1" applyAlignment="1">
      <alignment horizontal="right" vertical="center"/>
    </xf>
    <xf numFmtId="3" fontId="3" fillId="2" borderId="200" xfId="0" applyNumberFormat="1" applyFont="1" applyFill="1" applyBorder="1" applyAlignment="1">
      <alignment horizontal="left" vertical="center" indent="1"/>
    </xf>
    <xf numFmtId="0" fontId="3" fillId="2" borderId="60" xfId="0" applyFont="1" applyFill="1" applyBorder="1" applyAlignment="1">
      <alignment horizontal="center" vertical="center"/>
    </xf>
    <xf numFmtId="3" fontId="3" fillId="2" borderId="201" xfId="0" applyNumberFormat="1" applyFont="1" applyFill="1" applyBorder="1" applyAlignment="1">
      <alignment horizontal="left" vertical="center" indent="1"/>
    </xf>
    <xf numFmtId="3" fontId="4" fillId="0" borderId="202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167" fontId="4" fillId="0" borderId="60" xfId="0" applyNumberFormat="1" applyFont="1" applyBorder="1" applyAlignment="1">
      <alignment horizontal="right" vertical="center"/>
    </xf>
    <xf numFmtId="167" fontId="4" fillId="0" borderId="72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13" fillId="2" borderId="203" xfId="0" applyNumberFormat="1" applyFont="1" applyFill="1" applyBorder="1" applyAlignment="1">
      <alignment horizontal="left" vertical="center" indent="1"/>
    </xf>
    <xf numFmtId="0" fontId="13" fillId="2" borderId="125" xfId="0" applyFont="1" applyFill="1" applyBorder="1" applyAlignment="1">
      <alignment horizontal="center" vertical="center"/>
    </xf>
    <xf numFmtId="3" fontId="2" fillId="0" borderId="204" xfId="0" applyNumberFormat="1" applyFont="1" applyBorder="1" applyAlignment="1">
      <alignment horizontal="right" vertical="center"/>
    </xf>
    <xf numFmtId="3" fontId="3" fillId="0" borderId="192" xfId="0" applyNumberFormat="1" applyFont="1" applyBorder="1" applyAlignment="1">
      <alignment horizontal="right" vertical="center"/>
    </xf>
    <xf numFmtId="3" fontId="3" fillId="0" borderId="193" xfId="0" applyNumberFormat="1" applyFont="1" applyBorder="1" applyAlignment="1">
      <alignment horizontal="right" vertical="center"/>
    </xf>
    <xf numFmtId="167" fontId="3" fillId="0" borderId="193" xfId="0" applyNumberFormat="1" applyFont="1" applyBorder="1" applyAlignment="1">
      <alignment horizontal="right" vertical="center"/>
    </xf>
    <xf numFmtId="167" fontId="3" fillId="0" borderId="92" xfId="0" applyNumberFormat="1" applyFont="1" applyBorder="1" applyAlignment="1">
      <alignment horizontal="right" vertical="center"/>
    </xf>
    <xf numFmtId="3" fontId="3" fillId="2" borderId="194" xfId="0" applyNumberFormat="1" applyFont="1" applyFill="1" applyBorder="1" applyAlignment="1">
      <alignment horizontal="left" vertical="center" wrapText="1" indent="1"/>
    </xf>
    <xf numFmtId="3" fontId="3" fillId="0" borderId="195" xfId="0" applyNumberFormat="1" applyFont="1" applyBorder="1" applyAlignment="1">
      <alignment horizontal="right" vertical="center"/>
    </xf>
    <xf numFmtId="3" fontId="3" fillId="0" borderId="56" xfId="0" applyNumberFormat="1" applyFont="1" applyBorder="1" applyAlignment="1">
      <alignment horizontal="right" vertical="center"/>
    </xf>
    <xf numFmtId="167" fontId="3" fillId="0" borderId="56" xfId="0" applyNumberFormat="1" applyFont="1" applyBorder="1" applyAlignment="1">
      <alignment horizontal="right" vertical="center"/>
    </xf>
    <xf numFmtId="167" fontId="3" fillId="0" borderId="71" xfId="0" applyNumberFormat="1" applyFont="1" applyBorder="1" applyAlignment="1">
      <alignment horizontal="right" vertical="center"/>
    </xf>
    <xf numFmtId="3" fontId="4" fillId="0" borderId="205" xfId="0" applyNumberFormat="1" applyFont="1" applyBorder="1" applyAlignment="1">
      <alignment horizontal="right" vertical="center"/>
    </xf>
    <xf numFmtId="3" fontId="4" fillId="0" borderId="190" xfId="0" applyNumberFormat="1" applyFont="1" applyBorder="1" applyAlignment="1">
      <alignment horizontal="right" vertical="center"/>
    </xf>
    <xf numFmtId="167" fontId="4" fillId="0" borderId="190" xfId="0" applyNumberFormat="1" applyFont="1" applyBorder="1" applyAlignment="1">
      <alignment horizontal="right" vertical="center"/>
    </xf>
    <xf numFmtId="167" fontId="4" fillId="0" borderId="70" xfId="0" applyNumberFormat="1" applyFont="1" applyBorder="1" applyAlignment="1">
      <alignment horizontal="right" vertical="center"/>
    </xf>
    <xf numFmtId="0" fontId="3" fillId="2" borderId="56" xfId="0" quotePrefix="1" applyFont="1" applyFill="1" applyBorder="1" applyAlignment="1">
      <alignment horizontal="center" vertical="center"/>
    </xf>
    <xf numFmtId="3" fontId="3" fillId="0" borderId="186" xfId="0" applyNumberFormat="1" applyFont="1" applyBorder="1" applyAlignment="1">
      <alignment horizontal="right" vertical="center"/>
    </xf>
    <xf numFmtId="3" fontId="13" fillId="2" borderId="206" xfId="0" applyNumberFormat="1" applyFont="1" applyFill="1" applyBorder="1" applyAlignment="1">
      <alignment horizontal="left" vertical="center" indent="1"/>
    </xf>
    <xf numFmtId="0" fontId="13" fillId="2" borderId="207" xfId="0" applyFont="1" applyFill="1" applyBorder="1" applyAlignment="1">
      <alignment horizontal="center" vertical="center"/>
    </xf>
    <xf numFmtId="3" fontId="3" fillId="2" borderId="208" xfId="0" applyNumberFormat="1" applyFont="1" applyFill="1" applyBorder="1" applyAlignment="1">
      <alignment horizontal="left" vertical="center" indent="1"/>
    </xf>
    <xf numFmtId="3" fontId="3" fillId="2" borderId="206" xfId="0" applyNumberFormat="1" applyFont="1" applyFill="1" applyBorder="1" applyAlignment="1">
      <alignment horizontal="left" vertical="center" indent="1"/>
    </xf>
    <xf numFmtId="0" fontId="3" fillId="2" borderId="193" xfId="0" applyFont="1" applyFill="1" applyBorder="1" applyAlignment="1">
      <alignment horizontal="center" vertical="center"/>
    </xf>
    <xf numFmtId="3" fontId="3" fillId="2" borderId="209" xfId="0" applyNumberFormat="1" applyFont="1" applyFill="1" applyBorder="1" applyAlignment="1">
      <alignment horizontal="left" vertical="center" indent="1"/>
    </xf>
    <xf numFmtId="3" fontId="3" fillId="2" borderId="59" xfId="0" applyNumberFormat="1" applyFont="1" applyFill="1" applyBorder="1" applyAlignment="1">
      <alignment horizontal="left" vertical="center" indent="1"/>
    </xf>
    <xf numFmtId="3" fontId="2" fillId="0" borderId="210" xfId="0" applyNumberFormat="1" applyFont="1" applyBorder="1" applyAlignment="1">
      <alignment horizontal="right" vertical="center"/>
    </xf>
    <xf numFmtId="3" fontId="2" fillId="0" borderId="198" xfId="0" applyNumberFormat="1" applyFont="1" applyBorder="1" applyAlignment="1">
      <alignment horizontal="right" vertical="center"/>
    </xf>
    <xf numFmtId="3" fontId="13" fillId="0" borderId="198" xfId="0" applyNumberFormat="1" applyFont="1" applyBorder="1" applyAlignment="1">
      <alignment horizontal="right" vertical="center"/>
    </xf>
    <xf numFmtId="167" fontId="2" fillId="0" borderId="198" xfId="0" applyNumberFormat="1" applyFont="1" applyBorder="1" applyAlignment="1">
      <alignment horizontal="right" vertical="center"/>
    </xf>
    <xf numFmtId="167" fontId="2" fillId="0" borderId="211" xfId="0" applyNumberFormat="1" applyFont="1" applyBorder="1" applyAlignment="1">
      <alignment horizontal="right" vertical="center"/>
    </xf>
    <xf numFmtId="3" fontId="3" fillId="0" borderId="197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3" fontId="3" fillId="2" borderId="212" xfId="0" applyNumberFormat="1" applyFont="1" applyFill="1" applyBorder="1" applyAlignment="1">
      <alignment horizontal="left" vertical="center" indent="1"/>
    </xf>
    <xf numFmtId="0" fontId="3" fillId="2" borderId="190" xfId="0" quotePrefix="1" applyFont="1" applyFill="1" applyBorder="1" applyAlignment="1">
      <alignment horizontal="center" vertical="center"/>
    </xf>
    <xf numFmtId="3" fontId="3" fillId="2" borderId="191" xfId="0" quotePrefix="1" applyNumberFormat="1" applyFont="1" applyFill="1" applyBorder="1" applyAlignment="1">
      <alignment horizontal="left" vertical="center" indent="1"/>
    </xf>
    <xf numFmtId="3" fontId="4" fillId="0" borderId="210" xfId="0" applyNumberFormat="1" applyFont="1" applyBorder="1" applyAlignment="1">
      <alignment horizontal="right" vertical="center"/>
    </xf>
    <xf numFmtId="3" fontId="4" fillId="0" borderId="198" xfId="0" applyNumberFormat="1" applyFont="1" applyBorder="1" applyAlignment="1">
      <alignment horizontal="right" vertical="center"/>
    </xf>
    <xf numFmtId="167" fontId="4" fillId="0" borderId="198" xfId="0" applyNumberFormat="1" applyFont="1" applyBorder="1" applyAlignment="1">
      <alignment horizontal="right" vertical="center"/>
    </xf>
    <xf numFmtId="167" fontId="4" fillId="0" borderId="211" xfId="0" applyNumberFormat="1" applyFont="1" applyBorder="1" applyAlignment="1">
      <alignment horizontal="right" vertical="center"/>
    </xf>
    <xf numFmtId="0" fontId="3" fillId="2" borderId="60" xfId="0" quotePrefix="1" applyFont="1" applyFill="1" applyBorder="1" applyAlignment="1">
      <alignment horizontal="center" vertical="center"/>
    </xf>
    <xf numFmtId="3" fontId="13" fillId="2" borderId="212" xfId="0" applyNumberFormat="1" applyFont="1" applyFill="1" applyBorder="1" applyAlignment="1">
      <alignment horizontal="left" vertical="center" indent="1"/>
    </xf>
    <xf numFmtId="3" fontId="13" fillId="2" borderId="213" xfId="0" applyNumberFormat="1" applyFont="1" applyFill="1" applyBorder="1" applyAlignment="1">
      <alignment horizontal="left" vertical="center" indent="1"/>
    </xf>
    <xf numFmtId="3" fontId="2" fillId="2" borderId="183" xfId="0" applyNumberFormat="1" applyFont="1" applyFill="1" applyBorder="1" applyAlignment="1">
      <alignment horizontal="left" vertical="center" wrapText="1" indent="1"/>
    </xf>
    <xf numFmtId="0" fontId="2" fillId="2" borderId="198" xfId="0" applyFont="1" applyFill="1" applyBorder="1" applyAlignment="1">
      <alignment horizontal="center" vertical="center"/>
    </xf>
    <xf numFmtId="3" fontId="13" fillId="2" borderId="203" xfId="0" applyNumberFormat="1" applyFont="1" applyFill="1" applyBorder="1" applyAlignment="1">
      <alignment horizontal="left" vertical="center" wrapText="1" indent="1"/>
    </xf>
    <xf numFmtId="49" fontId="13" fillId="2" borderId="203" xfId="0" applyNumberFormat="1" applyFont="1" applyFill="1" applyBorder="1" applyAlignment="1">
      <alignment horizontal="left" vertical="center" wrapText="1" indent="1"/>
    </xf>
    <xf numFmtId="3" fontId="2" fillId="0" borderId="198" xfId="2" applyNumberFormat="1" applyFont="1" applyFill="1" applyBorder="1" applyAlignment="1">
      <alignment horizontal="right" vertical="center"/>
    </xf>
    <xf numFmtId="0" fontId="13" fillId="2" borderId="203" xfId="4" applyFont="1" applyFill="1" applyBorder="1" applyAlignment="1">
      <alignment horizontal="left" wrapText="1" indent="1"/>
    </xf>
    <xf numFmtId="3" fontId="3" fillId="2" borderId="212" xfId="0" quotePrefix="1" applyNumberFormat="1" applyFont="1" applyFill="1" applyBorder="1" applyAlignment="1">
      <alignment horizontal="left" vertical="center" indent="1"/>
    </xf>
    <xf numFmtId="3" fontId="2" fillId="0" borderId="214" xfId="0" applyNumberFormat="1" applyFont="1" applyBorder="1" applyAlignment="1">
      <alignment horizontal="right" vertical="center"/>
    </xf>
    <xf numFmtId="3" fontId="13" fillId="0" borderId="214" xfId="0" applyNumberFormat="1" applyFont="1" applyBorder="1" applyAlignment="1">
      <alignment horizontal="right" vertical="center"/>
    </xf>
    <xf numFmtId="167" fontId="2" fillId="0" borderId="214" xfId="0" applyNumberFormat="1" applyFont="1" applyBorder="1" applyAlignment="1">
      <alignment horizontal="right" vertical="center"/>
    </xf>
    <xf numFmtId="167" fontId="2" fillId="0" borderId="215" xfId="0" applyNumberFormat="1" applyFont="1" applyBorder="1" applyAlignment="1">
      <alignment horizontal="right" vertical="center"/>
    </xf>
    <xf numFmtId="0" fontId="13" fillId="2" borderId="216" xfId="4" applyFont="1" applyFill="1" applyBorder="1" applyAlignment="1">
      <alignment horizontal="left" wrapText="1" indent="1"/>
    </xf>
    <xf numFmtId="0" fontId="13" fillId="2" borderId="214" xfId="0" applyFont="1" applyFill="1" applyBorder="1" applyAlignment="1">
      <alignment horizontal="center" vertical="center"/>
    </xf>
    <xf numFmtId="3" fontId="2" fillId="0" borderId="217" xfId="0" applyNumberFormat="1" applyFont="1" applyBorder="1" applyAlignment="1">
      <alignment horizontal="right" vertical="center"/>
    </xf>
    <xf numFmtId="0" fontId="13" fillId="2" borderId="138" xfId="0" applyFont="1" applyFill="1" applyBorder="1" applyAlignment="1">
      <alignment horizontal="center" vertical="center"/>
    </xf>
    <xf numFmtId="3" fontId="3" fillId="2" borderId="218" xfId="0" quotePrefix="1" applyNumberFormat="1" applyFont="1" applyFill="1" applyBorder="1" applyAlignment="1">
      <alignment horizontal="left" vertical="center" indent="1"/>
    </xf>
    <xf numFmtId="3" fontId="2" fillId="0" borderId="219" xfId="0" applyNumberFormat="1" applyFont="1" applyBorder="1" applyAlignment="1">
      <alignment horizontal="right" vertical="center"/>
    </xf>
    <xf numFmtId="3" fontId="2" fillId="0" borderId="138" xfId="0" applyNumberFormat="1" applyFont="1" applyBorder="1" applyAlignment="1">
      <alignment horizontal="right" vertical="center"/>
    </xf>
    <xf numFmtId="3" fontId="13" fillId="0" borderId="138" xfId="0" applyNumberFormat="1" applyFont="1" applyBorder="1" applyAlignment="1">
      <alignment horizontal="right" vertical="center"/>
    </xf>
    <xf numFmtId="167" fontId="2" fillId="0" borderId="138" xfId="0" applyNumberFormat="1" applyFont="1" applyBorder="1" applyAlignment="1">
      <alignment horizontal="right" vertical="center"/>
    </xf>
    <xf numFmtId="167" fontId="2" fillId="0" borderId="142" xfId="0" applyNumberFormat="1" applyFont="1" applyBorder="1" applyAlignment="1">
      <alignment horizontal="right" vertical="center"/>
    </xf>
    <xf numFmtId="0" fontId="24" fillId="0" borderId="0" xfId="0" applyFont="1"/>
    <xf numFmtId="49" fontId="3" fillId="0" borderId="0" xfId="0" applyNumberFormat="1" applyFont="1" applyAlignment="1">
      <alignment horizontal="center"/>
    </xf>
    <xf numFmtId="3" fontId="13" fillId="2" borderId="161" xfId="0" applyNumberFormat="1" applyFont="1" applyFill="1" applyBorder="1" applyAlignment="1">
      <alignment horizontal="left" vertical="center" wrapText="1" indent="1"/>
    </xf>
    <xf numFmtId="0" fontId="22" fillId="0" borderId="0" xfId="0" applyFont="1" applyAlignment="1">
      <alignment horizontal="center" wrapText="1"/>
    </xf>
    <xf numFmtId="167" fontId="21" fillId="0" borderId="0" xfId="2" applyNumberFormat="1" applyFont="1" applyFill="1" applyBorder="1" applyAlignment="1">
      <alignment horizontal="right"/>
    </xf>
    <xf numFmtId="167" fontId="21" fillId="0" borderId="0" xfId="2" applyNumberFormat="1" applyFont="1" applyFill="1" applyBorder="1"/>
    <xf numFmtId="3" fontId="22" fillId="0" borderId="0" xfId="0" applyNumberFormat="1" applyFont="1" applyAlignment="1">
      <alignment horizontal="centerContinuous" vertical="center" wrapText="1"/>
    </xf>
    <xf numFmtId="3" fontId="22" fillId="0" borderId="0" xfId="0" applyNumberFormat="1" applyFont="1" applyAlignment="1">
      <alignment horizontal="center" wrapText="1"/>
    </xf>
    <xf numFmtId="164" fontId="21" fillId="0" borderId="0" xfId="1" applyFont="1" applyFill="1" applyBorder="1" applyAlignment="1">
      <alignment horizontal="center"/>
    </xf>
    <xf numFmtId="164" fontId="21" fillId="0" borderId="0" xfId="1" applyFont="1" applyFill="1" applyBorder="1"/>
    <xf numFmtId="164" fontId="21" fillId="0" borderId="0" xfId="1" applyFont="1" applyFill="1" applyBorder="1" applyAlignment="1"/>
    <xf numFmtId="167" fontId="3" fillId="0" borderId="164" xfId="0" applyNumberFormat="1" applyFont="1" applyBorder="1"/>
    <xf numFmtId="171" fontId="3" fillId="0" borderId="164" xfId="0" applyNumberFormat="1" applyFont="1" applyBorder="1"/>
    <xf numFmtId="4" fontId="3" fillId="3" borderId="53" xfId="0" applyNumberFormat="1" applyFont="1" applyFill="1" applyBorder="1" applyAlignment="1">
      <alignment horizontal="right" vertical="center"/>
    </xf>
    <xf numFmtId="171" fontId="3" fillId="0" borderId="0" xfId="0" applyNumberFormat="1" applyFont="1"/>
    <xf numFmtId="165" fontId="3" fillId="3" borderId="220" xfId="0" applyNumberFormat="1" applyFont="1" applyFill="1" applyBorder="1" applyAlignment="1">
      <alignment horizontal="right"/>
    </xf>
    <xf numFmtId="167" fontId="3" fillId="0" borderId="221" xfId="2" applyNumberFormat="1" applyFont="1" applyFill="1" applyBorder="1" applyAlignment="1">
      <alignment horizontal="right"/>
    </xf>
    <xf numFmtId="167" fontId="3" fillId="0" borderId="222" xfId="2" applyNumberFormat="1" applyFont="1" applyFill="1" applyBorder="1" applyAlignment="1">
      <alignment horizontal="right"/>
    </xf>
    <xf numFmtId="167" fontId="3" fillId="0" borderId="223" xfId="2" applyNumberFormat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center"/>
    </xf>
    <xf numFmtId="165" fontId="3" fillId="3" borderId="8" xfId="0" applyNumberFormat="1" applyFont="1" applyFill="1" applyBorder="1" applyAlignment="1">
      <alignment horizontal="right"/>
    </xf>
    <xf numFmtId="165" fontId="3" fillId="0" borderId="36" xfId="5" applyNumberFormat="1" applyFont="1" applyBorder="1"/>
    <xf numFmtId="165" fontId="3" fillId="0" borderId="40" xfId="5" applyNumberFormat="1" applyFont="1" applyBorder="1"/>
    <xf numFmtId="167" fontId="3" fillId="3" borderId="144" xfId="2" applyNumberFormat="1" applyFont="1" applyFill="1" applyBorder="1" applyAlignment="1"/>
    <xf numFmtId="167" fontId="3" fillId="3" borderId="145" xfId="2" applyNumberFormat="1" applyFont="1" applyFill="1" applyBorder="1" applyAlignment="1"/>
    <xf numFmtId="167" fontId="3" fillId="3" borderId="146" xfId="2" applyNumberFormat="1" applyFont="1" applyFill="1" applyBorder="1" applyAlignment="1"/>
    <xf numFmtId="167" fontId="3" fillId="3" borderId="147" xfId="2" applyNumberFormat="1" applyFont="1" applyFill="1" applyBorder="1" applyAlignment="1"/>
    <xf numFmtId="167" fontId="3" fillId="3" borderId="148" xfId="2" applyNumberFormat="1" applyFont="1" applyFill="1" applyBorder="1" applyAlignment="1"/>
    <xf numFmtId="167" fontId="3" fillId="3" borderId="55" xfId="2" applyNumberFormat="1" applyFont="1" applyFill="1" applyBorder="1" applyAlignment="1"/>
    <xf numFmtId="167" fontId="3" fillId="3" borderId="56" xfId="2" applyNumberFormat="1" applyFont="1" applyFill="1" applyBorder="1" applyAlignment="1"/>
    <xf numFmtId="167" fontId="3" fillId="3" borderId="57" xfId="2" applyNumberFormat="1" applyFont="1" applyFill="1" applyBorder="1" applyAlignment="1"/>
    <xf numFmtId="167" fontId="3" fillId="0" borderId="155" xfId="2" applyNumberFormat="1" applyFont="1" applyFill="1" applyBorder="1" applyAlignment="1"/>
    <xf numFmtId="167" fontId="3" fillId="3" borderId="71" xfId="2" applyNumberFormat="1" applyFont="1" applyFill="1" applyBorder="1" applyAlignment="1"/>
    <xf numFmtId="167" fontId="3" fillId="3" borderId="157" xfId="2" applyNumberFormat="1" applyFont="1" applyFill="1" applyBorder="1" applyAlignment="1"/>
    <xf numFmtId="167" fontId="3" fillId="3" borderId="125" xfId="2" applyNumberFormat="1" applyFont="1" applyFill="1" applyBorder="1" applyAlignment="1"/>
    <xf numFmtId="167" fontId="3" fillId="3" borderId="158" xfId="2" applyNumberFormat="1" applyFont="1" applyFill="1" applyBorder="1" applyAlignment="1"/>
    <xf numFmtId="167" fontId="3" fillId="0" borderId="159" xfId="2" applyNumberFormat="1" applyFont="1" applyFill="1" applyBorder="1" applyAlignment="1"/>
    <xf numFmtId="167" fontId="3" fillId="3" borderId="95" xfId="2" applyNumberFormat="1" applyFont="1" applyFill="1" applyBorder="1" applyAlignment="1"/>
    <xf numFmtId="2" fontId="2" fillId="2" borderId="161" xfId="0" applyNumberFormat="1" applyFont="1" applyFill="1" applyBorder="1"/>
    <xf numFmtId="164" fontId="2" fillId="2" borderId="138" xfId="1" applyFont="1" applyFill="1" applyBorder="1" applyAlignment="1"/>
    <xf numFmtId="164" fontId="2" fillId="2" borderId="162" xfId="1" applyFont="1" applyFill="1" applyBorder="1" applyAlignment="1"/>
    <xf numFmtId="164" fontId="2" fillId="2" borderId="163" xfId="1" applyFont="1" applyFill="1" applyBorder="1" applyAlignment="1"/>
    <xf numFmtId="164" fontId="2" fillId="2" borderId="142" xfId="1" applyFont="1" applyFill="1" applyBorder="1" applyAlignment="1"/>
    <xf numFmtId="167" fontId="3" fillId="0" borderId="146" xfId="2" applyNumberFormat="1" applyFont="1" applyFill="1" applyBorder="1" applyAlignment="1"/>
    <xf numFmtId="167" fontId="3" fillId="0" borderId="57" xfId="2" applyNumberFormat="1" applyFont="1" applyFill="1" applyBorder="1" applyAlignment="1"/>
    <xf numFmtId="167" fontId="3" fillId="0" borderId="158" xfId="2" applyNumberFormat="1" applyFont="1" applyFill="1" applyBorder="1" applyAlignment="1"/>
    <xf numFmtId="167" fontId="3" fillId="3" borderId="155" xfId="2" applyNumberFormat="1" applyFont="1" applyFill="1" applyBorder="1" applyAlignment="1"/>
    <xf numFmtId="167" fontId="3" fillId="3" borderId="159" xfId="2" applyNumberFormat="1" applyFont="1" applyFill="1" applyBorder="1" applyAlignment="1"/>
    <xf numFmtId="164" fontId="2" fillId="2" borderId="161" xfId="1" applyFont="1" applyFill="1" applyBorder="1" applyAlignment="1"/>
    <xf numFmtId="2" fontId="2" fillId="2" borderId="138" xfId="0" applyNumberFormat="1" applyFont="1" applyFill="1" applyBorder="1"/>
    <xf numFmtId="2" fontId="2" fillId="2" borderId="162" xfId="0" applyNumberFormat="1" applyFont="1" applyFill="1" applyBorder="1"/>
    <xf numFmtId="2" fontId="2" fillId="2" borderId="163" xfId="0" applyNumberFormat="1" applyFont="1" applyFill="1" applyBorder="1"/>
    <xf numFmtId="2" fontId="2" fillId="2" borderId="142" xfId="0" applyNumberFormat="1" applyFont="1" applyFill="1" applyBorder="1"/>
    <xf numFmtId="164" fontId="2" fillId="5" borderId="162" xfId="1" applyFont="1" applyFill="1" applyBorder="1" applyAlignment="1"/>
    <xf numFmtId="3" fontId="3" fillId="3" borderId="0" xfId="0" applyNumberFormat="1" applyFont="1" applyFill="1"/>
    <xf numFmtId="0" fontId="8" fillId="0" borderId="0" xfId="0" applyFont="1" applyAlignment="1">
      <alignment horizontal="center" vertical="center" wrapText="1"/>
    </xf>
    <xf numFmtId="10" fontId="20" fillId="0" borderId="0" xfId="0" applyNumberFormat="1" applyFont="1"/>
    <xf numFmtId="49" fontId="2" fillId="2" borderId="4" xfId="0" applyNumberFormat="1" applyFont="1" applyFill="1" applyBorder="1" applyAlignment="1">
      <alignment horizontal="center"/>
    </xf>
    <xf numFmtId="166" fontId="3" fillId="0" borderId="53" xfId="0" applyNumberFormat="1" applyFont="1" applyBorder="1" applyAlignment="1">
      <alignment horizontal="right"/>
    </xf>
    <xf numFmtId="167" fontId="3" fillId="3" borderId="51" xfId="2" applyNumberFormat="1" applyFont="1" applyFill="1" applyBorder="1" applyAlignment="1">
      <alignment horizontal="right"/>
    </xf>
    <xf numFmtId="3" fontId="3" fillId="0" borderId="224" xfId="0" applyNumberFormat="1" applyFont="1" applyBorder="1" applyAlignment="1">
      <alignment horizontal="right" vertical="center"/>
    </xf>
    <xf numFmtId="3" fontId="3" fillId="0" borderId="225" xfId="0" applyNumberFormat="1" applyFont="1" applyBorder="1" applyAlignment="1">
      <alignment horizontal="right" vertical="center"/>
    </xf>
    <xf numFmtId="3" fontId="3" fillId="0" borderId="226" xfId="0" applyNumberFormat="1" applyFont="1" applyBorder="1" applyAlignment="1">
      <alignment horizontal="right" vertical="center"/>
    </xf>
    <xf numFmtId="3" fontId="3" fillId="0" borderId="227" xfId="0" applyNumberFormat="1" applyFont="1" applyBorder="1" applyAlignment="1">
      <alignment horizontal="right" vertical="center"/>
    </xf>
    <xf numFmtId="3" fontId="3" fillId="3" borderId="225" xfId="0" applyNumberFormat="1" applyFont="1" applyFill="1" applyBorder="1" applyAlignment="1">
      <alignment horizontal="right" vertical="center"/>
    </xf>
    <xf numFmtId="3" fontId="3" fillId="0" borderId="152" xfId="0" applyNumberFormat="1" applyFont="1" applyBorder="1" applyAlignment="1">
      <alignment horizontal="right" vertical="center"/>
    </xf>
    <xf numFmtId="167" fontId="3" fillId="3" borderId="62" xfId="2" applyNumberFormat="1" applyFont="1" applyFill="1" applyBorder="1" applyAlignment="1">
      <alignment horizontal="right"/>
    </xf>
    <xf numFmtId="169" fontId="2" fillId="2" borderId="172" xfId="2" applyNumberFormat="1" applyFont="1" applyFill="1" applyBorder="1" applyAlignment="1">
      <alignment horizontal="center" vertical="center" textRotation="90" wrapText="1"/>
    </xf>
    <xf numFmtId="0" fontId="2" fillId="5" borderId="171" xfId="0" applyFont="1" applyFill="1" applyBorder="1" applyAlignment="1">
      <alignment horizontal="center" vertical="center" wrapText="1"/>
    </xf>
    <xf numFmtId="0" fontId="2" fillId="5" borderId="98" xfId="0" applyFont="1" applyFill="1" applyBorder="1" applyAlignment="1">
      <alignment horizontal="center" vertical="center" wrapText="1"/>
    </xf>
    <xf numFmtId="167" fontId="13" fillId="0" borderId="179" xfId="2" applyNumberFormat="1" applyFont="1" applyFill="1" applyBorder="1" applyAlignment="1">
      <alignment horizontal="right" vertical="center"/>
    </xf>
    <xf numFmtId="167" fontId="13" fillId="0" borderId="187" xfId="2" applyNumberFormat="1" applyFont="1" applyFill="1" applyBorder="1" applyAlignment="1">
      <alignment horizontal="right" vertical="center"/>
    </xf>
    <xf numFmtId="167" fontId="13" fillId="0" borderId="184" xfId="0" applyNumberFormat="1" applyFont="1" applyBorder="1" applyAlignment="1">
      <alignment horizontal="right" vertical="center"/>
    </xf>
    <xf numFmtId="167" fontId="13" fillId="0" borderId="198" xfId="0" applyNumberFormat="1" applyFont="1" applyBorder="1" applyAlignment="1">
      <alignment horizontal="right" vertical="center"/>
    </xf>
    <xf numFmtId="167" fontId="13" fillId="0" borderId="214" xfId="0" applyNumberFormat="1" applyFont="1" applyBorder="1" applyAlignment="1">
      <alignment horizontal="right" vertical="center"/>
    </xf>
    <xf numFmtId="167" fontId="13" fillId="0" borderId="138" xfId="0" applyNumberFormat="1" applyFont="1" applyBorder="1" applyAlignment="1">
      <alignment horizontal="right" vertical="center"/>
    </xf>
    <xf numFmtId="49" fontId="2" fillId="2" borderId="170" xfId="3" applyNumberFormat="1" applyFont="1" applyFill="1" applyBorder="1" applyAlignment="1">
      <alignment horizontal="center" vertical="center" textRotation="90" wrapText="1"/>
    </xf>
    <xf numFmtId="3" fontId="2" fillId="0" borderId="178" xfId="3" applyNumberFormat="1" applyFont="1" applyBorder="1" applyAlignment="1">
      <alignment horizontal="right" vertical="center"/>
    </xf>
    <xf numFmtId="167" fontId="13" fillId="0" borderId="136" xfId="2" applyNumberFormat="1" applyFont="1" applyFill="1" applyBorder="1" applyAlignment="1">
      <alignment horizontal="right" vertical="center"/>
    </xf>
    <xf numFmtId="3" fontId="2" fillId="0" borderId="232" xfId="0" applyNumberFormat="1" applyFont="1" applyBorder="1" applyAlignment="1">
      <alignment horizontal="right" vertical="center"/>
    </xf>
    <xf numFmtId="167" fontId="13" fillId="0" borderId="188" xfId="2" applyNumberFormat="1" applyFont="1" applyFill="1" applyBorder="1" applyAlignment="1">
      <alignment horizontal="right" vertical="center"/>
    </xf>
    <xf numFmtId="49" fontId="2" fillId="2" borderId="74" xfId="0" applyNumberFormat="1" applyFont="1" applyFill="1" applyBorder="1" applyAlignment="1">
      <alignment horizontal="center"/>
    </xf>
    <xf numFmtId="0" fontId="2" fillId="2" borderId="16" xfId="0" quotePrefix="1" applyFont="1" applyFill="1" applyBorder="1" applyAlignment="1">
      <alignment horizontal="left" inden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0" fontId="30" fillId="0" borderId="0" xfId="0" applyFont="1"/>
    <xf numFmtId="4" fontId="30" fillId="0" borderId="0" xfId="0" applyNumberFormat="1" applyFont="1"/>
    <xf numFmtId="2" fontId="30" fillId="0" borderId="0" xfId="0" applyNumberFormat="1" applyFont="1"/>
    <xf numFmtId="3" fontId="2" fillId="2" borderId="178" xfId="0" quotePrefix="1" applyNumberFormat="1" applyFont="1" applyFill="1" applyBorder="1" applyAlignment="1">
      <alignment horizontal="left" vertical="center"/>
    </xf>
    <xf numFmtId="3" fontId="2" fillId="2" borderId="183" xfId="0" applyNumberFormat="1" applyFont="1" applyFill="1" applyBorder="1" applyAlignment="1">
      <alignment horizontal="left" vertical="center"/>
    </xf>
    <xf numFmtId="3" fontId="3" fillId="2" borderId="189" xfId="0" applyNumberFormat="1" applyFont="1" applyFill="1" applyBorder="1" applyAlignment="1">
      <alignment horizontal="left" vertical="center"/>
    </xf>
    <xf numFmtId="3" fontId="3" fillId="2" borderId="55" xfId="0" applyNumberFormat="1" applyFont="1" applyFill="1" applyBorder="1" applyAlignment="1">
      <alignment horizontal="left" vertical="center"/>
    </xf>
    <xf numFmtId="3" fontId="3" fillId="2" borderId="157" xfId="0" applyNumberFormat="1" applyFont="1" applyFill="1" applyBorder="1" applyAlignment="1">
      <alignment horizontal="left" vertical="center"/>
    </xf>
    <xf numFmtId="3" fontId="13" fillId="2" borderId="183" xfId="0" applyNumberFormat="1" applyFont="1" applyFill="1" applyBorder="1" applyAlignment="1">
      <alignment horizontal="left" vertical="center"/>
    </xf>
    <xf numFmtId="3" fontId="3" fillId="2" borderId="200" xfId="0" applyNumberFormat="1" applyFont="1" applyFill="1" applyBorder="1" applyAlignment="1">
      <alignment horizontal="left" vertical="center"/>
    </xf>
    <xf numFmtId="3" fontId="13" fillId="2" borderId="203" xfId="0" applyNumberFormat="1" applyFont="1" applyFill="1" applyBorder="1" applyAlignment="1">
      <alignment horizontal="left" vertical="center"/>
    </xf>
    <xf numFmtId="3" fontId="13" fillId="2" borderId="206" xfId="0" applyNumberFormat="1" applyFont="1" applyFill="1" applyBorder="1" applyAlignment="1">
      <alignment horizontal="left" vertical="center"/>
    </xf>
    <xf numFmtId="3" fontId="3" fillId="2" borderId="206" xfId="0" applyNumberFormat="1" applyFont="1" applyFill="1" applyBorder="1" applyAlignment="1">
      <alignment horizontal="left" vertical="center"/>
    </xf>
    <xf numFmtId="3" fontId="3" fillId="2" borderId="59" xfId="0" applyNumberFormat="1" applyFont="1" applyFill="1" applyBorder="1" applyAlignment="1">
      <alignment horizontal="left" vertical="center"/>
    </xf>
    <xf numFmtId="49" fontId="13" fillId="2" borderId="203" xfId="0" applyNumberFormat="1" applyFont="1" applyFill="1" applyBorder="1" applyAlignment="1">
      <alignment horizontal="left" vertical="center"/>
    </xf>
    <xf numFmtId="0" fontId="13" fillId="2" borderId="203" xfId="4" applyFont="1" applyFill="1" applyBorder="1" applyAlignment="1">
      <alignment horizontal="left"/>
    </xf>
    <xf numFmtId="0" fontId="13" fillId="2" borderId="216" xfId="4" applyFont="1" applyFill="1" applyBorder="1" applyAlignment="1">
      <alignment horizontal="left"/>
    </xf>
    <xf numFmtId="3" fontId="13" fillId="2" borderId="161" xfId="0" applyNumberFormat="1" applyFont="1" applyFill="1" applyBorder="1" applyAlignment="1">
      <alignment horizontal="left" vertical="center"/>
    </xf>
    <xf numFmtId="0" fontId="29" fillId="6" borderId="0" xfId="0" applyFont="1" applyFill="1" applyAlignment="1">
      <alignment horizontal="right" vertical="center"/>
    </xf>
    <xf numFmtId="0" fontId="29" fillId="6" borderId="0" xfId="0" applyFont="1" applyFill="1" applyAlignment="1">
      <alignment horizontal="left"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Alignment="1">
      <alignment horizontal="left" vertical="center"/>
    </xf>
    <xf numFmtId="0" fontId="0" fillId="7" borderId="0" xfId="0" applyFill="1" applyAlignment="1">
      <alignment horizontal="right" vertical="center"/>
    </xf>
    <xf numFmtId="0" fontId="0" fillId="7" borderId="0" xfId="0" applyFill="1" applyAlignment="1">
      <alignment horizontal="left" vertical="center"/>
    </xf>
    <xf numFmtId="11" fontId="0" fillId="6" borderId="0" xfId="0" applyNumberFormat="1" applyFill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 vertical="justify" wrapText="1"/>
    </xf>
    <xf numFmtId="0" fontId="2" fillId="0" borderId="0" xfId="0" applyFont="1" applyAlignment="1">
      <alignment horizontal="left" vertical="justify" wrapText="1"/>
    </xf>
    <xf numFmtId="0" fontId="7" fillId="0" borderId="0" xfId="0" quotePrefix="1" applyFont="1" applyAlignment="1">
      <alignment horizontal="left"/>
    </xf>
    <xf numFmtId="0" fontId="8" fillId="2" borderId="49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49" fontId="2" fillId="2" borderId="75" xfId="0" quotePrefix="1" applyNumberFormat="1" applyFont="1" applyFill="1" applyBorder="1" applyAlignment="1">
      <alignment horizontal="center" vertical="center"/>
    </xf>
    <xf numFmtId="49" fontId="2" fillId="2" borderId="76" xfId="0" quotePrefix="1" applyNumberFormat="1" applyFont="1" applyFill="1" applyBorder="1" applyAlignment="1">
      <alignment horizontal="center"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9" fillId="2" borderId="84" xfId="0" applyFont="1" applyFill="1" applyBorder="1" applyAlignment="1">
      <alignment horizontal="center" vertical="center" textRotation="90" shrinkToFit="1"/>
    </xf>
    <xf numFmtId="0" fontId="9" fillId="2" borderId="90" xfId="0" applyFont="1" applyFill="1" applyBorder="1" applyAlignment="1">
      <alignment horizontal="center" vertical="center" textRotation="90" shrinkToFit="1"/>
    </xf>
    <xf numFmtId="0" fontId="9" fillId="2" borderId="104" xfId="0" applyFont="1" applyFill="1" applyBorder="1" applyAlignment="1">
      <alignment horizontal="center" vertical="center" textRotation="90" shrinkToFit="1"/>
    </xf>
    <xf numFmtId="3" fontId="2" fillId="2" borderId="85" xfId="0" applyNumberFormat="1" applyFont="1" applyFill="1" applyBorder="1" applyAlignment="1">
      <alignment horizontal="left" wrapText="1" indent="1"/>
    </xf>
    <xf numFmtId="3" fontId="2" fillId="2" borderId="86" xfId="0" applyNumberFormat="1" applyFont="1" applyFill="1" applyBorder="1" applyAlignment="1">
      <alignment horizontal="left" wrapText="1" indent="1"/>
    </xf>
    <xf numFmtId="3" fontId="9" fillId="2" borderId="91" xfId="0" applyNumberFormat="1" applyFont="1" applyFill="1" applyBorder="1" applyAlignment="1">
      <alignment horizontal="center" vertical="center" textRotation="90" shrinkToFit="1"/>
    </xf>
    <xf numFmtId="3" fontId="9" fillId="2" borderId="94" xfId="0" applyNumberFormat="1" applyFont="1" applyFill="1" applyBorder="1" applyAlignment="1">
      <alignment horizontal="center" vertical="center" textRotation="90" shrinkToFit="1"/>
    </xf>
    <xf numFmtId="3" fontId="9" fillId="2" borderId="105" xfId="0" applyNumberFormat="1" applyFont="1" applyFill="1" applyBorder="1" applyAlignment="1">
      <alignment horizontal="center" vertical="center" textRotation="90" shrinkToFit="1"/>
    </xf>
    <xf numFmtId="0" fontId="2" fillId="5" borderId="228" xfId="0" applyFont="1" applyFill="1" applyBorder="1" applyAlignment="1">
      <alignment horizontal="center" vertical="center" wrapText="1"/>
    </xf>
    <xf numFmtId="0" fontId="2" fillId="5" borderId="90" xfId="0" applyFont="1" applyFill="1" applyBorder="1" applyAlignment="1">
      <alignment horizontal="center" vertical="center" wrapText="1"/>
    </xf>
    <xf numFmtId="0" fontId="2" fillId="5" borderId="96" xfId="0" applyFont="1" applyFill="1" applyBorder="1" applyAlignment="1">
      <alignment horizontal="center" vertical="center" wrapText="1"/>
    </xf>
    <xf numFmtId="0" fontId="2" fillId="5" borderId="229" xfId="0" applyFont="1" applyFill="1" applyBorder="1" applyAlignment="1">
      <alignment horizontal="center" vertical="center" wrapText="1"/>
    </xf>
    <xf numFmtId="0" fontId="2" fillId="5" borderId="230" xfId="0" applyFont="1" applyFill="1" applyBorder="1" applyAlignment="1">
      <alignment horizontal="center" vertical="center" wrapText="1"/>
    </xf>
    <xf numFmtId="0" fontId="2" fillId="5" borderId="231" xfId="0" applyFont="1" applyFill="1" applyBorder="1" applyAlignment="1">
      <alignment horizontal="center" vertical="center" wrapText="1"/>
    </xf>
    <xf numFmtId="49" fontId="2" fillId="2" borderId="77" xfId="0" quotePrefix="1" applyNumberFormat="1" applyFont="1" applyFill="1" applyBorder="1" applyAlignment="1">
      <alignment horizontal="center" vertical="center"/>
    </xf>
    <xf numFmtId="3" fontId="2" fillId="2" borderId="75" xfId="0" quotePrefix="1" applyNumberFormat="1" applyFont="1" applyFill="1" applyBorder="1" applyAlignment="1">
      <alignment horizontal="center" vertical="center"/>
    </xf>
    <xf numFmtId="3" fontId="2" fillId="2" borderId="76" xfId="0" quotePrefix="1" applyNumberFormat="1" applyFont="1" applyFill="1" applyBorder="1" applyAlignment="1">
      <alignment horizontal="center" vertical="center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0" fontId="11" fillId="0" borderId="94" xfId="0" applyFont="1" applyBorder="1" applyAlignment="1">
      <alignment horizontal="center" vertical="center" textRotation="90" shrinkToFit="1"/>
    </xf>
    <xf numFmtId="3" fontId="2" fillId="2" borderId="99" xfId="0" quotePrefix="1" applyNumberFormat="1" applyFont="1" applyFill="1" applyBorder="1" applyAlignment="1">
      <alignment horizontal="center" vertical="center"/>
    </xf>
    <xf numFmtId="3" fontId="2" fillId="2" borderId="100" xfId="0" quotePrefix="1" applyNumberFormat="1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 textRotation="90" shrinkToFit="1"/>
    </xf>
    <xf numFmtId="3" fontId="9" fillId="2" borderId="97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6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Alignment="1">
      <alignment horizontal="center" vertical="center"/>
    </xf>
    <xf numFmtId="3" fontId="2" fillId="2" borderId="107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143" xfId="0" applyFont="1" applyBorder="1" applyAlignment="1">
      <alignment horizontal="center"/>
    </xf>
    <xf numFmtId="0" fontId="2" fillId="0" borderId="143" xfId="0" quotePrefix="1" applyFont="1" applyBorder="1" applyAlignment="1">
      <alignment horizontal="center"/>
    </xf>
    <xf numFmtId="3" fontId="22" fillId="0" borderId="0" xfId="0" applyNumberFormat="1" applyFont="1" applyAlignment="1">
      <alignment horizontal="center"/>
    </xf>
    <xf numFmtId="3" fontId="2" fillId="2" borderId="173" xfId="0" applyNumberFormat="1" applyFont="1" applyFill="1" applyBorder="1" applyAlignment="1">
      <alignment horizontal="center" vertical="center" wrapText="1"/>
    </xf>
    <xf numFmtId="3" fontId="2" fillId="2" borderId="164" xfId="0" applyNumberFormat="1" applyFont="1" applyFill="1" applyBorder="1" applyAlignment="1">
      <alignment horizontal="center" vertical="center" wrapText="1"/>
    </xf>
    <xf numFmtId="3" fontId="2" fillId="2" borderId="174" xfId="0" applyNumberFormat="1" applyFont="1" applyFill="1" applyBorder="1" applyAlignment="1">
      <alignment horizontal="center" vertical="center" wrapText="1"/>
    </xf>
    <xf numFmtId="3" fontId="2" fillId="2" borderId="109" xfId="0" applyNumberFormat="1" applyFont="1" applyFill="1" applyBorder="1" applyAlignment="1">
      <alignment horizontal="center" vertical="center" wrapText="1"/>
    </xf>
    <xf numFmtId="3" fontId="2" fillId="2" borderId="110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0" fontId="2" fillId="2" borderId="175" xfId="3" quotePrefix="1" applyFont="1" applyFill="1" applyBorder="1" applyAlignment="1">
      <alignment horizontal="center" vertical="center"/>
    </xf>
    <xf numFmtId="0" fontId="2" fillId="2" borderId="47" xfId="3" applyFont="1" applyFill="1" applyBorder="1" applyAlignment="1">
      <alignment horizontal="center" vertical="center"/>
    </xf>
    <xf numFmtId="0" fontId="2" fillId="2" borderId="66" xfId="3" applyFont="1" applyFill="1" applyBorder="1" applyAlignment="1">
      <alignment horizontal="center" vertical="center"/>
    </xf>
    <xf numFmtId="0" fontId="2" fillId="2" borderId="175" xfId="3" applyFont="1" applyFill="1" applyBorder="1" applyAlignment="1">
      <alignment horizontal="center" vertical="center"/>
    </xf>
    <xf numFmtId="0" fontId="2" fillId="2" borderId="173" xfId="3" applyFont="1" applyFill="1" applyBorder="1" applyAlignment="1">
      <alignment horizontal="center" vertical="center"/>
    </xf>
    <xf numFmtId="0" fontId="2" fillId="2" borderId="164" xfId="3" applyFont="1" applyFill="1" applyBorder="1" applyAlignment="1">
      <alignment horizontal="center" vertical="center"/>
    </xf>
    <xf numFmtId="0" fontId="0" fillId="0" borderId="164" xfId="0" applyBorder="1"/>
    <xf numFmtId="0" fontId="0" fillId="0" borderId="49" xfId="0" applyBorder="1"/>
  </cellXfs>
  <cellStyles count="11">
    <cellStyle name="Čárka" xfId="1" builtinId="3"/>
    <cellStyle name="Čárka 2" xfId="6" xr:uid="{00000000-0005-0000-0000-000001000000}"/>
    <cellStyle name="Neutrální 2" xfId="7" xr:uid="{00000000-0005-0000-0000-000002000000}"/>
    <cellStyle name="Normal_VEK_96KS" xfId="8" xr:uid="{00000000-0005-0000-0000-000003000000}"/>
    <cellStyle name="Normální" xfId="0" builtinId="0"/>
    <cellStyle name="Normální 2" xfId="5" xr:uid="{00000000-0005-0000-0000-000005000000}"/>
    <cellStyle name="Normální 3" xfId="10" xr:uid="{00000000-0005-0000-0000-000006000000}"/>
    <cellStyle name="normální_29_12 tisk 200607" xfId="4" xr:uid="{00000000-0005-0000-0000-000007000000}"/>
    <cellStyle name="normální_Muchvs jaro_04" xfId="3" xr:uid="{00000000-0005-0000-0000-000008000000}"/>
    <cellStyle name="Procenta" xfId="2" builtinId="5"/>
    <cellStyle name="Procenta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83960757902863E-2"/>
          <c:y val="0.1226992933575610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CZ'!$B$3:$Z$3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'vš_vše CZ'!$B$4:$Z$4</c:f>
              <c:numCache>
                <c:formatCode>#\ ##0.0</c:formatCode>
                <c:ptCount val="25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  <c:pt idx="17">
                  <c:v>224.15100000000001</c:v>
                </c:pt>
                <c:pt idx="18">
                  <c:v>213.31700000000001</c:v>
                </c:pt>
                <c:pt idx="19">
                  <c:v>204.053</c:v>
                </c:pt>
                <c:pt idx="20">
                  <c:v>211.447</c:v>
                </c:pt>
                <c:pt idx="21">
                  <c:v>211.447</c:v>
                </c:pt>
                <c:pt idx="22">
                  <c:v>228.483</c:v>
                </c:pt>
                <c:pt idx="23">
                  <c:v>229.77500000000001</c:v>
                </c:pt>
                <c:pt idx="24">
                  <c:v>246.7878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1-416E-B905-24E05CD65C23}"/>
            </c:ext>
          </c:extLst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CZ'!$B$3:$Z$3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'vš_vše CZ'!$B$5:$Z$5</c:f>
              <c:numCache>
                <c:formatCode>#\ ##0.0</c:formatCode>
                <c:ptCount val="25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  <c:pt idx="17">
                  <c:v>102.791</c:v>
                </c:pt>
                <c:pt idx="18">
                  <c:v>97.998000000000005</c:v>
                </c:pt>
                <c:pt idx="19">
                  <c:v>95.137</c:v>
                </c:pt>
                <c:pt idx="20">
                  <c:v>98.126999999999995</c:v>
                </c:pt>
                <c:pt idx="21">
                  <c:v>98.867999999999995</c:v>
                </c:pt>
                <c:pt idx="22">
                  <c:v>102.355</c:v>
                </c:pt>
                <c:pt idx="23">
                  <c:v>100.738</c:v>
                </c:pt>
                <c:pt idx="24">
                  <c:v>104.596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1-416E-B905-24E05CD65C23}"/>
            </c:ext>
          </c:extLst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CZ'!$B$3:$Z$3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'vš_vše CZ'!$B$7:$Z$7</c:f>
              <c:numCache>
                <c:formatCode>#\ ##0.0</c:formatCode>
                <c:ptCount val="25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  <c:pt idx="17">
                  <c:v>74.766999999999996</c:v>
                </c:pt>
                <c:pt idx="18">
                  <c:v>74.623000000000005</c:v>
                </c:pt>
                <c:pt idx="19">
                  <c:v>73.349999999999994</c:v>
                </c:pt>
                <c:pt idx="20">
                  <c:v>77.484999999999999</c:v>
                </c:pt>
                <c:pt idx="21">
                  <c:v>79.8</c:v>
                </c:pt>
                <c:pt idx="22">
                  <c:v>79.620999999999995</c:v>
                </c:pt>
                <c:pt idx="23">
                  <c:v>76.138000000000005</c:v>
                </c:pt>
                <c:pt idx="24">
                  <c:v>78.75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1-416E-B905-24E05CD65C23}"/>
            </c:ext>
          </c:extLst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CZ'!$B$3:$Z$3</c:f>
              <c:strCache>
                <c:ptCount val="25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'vš_vše CZ'!$B$8:$Z$8</c:f>
              <c:numCache>
                <c:formatCode>#\ ##0.0</c:formatCode>
                <c:ptCount val="25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  <c:pt idx="17">
                  <c:v>69.838999999999999</c:v>
                </c:pt>
                <c:pt idx="18">
                  <c:v>69.911000000000001</c:v>
                </c:pt>
                <c:pt idx="19">
                  <c:v>68.753</c:v>
                </c:pt>
                <c:pt idx="20">
                  <c:v>72.73</c:v>
                </c:pt>
                <c:pt idx="21">
                  <c:v>75.605000000000004</c:v>
                </c:pt>
                <c:pt idx="22">
                  <c:v>75.265000000000001</c:v>
                </c:pt>
                <c:pt idx="23">
                  <c:v>72.712999999999994</c:v>
                </c:pt>
                <c:pt idx="24">
                  <c:v>75.215000000000003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769664"/>
        <c:axId val="58943744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(denní forma vzdělávání)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CZ'!$B$3:$X$3</c:f>
              <c:strCache>
                <c:ptCount val="23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</c:strCache>
            </c:strRef>
          </c:cat>
          <c:val>
            <c:numRef>
              <c:f>'vš_vše CZ'!$B$22:$Z$22</c:f>
              <c:numCache>
                <c:formatCode>#\ ##0.0</c:formatCode>
                <c:ptCount val="25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  <c:pt idx="17" formatCode="0.0">
                  <c:v>52.335000000000001</c:v>
                </c:pt>
                <c:pt idx="18" formatCode="0.0">
                  <c:v>52.454999999999998</c:v>
                </c:pt>
                <c:pt idx="19" formatCode="0.0">
                  <c:v>52.764000000000003</c:v>
                </c:pt>
                <c:pt idx="20" formatCode="0.0">
                  <c:v>54.533999999999999</c:v>
                </c:pt>
                <c:pt idx="21" formatCode="0.0">
                  <c:v>57.572000000000003</c:v>
                </c:pt>
                <c:pt idx="22" formatCode="0.0">
                  <c:v>61.576999999999998</c:v>
                </c:pt>
                <c:pt idx="23" formatCode="0.0">
                  <c:v>58.848999999999997</c:v>
                </c:pt>
                <c:pt idx="24" formatCode="0.0">
                  <c:v>62.265999999999998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81-416E-B905-24E05CD65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769664"/>
        <c:axId val="58943744"/>
      </c:lineChart>
      <c:catAx>
        <c:axId val="86769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3744"/>
        <c:crosses val="autoZero"/>
        <c:auto val="0"/>
        <c:lblAlgn val="ctr"/>
        <c:lblOffset val="100"/>
        <c:noMultiLvlLbl val="0"/>
      </c:catAx>
      <c:valAx>
        <c:axId val="5894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6769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49-4A91-84D9-1D45E309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4FA-4B45-B103-A9C03E6D8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F-4F39-9C59-92A23E3D6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71-407F-A9F4-9EEE35A9C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9D-4B3D-B17E-ECE389835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7-4E3B-85BE-E1215B5EF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7C-475C-B064-274768A57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43-4412-8588-52DDA5DF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C04-42AB-880A-FAF2E30F6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1D-4B29-89D0-C67EA9239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6596-4109-8F97-B3E77DF1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14688"/>
        <c:axId val="58946048"/>
      </c:barChart>
      <c:catAx>
        <c:axId val="593146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894604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5894604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593146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BC-4026-B6A1-9922B81AA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E79-49AD-9380-3ED408C64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28-45F4-BC0E-6E9583AF1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556-459D-9F41-6177D5F2E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2A-48D2-89B6-88A6253D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A09-4FD0-A6EB-E96894929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8C-43CC-83F2-259CBE4F6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26A-4BB2-AEEB-894FF0A08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4DC-4844-9FFB-6F450440A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69-4055-9FB2-2DBBC1B3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vš_věk!$A$4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vš_věk!$B$4:$Z$4</c:f>
              <c:numCache>
                <c:formatCode>0.0%</c:formatCode>
                <c:ptCount val="25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  <c:pt idx="17">
                  <c:v>5.5343713589662115E-3</c:v>
                </c:pt>
                <c:pt idx="18">
                  <c:v>6.4000000000000003E-3</c:v>
                </c:pt>
                <c:pt idx="19">
                  <c:v>6.1000000000000004E-3</c:v>
                </c:pt>
                <c:pt idx="20">
                  <c:v>6.6E-3</c:v>
                </c:pt>
                <c:pt idx="21">
                  <c:v>7.7999999999999996E-3</c:v>
                </c:pt>
                <c:pt idx="22">
                  <c:v>8.0000000000000002E-3</c:v>
                </c:pt>
                <c:pt idx="23">
                  <c:v>8.6E-3</c:v>
                </c:pt>
                <c:pt idx="24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3-40FF-A124-73C6E2406B5C}"/>
            </c:ext>
          </c:extLst>
        </c:ser>
        <c:ser>
          <c:idx val="1"/>
          <c:order val="1"/>
          <c:tx>
            <c:strRef>
              <c:f>vš_věk!$A$5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vš_věk!$B$5:$Z$5</c:f>
              <c:numCache>
                <c:formatCode>0.0%</c:formatCode>
                <c:ptCount val="25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0.47048027244082796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  <c:pt idx="17">
                  <c:v>0.42549782861984958</c:v>
                </c:pt>
                <c:pt idx="18">
                  <c:v>0.44040000000000001</c:v>
                </c:pt>
                <c:pt idx="19">
                  <c:v>0.45200000000000001</c:v>
                </c:pt>
                <c:pt idx="20">
                  <c:v>0.45810000000000001</c:v>
                </c:pt>
                <c:pt idx="21">
                  <c:v>0.46810000000000002</c:v>
                </c:pt>
                <c:pt idx="22">
                  <c:v>0.47489999999999999</c:v>
                </c:pt>
                <c:pt idx="23">
                  <c:v>0.47139999999999999</c:v>
                </c:pt>
                <c:pt idx="24">
                  <c:v>0.4743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4F3-40FF-A124-73C6E2406B5C}"/>
            </c:ext>
          </c:extLst>
        </c:ser>
        <c:ser>
          <c:idx val="2"/>
          <c:order val="2"/>
          <c:tx>
            <c:strRef>
              <c:f>vš_věk!$A$6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vš_věk!$B$6:$Z$6</c:f>
              <c:numCache>
                <c:formatCode>0.0%</c:formatCode>
                <c:ptCount val="25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  <c:pt idx="17">
                  <c:v>0.24173816333015571</c:v>
                </c:pt>
                <c:pt idx="18">
                  <c:v>0.2495</c:v>
                </c:pt>
                <c:pt idx="19">
                  <c:v>0.251</c:v>
                </c:pt>
                <c:pt idx="20">
                  <c:v>0.24349999999999999</c:v>
                </c:pt>
                <c:pt idx="21">
                  <c:v>0.2477</c:v>
                </c:pt>
                <c:pt idx="22">
                  <c:v>0.24679999999999999</c:v>
                </c:pt>
                <c:pt idx="23">
                  <c:v>0.24379999999999999</c:v>
                </c:pt>
                <c:pt idx="24">
                  <c:v>0.2452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F3-40FF-A124-73C6E2406B5C}"/>
            </c:ext>
          </c:extLst>
        </c:ser>
        <c:ser>
          <c:idx val="3"/>
          <c:order val="3"/>
          <c:tx>
            <c:strRef>
              <c:f>vš_věk!$A$7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vš_věk!$B$7:$Z$7</c:f>
              <c:numCache>
                <c:formatCode>0.0%</c:formatCode>
                <c:ptCount val="25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  <c:pt idx="17">
                  <c:v>0.11107139074250609</c:v>
                </c:pt>
                <c:pt idx="18">
                  <c:v>0.10299999999999999</c:v>
                </c:pt>
                <c:pt idx="19">
                  <c:v>0.104</c:v>
                </c:pt>
                <c:pt idx="20">
                  <c:v>0.10580000000000001</c:v>
                </c:pt>
                <c:pt idx="21">
                  <c:v>0.1012</c:v>
                </c:pt>
                <c:pt idx="22">
                  <c:v>9.9599999999999994E-2</c:v>
                </c:pt>
                <c:pt idx="23">
                  <c:v>0.10100000000000001</c:v>
                </c:pt>
                <c:pt idx="24">
                  <c:v>9.7299999999999998E-2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F3-40FF-A124-73C6E2406B5C}"/>
            </c:ext>
          </c:extLst>
        </c:ser>
        <c:ser>
          <c:idx val="4"/>
          <c:order val="4"/>
          <c:tx>
            <c:strRef>
              <c:f>vš_věk!$A$8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vš_věk!$B$8:$Z$8</c:f>
              <c:numCache>
                <c:formatCode>0.0%</c:formatCode>
                <c:ptCount val="25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  <c:pt idx="17">
                  <c:v>7.745471877979028E-2</c:v>
                </c:pt>
                <c:pt idx="18">
                  <c:v>6.7500000000000004E-2</c:v>
                </c:pt>
                <c:pt idx="19">
                  <c:v>6.2100000000000002E-2</c:v>
                </c:pt>
                <c:pt idx="20">
                  <c:v>6.5600000000000006E-2</c:v>
                </c:pt>
                <c:pt idx="21">
                  <c:v>6.0600000000000001E-2</c:v>
                </c:pt>
                <c:pt idx="22">
                  <c:v>5.8500000000000003E-2</c:v>
                </c:pt>
                <c:pt idx="23">
                  <c:v>6.4000000000000001E-2</c:v>
                </c:pt>
                <c:pt idx="24">
                  <c:v>6.2799999999999995E-2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F3-40FF-A124-73C6E2406B5C}"/>
            </c:ext>
          </c:extLst>
        </c:ser>
        <c:ser>
          <c:idx val="5"/>
          <c:order val="5"/>
          <c:tx>
            <c:strRef>
              <c:f>vš_věk!$A$9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vš_věk!$B$9:$Z$9</c:f>
              <c:numCache>
                <c:formatCode>0.0%</c:formatCode>
                <c:ptCount val="25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  <c:pt idx="17">
                  <c:v>5.0325707022561172E-2</c:v>
                </c:pt>
                <c:pt idx="18">
                  <c:v>4.48E-2</c:v>
                </c:pt>
                <c:pt idx="19">
                  <c:v>3.9800000000000002E-2</c:v>
                </c:pt>
                <c:pt idx="20">
                  <c:v>3.7900000000000003E-2</c:v>
                </c:pt>
                <c:pt idx="21">
                  <c:v>3.8199999999999998E-2</c:v>
                </c:pt>
                <c:pt idx="22">
                  <c:v>3.6299999999999999E-2</c:v>
                </c:pt>
                <c:pt idx="23">
                  <c:v>3.78E-2</c:v>
                </c:pt>
                <c:pt idx="24">
                  <c:v>4.0300000000000002E-2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F3-40FF-A124-73C6E2406B5C}"/>
            </c:ext>
          </c:extLst>
        </c:ser>
        <c:ser>
          <c:idx val="6"/>
          <c:order val="6"/>
          <c:tx>
            <c:strRef>
              <c:f>vš_věk!$A$10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vš_věk!$B$10:$Z$10</c:f>
              <c:numCache>
                <c:formatCode>0.0%</c:formatCode>
                <c:ptCount val="25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  <c:pt idx="17">
                  <c:v>3.2451541150301876E-2</c:v>
                </c:pt>
                <c:pt idx="18">
                  <c:v>3.2800000000000003E-2</c:v>
                </c:pt>
                <c:pt idx="19">
                  <c:v>3.1099999999999999E-2</c:v>
                </c:pt>
                <c:pt idx="20">
                  <c:v>3.0700000000000002E-2</c:v>
                </c:pt>
                <c:pt idx="21">
                  <c:v>2.9000000000000001E-2</c:v>
                </c:pt>
                <c:pt idx="22">
                  <c:v>2.8400000000000002E-2</c:v>
                </c:pt>
                <c:pt idx="23">
                  <c:v>2.9600000000000001E-2</c:v>
                </c:pt>
                <c:pt idx="24">
                  <c:v>2.9399999999999999E-2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F3-40FF-A124-73C6E2406B5C}"/>
            </c:ext>
          </c:extLst>
        </c:ser>
        <c:ser>
          <c:idx val="7"/>
          <c:order val="7"/>
          <c:tx>
            <c:strRef>
              <c:f>vš_věk!$A$11</c:f>
              <c:strCache>
                <c:ptCount val="1"/>
                <c:pt idx="0">
                  <c:v>25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vš_věk!$B$11:$Z$11</c:f>
              <c:numCache>
                <c:formatCode>0.0%</c:formatCode>
                <c:ptCount val="25"/>
                <c:pt idx="0">
                  <c:v>9.3297234011415191E-3</c:v>
                </c:pt>
                <c:pt idx="1">
                  <c:v>1.9648026231523938E-2</c:v>
                </c:pt>
                <c:pt idx="2">
                  <c:v>1.7100000000000001E-2</c:v>
                </c:pt>
                <c:pt idx="3">
                  <c:v>1.9685614171695544E-2</c:v>
                </c:pt>
                <c:pt idx="4">
                  <c:v>2.1652809161310099E-2</c:v>
                </c:pt>
                <c:pt idx="5">
                  <c:v>1.84296734650745E-2</c:v>
                </c:pt>
                <c:pt idx="6">
                  <c:v>1.4757211512958975E-2</c:v>
                </c:pt>
                <c:pt idx="7">
                  <c:v>1.3535731643004124E-2</c:v>
                </c:pt>
                <c:pt idx="8">
                  <c:v>1.4915315605262098E-2</c:v>
                </c:pt>
                <c:pt idx="9">
                  <c:v>1.380009119002989E-2</c:v>
                </c:pt>
                <c:pt idx="10">
                  <c:v>1.5037444430078867E-2</c:v>
                </c:pt>
                <c:pt idx="11">
                  <c:v>1.5108002312642763E-2</c:v>
                </c:pt>
                <c:pt idx="12">
                  <c:v>1.5143065918006314E-2</c:v>
                </c:pt>
                <c:pt idx="13">
                  <c:v>1.542941757156961E-2</c:v>
                </c:pt>
                <c:pt idx="14">
                  <c:v>1.6556000000000001E-2</c:v>
                </c:pt>
                <c:pt idx="15">
                  <c:v>1.7742000000000001E-2</c:v>
                </c:pt>
                <c:pt idx="16">
                  <c:v>1.84E-2</c:v>
                </c:pt>
                <c:pt idx="17">
                  <c:v>1.9145217667619955E-2</c:v>
                </c:pt>
                <c:pt idx="18">
                  <c:v>1.8100000000000002E-2</c:v>
                </c:pt>
                <c:pt idx="19">
                  <c:v>1.89E-2</c:v>
                </c:pt>
                <c:pt idx="20">
                  <c:v>1.9599999999999999E-2</c:v>
                </c:pt>
                <c:pt idx="21">
                  <c:v>1.77E-2</c:v>
                </c:pt>
                <c:pt idx="22">
                  <c:v>1.6400000000000001E-2</c:v>
                </c:pt>
                <c:pt idx="23">
                  <c:v>1.8499999999999999E-2</c:v>
                </c:pt>
                <c:pt idx="24">
                  <c:v>1.7600000000000001E-2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F3-40FF-A124-73C6E2406B5C}"/>
            </c:ext>
          </c:extLst>
        </c:ser>
        <c:ser>
          <c:idx val="8"/>
          <c:order val="8"/>
          <c:tx>
            <c:strRef>
              <c:f>vš_věk!$A$12</c:f>
              <c:strCache>
                <c:ptCount val="1"/>
                <c:pt idx="0">
                  <c:v>26</c:v>
                </c:pt>
              </c:strCache>
            </c:strRef>
          </c:tx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vš_věk!$B$12:$Z$12</c:f>
              <c:numCache>
                <c:formatCode>0.0%</c:formatCode>
                <c:ptCount val="25"/>
                <c:pt idx="0">
                  <c:v>5.0307332064978777E-3</c:v>
                </c:pt>
                <c:pt idx="1">
                  <c:v>1.2910828188641546E-2</c:v>
                </c:pt>
                <c:pt idx="2">
                  <c:v>1.316E-2</c:v>
                </c:pt>
                <c:pt idx="3">
                  <c:v>1.208146778275258E-2</c:v>
                </c:pt>
                <c:pt idx="4">
                  <c:v>1.2910514884935198E-2</c:v>
                </c:pt>
                <c:pt idx="5">
                  <c:v>1.0504068477227095E-2</c:v>
                </c:pt>
                <c:pt idx="6">
                  <c:v>9.1662334631175801E-3</c:v>
                </c:pt>
                <c:pt idx="7">
                  <c:v>7.9311735448312944E-3</c:v>
                </c:pt>
                <c:pt idx="8">
                  <c:v>7.6437220903568413E-3</c:v>
                </c:pt>
                <c:pt idx="9">
                  <c:v>7.6194336085921273E-3</c:v>
                </c:pt>
                <c:pt idx="10">
                  <c:v>7.0015614277615891E-3</c:v>
                </c:pt>
                <c:pt idx="11">
                  <c:v>6.7578454510127291E-3</c:v>
                </c:pt>
                <c:pt idx="12">
                  <c:v>6.8360126144142788E-3</c:v>
                </c:pt>
                <c:pt idx="13">
                  <c:v>6.2586377097729583E-3</c:v>
                </c:pt>
                <c:pt idx="14">
                  <c:v>6.4099999999999999E-3</c:v>
                </c:pt>
                <c:pt idx="15">
                  <c:v>6.8690000000000001E-3</c:v>
                </c:pt>
                <c:pt idx="16">
                  <c:v>7.1000000000000004E-3</c:v>
                </c:pt>
                <c:pt idx="17">
                  <c:v>6.580341065565088E-3</c:v>
                </c:pt>
                <c:pt idx="18">
                  <c:v>6.6E-3</c:v>
                </c:pt>
                <c:pt idx="19">
                  <c:v>5.7999999999999996E-3</c:v>
                </c:pt>
                <c:pt idx="20">
                  <c:v>5.5999999999999999E-3</c:v>
                </c:pt>
                <c:pt idx="21">
                  <c:v>4.5999999999999999E-3</c:v>
                </c:pt>
                <c:pt idx="22">
                  <c:v>4.1000000000000003E-3</c:v>
                </c:pt>
                <c:pt idx="23">
                  <c:v>4.1000000000000003E-3</c:v>
                </c:pt>
                <c:pt idx="24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B-493A-86B5-B4F32A26491B}"/>
            </c:ext>
          </c:extLst>
        </c:ser>
        <c:ser>
          <c:idx val="9"/>
          <c:order val="9"/>
          <c:tx>
            <c:strRef>
              <c:f>vš_věk!$A$13</c:f>
              <c:strCache>
                <c:ptCount val="1"/>
                <c:pt idx="0">
                  <c:v>27</c:v>
                </c:pt>
              </c:strCache>
            </c:strRef>
          </c:tx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vš_věk!$B$13:$Z$13</c:f>
              <c:numCache>
                <c:formatCode>0.0%</c:formatCode>
                <c:ptCount val="25"/>
                <c:pt idx="0">
                  <c:v>3.8233572369383872E-3</c:v>
                </c:pt>
                <c:pt idx="1">
                  <c:v>8.9914696313753619E-3</c:v>
                </c:pt>
                <c:pt idx="2">
                  <c:v>7.6E-3</c:v>
                </c:pt>
                <c:pt idx="3">
                  <c:v>8.5409772240607352E-3</c:v>
                </c:pt>
                <c:pt idx="4">
                  <c:v>8.8519842923897099E-3</c:v>
                </c:pt>
                <c:pt idx="5">
                  <c:v>7.1119095424284047E-3</c:v>
                </c:pt>
                <c:pt idx="6">
                  <c:v>6.9595476294040896E-3</c:v>
                </c:pt>
                <c:pt idx="7">
                  <c:v>6.9281437744940898E-3</c:v>
                </c:pt>
                <c:pt idx="8">
                  <c:v>6.2155529629480634E-3</c:v>
                </c:pt>
                <c:pt idx="9">
                  <c:v>5.7449718830741171E-3</c:v>
                </c:pt>
                <c:pt idx="10">
                  <c:v>5.3804612676406531E-3</c:v>
                </c:pt>
                <c:pt idx="11">
                  <c:v>4.9191048935141746E-3</c:v>
                </c:pt>
                <c:pt idx="12">
                  <c:v>4.3458195523421294E-3</c:v>
                </c:pt>
                <c:pt idx="13">
                  <c:v>4.086870681145118E-3</c:v>
                </c:pt>
                <c:pt idx="14">
                  <c:v>4.4539999999999996E-3</c:v>
                </c:pt>
                <c:pt idx="15">
                  <c:v>4.5069999999999997E-3</c:v>
                </c:pt>
                <c:pt idx="16">
                  <c:v>4.7999999999999996E-3</c:v>
                </c:pt>
                <c:pt idx="17">
                  <c:v>4.8723652155492E-3</c:v>
                </c:pt>
                <c:pt idx="18">
                  <c:v>4.7000000000000002E-3</c:v>
                </c:pt>
                <c:pt idx="19">
                  <c:v>4.1000000000000003E-3</c:v>
                </c:pt>
                <c:pt idx="20">
                  <c:v>3.7000000000000002E-3</c:v>
                </c:pt>
                <c:pt idx="21">
                  <c:v>3.5000000000000001E-3</c:v>
                </c:pt>
                <c:pt idx="22">
                  <c:v>3.3999999999999998E-3</c:v>
                </c:pt>
                <c:pt idx="23">
                  <c:v>2.5000000000000001E-3</c:v>
                </c:pt>
                <c:pt idx="24">
                  <c:v>2.5999999999999999E-3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0B-493A-86B5-B4F32A26491B}"/>
            </c:ext>
          </c:extLst>
        </c:ser>
        <c:ser>
          <c:idx val="10"/>
          <c:order val="10"/>
          <c:tx>
            <c:strRef>
              <c:f>vš_věk!$A$14</c:f>
              <c:strCache>
                <c:ptCount val="1"/>
                <c:pt idx="0">
                  <c:v>28</c:v>
                </c:pt>
              </c:strCache>
            </c:strRef>
          </c:tx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vš_věk!$B$14:$Z$14</c:f>
              <c:numCache>
                <c:formatCode>0.0%</c:formatCode>
                <c:ptCount val="25"/>
                <c:pt idx="0">
                  <c:v>2.5245133908971171E-3</c:v>
                </c:pt>
                <c:pt idx="1">
                  <c:v>5.930271281092297E-3</c:v>
                </c:pt>
                <c:pt idx="2">
                  <c:v>5.7000000000000002E-3</c:v>
                </c:pt>
                <c:pt idx="3">
                  <c:v>5.5358185711504772E-3</c:v>
                </c:pt>
                <c:pt idx="4">
                  <c:v>6.5594629576815897E-3</c:v>
                </c:pt>
                <c:pt idx="5">
                  <c:v>5.9917573708126379E-3</c:v>
                </c:pt>
                <c:pt idx="6">
                  <c:v>5.4848873847590154E-3</c:v>
                </c:pt>
                <c:pt idx="7">
                  <c:v>5.2012780874186983E-3</c:v>
                </c:pt>
                <c:pt idx="8">
                  <c:v>5.7428490968338894E-3</c:v>
                </c:pt>
                <c:pt idx="9">
                  <c:v>4.5088403667865647E-3</c:v>
                </c:pt>
                <c:pt idx="10">
                  <c:v>4.1074500989567277E-3</c:v>
                </c:pt>
                <c:pt idx="11">
                  <c:v>3.9144322177675417E-3</c:v>
                </c:pt>
                <c:pt idx="12">
                  <c:v>3.3747404045842643E-3</c:v>
                </c:pt>
                <c:pt idx="13">
                  <c:v>3.2379072063178711E-3</c:v>
                </c:pt>
                <c:pt idx="14">
                  <c:v>3.532E-3</c:v>
                </c:pt>
                <c:pt idx="15">
                  <c:v>3.64E-3</c:v>
                </c:pt>
                <c:pt idx="16">
                  <c:v>3.8E-3</c:v>
                </c:pt>
                <c:pt idx="17">
                  <c:v>3.4027115771634361E-3</c:v>
                </c:pt>
                <c:pt idx="18">
                  <c:v>3.3E-3</c:v>
                </c:pt>
                <c:pt idx="19">
                  <c:v>2.8E-3</c:v>
                </c:pt>
                <c:pt idx="20">
                  <c:v>3.0999999999999999E-3</c:v>
                </c:pt>
                <c:pt idx="21">
                  <c:v>2.3999999999999998E-3</c:v>
                </c:pt>
                <c:pt idx="22">
                  <c:v>2.5000000000000001E-3</c:v>
                </c:pt>
                <c:pt idx="23">
                  <c:v>2.3E-3</c:v>
                </c:pt>
                <c:pt idx="24">
                  <c:v>1.6999999999999999E-3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0B-493A-86B5-B4F32A26491B}"/>
            </c:ext>
          </c:extLst>
        </c:ser>
        <c:ser>
          <c:idx val="11"/>
          <c:order val="11"/>
          <c:tx>
            <c:strRef>
              <c:f>vš_věk!$A$15</c:f>
              <c:strCache>
                <c:ptCount val="1"/>
                <c:pt idx="0">
                  <c:v>29</c:v>
                </c:pt>
              </c:strCache>
            </c:strRef>
          </c:tx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vš_věk!$B$15:$Z$15</c:f>
              <c:numCache>
                <c:formatCode>0.0%</c:formatCode>
                <c:ptCount val="25"/>
                <c:pt idx="0">
                  <c:v>1.5549539001902533E-3</c:v>
                </c:pt>
                <c:pt idx="1">
                  <c:v>4.3036093962138481E-3</c:v>
                </c:pt>
                <c:pt idx="2">
                  <c:v>3.8999999999999998E-3</c:v>
                </c:pt>
                <c:pt idx="3">
                  <c:v>4.221822075141133E-3</c:v>
                </c:pt>
                <c:pt idx="4">
                  <c:v>4.9031437158589802E-3</c:v>
                </c:pt>
                <c:pt idx="5">
                  <c:v>5.3788439184191059E-3</c:v>
                </c:pt>
                <c:pt idx="6">
                  <c:v>4.3497172683775558E-3</c:v>
                </c:pt>
                <c:pt idx="7">
                  <c:v>4.3430155004291317E-3</c:v>
                </c:pt>
                <c:pt idx="8">
                  <c:v>4.2241622078287803E-3</c:v>
                </c:pt>
                <c:pt idx="9">
                  <c:v>4.0630224428795788E-3</c:v>
                </c:pt>
                <c:pt idx="10">
                  <c:v>3.2620911197525585E-3</c:v>
                </c:pt>
                <c:pt idx="11">
                  <c:v>2.7960230126911011E-3</c:v>
                </c:pt>
                <c:pt idx="12">
                  <c:v>2.8940081532189844E-3</c:v>
                </c:pt>
                <c:pt idx="13">
                  <c:v>2.4185587364264583E-3</c:v>
                </c:pt>
                <c:pt idx="14">
                  <c:v>2.539E-3</c:v>
                </c:pt>
                <c:pt idx="15">
                  <c:v>2.807E-3</c:v>
                </c:pt>
                <c:pt idx="16">
                  <c:v>2.8E-3</c:v>
                </c:pt>
                <c:pt idx="17">
                  <c:v>2.7009850651414044E-3</c:v>
                </c:pt>
                <c:pt idx="18">
                  <c:v>2.8999999999999998E-3</c:v>
                </c:pt>
                <c:pt idx="19">
                  <c:v>2.5999999999999999E-3</c:v>
                </c:pt>
                <c:pt idx="20">
                  <c:v>2.0999999999999999E-3</c:v>
                </c:pt>
                <c:pt idx="21">
                  <c:v>2E-3</c:v>
                </c:pt>
                <c:pt idx="22">
                  <c:v>2.2000000000000001E-3</c:v>
                </c:pt>
                <c:pt idx="23">
                  <c:v>1.9E-3</c:v>
                </c:pt>
                <c:pt idx="24">
                  <c:v>1.8E-3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0B-493A-86B5-B4F32A26491B}"/>
            </c:ext>
          </c:extLst>
        </c:ser>
        <c:ser>
          <c:idx val="12"/>
          <c:order val="12"/>
          <c:tx>
            <c:strRef>
              <c:f>vš_věk!$A$16</c:f>
              <c:strCache>
                <c:ptCount val="1"/>
                <c:pt idx="0">
                  <c:v>30 a více</c:v>
                </c:pt>
              </c:strCache>
            </c:strRef>
          </c:tx>
          <c:invertIfNegative val="0"/>
          <c:cat>
            <c:strRef>
              <c:f>vš_věk!$B$3:$Z$3</c:f>
              <c:strCache>
                <c:ptCount val="25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  <c:pt idx="22">
                  <c:v>2021/22</c:v>
                </c:pt>
                <c:pt idx="23">
                  <c:v>2022/23</c:v>
                </c:pt>
                <c:pt idx="24">
                  <c:v>2023/24</c:v>
                </c:pt>
              </c:strCache>
            </c:strRef>
          </c:cat>
          <c:val>
            <c:numRef>
              <c:f>vš_věk!$B$16:$Z$16</c:f>
              <c:numCache>
                <c:formatCode>0.0%</c:formatCode>
                <c:ptCount val="25"/>
                <c:pt idx="0">
                  <c:v>9.9151178106249085E-3</c:v>
                </c:pt>
                <c:pt idx="1">
                  <c:v>2.1415580090683197E-2</c:v>
                </c:pt>
                <c:pt idx="2">
                  <c:v>1.72E-2</c:v>
                </c:pt>
                <c:pt idx="3">
                  <c:v>1.891911621569009E-2</c:v>
                </c:pt>
                <c:pt idx="4">
                  <c:v>1.8679999999999999E-2</c:v>
                </c:pt>
                <c:pt idx="5">
                  <c:v>2.4E-2</c:v>
                </c:pt>
                <c:pt idx="6">
                  <c:v>2.5000000000000001E-2</c:v>
                </c:pt>
                <c:pt idx="7">
                  <c:v>2.7E-2</c:v>
                </c:pt>
                <c:pt idx="8">
                  <c:v>2.8000000000000001E-2</c:v>
                </c:pt>
                <c:pt idx="9">
                  <c:v>2.4975935964334565E-2</c:v>
                </c:pt>
                <c:pt idx="10">
                  <c:v>2.5052461983709435E-2</c:v>
                </c:pt>
                <c:pt idx="11">
                  <c:v>2.1458291866890335E-2</c:v>
                </c:pt>
                <c:pt idx="12">
                  <c:v>1.9440812245211891E-2</c:v>
                </c:pt>
                <c:pt idx="13">
                  <c:v>1.6762092793681238E-2</c:v>
                </c:pt>
                <c:pt idx="14">
                  <c:v>1.7836000000000001E-2</c:v>
                </c:pt>
                <c:pt idx="15">
                  <c:v>2.0754999999999999E-2</c:v>
                </c:pt>
                <c:pt idx="16">
                  <c:v>1.9599999999999999E-2</c:v>
                </c:pt>
                <c:pt idx="17">
                  <c:v>1.9224658404829998E-2</c:v>
                </c:pt>
                <c:pt idx="18">
                  <c:v>0.02</c:v>
                </c:pt>
                <c:pt idx="19">
                  <c:v>1.9599999999999999E-2</c:v>
                </c:pt>
                <c:pt idx="20">
                  <c:v>1.77E-2</c:v>
                </c:pt>
                <c:pt idx="21">
                  <c:v>1.7100000000000001E-2</c:v>
                </c:pt>
                <c:pt idx="22">
                  <c:v>1.89E-2</c:v>
                </c:pt>
                <c:pt idx="23">
                  <c:v>1.43E-2</c:v>
                </c:pt>
                <c:pt idx="24">
                  <c:v>1.41E-2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0B-493A-86B5-B4F32A264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5531136"/>
        <c:axId val="58947776"/>
      </c:barChart>
      <c:catAx>
        <c:axId val="12553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894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94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255311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260277199863297E-2"/>
          <c:y val="0.90818962766130651"/>
          <c:w val="0.88126090433386095"/>
          <c:h val="5.11968634193678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28-43C0-AB04-BAA4FF08B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759-46E8-92D2-032B87BD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E7-40A2-BF97-59480629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4D0-4D23-A6AE-51573E0F2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43-4137-8552-8B0F73D44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EE0-4C35-A0F3-215336F3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AFB-40A6-B62E-7EAA959AC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1A8-4F95-9D8B-F70216FE1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915-40E3-B98F-FFD17B415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D53-429F-A9F3-F4CD96BA2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920052857614801E-2"/>
          <c:y val="0.12943290333389176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vš_sex!$R$80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vš_sex!$T$79:$AQ$79</c:f>
              <c:strCache>
                <c:ptCount val="2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</c:strCache>
            </c:strRef>
          </c:cat>
          <c:val>
            <c:numRef>
              <c:f>vš_sex!$T$80:$AQ$80</c:f>
              <c:numCache>
                <c:formatCode>#,##0.00</c:formatCode>
                <c:ptCount val="24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  <c:pt idx="16">
                  <c:v>1.9454761415290436</c:v>
                </c:pt>
                <c:pt idx="17">
                  <c:v>1.9237509498480243</c:v>
                </c:pt>
                <c:pt idx="18">
                  <c:v>1.9043907634216004</c:v>
                </c:pt>
                <c:pt idx="19">
                  <c:v>1.918587463624186</c:v>
                </c:pt>
                <c:pt idx="20">
                  <c:v>1.8832404293545861</c:v>
                </c:pt>
                <c:pt idx="21">
                  <c:v>1.9729846799197519</c:v>
                </c:pt>
                <c:pt idx="22">
                  <c:v>2.0274570123281066</c:v>
                </c:pt>
                <c:pt idx="23">
                  <c:v>2.0890242813783253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C-432E-A9E6-302B68673C06}"/>
            </c:ext>
          </c:extLst>
        </c:ser>
        <c:ser>
          <c:idx val="1"/>
          <c:order val="1"/>
          <c:tx>
            <c:strRef>
              <c:f>vš_sex!$R$81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vš_sex!$T$79:$AQ$79</c:f>
              <c:strCache>
                <c:ptCount val="24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  <c:pt idx="21">
                  <c:v>2021/22</c:v>
                </c:pt>
                <c:pt idx="22">
                  <c:v>2022/23</c:v>
                </c:pt>
                <c:pt idx="23">
                  <c:v>2023/24</c:v>
                </c:pt>
              </c:strCache>
            </c:strRef>
          </c:cat>
          <c:val>
            <c:numRef>
              <c:f>vš_sex!$T$81:$AQ$81</c:f>
              <c:numCache>
                <c:formatCode>#,##0.00</c:formatCode>
                <c:ptCount val="24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  <c:pt idx="16">
                  <c:v>2.3541144174066293</c:v>
                </c:pt>
                <c:pt idx="17">
                  <c:v>2.3669076333965573</c:v>
                </c:pt>
                <c:pt idx="18">
                  <c:v>2.3287813759916762</c:v>
                </c:pt>
                <c:pt idx="19">
                  <c:v>2.3405132320487332</c:v>
                </c:pt>
                <c:pt idx="20">
                  <c:v>2.3373967612796189</c:v>
                </c:pt>
                <c:pt idx="21">
                  <c:v>2.4257407122463284</c:v>
                </c:pt>
                <c:pt idx="22">
                  <c:v>2.4726608263826959</c:v>
                </c:pt>
                <c:pt idx="23">
                  <c:v>2.5635932701295232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C-432E-A9E6-302B68673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62592"/>
        <c:axId val="123961920"/>
      </c:barChart>
      <c:catAx>
        <c:axId val="87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2396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961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766259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48F-49E0-BD16-368D8C425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21A-41C4-8FD1-E4DAE437A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681-41E4-A12F-1E25B6A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6DD-4AEE-B6DC-BAC98DA14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240"/>
        <c:axId val="129348672"/>
      </c:barChart>
      <c:catAx>
        <c:axId val="181450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86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8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F55-4888-A60D-E7AE63C99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0752"/>
        <c:axId val="129350400"/>
      </c:barChart>
      <c:catAx>
        <c:axId val="181450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504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50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0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C11-4963-A8A3-3109A28F1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CCF-4181-A496-39E2E5093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CE3-41A1-90EB-5279B835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384"/>
        <c:axId val="181637056"/>
      </c:barChart>
      <c:catAx>
        <c:axId val="18171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70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70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FA7-4E78-A3E3-AC76E5059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2896"/>
        <c:axId val="181638784"/>
      </c:barChart>
      <c:catAx>
        <c:axId val="1817128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87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6387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28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9E-4E90-A954-4B351CA37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D3-4D0F-BC74-A70747507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67-4476-A351-C09273491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D4A-46E9-BAD6-0DF0F101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3632"/>
        <c:axId val="181799744"/>
      </c:barChart>
      <c:catAx>
        <c:axId val="1812536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9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799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36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1F1-4D85-8C10-8E3C2D5F6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4144"/>
        <c:axId val="181801472"/>
      </c:barChart>
      <c:catAx>
        <c:axId val="181254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4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648-4B88-9E39-98643F449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2BF-4B66-8138-4688419A3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23-4E34-B8E1-3891AA97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1872"/>
        <c:axId val="181978816"/>
      </c:barChart>
      <c:catAx>
        <c:axId val="1820318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88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788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18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FF2-4906-A12E-6AA865F6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3920"/>
        <c:axId val="181980544"/>
      </c:barChart>
      <c:catAx>
        <c:axId val="1820339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0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19805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39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6F0-48E9-B313-91C0B254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5A0-4EF1-AA58-A7DD77357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C93-4E6C-AA40-E843AFAD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8832"/>
        <c:axId val="182460992"/>
      </c:barChart>
      <c:catAx>
        <c:axId val="182328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09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0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8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4C-46F2-A8C4-479C64796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0B0-4E13-BF24-7D9292CA2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8000"/>
        <c:axId val="182462720"/>
      </c:barChart>
      <c:catAx>
        <c:axId val="201728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2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2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8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C83-49D6-A7B2-352C52CB1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82C-4F72-B30E-E541F04FE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655-46C6-9011-79DC4D76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272"/>
        <c:axId val="182467904"/>
      </c:barChart>
      <c:catAx>
        <c:axId val="1823262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79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8246790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2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8E3-46F6-9FA1-290385A79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38944"/>
        <c:axId val="202122944"/>
      </c:barChart>
      <c:catAx>
        <c:axId val="182738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29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122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38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A9F-4EE4-A52E-ABDD551B0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A77-486B-8F97-1DC38215A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A04-40C0-BB3A-A669D3EC5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2528"/>
        <c:axId val="202260480"/>
      </c:barChart>
      <c:catAx>
        <c:axId val="1827425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0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04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25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373-4CD0-86C4-038D6A94E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871360"/>
        <c:axId val="202262208"/>
      </c:barChart>
      <c:catAx>
        <c:axId val="201871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2622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022622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871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8E8-4375-B294-F1661FBD0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1648"/>
        <c:axId val="123964224"/>
      </c:barChart>
      <c:catAx>
        <c:axId val="125531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4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42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1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521-4D8B-9D63-B4C489A45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3696"/>
        <c:axId val="123967680"/>
      </c:barChart>
      <c:catAx>
        <c:axId val="125533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76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39676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3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066-4190-BD1B-E1FE66083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32160"/>
        <c:axId val="123965952"/>
      </c:barChart>
      <c:catAx>
        <c:axId val="125532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3965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39659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5532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B0-47D5-A7D1-06BCE638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3F3-4774-8CAF-E4463D83D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48704"/>
        <c:axId val="129346944"/>
      </c:barChart>
      <c:catAx>
        <c:axId val="1814487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69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487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441-4DA8-A3F5-A31879BBA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452288"/>
        <c:axId val="181633600"/>
      </c:barChart>
      <c:catAx>
        <c:axId val="181452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36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452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164-47A2-AFCE-FB62A2B64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10848"/>
        <c:axId val="181635328"/>
      </c:barChart>
      <c:catAx>
        <c:axId val="18171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35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353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1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D75-43C9-891E-7CAE55652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7504"/>
        <c:axId val="181640512"/>
      </c:barChart>
      <c:catAx>
        <c:axId val="130837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640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405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7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231-411C-A0AE-D3A3B7FF3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2096"/>
        <c:axId val="181798016"/>
      </c:barChart>
      <c:catAx>
        <c:axId val="1812520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79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798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20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F15-49FE-B13E-2CD02D46E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5680"/>
        <c:axId val="181803200"/>
      </c:barChart>
      <c:catAx>
        <c:axId val="1812556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803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03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2556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196-4DB5-8AF5-254ED4A2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030336"/>
        <c:axId val="181977088"/>
      </c:barChart>
      <c:catAx>
        <c:axId val="1820303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77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770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0303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440-4666-A695-34F0FD510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6784"/>
        <c:axId val="181982272"/>
      </c:barChart>
      <c:catAx>
        <c:axId val="182326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22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6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25-4ACC-AF62-841F4761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5968"/>
        <c:axId val="129343488"/>
      </c:barChart>
      <c:catAx>
        <c:axId val="130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34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2934348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CE5-417B-81F8-3ECA4C027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27296"/>
        <c:axId val="181984000"/>
      </c:barChart>
      <c:catAx>
        <c:axId val="182327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1984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9840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327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520-45CF-BAFA-5EFF2F777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29536"/>
        <c:axId val="182464448"/>
      </c:barChart>
      <c:catAx>
        <c:axId val="2017295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4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44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295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A77-4C3C-9554-B79C8CE7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730048"/>
        <c:axId val="182466176"/>
      </c:barChart>
      <c:catAx>
        <c:axId val="2017300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46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4661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17300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49F-4F08-AEA1-C007DDB3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480"/>
        <c:axId val="202124672"/>
      </c:barChart>
      <c:catAx>
        <c:axId val="182740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4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46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12D-4CC6-8B45-30F6F4205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740992"/>
        <c:axId val="202127552"/>
      </c:barChart>
      <c:catAx>
        <c:axId val="1827409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0212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1275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827409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0C9-46A5-ACF4-9CE7EF1A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838016"/>
        <c:axId val="129345216"/>
      </c:barChart>
      <c:catAx>
        <c:axId val="130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29345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93452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30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9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26" Type="http://schemas.openxmlformats.org/officeDocument/2006/relationships/chart" Target="../charts/chart62.xml"/><Relationship Id="rId39" Type="http://schemas.openxmlformats.org/officeDocument/2006/relationships/chart" Target="../charts/chart75.xml"/><Relationship Id="rId21" Type="http://schemas.openxmlformats.org/officeDocument/2006/relationships/chart" Target="../charts/chart57.xml"/><Relationship Id="rId34" Type="http://schemas.openxmlformats.org/officeDocument/2006/relationships/chart" Target="../charts/chart70.xml"/><Relationship Id="rId42" Type="http://schemas.openxmlformats.org/officeDocument/2006/relationships/chart" Target="../charts/chart78.xml"/><Relationship Id="rId47" Type="http://schemas.openxmlformats.org/officeDocument/2006/relationships/chart" Target="../charts/chart83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9" Type="http://schemas.openxmlformats.org/officeDocument/2006/relationships/chart" Target="../charts/chart65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60.xml"/><Relationship Id="rId32" Type="http://schemas.openxmlformats.org/officeDocument/2006/relationships/chart" Target="../charts/chart68.xml"/><Relationship Id="rId37" Type="http://schemas.openxmlformats.org/officeDocument/2006/relationships/chart" Target="../charts/chart73.xml"/><Relationship Id="rId40" Type="http://schemas.openxmlformats.org/officeDocument/2006/relationships/chart" Target="../charts/chart76.xml"/><Relationship Id="rId45" Type="http://schemas.openxmlformats.org/officeDocument/2006/relationships/chart" Target="../charts/chart81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28" Type="http://schemas.openxmlformats.org/officeDocument/2006/relationships/chart" Target="../charts/chart64.xml"/><Relationship Id="rId36" Type="http://schemas.openxmlformats.org/officeDocument/2006/relationships/chart" Target="../charts/chart72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31" Type="http://schemas.openxmlformats.org/officeDocument/2006/relationships/chart" Target="../charts/chart67.xml"/><Relationship Id="rId44" Type="http://schemas.openxmlformats.org/officeDocument/2006/relationships/chart" Target="../charts/chart80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Relationship Id="rId27" Type="http://schemas.openxmlformats.org/officeDocument/2006/relationships/chart" Target="../charts/chart63.xml"/><Relationship Id="rId30" Type="http://schemas.openxmlformats.org/officeDocument/2006/relationships/chart" Target="../charts/chart66.xml"/><Relationship Id="rId35" Type="http://schemas.openxmlformats.org/officeDocument/2006/relationships/chart" Target="../charts/chart71.xml"/><Relationship Id="rId43" Type="http://schemas.openxmlformats.org/officeDocument/2006/relationships/chart" Target="../charts/chart79.xml"/><Relationship Id="rId48" Type="http://schemas.openxmlformats.org/officeDocument/2006/relationships/chart" Target="../charts/chart84.xml"/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5" Type="http://schemas.openxmlformats.org/officeDocument/2006/relationships/chart" Target="../charts/chart61.xml"/><Relationship Id="rId33" Type="http://schemas.openxmlformats.org/officeDocument/2006/relationships/chart" Target="../charts/chart69.xml"/><Relationship Id="rId38" Type="http://schemas.openxmlformats.org/officeDocument/2006/relationships/chart" Target="../charts/chart74.xml"/><Relationship Id="rId46" Type="http://schemas.openxmlformats.org/officeDocument/2006/relationships/chart" Target="../charts/chart82.xml"/><Relationship Id="rId20" Type="http://schemas.openxmlformats.org/officeDocument/2006/relationships/chart" Target="../charts/chart56.xml"/><Relationship Id="rId41" Type="http://schemas.openxmlformats.org/officeDocument/2006/relationships/chart" Target="../charts/chart7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38100</xdr:rowOff>
    </xdr:from>
    <xdr:to>
      <xdr:col>17</xdr:col>
      <xdr:colOff>542925</xdr:colOff>
      <xdr:row>59</xdr:row>
      <xdr:rowOff>133350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B0BC3E-4D6C-4C2E-890F-7E6C2C415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F95F501-31B5-4161-8D49-96601629D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B6E82B0-EA9E-46FE-8561-C0BE93D18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A35C542-F52C-4A1D-AD6A-954FFB46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3F82DB76-8AD9-42AE-828F-C7493B3FA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E5E82B44-C937-4F9F-802B-E15A71A74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B70F9189-5EF4-430F-9174-3B46E97D3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3BCB0B38-B8DF-4A07-B260-FEFC0FEDB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904068A7-C824-47C6-B8DA-9A6B8A2EA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5302D28E-3C21-4DE1-8343-926869DB0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8974AA56-BE35-403D-B506-FF5501262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420CD69D-F257-48DE-8CAC-00E08C13D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35405927-B34B-4392-83E2-0D664E4A3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8729D898-9727-43DC-9404-A9E145AEB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D5AE2721-18FA-4969-9097-669752BE7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2A3CF0F8-122E-42F1-9899-02F3D1858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37F98046-C7DC-4414-85AB-E79C056C6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D028308A-0A54-44BB-BD79-56D51543B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DEF3BE30-29E0-441A-96CD-F2CCA4422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305093A8-1102-4F42-BED8-6642BAA82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130DE00B-8FE5-421A-A50F-D860BDC28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7D8410D9-9356-41FC-B766-1089AD9E2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CA60563E-4314-4AD3-AED0-185EEFBD7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263BF23E-D204-4E6D-964C-C5CF4FE2A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88603202-FD89-40DC-B269-7605498F6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7DC9C833-E1DE-4A00-B8AD-5C9B7222F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B6C00C34-E854-4F83-B02F-2C89C498D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C3BF2B14-1610-48D9-99F9-3DC582A11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209</xdr:row>
      <xdr:rowOff>0</xdr:rowOff>
    </xdr:from>
    <xdr:to>
      <xdr:col>3</xdr:col>
      <xdr:colOff>0</xdr:colOff>
      <xdr:row>209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28A3FB1F-6FDA-46B8-B8DF-396EE5FE2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220</xdr:row>
      <xdr:rowOff>0</xdr:rowOff>
    </xdr:from>
    <xdr:to>
      <xdr:col>3</xdr:col>
      <xdr:colOff>0</xdr:colOff>
      <xdr:row>220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1441FD27-CB7B-47BA-96D3-57C80CF84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186</xdr:row>
      <xdr:rowOff>0</xdr:rowOff>
    </xdr:from>
    <xdr:to>
      <xdr:col>3</xdr:col>
      <xdr:colOff>0</xdr:colOff>
      <xdr:row>186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2E332C91-F7F4-414B-BC07-BDB3AA12B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190</xdr:row>
      <xdr:rowOff>0</xdr:rowOff>
    </xdr:from>
    <xdr:to>
      <xdr:col>3</xdr:col>
      <xdr:colOff>0</xdr:colOff>
      <xdr:row>190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C0110B3E-E8A2-412E-A134-C457E2601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34" name="graf 1">
          <a:extLst>
            <a:ext uri="{FF2B5EF4-FFF2-40B4-BE49-F238E27FC236}">
              <a16:creationId xmlns:a16="http://schemas.microsoft.com/office/drawing/2014/main" id="{DFA72FDB-ECD0-438B-8693-47F6AAF7D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35" name="graf 2">
          <a:extLst>
            <a:ext uri="{FF2B5EF4-FFF2-40B4-BE49-F238E27FC236}">
              <a16:creationId xmlns:a16="http://schemas.microsoft.com/office/drawing/2014/main" id="{1EFCDD76-57E9-4008-9E4F-3421CEA00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36" name="graf 5">
          <a:extLst>
            <a:ext uri="{FF2B5EF4-FFF2-40B4-BE49-F238E27FC236}">
              <a16:creationId xmlns:a16="http://schemas.microsoft.com/office/drawing/2014/main" id="{B7186266-4A9C-4881-AB7A-9E38F41B4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37" name="graf 6">
          <a:extLst>
            <a:ext uri="{FF2B5EF4-FFF2-40B4-BE49-F238E27FC236}">
              <a16:creationId xmlns:a16="http://schemas.microsoft.com/office/drawing/2014/main" id="{E4FCE8A5-4D01-492B-B7B5-6D318FD55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38" name="graf 9">
          <a:extLst>
            <a:ext uri="{FF2B5EF4-FFF2-40B4-BE49-F238E27FC236}">
              <a16:creationId xmlns:a16="http://schemas.microsoft.com/office/drawing/2014/main" id="{D24BD594-B364-4286-9D84-4AE408E47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39" name="graf 10">
          <a:extLst>
            <a:ext uri="{FF2B5EF4-FFF2-40B4-BE49-F238E27FC236}">
              <a16:creationId xmlns:a16="http://schemas.microsoft.com/office/drawing/2014/main" id="{100B5193-5813-40F3-BDA7-A04D58202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40" name="graf 13">
          <a:extLst>
            <a:ext uri="{FF2B5EF4-FFF2-40B4-BE49-F238E27FC236}">
              <a16:creationId xmlns:a16="http://schemas.microsoft.com/office/drawing/2014/main" id="{46936570-6DC4-4581-A786-2CF29255F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41" name="graf 14">
          <a:extLst>
            <a:ext uri="{FF2B5EF4-FFF2-40B4-BE49-F238E27FC236}">
              <a16:creationId xmlns:a16="http://schemas.microsoft.com/office/drawing/2014/main" id="{FADF1300-F012-4337-A876-FDE2ABBA3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42" name="graf 17">
          <a:extLst>
            <a:ext uri="{FF2B5EF4-FFF2-40B4-BE49-F238E27FC236}">
              <a16:creationId xmlns:a16="http://schemas.microsoft.com/office/drawing/2014/main" id="{5CD3D3D6-5957-4351-984C-4C4391D53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43" name="graf 18">
          <a:extLst>
            <a:ext uri="{FF2B5EF4-FFF2-40B4-BE49-F238E27FC236}">
              <a16:creationId xmlns:a16="http://schemas.microsoft.com/office/drawing/2014/main" id="{F7130CBA-5415-4361-B0B9-2AB6A4C3A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44" name="graf 21">
          <a:extLst>
            <a:ext uri="{FF2B5EF4-FFF2-40B4-BE49-F238E27FC236}">
              <a16:creationId xmlns:a16="http://schemas.microsoft.com/office/drawing/2014/main" id="{7400E6BE-BD5E-46A7-AE58-D059133F2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45" name="graf 22">
          <a:extLst>
            <a:ext uri="{FF2B5EF4-FFF2-40B4-BE49-F238E27FC236}">
              <a16:creationId xmlns:a16="http://schemas.microsoft.com/office/drawing/2014/main" id="{DDDE8D0A-262B-4C75-8D77-9FB585A1C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46" name="graf 25">
          <a:extLst>
            <a:ext uri="{FF2B5EF4-FFF2-40B4-BE49-F238E27FC236}">
              <a16:creationId xmlns:a16="http://schemas.microsoft.com/office/drawing/2014/main" id="{C5291E4F-03B0-44A0-B0BF-985A69EC6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47" name="graf 26">
          <a:extLst>
            <a:ext uri="{FF2B5EF4-FFF2-40B4-BE49-F238E27FC236}">
              <a16:creationId xmlns:a16="http://schemas.microsoft.com/office/drawing/2014/main" id="{40924835-1DE3-499A-9D13-E45AA1F4E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15</xdr:col>
      <xdr:colOff>85725</xdr:colOff>
      <xdr:row>209</xdr:row>
      <xdr:rowOff>0</xdr:rowOff>
    </xdr:from>
    <xdr:to>
      <xdr:col>16</xdr:col>
      <xdr:colOff>0</xdr:colOff>
      <xdr:row>209</xdr:row>
      <xdr:rowOff>0</xdr:rowOff>
    </xdr:to>
    <xdr:graphicFrame macro="">
      <xdr:nvGraphicFramePr>
        <xdr:cNvPr id="48" name="graf 29">
          <a:extLst>
            <a:ext uri="{FF2B5EF4-FFF2-40B4-BE49-F238E27FC236}">
              <a16:creationId xmlns:a16="http://schemas.microsoft.com/office/drawing/2014/main" id="{560D21CE-4D02-44F1-85CC-98487E24B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15</xdr:col>
      <xdr:colOff>85725</xdr:colOff>
      <xdr:row>220</xdr:row>
      <xdr:rowOff>0</xdr:rowOff>
    </xdr:from>
    <xdr:to>
      <xdr:col>16</xdr:col>
      <xdr:colOff>0</xdr:colOff>
      <xdr:row>220</xdr:row>
      <xdr:rowOff>0</xdr:rowOff>
    </xdr:to>
    <xdr:graphicFrame macro="">
      <xdr:nvGraphicFramePr>
        <xdr:cNvPr id="49" name="graf 30">
          <a:extLst>
            <a:ext uri="{FF2B5EF4-FFF2-40B4-BE49-F238E27FC236}">
              <a16:creationId xmlns:a16="http://schemas.microsoft.com/office/drawing/2014/main" id="{19C370BD-C79D-48E4-9CA4-E0DDD5063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81</xdr:row>
      <xdr:rowOff>57150</xdr:rowOff>
    </xdr:from>
    <xdr:to>
      <xdr:col>12</xdr:col>
      <xdr:colOff>409575</xdr:colOff>
      <xdr:row>103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211</xdr:row>
      <xdr:rowOff>0</xdr:rowOff>
    </xdr:from>
    <xdr:to>
      <xdr:col>3</xdr:col>
      <xdr:colOff>0</xdr:colOff>
      <xdr:row>211</xdr:row>
      <xdr:rowOff>0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222</xdr:row>
      <xdr:rowOff>0</xdr:rowOff>
    </xdr:from>
    <xdr:to>
      <xdr:col>3</xdr:col>
      <xdr:colOff>0</xdr:colOff>
      <xdr:row>222</xdr:row>
      <xdr:rowOff>0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192</xdr:row>
      <xdr:rowOff>0</xdr:rowOff>
    </xdr:from>
    <xdr:to>
      <xdr:col>3</xdr:col>
      <xdr:colOff>0</xdr:colOff>
      <xdr:row>192</xdr:row>
      <xdr:rowOff>0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9"/>
  <sheetViews>
    <sheetView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1999/00–2023/24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1999/00–2023/24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1999/00–2023/24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1999/00–2023/24</v>
      </c>
    </row>
    <row r="7" spans="1:3" ht="15" customHeight="1" x14ac:dyDescent="0.25">
      <c r="A7" s="2" t="str">
        <f>'vš_vše CZ'!A63</f>
        <v>Uchazeči podle počtu podaných přihlášek 1999/00–2023/24</v>
      </c>
    </row>
    <row r="8" spans="1:3" ht="15" customHeight="1" x14ac:dyDescent="0.25">
      <c r="A8" s="2" t="str">
        <f>'vš_vše CZ'!A93</f>
        <v>Struktura uchazečů podle počtu podaných přihlášek 1999/00–2023/24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2001/02–2023/24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1999/00–2017/18</v>
      </c>
    </row>
    <row r="11" spans="1:3" ht="15" customHeight="1" x14ac:dyDescent="0.25">
      <c r="A11" s="2" t="str">
        <f>'vš_věk x dfst'!A1</f>
        <v>Struktura přihlášených,  přijatých a zapsaných na VŠ podle věku a formy studia pro roky 1999/00–2023/2024</v>
      </c>
    </row>
    <row r="12" spans="1:3" ht="15" customHeight="1" x14ac:dyDescent="0.25">
      <c r="A12" s="4" t="str">
        <f>vš_věk!A1</f>
        <v>Struktura přihlášených uchazečů o prezenční studium na VŠ podle věku v letech 1999/00–2023/24</v>
      </c>
      <c r="B12" s="4"/>
      <c r="C12" s="4"/>
    </row>
    <row r="13" spans="1:3" ht="15" customHeight="1" x14ac:dyDescent="0.25">
      <c r="A13" s="4" t="str">
        <f>vš_věk!A19</f>
        <v>Uchazeči o prezenční studium na VŠ podle věku v letech 1999/00–2023/24</v>
      </c>
      <c r="B13" s="4"/>
      <c r="C13" s="4"/>
    </row>
    <row r="14" spans="1:3" ht="15" customHeight="1" x14ac:dyDescent="0.25">
      <c r="A14" s="2" t="str">
        <f>vš_sex!A1</f>
        <v>Počet přihlášek, přihlášených, přijetí, přijatých, zapsání a zapsaných podle pohlaví v letech 1999/00–2023/24</v>
      </c>
    </row>
    <row r="15" spans="1:3" ht="15" customHeight="1" x14ac:dyDescent="0.25">
      <c r="A15" s="2" t="str">
        <f>vš_fakulty_tisk!A1</f>
        <v>Přijímací řízení na VŠ – podle fakult v letech 2010/11–2023/24</v>
      </c>
    </row>
    <row r="52" spans="1:10" x14ac:dyDescent="0.25">
      <c r="J52" s="5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9" spans="25:27" x14ac:dyDescent="0.25">
      <c r="Y149" s="6"/>
      <c r="Z149" s="6"/>
      <c r="AA149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1"/>
  <sheetViews>
    <sheetView tabSelected="1" workbookViewId="0"/>
  </sheetViews>
  <sheetFormatPr defaultRowHeight="12.75" x14ac:dyDescent="0.2"/>
  <cols>
    <col min="1" max="1" width="40.7109375" style="8" customWidth="1"/>
    <col min="2" max="12" width="7.7109375" style="8" customWidth="1"/>
    <col min="13" max="17" width="9" style="8" customWidth="1"/>
    <col min="18" max="19" width="10.7109375" style="8" customWidth="1"/>
    <col min="20" max="21" width="9" style="8" customWidth="1"/>
    <col min="22" max="22" width="9.28515625" style="8" customWidth="1"/>
    <col min="23" max="24" width="9.140625" style="8" customWidth="1"/>
    <col min="25" max="38" width="7.85546875" style="8" customWidth="1"/>
    <col min="39" max="39" width="9.140625" style="8"/>
    <col min="40" max="40" width="4.140625" style="8" customWidth="1"/>
    <col min="41" max="256" width="9.140625" style="8"/>
    <col min="257" max="257" width="34.28515625" style="8" customWidth="1"/>
    <col min="258" max="268" width="7.7109375" style="8" customWidth="1"/>
    <col min="269" max="273" width="9" style="8" customWidth="1"/>
    <col min="274" max="274" width="10.7109375" style="8" customWidth="1"/>
    <col min="275" max="276" width="9" style="8" customWidth="1"/>
    <col min="277" max="277" width="7.7109375" style="8" customWidth="1"/>
    <col min="278" max="278" width="9.28515625" style="8" customWidth="1"/>
    <col min="279" max="279" width="11" style="8" customWidth="1"/>
    <col min="280" max="294" width="7.85546875" style="8" customWidth="1"/>
    <col min="295" max="295" width="9.140625" style="8"/>
    <col min="296" max="296" width="4.140625" style="8" customWidth="1"/>
    <col min="297" max="512" width="9.140625" style="8"/>
    <col min="513" max="513" width="34.28515625" style="8" customWidth="1"/>
    <col min="514" max="524" width="7.7109375" style="8" customWidth="1"/>
    <col min="525" max="529" width="9" style="8" customWidth="1"/>
    <col min="530" max="530" width="10.7109375" style="8" customWidth="1"/>
    <col min="531" max="532" width="9" style="8" customWidth="1"/>
    <col min="533" max="533" width="7.7109375" style="8" customWidth="1"/>
    <col min="534" max="534" width="9.28515625" style="8" customWidth="1"/>
    <col min="535" max="535" width="11" style="8" customWidth="1"/>
    <col min="536" max="550" width="7.85546875" style="8" customWidth="1"/>
    <col min="551" max="551" width="9.140625" style="8"/>
    <col min="552" max="552" width="4.140625" style="8" customWidth="1"/>
    <col min="553" max="768" width="9.140625" style="8"/>
    <col min="769" max="769" width="34.28515625" style="8" customWidth="1"/>
    <col min="770" max="780" width="7.7109375" style="8" customWidth="1"/>
    <col min="781" max="785" width="9" style="8" customWidth="1"/>
    <col min="786" max="786" width="10.7109375" style="8" customWidth="1"/>
    <col min="787" max="788" width="9" style="8" customWidth="1"/>
    <col min="789" max="789" width="7.7109375" style="8" customWidth="1"/>
    <col min="790" max="790" width="9.28515625" style="8" customWidth="1"/>
    <col min="791" max="791" width="11" style="8" customWidth="1"/>
    <col min="792" max="806" width="7.85546875" style="8" customWidth="1"/>
    <col min="807" max="807" width="9.140625" style="8"/>
    <col min="808" max="808" width="4.140625" style="8" customWidth="1"/>
    <col min="809" max="1024" width="9.140625" style="8"/>
    <col min="1025" max="1025" width="34.28515625" style="8" customWidth="1"/>
    <col min="1026" max="1036" width="7.7109375" style="8" customWidth="1"/>
    <col min="1037" max="1041" width="9" style="8" customWidth="1"/>
    <col min="1042" max="1042" width="10.7109375" style="8" customWidth="1"/>
    <col min="1043" max="1044" width="9" style="8" customWidth="1"/>
    <col min="1045" max="1045" width="7.7109375" style="8" customWidth="1"/>
    <col min="1046" max="1046" width="9.28515625" style="8" customWidth="1"/>
    <col min="1047" max="1047" width="11" style="8" customWidth="1"/>
    <col min="1048" max="1062" width="7.85546875" style="8" customWidth="1"/>
    <col min="1063" max="1063" width="9.140625" style="8"/>
    <col min="1064" max="1064" width="4.140625" style="8" customWidth="1"/>
    <col min="1065" max="1280" width="9.140625" style="8"/>
    <col min="1281" max="1281" width="34.28515625" style="8" customWidth="1"/>
    <col min="1282" max="1292" width="7.7109375" style="8" customWidth="1"/>
    <col min="1293" max="1297" width="9" style="8" customWidth="1"/>
    <col min="1298" max="1298" width="10.7109375" style="8" customWidth="1"/>
    <col min="1299" max="1300" width="9" style="8" customWidth="1"/>
    <col min="1301" max="1301" width="7.7109375" style="8" customWidth="1"/>
    <col min="1302" max="1302" width="9.28515625" style="8" customWidth="1"/>
    <col min="1303" max="1303" width="11" style="8" customWidth="1"/>
    <col min="1304" max="1318" width="7.85546875" style="8" customWidth="1"/>
    <col min="1319" max="1319" width="9.140625" style="8"/>
    <col min="1320" max="1320" width="4.140625" style="8" customWidth="1"/>
    <col min="1321" max="1536" width="9.140625" style="8"/>
    <col min="1537" max="1537" width="34.28515625" style="8" customWidth="1"/>
    <col min="1538" max="1548" width="7.7109375" style="8" customWidth="1"/>
    <col min="1549" max="1553" width="9" style="8" customWidth="1"/>
    <col min="1554" max="1554" width="10.7109375" style="8" customWidth="1"/>
    <col min="1555" max="1556" width="9" style="8" customWidth="1"/>
    <col min="1557" max="1557" width="7.7109375" style="8" customWidth="1"/>
    <col min="1558" max="1558" width="9.28515625" style="8" customWidth="1"/>
    <col min="1559" max="1559" width="11" style="8" customWidth="1"/>
    <col min="1560" max="1574" width="7.85546875" style="8" customWidth="1"/>
    <col min="1575" max="1575" width="9.140625" style="8"/>
    <col min="1576" max="1576" width="4.140625" style="8" customWidth="1"/>
    <col min="1577" max="1792" width="9.140625" style="8"/>
    <col min="1793" max="1793" width="34.28515625" style="8" customWidth="1"/>
    <col min="1794" max="1804" width="7.7109375" style="8" customWidth="1"/>
    <col min="1805" max="1809" width="9" style="8" customWidth="1"/>
    <col min="1810" max="1810" width="10.7109375" style="8" customWidth="1"/>
    <col min="1811" max="1812" width="9" style="8" customWidth="1"/>
    <col min="1813" max="1813" width="7.7109375" style="8" customWidth="1"/>
    <col min="1814" max="1814" width="9.28515625" style="8" customWidth="1"/>
    <col min="1815" max="1815" width="11" style="8" customWidth="1"/>
    <col min="1816" max="1830" width="7.85546875" style="8" customWidth="1"/>
    <col min="1831" max="1831" width="9.140625" style="8"/>
    <col min="1832" max="1832" width="4.140625" style="8" customWidth="1"/>
    <col min="1833" max="2048" width="9.140625" style="8"/>
    <col min="2049" max="2049" width="34.28515625" style="8" customWidth="1"/>
    <col min="2050" max="2060" width="7.7109375" style="8" customWidth="1"/>
    <col min="2061" max="2065" width="9" style="8" customWidth="1"/>
    <col min="2066" max="2066" width="10.7109375" style="8" customWidth="1"/>
    <col min="2067" max="2068" width="9" style="8" customWidth="1"/>
    <col min="2069" max="2069" width="7.7109375" style="8" customWidth="1"/>
    <col min="2070" max="2070" width="9.28515625" style="8" customWidth="1"/>
    <col min="2071" max="2071" width="11" style="8" customWidth="1"/>
    <col min="2072" max="2086" width="7.85546875" style="8" customWidth="1"/>
    <col min="2087" max="2087" width="9.140625" style="8"/>
    <col min="2088" max="2088" width="4.140625" style="8" customWidth="1"/>
    <col min="2089" max="2304" width="9.140625" style="8"/>
    <col min="2305" max="2305" width="34.28515625" style="8" customWidth="1"/>
    <col min="2306" max="2316" width="7.7109375" style="8" customWidth="1"/>
    <col min="2317" max="2321" width="9" style="8" customWidth="1"/>
    <col min="2322" max="2322" width="10.7109375" style="8" customWidth="1"/>
    <col min="2323" max="2324" width="9" style="8" customWidth="1"/>
    <col min="2325" max="2325" width="7.7109375" style="8" customWidth="1"/>
    <col min="2326" max="2326" width="9.28515625" style="8" customWidth="1"/>
    <col min="2327" max="2327" width="11" style="8" customWidth="1"/>
    <col min="2328" max="2342" width="7.85546875" style="8" customWidth="1"/>
    <col min="2343" max="2343" width="9.140625" style="8"/>
    <col min="2344" max="2344" width="4.140625" style="8" customWidth="1"/>
    <col min="2345" max="2560" width="9.140625" style="8"/>
    <col min="2561" max="2561" width="34.28515625" style="8" customWidth="1"/>
    <col min="2562" max="2572" width="7.7109375" style="8" customWidth="1"/>
    <col min="2573" max="2577" width="9" style="8" customWidth="1"/>
    <col min="2578" max="2578" width="10.7109375" style="8" customWidth="1"/>
    <col min="2579" max="2580" width="9" style="8" customWidth="1"/>
    <col min="2581" max="2581" width="7.7109375" style="8" customWidth="1"/>
    <col min="2582" max="2582" width="9.28515625" style="8" customWidth="1"/>
    <col min="2583" max="2583" width="11" style="8" customWidth="1"/>
    <col min="2584" max="2598" width="7.85546875" style="8" customWidth="1"/>
    <col min="2599" max="2599" width="9.140625" style="8"/>
    <col min="2600" max="2600" width="4.140625" style="8" customWidth="1"/>
    <col min="2601" max="2816" width="9.140625" style="8"/>
    <col min="2817" max="2817" width="34.28515625" style="8" customWidth="1"/>
    <col min="2818" max="2828" width="7.7109375" style="8" customWidth="1"/>
    <col min="2829" max="2833" width="9" style="8" customWidth="1"/>
    <col min="2834" max="2834" width="10.7109375" style="8" customWidth="1"/>
    <col min="2835" max="2836" width="9" style="8" customWidth="1"/>
    <col min="2837" max="2837" width="7.7109375" style="8" customWidth="1"/>
    <col min="2838" max="2838" width="9.28515625" style="8" customWidth="1"/>
    <col min="2839" max="2839" width="11" style="8" customWidth="1"/>
    <col min="2840" max="2854" width="7.85546875" style="8" customWidth="1"/>
    <col min="2855" max="2855" width="9.140625" style="8"/>
    <col min="2856" max="2856" width="4.140625" style="8" customWidth="1"/>
    <col min="2857" max="3072" width="9.140625" style="8"/>
    <col min="3073" max="3073" width="34.28515625" style="8" customWidth="1"/>
    <col min="3074" max="3084" width="7.7109375" style="8" customWidth="1"/>
    <col min="3085" max="3089" width="9" style="8" customWidth="1"/>
    <col min="3090" max="3090" width="10.7109375" style="8" customWidth="1"/>
    <col min="3091" max="3092" width="9" style="8" customWidth="1"/>
    <col min="3093" max="3093" width="7.7109375" style="8" customWidth="1"/>
    <col min="3094" max="3094" width="9.28515625" style="8" customWidth="1"/>
    <col min="3095" max="3095" width="11" style="8" customWidth="1"/>
    <col min="3096" max="3110" width="7.85546875" style="8" customWidth="1"/>
    <col min="3111" max="3111" width="9.140625" style="8"/>
    <col min="3112" max="3112" width="4.140625" style="8" customWidth="1"/>
    <col min="3113" max="3328" width="9.140625" style="8"/>
    <col min="3329" max="3329" width="34.28515625" style="8" customWidth="1"/>
    <col min="3330" max="3340" width="7.7109375" style="8" customWidth="1"/>
    <col min="3341" max="3345" width="9" style="8" customWidth="1"/>
    <col min="3346" max="3346" width="10.7109375" style="8" customWidth="1"/>
    <col min="3347" max="3348" width="9" style="8" customWidth="1"/>
    <col min="3349" max="3349" width="7.7109375" style="8" customWidth="1"/>
    <col min="3350" max="3350" width="9.28515625" style="8" customWidth="1"/>
    <col min="3351" max="3351" width="11" style="8" customWidth="1"/>
    <col min="3352" max="3366" width="7.85546875" style="8" customWidth="1"/>
    <col min="3367" max="3367" width="9.140625" style="8"/>
    <col min="3368" max="3368" width="4.140625" style="8" customWidth="1"/>
    <col min="3369" max="3584" width="9.140625" style="8"/>
    <col min="3585" max="3585" width="34.28515625" style="8" customWidth="1"/>
    <col min="3586" max="3596" width="7.7109375" style="8" customWidth="1"/>
    <col min="3597" max="3601" width="9" style="8" customWidth="1"/>
    <col min="3602" max="3602" width="10.7109375" style="8" customWidth="1"/>
    <col min="3603" max="3604" width="9" style="8" customWidth="1"/>
    <col min="3605" max="3605" width="7.7109375" style="8" customWidth="1"/>
    <col min="3606" max="3606" width="9.28515625" style="8" customWidth="1"/>
    <col min="3607" max="3607" width="11" style="8" customWidth="1"/>
    <col min="3608" max="3622" width="7.85546875" style="8" customWidth="1"/>
    <col min="3623" max="3623" width="9.140625" style="8"/>
    <col min="3624" max="3624" width="4.140625" style="8" customWidth="1"/>
    <col min="3625" max="3840" width="9.140625" style="8"/>
    <col min="3841" max="3841" width="34.28515625" style="8" customWidth="1"/>
    <col min="3842" max="3852" width="7.7109375" style="8" customWidth="1"/>
    <col min="3853" max="3857" width="9" style="8" customWidth="1"/>
    <col min="3858" max="3858" width="10.7109375" style="8" customWidth="1"/>
    <col min="3859" max="3860" width="9" style="8" customWidth="1"/>
    <col min="3861" max="3861" width="7.7109375" style="8" customWidth="1"/>
    <col min="3862" max="3862" width="9.28515625" style="8" customWidth="1"/>
    <col min="3863" max="3863" width="11" style="8" customWidth="1"/>
    <col min="3864" max="3878" width="7.85546875" style="8" customWidth="1"/>
    <col min="3879" max="3879" width="9.140625" style="8"/>
    <col min="3880" max="3880" width="4.140625" style="8" customWidth="1"/>
    <col min="3881" max="4096" width="9.140625" style="8"/>
    <col min="4097" max="4097" width="34.28515625" style="8" customWidth="1"/>
    <col min="4098" max="4108" width="7.7109375" style="8" customWidth="1"/>
    <col min="4109" max="4113" width="9" style="8" customWidth="1"/>
    <col min="4114" max="4114" width="10.7109375" style="8" customWidth="1"/>
    <col min="4115" max="4116" width="9" style="8" customWidth="1"/>
    <col min="4117" max="4117" width="7.7109375" style="8" customWidth="1"/>
    <col min="4118" max="4118" width="9.28515625" style="8" customWidth="1"/>
    <col min="4119" max="4119" width="11" style="8" customWidth="1"/>
    <col min="4120" max="4134" width="7.85546875" style="8" customWidth="1"/>
    <col min="4135" max="4135" width="9.140625" style="8"/>
    <col min="4136" max="4136" width="4.140625" style="8" customWidth="1"/>
    <col min="4137" max="4352" width="9.140625" style="8"/>
    <col min="4353" max="4353" width="34.28515625" style="8" customWidth="1"/>
    <col min="4354" max="4364" width="7.7109375" style="8" customWidth="1"/>
    <col min="4365" max="4369" width="9" style="8" customWidth="1"/>
    <col min="4370" max="4370" width="10.7109375" style="8" customWidth="1"/>
    <col min="4371" max="4372" width="9" style="8" customWidth="1"/>
    <col min="4373" max="4373" width="7.7109375" style="8" customWidth="1"/>
    <col min="4374" max="4374" width="9.28515625" style="8" customWidth="1"/>
    <col min="4375" max="4375" width="11" style="8" customWidth="1"/>
    <col min="4376" max="4390" width="7.85546875" style="8" customWidth="1"/>
    <col min="4391" max="4391" width="9.140625" style="8"/>
    <col min="4392" max="4392" width="4.140625" style="8" customWidth="1"/>
    <col min="4393" max="4608" width="9.140625" style="8"/>
    <col min="4609" max="4609" width="34.28515625" style="8" customWidth="1"/>
    <col min="4610" max="4620" width="7.7109375" style="8" customWidth="1"/>
    <col min="4621" max="4625" width="9" style="8" customWidth="1"/>
    <col min="4626" max="4626" width="10.7109375" style="8" customWidth="1"/>
    <col min="4627" max="4628" width="9" style="8" customWidth="1"/>
    <col min="4629" max="4629" width="7.7109375" style="8" customWidth="1"/>
    <col min="4630" max="4630" width="9.28515625" style="8" customWidth="1"/>
    <col min="4631" max="4631" width="11" style="8" customWidth="1"/>
    <col min="4632" max="4646" width="7.85546875" style="8" customWidth="1"/>
    <col min="4647" max="4647" width="9.140625" style="8"/>
    <col min="4648" max="4648" width="4.140625" style="8" customWidth="1"/>
    <col min="4649" max="4864" width="9.140625" style="8"/>
    <col min="4865" max="4865" width="34.28515625" style="8" customWidth="1"/>
    <col min="4866" max="4876" width="7.7109375" style="8" customWidth="1"/>
    <col min="4877" max="4881" width="9" style="8" customWidth="1"/>
    <col min="4882" max="4882" width="10.7109375" style="8" customWidth="1"/>
    <col min="4883" max="4884" width="9" style="8" customWidth="1"/>
    <col min="4885" max="4885" width="7.7109375" style="8" customWidth="1"/>
    <col min="4886" max="4886" width="9.28515625" style="8" customWidth="1"/>
    <col min="4887" max="4887" width="11" style="8" customWidth="1"/>
    <col min="4888" max="4902" width="7.85546875" style="8" customWidth="1"/>
    <col min="4903" max="4903" width="9.140625" style="8"/>
    <col min="4904" max="4904" width="4.140625" style="8" customWidth="1"/>
    <col min="4905" max="5120" width="9.140625" style="8"/>
    <col min="5121" max="5121" width="34.28515625" style="8" customWidth="1"/>
    <col min="5122" max="5132" width="7.7109375" style="8" customWidth="1"/>
    <col min="5133" max="5137" width="9" style="8" customWidth="1"/>
    <col min="5138" max="5138" width="10.7109375" style="8" customWidth="1"/>
    <col min="5139" max="5140" width="9" style="8" customWidth="1"/>
    <col min="5141" max="5141" width="7.7109375" style="8" customWidth="1"/>
    <col min="5142" max="5142" width="9.28515625" style="8" customWidth="1"/>
    <col min="5143" max="5143" width="11" style="8" customWidth="1"/>
    <col min="5144" max="5158" width="7.85546875" style="8" customWidth="1"/>
    <col min="5159" max="5159" width="9.140625" style="8"/>
    <col min="5160" max="5160" width="4.140625" style="8" customWidth="1"/>
    <col min="5161" max="5376" width="9.140625" style="8"/>
    <col min="5377" max="5377" width="34.28515625" style="8" customWidth="1"/>
    <col min="5378" max="5388" width="7.7109375" style="8" customWidth="1"/>
    <col min="5389" max="5393" width="9" style="8" customWidth="1"/>
    <col min="5394" max="5394" width="10.7109375" style="8" customWidth="1"/>
    <col min="5395" max="5396" width="9" style="8" customWidth="1"/>
    <col min="5397" max="5397" width="7.7109375" style="8" customWidth="1"/>
    <col min="5398" max="5398" width="9.28515625" style="8" customWidth="1"/>
    <col min="5399" max="5399" width="11" style="8" customWidth="1"/>
    <col min="5400" max="5414" width="7.85546875" style="8" customWidth="1"/>
    <col min="5415" max="5415" width="9.140625" style="8"/>
    <col min="5416" max="5416" width="4.140625" style="8" customWidth="1"/>
    <col min="5417" max="5632" width="9.140625" style="8"/>
    <col min="5633" max="5633" width="34.28515625" style="8" customWidth="1"/>
    <col min="5634" max="5644" width="7.7109375" style="8" customWidth="1"/>
    <col min="5645" max="5649" width="9" style="8" customWidth="1"/>
    <col min="5650" max="5650" width="10.7109375" style="8" customWidth="1"/>
    <col min="5651" max="5652" width="9" style="8" customWidth="1"/>
    <col min="5653" max="5653" width="7.7109375" style="8" customWidth="1"/>
    <col min="5654" max="5654" width="9.28515625" style="8" customWidth="1"/>
    <col min="5655" max="5655" width="11" style="8" customWidth="1"/>
    <col min="5656" max="5670" width="7.85546875" style="8" customWidth="1"/>
    <col min="5671" max="5671" width="9.140625" style="8"/>
    <col min="5672" max="5672" width="4.140625" style="8" customWidth="1"/>
    <col min="5673" max="5888" width="9.140625" style="8"/>
    <col min="5889" max="5889" width="34.28515625" style="8" customWidth="1"/>
    <col min="5890" max="5900" width="7.7109375" style="8" customWidth="1"/>
    <col min="5901" max="5905" width="9" style="8" customWidth="1"/>
    <col min="5906" max="5906" width="10.7109375" style="8" customWidth="1"/>
    <col min="5907" max="5908" width="9" style="8" customWidth="1"/>
    <col min="5909" max="5909" width="7.7109375" style="8" customWidth="1"/>
    <col min="5910" max="5910" width="9.28515625" style="8" customWidth="1"/>
    <col min="5911" max="5911" width="11" style="8" customWidth="1"/>
    <col min="5912" max="5926" width="7.85546875" style="8" customWidth="1"/>
    <col min="5927" max="5927" width="9.140625" style="8"/>
    <col min="5928" max="5928" width="4.140625" style="8" customWidth="1"/>
    <col min="5929" max="6144" width="9.140625" style="8"/>
    <col min="6145" max="6145" width="34.28515625" style="8" customWidth="1"/>
    <col min="6146" max="6156" width="7.7109375" style="8" customWidth="1"/>
    <col min="6157" max="6161" width="9" style="8" customWidth="1"/>
    <col min="6162" max="6162" width="10.7109375" style="8" customWidth="1"/>
    <col min="6163" max="6164" width="9" style="8" customWidth="1"/>
    <col min="6165" max="6165" width="7.7109375" style="8" customWidth="1"/>
    <col min="6166" max="6166" width="9.28515625" style="8" customWidth="1"/>
    <col min="6167" max="6167" width="11" style="8" customWidth="1"/>
    <col min="6168" max="6182" width="7.85546875" style="8" customWidth="1"/>
    <col min="6183" max="6183" width="9.140625" style="8"/>
    <col min="6184" max="6184" width="4.140625" style="8" customWidth="1"/>
    <col min="6185" max="6400" width="9.140625" style="8"/>
    <col min="6401" max="6401" width="34.28515625" style="8" customWidth="1"/>
    <col min="6402" max="6412" width="7.7109375" style="8" customWidth="1"/>
    <col min="6413" max="6417" width="9" style="8" customWidth="1"/>
    <col min="6418" max="6418" width="10.7109375" style="8" customWidth="1"/>
    <col min="6419" max="6420" width="9" style="8" customWidth="1"/>
    <col min="6421" max="6421" width="7.7109375" style="8" customWidth="1"/>
    <col min="6422" max="6422" width="9.28515625" style="8" customWidth="1"/>
    <col min="6423" max="6423" width="11" style="8" customWidth="1"/>
    <col min="6424" max="6438" width="7.85546875" style="8" customWidth="1"/>
    <col min="6439" max="6439" width="9.140625" style="8"/>
    <col min="6440" max="6440" width="4.140625" style="8" customWidth="1"/>
    <col min="6441" max="6656" width="9.140625" style="8"/>
    <col min="6657" max="6657" width="34.28515625" style="8" customWidth="1"/>
    <col min="6658" max="6668" width="7.7109375" style="8" customWidth="1"/>
    <col min="6669" max="6673" width="9" style="8" customWidth="1"/>
    <col min="6674" max="6674" width="10.7109375" style="8" customWidth="1"/>
    <col min="6675" max="6676" width="9" style="8" customWidth="1"/>
    <col min="6677" max="6677" width="7.7109375" style="8" customWidth="1"/>
    <col min="6678" max="6678" width="9.28515625" style="8" customWidth="1"/>
    <col min="6679" max="6679" width="11" style="8" customWidth="1"/>
    <col min="6680" max="6694" width="7.85546875" style="8" customWidth="1"/>
    <col min="6695" max="6695" width="9.140625" style="8"/>
    <col min="6696" max="6696" width="4.140625" style="8" customWidth="1"/>
    <col min="6697" max="6912" width="9.140625" style="8"/>
    <col min="6913" max="6913" width="34.28515625" style="8" customWidth="1"/>
    <col min="6914" max="6924" width="7.7109375" style="8" customWidth="1"/>
    <col min="6925" max="6929" width="9" style="8" customWidth="1"/>
    <col min="6930" max="6930" width="10.7109375" style="8" customWidth="1"/>
    <col min="6931" max="6932" width="9" style="8" customWidth="1"/>
    <col min="6933" max="6933" width="7.7109375" style="8" customWidth="1"/>
    <col min="6934" max="6934" width="9.28515625" style="8" customWidth="1"/>
    <col min="6935" max="6935" width="11" style="8" customWidth="1"/>
    <col min="6936" max="6950" width="7.85546875" style="8" customWidth="1"/>
    <col min="6951" max="6951" width="9.140625" style="8"/>
    <col min="6952" max="6952" width="4.140625" style="8" customWidth="1"/>
    <col min="6953" max="7168" width="9.140625" style="8"/>
    <col min="7169" max="7169" width="34.28515625" style="8" customWidth="1"/>
    <col min="7170" max="7180" width="7.7109375" style="8" customWidth="1"/>
    <col min="7181" max="7185" width="9" style="8" customWidth="1"/>
    <col min="7186" max="7186" width="10.7109375" style="8" customWidth="1"/>
    <col min="7187" max="7188" width="9" style="8" customWidth="1"/>
    <col min="7189" max="7189" width="7.7109375" style="8" customWidth="1"/>
    <col min="7190" max="7190" width="9.28515625" style="8" customWidth="1"/>
    <col min="7191" max="7191" width="11" style="8" customWidth="1"/>
    <col min="7192" max="7206" width="7.85546875" style="8" customWidth="1"/>
    <col min="7207" max="7207" width="9.140625" style="8"/>
    <col min="7208" max="7208" width="4.140625" style="8" customWidth="1"/>
    <col min="7209" max="7424" width="9.140625" style="8"/>
    <col min="7425" max="7425" width="34.28515625" style="8" customWidth="1"/>
    <col min="7426" max="7436" width="7.7109375" style="8" customWidth="1"/>
    <col min="7437" max="7441" width="9" style="8" customWidth="1"/>
    <col min="7442" max="7442" width="10.7109375" style="8" customWidth="1"/>
    <col min="7443" max="7444" width="9" style="8" customWidth="1"/>
    <col min="7445" max="7445" width="7.7109375" style="8" customWidth="1"/>
    <col min="7446" max="7446" width="9.28515625" style="8" customWidth="1"/>
    <col min="7447" max="7447" width="11" style="8" customWidth="1"/>
    <col min="7448" max="7462" width="7.85546875" style="8" customWidth="1"/>
    <col min="7463" max="7463" width="9.140625" style="8"/>
    <col min="7464" max="7464" width="4.140625" style="8" customWidth="1"/>
    <col min="7465" max="7680" width="9.140625" style="8"/>
    <col min="7681" max="7681" width="34.28515625" style="8" customWidth="1"/>
    <col min="7682" max="7692" width="7.7109375" style="8" customWidth="1"/>
    <col min="7693" max="7697" width="9" style="8" customWidth="1"/>
    <col min="7698" max="7698" width="10.7109375" style="8" customWidth="1"/>
    <col min="7699" max="7700" width="9" style="8" customWidth="1"/>
    <col min="7701" max="7701" width="7.7109375" style="8" customWidth="1"/>
    <col min="7702" max="7702" width="9.28515625" style="8" customWidth="1"/>
    <col min="7703" max="7703" width="11" style="8" customWidth="1"/>
    <col min="7704" max="7718" width="7.85546875" style="8" customWidth="1"/>
    <col min="7719" max="7719" width="9.140625" style="8"/>
    <col min="7720" max="7720" width="4.140625" style="8" customWidth="1"/>
    <col min="7721" max="7936" width="9.140625" style="8"/>
    <col min="7937" max="7937" width="34.28515625" style="8" customWidth="1"/>
    <col min="7938" max="7948" width="7.7109375" style="8" customWidth="1"/>
    <col min="7949" max="7953" width="9" style="8" customWidth="1"/>
    <col min="7954" max="7954" width="10.7109375" style="8" customWidth="1"/>
    <col min="7955" max="7956" width="9" style="8" customWidth="1"/>
    <col min="7957" max="7957" width="7.7109375" style="8" customWidth="1"/>
    <col min="7958" max="7958" width="9.28515625" style="8" customWidth="1"/>
    <col min="7959" max="7959" width="11" style="8" customWidth="1"/>
    <col min="7960" max="7974" width="7.85546875" style="8" customWidth="1"/>
    <col min="7975" max="7975" width="9.140625" style="8"/>
    <col min="7976" max="7976" width="4.140625" style="8" customWidth="1"/>
    <col min="7977" max="8192" width="9.140625" style="8"/>
    <col min="8193" max="8193" width="34.28515625" style="8" customWidth="1"/>
    <col min="8194" max="8204" width="7.7109375" style="8" customWidth="1"/>
    <col min="8205" max="8209" width="9" style="8" customWidth="1"/>
    <col min="8210" max="8210" width="10.7109375" style="8" customWidth="1"/>
    <col min="8211" max="8212" width="9" style="8" customWidth="1"/>
    <col min="8213" max="8213" width="7.7109375" style="8" customWidth="1"/>
    <col min="8214" max="8214" width="9.28515625" style="8" customWidth="1"/>
    <col min="8215" max="8215" width="11" style="8" customWidth="1"/>
    <col min="8216" max="8230" width="7.85546875" style="8" customWidth="1"/>
    <col min="8231" max="8231" width="9.140625" style="8"/>
    <col min="8232" max="8232" width="4.140625" style="8" customWidth="1"/>
    <col min="8233" max="8448" width="9.140625" style="8"/>
    <col min="8449" max="8449" width="34.28515625" style="8" customWidth="1"/>
    <col min="8450" max="8460" width="7.7109375" style="8" customWidth="1"/>
    <col min="8461" max="8465" width="9" style="8" customWidth="1"/>
    <col min="8466" max="8466" width="10.7109375" style="8" customWidth="1"/>
    <col min="8467" max="8468" width="9" style="8" customWidth="1"/>
    <col min="8469" max="8469" width="7.7109375" style="8" customWidth="1"/>
    <col min="8470" max="8470" width="9.28515625" style="8" customWidth="1"/>
    <col min="8471" max="8471" width="11" style="8" customWidth="1"/>
    <col min="8472" max="8486" width="7.85546875" style="8" customWidth="1"/>
    <col min="8487" max="8487" width="9.140625" style="8"/>
    <col min="8488" max="8488" width="4.140625" style="8" customWidth="1"/>
    <col min="8489" max="8704" width="9.140625" style="8"/>
    <col min="8705" max="8705" width="34.28515625" style="8" customWidth="1"/>
    <col min="8706" max="8716" width="7.7109375" style="8" customWidth="1"/>
    <col min="8717" max="8721" width="9" style="8" customWidth="1"/>
    <col min="8722" max="8722" width="10.7109375" style="8" customWidth="1"/>
    <col min="8723" max="8724" width="9" style="8" customWidth="1"/>
    <col min="8725" max="8725" width="7.7109375" style="8" customWidth="1"/>
    <col min="8726" max="8726" width="9.28515625" style="8" customWidth="1"/>
    <col min="8727" max="8727" width="11" style="8" customWidth="1"/>
    <col min="8728" max="8742" width="7.85546875" style="8" customWidth="1"/>
    <col min="8743" max="8743" width="9.140625" style="8"/>
    <col min="8744" max="8744" width="4.140625" style="8" customWidth="1"/>
    <col min="8745" max="8960" width="9.140625" style="8"/>
    <col min="8961" max="8961" width="34.28515625" style="8" customWidth="1"/>
    <col min="8962" max="8972" width="7.7109375" style="8" customWidth="1"/>
    <col min="8973" max="8977" width="9" style="8" customWidth="1"/>
    <col min="8978" max="8978" width="10.7109375" style="8" customWidth="1"/>
    <col min="8979" max="8980" width="9" style="8" customWidth="1"/>
    <col min="8981" max="8981" width="7.7109375" style="8" customWidth="1"/>
    <col min="8982" max="8982" width="9.28515625" style="8" customWidth="1"/>
    <col min="8983" max="8983" width="11" style="8" customWidth="1"/>
    <col min="8984" max="8998" width="7.85546875" style="8" customWidth="1"/>
    <col min="8999" max="8999" width="9.140625" style="8"/>
    <col min="9000" max="9000" width="4.140625" style="8" customWidth="1"/>
    <col min="9001" max="9216" width="9.140625" style="8"/>
    <col min="9217" max="9217" width="34.28515625" style="8" customWidth="1"/>
    <col min="9218" max="9228" width="7.7109375" style="8" customWidth="1"/>
    <col min="9229" max="9233" width="9" style="8" customWidth="1"/>
    <col min="9234" max="9234" width="10.7109375" style="8" customWidth="1"/>
    <col min="9235" max="9236" width="9" style="8" customWidth="1"/>
    <col min="9237" max="9237" width="7.7109375" style="8" customWidth="1"/>
    <col min="9238" max="9238" width="9.28515625" style="8" customWidth="1"/>
    <col min="9239" max="9239" width="11" style="8" customWidth="1"/>
    <col min="9240" max="9254" width="7.85546875" style="8" customWidth="1"/>
    <col min="9255" max="9255" width="9.140625" style="8"/>
    <col min="9256" max="9256" width="4.140625" style="8" customWidth="1"/>
    <col min="9257" max="9472" width="9.140625" style="8"/>
    <col min="9473" max="9473" width="34.28515625" style="8" customWidth="1"/>
    <col min="9474" max="9484" width="7.7109375" style="8" customWidth="1"/>
    <col min="9485" max="9489" width="9" style="8" customWidth="1"/>
    <col min="9490" max="9490" width="10.7109375" style="8" customWidth="1"/>
    <col min="9491" max="9492" width="9" style="8" customWidth="1"/>
    <col min="9493" max="9493" width="7.7109375" style="8" customWidth="1"/>
    <col min="9494" max="9494" width="9.28515625" style="8" customWidth="1"/>
    <col min="9495" max="9495" width="11" style="8" customWidth="1"/>
    <col min="9496" max="9510" width="7.85546875" style="8" customWidth="1"/>
    <col min="9511" max="9511" width="9.140625" style="8"/>
    <col min="9512" max="9512" width="4.140625" style="8" customWidth="1"/>
    <col min="9513" max="9728" width="9.140625" style="8"/>
    <col min="9729" max="9729" width="34.28515625" style="8" customWidth="1"/>
    <col min="9730" max="9740" width="7.7109375" style="8" customWidth="1"/>
    <col min="9741" max="9745" width="9" style="8" customWidth="1"/>
    <col min="9746" max="9746" width="10.7109375" style="8" customWidth="1"/>
    <col min="9747" max="9748" width="9" style="8" customWidth="1"/>
    <col min="9749" max="9749" width="7.7109375" style="8" customWidth="1"/>
    <col min="9750" max="9750" width="9.28515625" style="8" customWidth="1"/>
    <col min="9751" max="9751" width="11" style="8" customWidth="1"/>
    <col min="9752" max="9766" width="7.85546875" style="8" customWidth="1"/>
    <col min="9767" max="9767" width="9.140625" style="8"/>
    <col min="9768" max="9768" width="4.140625" style="8" customWidth="1"/>
    <col min="9769" max="9984" width="9.140625" style="8"/>
    <col min="9985" max="9985" width="34.28515625" style="8" customWidth="1"/>
    <col min="9986" max="9996" width="7.7109375" style="8" customWidth="1"/>
    <col min="9997" max="10001" width="9" style="8" customWidth="1"/>
    <col min="10002" max="10002" width="10.7109375" style="8" customWidth="1"/>
    <col min="10003" max="10004" width="9" style="8" customWidth="1"/>
    <col min="10005" max="10005" width="7.7109375" style="8" customWidth="1"/>
    <col min="10006" max="10006" width="9.28515625" style="8" customWidth="1"/>
    <col min="10007" max="10007" width="11" style="8" customWidth="1"/>
    <col min="10008" max="10022" width="7.85546875" style="8" customWidth="1"/>
    <col min="10023" max="10023" width="9.140625" style="8"/>
    <col min="10024" max="10024" width="4.140625" style="8" customWidth="1"/>
    <col min="10025" max="10240" width="9.140625" style="8"/>
    <col min="10241" max="10241" width="34.28515625" style="8" customWidth="1"/>
    <col min="10242" max="10252" width="7.7109375" style="8" customWidth="1"/>
    <col min="10253" max="10257" width="9" style="8" customWidth="1"/>
    <col min="10258" max="10258" width="10.7109375" style="8" customWidth="1"/>
    <col min="10259" max="10260" width="9" style="8" customWidth="1"/>
    <col min="10261" max="10261" width="7.7109375" style="8" customWidth="1"/>
    <col min="10262" max="10262" width="9.28515625" style="8" customWidth="1"/>
    <col min="10263" max="10263" width="11" style="8" customWidth="1"/>
    <col min="10264" max="10278" width="7.85546875" style="8" customWidth="1"/>
    <col min="10279" max="10279" width="9.140625" style="8"/>
    <col min="10280" max="10280" width="4.140625" style="8" customWidth="1"/>
    <col min="10281" max="10496" width="9.140625" style="8"/>
    <col min="10497" max="10497" width="34.28515625" style="8" customWidth="1"/>
    <col min="10498" max="10508" width="7.7109375" style="8" customWidth="1"/>
    <col min="10509" max="10513" width="9" style="8" customWidth="1"/>
    <col min="10514" max="10514" width="10.7109375" style="8" customWidth="1"/>
    <col min="10515" max="10516" width="9" style="8" customWidth="1"/>
    <col min="10517" max="10517" width="7.7109375" style="8" customWidth="1"/>
    <col min="10518" max="10518" width="9.28515625" style="8" customWidth="1"/>
    <col min="10519" max="10519" width="11" style="8" customWidth="1"/>
    <col min="10520" max="10534" width="7.85546875" style="8" customWidth="1"/>
    <col min="10535" max="10535" width="9.140625" style="8"/>
    <col min="10536" max="10536" width="4.140625" style="8" customWidth="1"/>
    <col min="10537" max="10752" width="9.140625" style="8"/>
    <col min="10753" max="10753" width="34.28515625" style="8" customWidth="1"/>
    <col min="10754" max="10764" width="7.7109375" style="8" customWidth="1"/>
    <col min="10765" max="10769" width="9" style="8" customWidth="1"/>
    <col min="10770" max="10770" width="10.7109375" style="8" customWidth="1"/>
    <col min="10771" max="10772" width="9" style="8" customWidth="1"/>
    <col min="10773" max="10773" width="7.7109375" style="8" customWidth="1"/>
    <col min="10774" max="10774" width="9.28515625" style="8" customWidth="1"/>
    <col min="10775" max="10775" width="11" style="8" customWidth="1"/>
    <col min="10776" max="10790" width="7.85546875" style="8" customWidth="1"/>
    <col min="10791" max="10791" width="9.140625" style="8"/>
    <col min="10792" max="10792" width="4.140625" style="8" customWidth="1"/>
    <col min="10793" max="11008" width="9.140625" style="8"/>
    <col min="11009" max="11009" width="34.28515625" style="8" customWidth="1"/>
    <col min="11010" max="11020" width="7.7109375" style="8" customWidth="1"/>
    <col min="11021" max="11025" width="9" style="8" customWidth="1"/>
    <col min="11026" max="11026" width="10.7109375" style="8" customWidth="1"/>
    <col min="11027" max="11028" width="9" style="8" customWidth="1"/>
    <col min="11029" max="11029" width="7.7109375" style="8" customWidth="1"/>
    <col min="11030" max="11030" width="9.28515625" style="8" customWidth="1"/>
    <col min="11031" max="11031" width="11" style="8" customWidth="1"/>
    <col min="11032" max="11046" width="7.85546875" style="8" customWidth="1"/>
    <col min="11047" max="11047" width="9.140625" style="8"/>
    <col min="11048" max="11048" width="4.140625" style="8" customWidth="1"/>
    <col min="11049" max="11264" width="9.140625" style="8"/>
    <col min="11265" max="11265" width="34.28515625" style="8" customWidth="1"/>
    <col min="11266" max="11276" width="7.7109375" style="8" customWidth="1"/>
    <col min="11277" max="11281" width="9" style="8" customWidth="1"/>
    <col min="11282" max="11282" width="10.7109375" style="8" customWidth="1"/>
    <col min="11283" max="11284" width="9" style="8" customWidth="1"/>
    <col min="11285" max="11285" width="7.7109375" style="8" customWidth="1"/>
    <col min="11286" max="11286" width="9.28515625" style="8" customWidth="1"/>
    <col min="11287" max="11287" width="11" style="8" customWidth="1"/>
    <col min="11288" max="11302" width="7.85546875" style="8" customWidth="1"/>
    <col min="11303" max="11303" width="9.140625" style="8"/>
    <col min="11304" max="11304" width="4.140625" style="8" customWidth="1"/>
    <col min="11305" max="11520" width="9.140625" style="8"/>
    <col min="11521" max="11521" width="34.28515625" style="8" customWidth="1"/>
    <col min="11522" max="11532" width="7.7109375" style="8" customWidth="1"/>
    <col min="11533" max="11537" width="9" style="8" customWidth="1"/>
    <col min="11538" max="11538" width="10.7109375" style="8" customWidth="1"/>
    <col min="11539" max="11540" width="9" style="8" customWidth="1"/>
    <col min="11541" max="11541" width="7.7109375" style="8" customWidth="1"/>
    <col min="11542" max="11542" width="9.28515625" style="8" customWidth="1"/>
    <col min="11543" max="11543" width="11" style="8" customWidth="1"/>
    <col min="11544" max="11558" width="7.85546875" style="8" customWidth="1"/>
    <col min="11559" max="11559" width="9.140625" style="8"/>
    <col min="11560" max="11560" width="4.140625" style="8" customWidth="1"/>
    <col min="11561" max="11776" width="9.140625" style="8"/>
    <col min="11777" max="11777" width="34.28515625" style="8" customWidth="1"/>
    <col min="11778" max="11788" width="7.7109375" style="8" customWidth="1"/>
    <col min="11789" max="11793" width="9" style="8" customWidth="1"/>
    <col min="11794" max="11794" width="10.7109375" style="8" customWidth="1"/>
    <col min="11795" max="11796" width="9" style="8" customWidth="1"/>
    <col min="11797" max="11797" width="7.7109375" style="8" customWidth="1"/>
    <col min="11798" max="11798" width="9.28515625" style="8" customWidth="1"/>
    <col min="11799" max="11799" width="11" style="8" customWidth="1"/>
    <col min="11800" max="11814" width="7.85546875" style="8" customWidth="1"/>
    <col min="11815" max="11815" width="9.140625" style="8"/>
    <col min="11816" max="11816" width="4.140625" style="8" customWidth="1"/>
    <col min="11817" max="12032" width="9.140625" style="8"/>
    <col min="12033" max="12033" width="34.28515625" style="8" customWidth="1"/>
    <col min="12034" max="12044" width="7.7109375" style="8" customWidth="1"/>
    <col min="12045" max="12049" width="9" style="8" customWidth="1"/>
    <col min="12050" max="12050" width="10.7109375" style="8" customWidth="1"/>
    <col min="12051" max="12052" width="9" style="8" customWidth="1"/>
    <col min="12053" max="12053" width="7.7109375" style="8" customWidth="1"/>
    <col min="12054" max="12054" width="9.28515625" style="8" customWidth="1"/>
    <col min="12055" max="12055" width="11" style="8" customWidth="1"/>
    <col min="12056" max="12070" width="7.85546875" style="8" customWidth="1"/>
    <col min="12071" max="12071" width="9.140625" style="8"/>
    <col min="12072" max="12072" width="4.140625" style="8" customWidth="1"/>
    <col min="12073" max="12288" width="9.140625" style="8"/>
    <col min="12289" max="12289" width="34.28515625" style="8" customWidth="1"/>
    <col min="12290" max="12300" width="7.7109375" style="8" customWidth="1"/>
    <col min="12301" max="12305" width="9" style="8" customWidth="1"/>
    <col min="12306" max="12306" width="10.7109375" style="8" customWidth="1"/>
    <col min="12307" max="12308" width="9" style="8" customWidth="1"/>
    <col min="12309" max="12309" width="7.7109375" style="8" customWidth="1"/>
    <col min="12310" max="12310" width="9.28515625" style="8" customWidth="1"/>
    <col min="12311" max="12311" width="11" style="8" customWidth="1"/>
    <col min="12312" max="12326" width="7.85546875" style="8" customWidth="1"/>
    <col min="12327" max="12327" width="9.140625" style="8"/>
    <col min="12328" max="12328" width="4.140625" style="8" customWidth="1"/>
    <col min="12329" max="12544" width="9.140625" style="8"/>
    <col min="12545" max="12545" width="34.28515625" style="8" customWidth="1"/>
    <col min="12546" max="12556" width="7.7109375" style="8" customWidth="1"/>
    <col min="12557" max="12561" width="9" style="8" customWidth="1"/>
    <col min="12562" max="12562" width="10.7109375" style="8" customWidth="1"/>
    <col min="12563" max="12564" width="9" style="8" customWidth="1"/>
    <col min="12565" max="12565" width="7.7109375" style="8" customWidth="1"/>
    <col min="12566" max="12566" width="9.28515625" style="8" customWidth="1"/>
    <col min="12567" max="12567" width="11" style="8" customWidth="1"/>
    <col min="12568" max="12582" width="7.85546875" style="8" customWidth="1"/>
    <col min="12583" max="12583" width="9.140625" style="8"/>
    <col min="12584" max="12584" width="4.140625" style="8" customWidth="1"/>
    <col min="12585" max="12800" width="9.140625" style="8"/>
    <col min="12801" max="12801" width="34.28515625" style="8" customWidth="1"/>
    <col min="12802" max="12812" width="7.7109375" style="8" customWidth="1"/>
    <col min="12813" max="12817" width="9" style="8" customWidth="1"/>
    <col min="12818" max="12818" width="10.7109375" style="8" customWidth="1"/>
    <col min="12819" max="12820" width="9" style="8" customWidth="1"/>
    <col min="12821" max="12821" width="7.7109375" style="8" customWidth="1"/>
    <col min="12822" max="12822" width="9.28515625" style="8" customWidth="1"/>
    <col min="12823" max="12823" width="11" style="8" customWidth="1"/>
    <col min="12824" max="12838" width="7.85546875" style="8" customWidth="1"/>
    <col min="12839" max="12839" width="9.140625" style="8"/>
    <col min="12840" max="12840" width="4.140625" style="8" customWidth="1"/>
    <col min="12841" max="13056" width="9.140625" style="8"/>
    <col min="13057" max="13057" width="34.28515625" style="8" customWidth="1"/>
    <col min="13058" max="13068" width="7.7109375" style="8" customWidth="1"/>
    <col min="13069" max="13073" width="9" style="8" customWidth="1"/>
    <col min="13074" max="13074" width="10.7109375" style="8" customWidth="1"/>
    <col min="13075" max="13076" width="9" style="8" customWidth="1"/>
    <col min="13077" max="13077" width="7.7109375" style="8" customWidth="1"/>
    <col min="13078" max="13078" width="9.28515625" style="8" customWidth="1"/>
    <col min="13079" max="13079" width="11" style="8" customWidth="1"/>
    <col min="13080" max="13094" width="7.85546875" style="8" customWidth="1"/>
    <col min="13095" max="13095" width="9.140625" style="8"/>
    <col min="13096" max="13096" width="4.140625" style="8" customWidth="1"/>
    <col min="13097" max="13312" width="9.140625" style="8"/>
    <col min="13313" max="13313" width="34.28515625" style="8" customWidth="1"/>
    <col min="13314" max="13324" width="7.7109375" style="8" customWidth="1"/>
    <col min="13325" max="13329" width="9" style="8" customWidth="1"/>
    <col min="13330" max="13330" width="10.7109375" style="8" customWidth="1"/>
    <col min="13331" max="13332" width="9" style="8" customWidth="1"/>
    <col min="13333" max="13333" width="7.7109375" style="8" customWidth="1"/>
    <col min="13334" max="13334" width="9.28515625" style="8" customWidth="1"/>
    <col min="13335" max="13335" width="11" style="8" customWidth="1"/>
    <col min="13336" max="13350" width="7.85546875" style="8" customWidth="1"/>
    <col min="13351" max="13351" width="9.140625" style="8"/>
    <col min="13352" max="13352" width="4.140625" style="8" customWidth="1"/>
    <col min="13353" max="13568" width="9.140625" style="8"/>
    <col min="13569" max="13569" width="34.28515625" style="8" customWidth="1"/>
    <col min="13570" max="13580" width="7.7109375" style="8" customWidth="1"/>
    <col min="13581" max="13585" width="9" style="8" customWidth="1"/>
    <col min="13586" max="13586" width="10.7109375" style="8" customWidth="1"/>
    <col min="13587" max="13588" width="9" style="8" customWidth="1"/>
    <col min="13589" max="13589" width="7.7109375" style="8" customWidth="1"/>
    <col min="13590" max="13590" width="9.28515625" style="8" customWidth="1"/>
    <col min="13591" max="13591" width="11" style="8" customWidth="1"/>
    <col min="13592" max="13606" width="7.85546875" style="8" customWidth="1"/>
    <col min="13607" max="13607" width="9.140625" style="8"/>
    <col min="13608" max="13608" width="4.140625" style="8" customWidth="1"/>
    <col min="13609" max="13824" width="9.140625" style="8"/>
    <col min="13825" max="13825" width="34.28515625" style="8" customWidth="1"/>
    <col min="13826" max="13836" width="7.7109375" style="8" customWidth="1"/>
    <col min="13837" max="13841" width="9" style="8" customWidth="1"/>
    <col min="13842" max="13842" width="10.7109375" style="8" customWidth="1"/>
    <col min="13843" max="13844" width="9" style="8" customWidth="1"/>
    <col min="13845" max="13845" width="7.7109375" style="8" customWidth="1"/>
    <col min="13846" max="13846" width="9.28515625" style="8" customWidth="1"/>
    <col min="13847" max="13847" width="11" style="8" customWidth="1"/>
    <col min="13848" max="13862" width="7.85546875" style="8" customWidth="1"/>
    <col min="13863" max="13863" width="9.140625" style="8"/>
    <col min="13864" max="13864" width="4.140625" style="8" customWidth="1"/>
    <col min="13865" max="14080" width="9.140625" style="8"/>
    <col min="14081" max="14081" width="34.28515625" style="8" customWidth="1"/>
    <col min="14082" max="14092" width="7.7109375" style="8" customWidth="1"/>
    <col min="14093" max="14097" width="9" style="8" customWidth="1"/>
    <col min="14098" max="14098" width="10.7109375" style="8" customWidth="1"/>
    <col min="14099" max="14100" width="9" style="8" customWidth="1"/>
    <col min="14101" max="14101" width="7.7109375" style="8" customWidth="1"/>
    <col min="14102" max="14102" width="9.28515625" style="8" customWidth="1"/>
    <col min="14103" max="14103" width="11" style="8" customWidth="1"/>
    <col min="14104" max="14118" width="7.85546875" style="8" customWidth="1"/>
    <col min="14119" max="14119" width="9.140625" style="8"/>
    <col min="14120" max="14120" width="4.140625" style="8" customWidth="1"/>
    <col min="14121" max="14336" width="9.140625" style="8"/>
    <col min="14337" max="14337" width="34.28515625" style="8" customWidth="1"/>
    <col min="14338" max="14348" width="7.7109375" style="8" customWidth="1"/>
    <col min="14349" max="14353" width="9" style="8" customWidth="1"/>
    <col min="14354" max="14354" width="10.7109375" style="8" customWidth="1"/>
    <col min="14355" max="14356" width="9" style="8" customWidth="1"/>
    <col min="14357" max="14357" width="7.7109375" style="8" customWidth="1"/>
    <col min="14358" max="14358" width="9.28515625" style="8" customWidth="1"/>
    <col min="14359" max="14359" width="11" style="8" customWidth="1"/>
    <col min="14360" max="14374" width="7.85546875" style="8" customWidth="1"/>
    <col min="14375" max="14375" width="9.140625" style="8"/>
    <col min="14376" max="14376" width="4.140625" style="8" customWidth="1"/>
    <col min="14377" max="14592" width="9.140625" style="8"/>
    <col min="14593" max="14593" width="34.28515625" style="8" customWidth="1"/>
    <col min="14594" max="14604" width="7.7109375" style="8" customWidth="1"/>
    <col min="14605" max="14609" width="9" style="8" customWidth="1"/>
    <col min="14610" max="14610" width="10.7109375" style="8" customWidth="1"/>
    <col min="14611" max="14612" width="9" style="8" customWidth="1"/>
    <col min="14613" max="14613" width="7.7109375" style="8" customWidth="1"/>
    <col min="14614" max="14614" width="9.28515625" style="8" customWidth="1"/>
    <col min="14615" max="14615" width="11" style="8" customWidth="1"/>
    <col min="14616" max="14630" width="7.85546875" style="8" customWidth="1"/>
    <col min="14631" max="14631" width="9.140625" style="8"/>
    <col min="14632" max="14632" width="4.140625" style="8" customWidth="1"/>
    <col min="14633" max="14848" width="9.140625" style="8"/>
    <col min="14849" max="14849" width="34.28515625" style="8" customWidth="1"/>
    <col min="14850" max="14860" width="7.7109375" style="8" customWidth="1"/>
    <col min="14861" max="14865" width="9" style="8" customWidth="1"/>
    <col min="14866" max="14866" width="10.7109375" style="8" customWidth="1"/>
    <col min="14867" max="14868" width="9" style="8" customWidth="1"/>
    <col min="14869" max="14869" width="7.7109375" style="8" customWidth="1"/>
    <col min="14870" max="14870" width="9.28515625" style="8" customWidth="1"/>
    <col min="14871" max="14871" width="11" style="8" customWidth="1"/>
    <col min="14872" max="14886" width="7.85546875" style="8" customWidth="1"/>
    <col min="14887" max="14887" width="9.140625" style="8"/>
    <col min="14888" max="14888" width="4.140625" style="8" customWidth="1"/>
    <col min="14889" max="15104" width="9.140625" style="8"/>
    <col min="15105" max="15105" width="34.28515625" style="8" customWidth="1"/>
    <col min="15106" max="15116" width="7.7109375" style="8" customWidth="1"/>
    <col min="15117" max="15121" width="9" style="8" customWidth="1"/>
    <col min="15122" max="15122" width="10.7109375" style="8" customWidth="1"/>
    <col min="15123" max="15124" width="9" style="8" customWidth="1"/>
    <col min="15125" max="15125" width="7.7109375" style="8" customWidth="1"/>
    <col min="15126" max="15126" width="9.28515625" style="8" customWidth="1"/>
    <col min="15127" max="15127" width="11" style="8" customWidth="1"/>
    <col min="15128" max="15142" width="7.85546875" style="8" customWidth="1"/>
    <col min="15143" max="15143" width="9.140625" style="8"/>
    <col min="15144" max="15144" width="4.140625" style="8" customWidth="1"/>
    <col min="15145" max="15360" width="9.140625" style="8"/>
    <col min="15361" max="15361" width="34.28515625" style="8" customWidth="1"/>
    <col min="15362" max="15372" width="7.7109375" style="8" customWidth="1"/>
    <col min="15373" max="15377" width="9" style="8" customWidth="1"/>
    <col min="15378" max="15378" width="10.7109375" style="8" customWidth="1"/>
    <col min="15379" max="15380" width="9" style="8" customWidth="1"/>
    <col min="15381" max="15381" width="7.7109375" style="8" customWidth="1"/>
    <col min="15382" max="15382" width="9.28515625" style="8" customWidth="1"/>
    <col min="15383" max="15383" width="11" style="8" customWidth="1"/>
    <col min="15384" max="15398" width="7.85546875" style="8" customWidth="1"/>
    <col min="15399" max="15399" width="9.140625" style="8"/>
    <col min="15400" max="15400" width="4.140625" style="8" customWidth="1"/>
    <col min="15401" max="15616" width="9.140625" style="8"/>
    <col min="15617" max="15617" width="34.28515625" style="8" customWidth="1"/>
    <col min="15618" max="15628" width="7.7109375" style="8" customWidth="1"/>
    <col min="15629" max="15633" width="9" style="8" customWidth="1"/>
    <col min="15634" max="15634" width="10.7109375" style="8" customWidth="1"/>
    <col min="15635" max="15636" width="9" style="8" customWidth="1"/>
    <col min="15637" max="15637" width="7.7109375" style="8" customWidth="1"/>
    <col min="15638" max="15638" width="9.28515625" style="8" customWidth="1"/>
    <col min="15639" max="15639" width="11" style="8" customWidth="1"/>
    <col min="15640" max="15654" width="7.85546875" style="8" customWidth="1"/>
    <col min="15655" max="15655" width="9.140625" style="8"/>
    <col min="15656" max="15656" width="4.140625" style="8" customWidth="1"/>
    <col min="15657" max="15872" width="9.140625" style="8"/>
    <col min="15873" max="15873" width="34.28515625" style="8" customWidth="1"/>
    <col min="15874" max="15884" width="7.7109375" style="8" customWidth="1"/>
    <col min="15885" max="15889" width="9" style="8" customWidth="1"/>
    <col min="15890" max="15890" width="10.7109375" style="8" customWidth="1"/>
    <col min="15891" max="15892" width="9" style="8" customWidth="1"/>
    <col min="15893" max="15893" width="7.7109375" style="8" customWidth="1"/>
    <col min="15894" max="15894" width="9.28515625" style="8" customWidth="1"/>
    <col min="15895" max="15895" width="11" style="8" customWidth="1"/>
    <col min="15896" max="15910" width="7.85546875" style="8" customWidth="1"/>
    <col min="15911" max="15911" width="9.140625" style="8"/>
    <col min="15912" max="15912" width="4.140625" style="8" customWidth="1"/>
    <col min="15913" max="16128" width="9.140625" style="8"/>
    <col min="16129" max="16129" width="34.28515625" style="8" customWidth="1"/>
    <col min="16130" max="16140" width="7.7109375" style="8" customWidth="1"/>
    <col min="16141" max="16145" width="9" style="8" customWidth="1"/>
    <col min="16146" max="16146" width="10.7109375" style="8" customWidth="1"/>
    <col min="16147" max="16148" width="9" style="8" customWidth="1"/>
    <col min="16149" max="16149" width="7.7109375" style="8" customWidth="1"/>
    <col min="16150" max="16150" width="9.28515625" style="8" customWidth="1"/>
    <col min="16151" max="16151" width="11" style="8" customWidth="1"/>
    <col min="16152" max="16166" width="7.85546875" style="8" customWidth="1"/>
    <col min="16167" max="16167" width="9.140625" style="8"/>
    <col min="16168" max="16168" width="4.140625" style="8" customWidth="1"/>
    <col min="16169" max="16384" width="9.140625" style="8"/>
  </cols>
  <sheetData>
    <row r="1" spans="1:26" x14ac:dyDescent="0.2">
      <c r="A1" s="7" t="s">
        <v>614</v>
      </c>
      <c r="R1" s="9"/>
      <c r="S1" s="9"/>
      <c r="V1" s="10"/>
    </row>
    <row r="2" spans="1:26" ht="6.75" customHeight="1" thickBot="1" x14ac:dyDescent="0.25">
      <c r="A2" s="11"/>
    </row>
    <row r="3" spans="1:26" ht="12.75" customHeight="1" thickTop="1" thickBot="1" x14ac:dyDescent="0.25">
      <c r="A3" s="12"/>
      <c r="B3" s="13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35</v>
      </c>
      <c r="Q3" s="15" t="s">
        <v>543</v>
      </c>
      <c r="R3" s="15" t="s">
        <v>545</v>
      </c>
      <c r="S3" s="15" t="s">
        <v>552</v>
      </c>
      <c r="T3" s="15" t="s">
        <v>562</v>
      </c>
      <c r="U3" s="15" t="s">
        <v>591</v>
      </c>
      <c r="V3" s="15" t="s">
        <v>595</v>
      </c>
      <c r="W3" s="15" t="s">
        <v>599</v>
      </c>
      <c r="X3" s="15" t="s">
        <v>602</v>
      </c>
      <c r="Y3" s="15" t="s">
        <v>609</v>
      </c>
      <c r="Z3" s="16" t="s">
        <v>613</v>
      </c>
    </row>
    <row r="4" spans="1:26" ht="12.75" customHeight="1" thickTop="1" x14ac:dyDescent="0.2">
      <c r="A4" s="17" t="s">
        <v>18</v>
      </c>
      <c r="B4" s="18">
        <v>233.8</v>
      </c>
      <c r="C4" s="19">
        <v>208.2</v>
      </c>
      <c r="D4" s="19">
        <v>237.452</v>
      </c>
      <c r="E4" s="19">
        <v>234</v>
      </c>
      <c r="F4" s="19">
        <v>253.3</v>
      </c>
      <c r="G4" s="19">
        <v>285</v>
      </c>
      <c r="H4" s="19">
        <v>294.8</v>
      </c>
      <c r="I4" s="19">
        <v>303.3</v>
      </c>
      <c r="J4" s="19">
        <v>323.7</v>
      </c>
      <c r="K4" s="20">
        <v>320.36500000000001</v>
      </c>
      <c r="L4" s="20">
        <f>324993/1000</f>
        <v>324.99299999999999</v>
      </c>
      <c r="M4" s="20">
        <v>331.536</v>
      </c>
      <c r="N4" s="20">
        <v>330.06599999999997</v>
      </c>
      <c r="O4" s="20">
        <v>309.452</v>
      </c>
      <c r="P4" s="20">
        <v>291</v>
      </c>
      <c r="Q4" s="20">
        <v>260.46699999999998</v>
      </c>
      <c r="R4" s="20">
        <v>243.71799999999999</v>
      </c>
      <c r="S4" s="20">
        <v>224.15100000000001</v>
      </c>
      <c r="T4" s="20">
        <v>213.31700000000001</v>
      </c>
      <c r="U4" s="20">
        <v>204.053</v>
      </c>
      <c r="V4" s="20">
        <v>211.447</v>
      </c>
      <c r="W4" s="20">
        <v>211.447</v>
      </c>
      <c r="X4" s="20">
        <v>228.483</v>
      </c>
      <c r="Y4" s="20">
        <v>229.77500000000001</v>
      </c>
      <c r="Z4" s="21">
        <v>246.7878</v>
      </c>
    </row>
    <row r="5" spans="1:26" ht="12.75" customHeight="1" x14ac:dyDescent="0.2">
      <c r="A5" s="22" t="s">
        <v>19</v>
      </c>
      <c r="B5" s="23">
        <v>105.4</v>
      </c>
      <c r="C5" s="24">
        <v>103.5</v>
      </c>
      <c r="D5" s="24">
        <v>105</v>
      </c>
      <c r="E5" s="24">
        <v>108.8</v>
      </c>
      <c r="F5" s="24">
        <v>117.5</v>
      </c>
      <c r="G5" s="24">
        <v>130.4</v>
      </c>
      <c r="H5" s="24">
        <v>130.9</v>
      </c>
      <c r="I5" s="24">
        <v>137.80000000000001</v>
      </c>
      <c r="J5" s="24">
        <v>146.80000000000001</v>
      </c>
      <c r="K5" s="25">
        <v>147.27600000000001</v>
      </c>
      <c r="L5" s="25">
        <f>146620/1000</f>
        <v>146.62</v>
      </c>
      <c r="M5" s="25">
        <v>150.58799999999999</v>
      </c>
      <c r="N5" s="25">
        <v>149.613</v>
      </c>
      <c r="O5" s="25">
        <f>+'vš_druh studia '!E93/1000</f>
        <v>141.054</v>
      </c>
      <c r="P5" s="25">
        <f>+'vš_druh studia '!E101/1000</f>
        <v>134.25700000000001</v>
      </c>
      <c r="Q5" s="25">
        <v>121.761</v>
      </c>
      <c r="R5" s="25">
        <v>113.093</v>
      </c>
      <c r="S5" s="25">
        <v>102.791</v>
      </c>
      <c r="T5" s="25">
        <v>97.998000000000005</v>
      </c>
      <c r="U5" s="25">
        <v>95.137</v>
      </c>
      <c r="V5" s="25">
        <v>98.126999999999995</v>
      </c>
      <c r="W5" s="25">
        <v>98.867999999999995</v>
      </c>
      <c r="X5" s="25">
        <v>102.355</v>
      </c>
      <c r="Y5" s="25">
        <v>100.738</v>
      </c>
      <c r="Z5" s="26">
        <v>104.596</v>
      </c>
    </row>
    <row r="6" spans="1:26" ht="12.75" customHeight="1" x14ac:dyDescent="0.2">
      <c r="A6" s="27" t="s">
        <v>20</v>
      </c>
      <c r="B6" s="23" t="s">
        <v>21</v>
      </c>
      <c r="C6" s="24">
        <v>94.1</v>
      </c>
      <c r="D6" s="24">
        <v>90</v>
      </c>
      <c r="E6" s="24">
        <v>98.3</v>
      </c>
      <c r="F6" s="24">
        <v>107.2</v>
      </c>
      <c r="G6" s="24">
        <v>119.4</v>
      </c>
      <c r="H6" s="24">
        <v>119.7</v>
      </c>
      <c r="I6" s="24">
        <v>127.1</v>
      </c>
      <c r="J6" s="24">
        <v>135.19999999999999</v>
      </c>
      <c r="K6" s="25">
        <v>136.11600000000001</v>
      </c>
      <c r="L6" s="25">
        <f>136767/1000</f>
        <v>136.767</v>
      </c>
      <c r="M6" s="25">
        <v>140.072</v>
      </c>
      <c r="N6" s="25">
        <v>139.28</v>
      </c>
      <c r="O6" s="25">
        <f>+'vš_druh studia '!H93/1000</f>
        <v>130.72800000000001</v>
      </c>
      <c r="P6" s="25">
        <f>+'vš_druh studia '!H101/1000</f>
        <v>123.76600000000001</v>
      </c>
      <c r="Q6" s="25">
        <v>111.374</v>
      </c>
      <c r="R6" s="25">
        <v>103.44199999999999</v>
      </c>
      <c r="S6" s="25">
        <v>94.067999999999998</v>
      </c>
      <c r="T6" s="25">
        <v>90.528000000000006</v>
      </c>
      <c r="U6" s="25">
        <v>88.116</v>
      </c>
      <c r="V6" s="25">
        <v>91.75</v>
      </c>
      <c r="W6" s="25">
        <v>94.769000000000005</v>
      </c>
      <c r="X6" s="25">
        <v>97.078000000000003</v>
      </c>
      <c r="Y6" s="25">
        <v>93.790999999999997</v>
      </c>
      <c r="Z6" s="26">
        <v>97.644999999999996</v>
      </c>
    </row>
    <row r="7" spans="1:26" ht="12.75" customHeight="1" x14ac:dyDescent="0.2">
      <c r="A7" s="22" t="s">
        <v>22</v>
      </c>
      <c r="B7" s="23">
        <v>47.4</v>
      </c>
      <c r="C7" s="24">
        <v>45.2</v>
      </c>
      <c r="D7" s="24">
        <v>54.676000000000002</v>
      </c>
      <c r="E7" s="24">
        <v>61.1</v>
      </c>
      <c r="F7" s="24">
        <v>69.599999999999994</v>
      </c>
      <c r="G7" s="24">
        <v>75.599999999999994</v>
      </c>
      <c r="H7" s="24">
        <v>80</v>
      </c>
      <c r="I7" s="24">
        <v>89.1</v>
      </c>
      <c r="J7" s="24">
        <v>97.2</v>
      </c>
      <c r="K7" s="25">
        <v>104.003</v>
      </c>
      <c r="L7" s="25">
        <f>105570/1000</f>
        <v>105.57</v>
      </c>
      <c r="M7" s="25">
        <v>106.437</v>
      </c>
      <c r="N7" s="25">
        <v>103.761</v>
      </c>
      <c r="O7" s="25">
        <f>+'vš_druh studia '!K93/1000</f>
        <v>98.260999999999996</v>
      </c>
      <c r="P7" s="25">
        <f>+'vš_druh studia '!K101/1000</f>
        <v>93.713999999999999</v>
      </c>
      <c r="Q7" s="25">
        <v>84.763999999999996</v>
      </c>
      <c r="R7" s="25">
        <v>80.302000000000007</v>
      </c>
      <c r="S7" s="25">
        <v>74.766999999999996</v>
      </c>
      <c r="T7" s="25">
        <v>74.623000000000005</v>
      </c>
      <c r="U7" s="25">
        <v>73.349999999999994</v>
      </c>
      <c r="V7" s="25">
        <v>77.484999999999999</v>
      </c>
      <c r="W7" s="25">
        <v>79.8</v>
      </c>
      <c r="X7" s="25">
        <v>79.620999999999995</v>
      </c>
      <c r="Y7" s="25">
        <v>76.138000000000005</v>
      </c>
      <c r="Z7" s="26">
        <v>78.75</v>
      </c>
    </row>
    <row r="8" spans="1:26" ht="12.75" customHeight="1" thickBot="1" x14ac:dyDescent="0.25">
      <c r="A8" s="30" t="s">
        <v>23</v>
      </c>
      <c r="B8" s="31">
        <v>43.2</v>
      </c>
      <c r="C8" s="32">
        <v>43.7</v>
      </c>
      <c r="D8" s="32">
        <v>52.527000000000001</v>
      </c>
      <c r="E8" s="32">
        <v>58.3</v>
      </c>
      <c r="F8" s="32">
        <v>66.5</v>
      </c>
      <c r="G8" s="32">
        <v>72.2</v>
      </c>
      <c r="H8" s="32">
        <v>76.2</v>
      </c>
      <c r="I8" s="32">
        <v>85.5</v>
      </c>
      <c r="J8" s="32">
        <v>92.7</v>
      </c>
      <c r="K8" s="33">
        <v>98.725999999999999</v>
      </c>
      <c r="L8" s="33">
        <f>99818/1000</f>
        <v>99.817999999999998</v>
      </c>
      <c r="M8" s="33">
        <v>100.676</v>
      </c>
      <c r="N8" s="33">
        <v>97.837000000000003</v>
      </c>
      <c r="O8" s="33">
        <f>+'vš_druh studia '!L93/1000</f>
        <v>92.427999999999997</v>
      </c>
      <c r="P8" s="33">
        <f>+'vš_druh studia '!L101/1000</f>
        <v>88.108999999999995</v>
      </c>
      <c r="Q8" s="33">
        <v>79.072999999999993</v>
      </c>
      <c r="R8" s="33">
        <v>74.832999999999998</v>
      </c>
      <c r="S8" s="33">
        <v>69.838999999999999</v>
      </c>
      <c r="T8" s="33">
        <v>69.911000000000001</v>
      </c>
      <c r="U8" s="33">
        <v>68.753</v>
      </c>
      <c r="V8" s="33">
        <v>72.73</v>
      </c>
      <c r="W8" s="33">
        <v>75.605000000000004</v>
      </c>
      <c r="X8" s="33">
        <v>75.265000000000001</v>
      </c>
      <c r="Y8" s="33">
        <v>72.712999999999994</v>
      </c>
      <c r="Z8" s="34">
        <v>75.215000000000003</v>
      </c>
    </row>
    <row r="9" spans="1:26" ht="4.5" customHeight="1" thickTop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10"/>
    </row>
    <row r="10" spans="1:26" ht="12.75" customHeight="1" x14ac:dyDescent="0.2">
      <c r="A10" s="37" t="s">
        <v>24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10"/>
    </row>
    <row r="11" spans="1:26" x14ac:dyDescent="0.2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26" ht="30" customHeight="1" x14ac:dyDescent="0.2">
      <c r="A12" s="714" t="s">
        <v>615</v>
      </c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</row>
    <row r="13" spans="1:26" ht="6.75" customHeight="1" thickBot="1" x14ac:dyDescent="0.25"/>
    <row r="14" spans="1:26" ht="12.75" customHeight="1" thickTop="1" thickBot="1" x14ac:dyDescent="0.25">
      <c r="A14" s="12"/>
      <c r="B14" s="40" t="s">
        <v>25</v>
      </c>
      <c r="C14" s="41" t="s">
        <v>5</v>
      </c>
      <c r="D14" s="42" t="s">
        <v>6</v>
      </c>
      <c r="E14" s="42" t="s">
        <v>7</v>
      </c>
      <c r="F14" s="42" t="s">
        <v>8</v>
      </c>
      <c r="G14" s="42" t="s">
        <v>9</v>
      </c>
      <c r="H14" s="42" t="s">
        <v>10</v>
      </c>
      <c r="I14" s="42" t="s">
        <v>11</v>
      </c>
      <c r="J14" s="42" t="s">
        <v>12</v>
      </c>
      <c r="K14" s="43" t="s">
        <v>13</v>
      </c>
      <c r="L14" s="43" t="s">
        <v>14</v>
      </c>
      <c r="M14" s="43" t="s">
        <v>15</v>
      </c>
      <c r="N14" s="43" t="s">
        <v>16</v>
      </c>
      <c r="O14" s="43" t="s">
        <v>17</v>
      </c>
      <c r="P14" s="623" t="s">
        <v>35</v>
      </c>
      <c r="Q14" s="623" t="s">
        <v>543</v>
      </c>
      <c r="R14" s="623" t="s">
        <v>545</v>
      </c>
      <c r="S14" s="623" t="s">
        <v>552</v>
      </c>
      <c r="T14" s="623" t="str">
        <f>T3</f>
        <v>2017/18</v>
      </c>
      <c r="U14" s="623" t="s">
        <v>591</v>
      </c>
      <c r="V14" s="623" t="s">
        <v>595</v>
      </c>
      <c r="W14" s="623" t="s">
        <v>595</v>
      </c>
      <c r="X14" s="623" t="s">
        <v>602</v>
      </c>
      <c r="Y14" s="623" t="s">
        <v>609</v>
      </c>
      <c r="Z14" s="685" t="s">
        <v>609</v>
      </c>
    </row>
    <row r="15" spans="1:26" ht="12.75" customHeight="1" thickTop="1" x14ac:dyDescent="0.2">
      <c r="A15" s="44" t="s">
        <v>26</v>
      </c>
      <c r="B15" s="45">
        <v>105.4</v>
      </c>
      <c r="C15" s="19">
        <v>103.5</v>
      </c>
      <c r="D15" s="19">
        <v>105</v>
      </c>
      <c r="E15" s="19">
        <v>108.8</v>
      </c>
      <c r="F15" s="19">
        <v>117.5</v>
      </c>
      <c r="G15" s="19">
        <v>130.4</v>
      </c>
      <c r="H15" s="19">
        <v>130.9</v>
      </c>
      <c r="I15" s="19">
        <v>137.80000000000001</v>
      </c>
      <c r="J15" s="19">
        <v>146.80000000000001</v>
      </c>
      <c r="K15" s="20">
        <v>147.27600000000001</v>
      </c>
      <c r="L15" s="46">
        <v>146.62</v>
      </c>
      <c r="M15" s="46">
        <v>150.58799999999999</v>
      </c>
      <c r="N15" s="46">
        <f t="shared" ref="N15:X15" si="0">+N5</f>
        <v>149.613</v>
      </c>
      <c r="O15" s="46">
        <f t="shared" si="0"/>
        <v>141.054</v>
      </c>
      <c r="P15" s="624">
        <f t="shared" si="0"/>
        <v>134.25700000000001</v>
      </c>
      <c r="Q15" s="624">
        <f t="shared" si="0"/>
        <v>121.761</v>
      </c>
      <c r="R15" s="624">
        <f t="shared" si="0"/>
        <v>113.093</v>
      </c>
      <c r="S15" s="624">
        <f t="shared" ref="S15" si="1">+S5</f>
        <v>102.791</v>
      </c>
      <c r="T15" s="624">
        <f t="shared" si="0"/>
        <v>97.998000000000005</v>
      </c>
      <c r="U15" s="624">
        <f t="shared" si="0"/>
        <v>95.137</v>
      </c>
      <c r="V15" s="624">
        <f t="shared" si="0"/>
        <v>98.126999999999995</v>
      </c>
      <c r="W15" s="624">
        <f t="shared" si="0"/>
        <v>98.867999999999995</v>
      </c>
      <c r="X15" s="624">
        <f t="shared" si="0"/>
        <v>102.355</v>
      </c>
      <c r="Y15" s="624">
        <f t="shared" ref="Y15:Z15" si="2">+Y5</f>
        <v>100.738</v>
      </c>
      <c r="Z15" s="619">
        <f t="shared" si="2"/>
        <v>104.596</v>
      </c>
    </row>
    <row r="16" spans="1:26" ht="12.75" customHeight="1" x14ac:dyDescent="0.2">
      <c r="A16" s="22" t="s">
        <v>27</v>
      </c>
      <c r="B16" s="48">
        <f>B15/B21</f>
        <v>0.74620525600362497</v>
      </c>
      <c r="C16" s="49">
        <f t="shared" ref="C16:L16" si="3">C15/C21</f>
        <v>0.74612878110672165</v>
      </c>
      <c r="D16" s="49">
        <f t="shared" si="3"/>
        <v>0.75158907404226072</v>
      </c>
      <c r="E16" s="49">
        <f t="shared" si="3"/>
        <v>0.8063500062996094</v>
      </c>
      <c r="F16" s="49">
        <f t="shared" si="3"/>
        <v>0.86538957260802651</v>
      </c>
      <c r="G16" s="49">
        <f t="shared" si="3"/>
        <v>0.96236162361623623</v>
      </c>
      <c r="H16" s="49">
        <f t="shared" si="3"/>
        <v>0.98377411524211067</v>
      </c>
      <c r="I16" s="49">
        <f t="shared" si="3"/>
        <v>1.0493531019882882</v>
      </c>
      <c r="J16" s="49">
        <f t="shared" si="3"/>
        <v>1.0878425444251776</v>
      </c>
      <c r="K16" s="50">
        <v>1.1390255220417633</v>
      </c>
      <c r="L16" s="50">
        <f t="shared" si="3"/>
        <v>1.1061068990230469</v>
      </c>
      <c r="M16" s="50">
        <f t="shared" ref="M16:R16" si="4">M15/M21</f>
        <v>1.1513284146947513</v>
      </c>
      <c r="N16" s="50">
        <f t="shared" si="4"/>
        <v>1.212167614603082</v>
      </c>
      <c r="O16" s="50">
        <f t="shared" si="4"/>
        <v>1.1485640303235105</v>
      </c>
      <c r="P16" s="49">
        <f t="shared" si="4"/>
        <v>1.2312750483771862</v>
      </c>
      <c r="Q16" s="49">
        <f t="shared" si="4"/>
        <v>1.2327356666295446</v>
      </c>
      <c r="R16" s="49">
        <f t="shared" si="4"/>
        <v>1.211468420601594</v>
      </c>
      <c r="S16" s="49">
        <f t="shared" ref="S16:T16" si="5">S15/S21</f>
        <v>1.1037248606801173</v>
      </c>
      <c r="T16" s="49">
        <f t="shared" si="5"/>
        <v>1.0560243106067952</v>
      </c>
      <c r="U16" s="49">
        <f t="shared" ref="U16:X16" si="6">U15/U21</f>
        <v>1.0324817676679978</v>
      </c>
      <c r="V16" s="49">
        <f t="shared" si="6"/>
        <v>1.0395249798720285</v>
      </c>
      <c r="W16" s="49">
        <f t="shared" si="6"/>
        <v>1.0337731863903468</v>
      </c>
      <c r="X16" s="49">
        <f t="shared" si="6"/>
        <v>1.0563496568450386</v>
      </c>
      <c r="Y16" s="49">
        <f t="shared" ref="Y16:Z16" si="7">Y15/Y21</f>
        <v>0.97163359986110975</v>
      </c>
      <c r="Z16" s="620">
        <f t="shared" si="7"/>
        <v>0.94310497177790198</v>
      </c>
    </row>
    <row r="17" spans="1:26" ht="12.75" customHeight="1" x14ac:dyDescent="0.2">
      <c r="A17" s="52" t="s">
        <v>28</v>
      </c>
      <c r="B17" s="53">
        <f>B15/B22</f>
        <v>1.1577328646748681</v>
      </c>
      <c r="C17" s="54">
        <f t="shared" ref="C17:L17" si="8">C15/C22</f>
        <v>2.9515770261792049</v>
      </c>
      <c r="D17" s="54">
        <f t="shared" si="8"/>
        <v>1.435975985011146</v>
      </c>
      <c r="E17" s="54">
        <f t="shared" si="8"/>
        <v>1.4684842758806855</v>
      </c>
      <c r="F17" s="54">
        <f t="shared" si="8"/>
        <v>1.481005319014848</v>
      </c>
      <c r="G17" s="54">
        <f t="shared" si="8"/>
        <v>1.5965717783899602</v>
      </c>
      <c r="H17" s="54">
        <f t="shared" si="8"/>
        <v>1.5456735310787832</v>
      </c>
      <c r="I17" s="54">
        <f t="shared" si="8"/>
        <v>1.6139800185057216</v>
      </c>
      <c r="J17" s="54">
        <f t="shared" si="8"/>
        <v>1.711374578859628</v>
      </c>
      <c r="K17" s="55">
        <v>1.6510762331838567</v>
      </c>
      <c r="L17" s="55">
        <f t="shared" si="8"/>
        <v>1.7474316497032392</v>
      </c>
      <c r="M17" s="55">
        <f t="shared" ref="M17:R17" si="9">M15/M22</f>
        <v>1.8576433435310373</v>
      </c>
      <c r="N17" s="55">
        <f t="shared" si="9"/>
        <v>2.0063430333914445</v>
      </c>
      <c r="O17" s="55">
        <f t="shared" si="9"/>
        <v>1.9427052488052117</v>
      </c>
      <c r="P17" s="54">
        <f t="shared" si="9"/>
        <v>1.9172176446227884</v>
      </c>
      <c r="Q17" s="54">
        <f t="shared" si="9"/>
        <v>2.0027797881439566</v>
      </c>
      <c r="R17" s="54">
        <f t="shared" si="9"/>
        <v>2.0151636642255126</v>
      </c>
      <c r="S17" s="54">
        <f t="shared" ref="S17:X17" si="10">S15/S22</f>
        <v>1.9640966848189547</v>
      </c>
      <c r="T17" s="54">
        <f t="shared" si="10"/>
        <v>1.868229911352588</v>
      </c>
      <c r="U17" s="54">
        <f t="shared" si="10"/>
        <v>1.8030664847244333</v>
      </c>
      <c r="V17" s="54">
        <f t="shared" si="10"/>
        <v>1.7993728683023433</v>
      </c>
      <c r="W17" s="54">
        <f t="shared" si="10"/>
        <v>1.7172931286041824</v>
      </c>
      <c r="X17" s="54">
        <f t="shared" si="10"/>
        <v>1.6622277798528673</v>
      </c>
      <c r="Y17" s="54">
        <f t="shared" ref="Y17:Z17" si="11">Y15/Y22</f>
        <v>1.7118047885265681</v>
      </c>
      <c r="Z17" s="621">
        <f t="shared" si="11"/>
        <v>1.6798252657951371</v>
      </c>
    </row>
    <row r="18" spans="1:26" ht="12.75" customHeight="1" x14ac:dyDescent="0.2">
      <c r="A18" s="44" t="s">
        <v>29</v>
      </c>
      <c r="B18" s="57">
        <v>43.2</v>
      </c>
      <c r="C18" s="58">
        <v>43.7</v>
      </c>
      <c r="D18" s="59">
        <v>52.527000000000001</v>
      </c>
      <c r="E18" s="59">
        <v>58.3</v>
      </c>
      <c r="F18" s="19">
        <v>66.5</v>
      </c>
      <c r="G18" s="19">
        <v>72.2</v>
      </c>
      <c r="H18" s="19">
        <v>76.2</v>
      </c>
      <c r="I18" s="19">
        <v>85.5</v>
      </c>
      <c r="J18" s="19">
        <v>92.7</v>
      </c>
      <c r="K18" s="20">
        <v>98.725999999999999</v>
      </c>
      <c r="L18" s="46">
        <v>99.817999999999998</v>
      </c>
      <c r="M18" s="46">
        <v>100.676</v>
      </c>
      <c r="N18" s="46">
        <f t="shared" ref="N18:T18" si="12">+N8</f>
        <v>97.837000000000003</v>
      </c>
      <c r="O18" s="46">
        <f t="shared" si="12"/>
        <v>92.427999999999997</v>
      </c>
      <c r="P18" s="624">
        <f t="shared" si="12"/>
        <v>88.108999999999995</v>
      </c>
      <c r="Q18" s="624">
        <f t="shared" si="12"/>
        <v>79.072999999999993</v>
      </c>
      <c r="R18" s="624">
        <f t="shared" si="12"/>
        <v>74.832999999999998</v>
      </c>
      <c r="S18" s="624">
        <f t="shared" ref="S18" si="13">+S8</f>
        <v>69.838999999999999</v>
      </c>
      <c r="T18" s="624">
        <f t="shared" si="12"/>
        <v>69.911000000000001</v>
      </c>
      <c r="U18" s="624">
        <f t="shared" ref="U18:X18" si="14">+U8</f>
        <v>68.753</v>
      </c>
      <c r="V18" s="624">
        <v>72.73</v>
      </c>
      <c r="W18" s="624">
        <v>75.605000000000004</v>
      </c>
      <c r="X18" s="624">
        <f t="shared" si="14"/>
        <v>75.265000000000001</v>
      </c>
      <c r="Y18" s="624">
        <f t="shared" ref="Y18:Z18" si="15">+Y8</f>
        <v>72.712999999999994</v>
      </c>
      <c r="Z18" s="619">
        <f t="shared" si="15"/>
        <v>75.215000000000003</v>
      </c>
    </row>
    <row r="19" spans="1:26" ht="12.75" customHeight="1" x14ac:dyDescent="0.2">
      <c r="A19" s="22" t="s">
        <v>27</v>
      </c>
      <c r="B19" s="48">
        <f>B18/B21</f>
        <v>0.30584503851381972</v>
      </c>
      <c r="C19" s="49">
        <f t="shared" ref="C19:L19" si="16">C18/C21</f>
        <v>0.31503215202283802</v>
      </c>
      <c r="D19" s="49">
        <f t="shared" si="16"/>
        <v>0.37598780278302696</v>
      </c>
      <c r="E19" s="49">
        <f t="shared" si="16"/>
        <v>0.4320790934491473</v>
      </c>
      <c r="F19" s="49">
        <f t="shared" si="16"/>
        <v>0.48977367300794689</v>
      </c>
      <c r="G19" s="49">
        <f t="shared" si="16"/>
        <v>0.53284132841328413</v>
      </c>
      <c r="H19" s="49">
        <f t="shared" si="16"/>
        <v>0.57267828557256562</v>
      </c>
      <c r="I19" s="49">
        <f t="shared" si="16"/>
        <v>0.65108628606675356</v>
      </c>
      <c r="J19" s="49">
        <f t="shared" si="16"/>
        <v>0.68694144324396433</v>
      </c>
      <c r="K19" s="50">
        <v>0.76354215003866965</v>
      </c>
      <c r="L19" s="50">
        <f t="shared" si="16"/>
        <v>0.75303081739655231</v>
      </c>
      <c r="M19" s="50">
        <f t="shared" ref="M19:R19" si="17">M18/M21</f>
        <v>0.76972361328796979</v>
      </c>
      <c r="N19" s="50">
        <f t="shared" si="17"/>
        <v>0.7926773937419993</v>
      </c>
      <c r="O19" s="50">
        <f t="shared" si="17"/>
        <v>0.75261585062983982</v>
      </c>
      <c r="P19" s="49">
        <f t="shared" si="17"/>
        <v>0.80805033061565124</v>
      </c>
      <c r="Q19" s="49">
        <f t="shared" si="17"/>
        <v>0.80055278264302998</v>
      </c>
      <c r="R19" s="49">
        <f t="shared" si="17"/>
        <v>0.80162181849344416</v>
      </c>
      <c r="S19" s="49">
        <f t="shared" ref="S19:T19" si="18">S18/S21</f>
        <v>0.74990067754023904</v>
      </c>
      <c r="T19" s="49">
        <f t="shared" si="18"/>
        <v>0.75335941120055172</v>
      </c>
      <c r="U19" s="49">
        <f t="shared" ref="U19" si="19">U18/U21</f>
        <v>0.74614733460670246</v>
      </c>
      <c r="V19" s="49">
        <f t="shared" ref="V19:X19" si="20">V18/V21</f>
        <v>0.77047756260858513</v>
      </c>
      <c r="W19" s="49">
        <f t="shared" si="20"/>
        <v>0.7905330517158452</v>
      </c>
      <c r="X19" s="49">
        <f t="shared" si="20"/>
        <v>0.77676866711388626</v>
      </c>
      <c r="Y19" s="49">
        <f t="shared" ref="Y19:Z19" si="21">Y18/Y21</f>
        <v>0.70132813780997105</v>
      </c>
      <c r="Z19" s="620">
        <f t="shared" si="21"/>
        <v>0.67818693307846278</v>
      </c>
    </row>
    <row r="20" spans="1:26" ht="12.75" customHeight="1" thickBot="1" x14ac:dyDescent="0.25">
      <c r="A20" s="60" t="s">
        <v>28</v>
      </c>
      <c r="B20" s="61">
        <f>B18/B22</f>
        <v>0.47451669595782076</v>
      </c>
      <c r="C20" s="62">
        <f t="shared" ref="C20:L20" si="22">C18/C22</f>
        <v>1.246221411053442</v>
      </c>
      <c r="D20" s="62">
        <f t="shared" si="22"/>
        <v>0.71835724347314733</v>
      </c>
      <c r="E20" s="62">
        <f t="shared" si="22"/>
        <v>0.7868808206235659</v>
      </c>
      <c r="F20" s="62">
        <f t="shared" si="22"/>
        <v>0.83818598905946717</v>
      </c>
      <c r="G20" s="62">
        <f t="shared" si="22"/>
        <v>0.88399142944597497</v>
      </c>
      <c r="H20" s="62">
        <f t="shared" si="22"/>
        <v>0.89977328547137725</v>
      </c>
      <c r="I20" s="62">
        <f t="shared" si="22"/>
        <v>1.001417210321039</v>
      </c>
      <c r="J20" s="62">
        <f t="shared" si="22"/>
        <v>1.0806840835169449</v>
      </c>
      <c r="K20" s="63">
        <v>1.1067937219730941</v>
      </c>
      <c r="L20" s="63">
        <f t="shared" si="22"/>
        <v>1.1896407885014182</v>
      </c>
      <c r="M20" s="63">
        <f t="shared" ref="M20:R20" si="23">M18/M22</f>
        <v>1.2419323004046188</v>
      </c>
      <c r="N20" s="63">
        <f t="shared" si="23"/>
        <v>1.3120155558535607</v>
      </c>
      <c r="O20" s="63">
        <f t="shared" si="23"/>
        <v>1.2729902075557453</v>
      </c>
      <c r="P20" s="62">
        <f t="shared" si="23"/>
        <v>1.2582146886201035</v>
      </c>
      <c r="Q20" s="62">
        <f t="shared" si="23"/>
        <v>1.3006283308112374</v>
      </c>
      <c r="R20" s="62">
        <f t="shared" si="23"/>
        <v>1.3334224265426489</v>
      </c>
      <c r="S20" s="62">
        <f t="shared" ref="S20:T20" si="24">S18/S22</f>
        <v>1.3344606859654151</v>
      </c>
      <c r="T20" s="62">
        <f t="shared" si="24"/>
        <v>1.3327804785053856</v>
      </c>
      <c r="U20" s="62">
        <f t="shared" ref="U20" si="25">U18/U22</f>
        <v>1.3030285800924872</v>
      </c>
      <c r="V20" s="62">
        <f t="shared" ref="V20:X20" si="26">V18/V22</f>
        <v>1.3336634026478895</v>
      </c>
      <c r="W20" s="62">
        <f t="shared" si="26"/>
        <v>1.3132251789064129</v>
      </c>
      <c r="X20" s="62">
        <f t="shared" si="26"/>
        <v>1.2222907903925166</v>
      </c>
      <c r="Y20" s="62">
        <f t="shared" ref="Y20:Z20" si="27">Y18/Y22</f>
        <v>1.2355859912657818</v>
      </c>
      <c r="Z20" s="622">
        <f t="shared" si="27"/>
        <v>1.2079626120194007</v>
      </c>
    </row>
    <row r="21" spans="1:26" ht="12.75" customHeight="1" thickBot="1" x14ac:dyDescent="0.25">
      <c r="A21" s="65" t="s">
        <v>30</v>
      </c>
      <c r="B21" s="66">
        <v>141.24799999999999</v>
      </c>
      <c r="C21" s="67">
        <v>138.71600000000001</v>
      </c>
      <c r="D21" s="67">
        <v>139.70400000000001</v>
      </c>
      <c r="E21" s="67">
        <v>134.929</v>
      </c>
      <c r="F21" s="67">
        <v>135.77699999999999</v>
      </c>
      <c r="G21" s="67">
        <v>135.5</v>
      </c>
      <c r="H21" s="67">
        <v>133.059</v>
      </c>
      <c r="I21" s="67">
        <v>131.31899999999999</v>
      </c>
      <c r="J21" s="67">
        <v>134.946</v>
      </c>
      <c r="K21" s="68">
        <v>131.517</v>
      </c>
      <c r="L21" s="68">
        <v>132.55500000000001</v>
      </c>
      <c r="M21" s="68">
        <v>130.79499999999999</v>
      </c>
      <c r="N21" s="68">
        <v>123.426</v>
      </c>
      <c r="O21" s="68">
        <v>122.809</v>
      </c>
      <c r="P21" s="67">
        <v>109.039</v>
      </c>
      <c r="Q21" s="625">
        <v>98.772999999999996</v>
      </c>
      <c r="R21" s="625">
        <v>93.352000000000004</v>
      </c>
      <c r="S21" s="625">
        <v>93.131</v>
      </c>
      <c r="T21" s="625">
        <v>92.799000000000007</v>
      </c>
      <c r="U21" s="625">
        <v>92.144000000000005</v>
      </c>
      <c r="V21" s="625">
        <v>94.396000000000001</v>
      </c>
      <c r="W21" s="625">
        <v>95.638000000000005</v>
      </c>
      <c r="X21" s="625">
        <v>96.894999999999996</v>
      </c>
      <c r="Y21" s="625">
        <v>103.679</v>
      </c>
      <c r="Z21" s="625">
        <v>110.90600000000001</v>
      </c>
    </row>
    <row r="22" spans="1:26" ht="12.75" customHeight="1" thickBot="1" x14ac:dyDescent="0.25">
      <c r="A22" s="69" t="s">
        <v>561</v>
      </c>
      <c r="B22" s="70">
        <v>91.04</v>
      </c>
      <c r="C22" s="71">
        <v>35.066000000000003</v>
      </c>
      <c r="D22" s="71">
        <v>73.120999999999995</v>
      </c>
      <c r="E22" s="71">
        <v>74.09</v>
      </c>
      <c r="F22" s="71">
        <v>79.337999999999994</v>
      </c>
      <c r="G22" s="71">
        <v>81.674999999999997</v>
      </c>
      <c r="H22" s="71">
        <v>84.688000000000002</v>
      </c>
      <c r="I22" s="71">
        <v>85.379000000000005</v>
      </c>
      <c r="J22" s="71">
        <v>85.778999999999996</v>
      </c>
      <c r="K22" s="72">
        <v>84.317999999999998</v>
      </c>
      <c r="L22" s="72">
        <v>83.906000000000006</v>
      </c>
      <c r="M22" s="72">
        <v>81.063999999999993</v>
      </c>
      <c r="N22" s="72">
        <v>74.569999999999993</v>
      </c>
      <c r="O22" s="72">
        <v>72.606999999999999</v>
      </c>
      <c r="P22" s="71">
        <v>70.027000000000001</v>
      </c>
      <c r="Q22" s="626">
        <v>60.795999999999999</v>
      </c>
      <c r="R22" s="626">
        <v>56.121000000000002</v>
      </c>
      <c r="S22" s="626">
        <v>52.335000000000001</v>
      </c>
      <c r="T22" s="626">
        <v>52.454999999999998</v>
      </c>
      <c r="U22" s="626">
        <v>52.764000000000003</v>
      </c>
      <c r="V22" s="626">
        <v>54.533999999999999</v>
      </c>
      <c r="W22" s="626">
        <v>57.572000000000003</v>
      </c>
      <c r="X22" s="626">
        <v>61.576999999999998</v>
      </c>
      <c r="Y22" s="626">
        <v>58.848999999999997</v>
      </c>
      <c r="Z22" s="626">
        <v>62.265999999999998</v>
      </c>
    </row>
    <row r="23" spans="1:26" ht="6" customHeight="1" thickTop="1" x14ac:dyDescent="0.2">
      <c r="A23" s="35"/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26" ht="12.75" customHeight="1" x14ac:dyDescent="0.2">
      <c r="A24" s="74" t="s">
        <v>748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26" ht="12.7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26" ht="30" customHeight="1" x14ac:dyDescent="0.2">
      <c r="A26" s="716" t="s">
        <v>616</v>
      </c>
      <c r="B26" s="717"/>
      <c r="C26" s="717"/>
      <c r="D26" s="717"/>
      <c r="E26" s="717"/>
      <c r="F26" s="717"/>
      <c r="G26" s="717"/>
      <c r="H26" s="717"/>
      <c r="I26" s="717"/>
      <c r="J26" s="717"/>
      <c r="K26" s="717"/>
    </row>
    <row r="27" spans="1:26" ht="6.75" customHeight="1" thickBot="1" x14ac:dyDescent="0.25">
      <c r="Z27" s="10"/>
    </row>
    <row r="28" spans="1:26" ht="12.75" customHeight="1" thickTop="1" thickBot="1" x14ac:dyDescent="0.25">
      <c r="A28" s="12"/>
      <c r="B28" s="40" t="s">
        <v>25</v>
      </c>
      <c r="C28" s="41" t="s">
        <v>5</v>
      </c>
      <c r="D28" s="42" t="s">
        <v>6</v>
      </c>
      <c r="E28" s="42" t="s">
        <v>7</v>
      </c>
      <c r="F28" s="42" t="s">
        <v>8</v>
      </c>
      <c r="G28" s="42" t="s">
        <v>9</v>
      </c>
      <c r="H28" s="42" t="s">
        <v>10</v>
      </c>
      <c r="I28" s="42" t="s">
        <v>11</v>
      </c>
      <c r="J28" s="42" t="s">
        <v>12</v>
      </c>
      <c r="K28" s="43" t="s">
        <v>13</v>
      </c>
      <c r="L28" s="43" t="s">
        <v>14</v>
      </c>
      <c r="M28" s="43" t="s">
        <v>15</v>
      </c>
      <c r="N28" s="43" t="s">
        <v>16</v>
      </c>
      <c r="O28" s="43" t="s">
        <v>17</v>
      </c>
      <c r="P28" s="43" t="s">
        <v>35</v>
      </c>
      <c r="Q28" s="43" t="s">
        <v>543</v>
      </c>
      <c r="R28" s="43" t="s">
        <v>545</v>
      </c>
      <c r="S28" s="623" t="s">
        <v>552</v>
      </c>
      <c r="T28" s="623" t="str">
        <f>T3</f>
        <v>2017/18</v>
      </c>
      <c r="U28" s="623" t="s">
        <v>591</v>
      </c>
      <c r="V28" s="661" t="s">
        <v>595</v>
      </c>
      <c r="W28" s="661" t="s">
        <v>595</v>
      </c>
      <c r="X28" s="661" t="s">
        <v>602</v>
      </c>
      <c r="Y28" s="661" t="s">
        <v>609</v>
      </c>
      <c r="Z28" s="16" t="s">
        <v>609</v>
      </c>
    </row>
    <row r="29" spans="1:26" ht="12.75" customHeight="1" thickTop="1" x14ac:dyDescent="0.2">
      <c r="A29" s="44" t="s">
        <v>26</v>
      </c>
      <c r="B29" s="75">
        <v>90.6</v>
      </c>
      <c r="C29" s="76">
        <v>78.073999999999998</v>
      </c>
      <c r="D29" s="76">
        <v>82.296999999999997</v>
      </c>
      <c r="E29" s="76">
        <v>83.67</v>
      </c>
      <c r="F29" s="76">
        <v>91.165999999999997</v>
      </c>
      <c r="G29" s="76">
        <v>94.63</v>
      </c>
      <c r="H29" s="76">
        <v>94.3</v>
      </c>
      <c r="I29" s="76">
        <v>96.7</v>
      </c>
      <c r="J29" s="76">
        <v>99.4</v>
      </c>
      <c r="K29" s="77">
        <v>98.694999999999993</v>
      </c>
      <c r="L29" s="78">
        <v>100.56</v>
      </c>
      <c r="M29" s="78">
        <v>105.50700000000001</v>
      </c>
      <c r="N29" s="78">
        <v>104.008</v>
      </c>
      <c r="O29" s="78">
        <f>+'vš_druh studia '!E94/1000</f>
        <v>101.3</v>
      </c>
      <c r="P29" s="78">
        <f>+'vš_druh studia '!E102/1000</f>
        <v>97.665999999999997</v>
      </c>
      <c r="Q29" s="78">
        <v>87.643000000000001</v>
      </c>
      <c r="R29" s="78">
        <v>81.872</v>
      </c>
      <c r="S29" s="78">
        <v>75.528000000000006</v>
      </c>
      <c r="T29" s="78">
        <v>72.525000000000006</v>
      </c>
      <c r="U29" s="78">
        <v>71.584000000000003</v>
      </c>
      <c r="V29" s="78">
        <v>75.209999999999994</v>
      </c>
      <c r="W29" s="78">
        <v>75.819999999999993</v>
      </c>
      <c r="X29" s="78">
        <v>76.893000000000001</v>
      </c>
      <c r="Y29" s="78">
        <v>78.926000000000002</v>
      </c>
      <c r="Z29" s="79">
        <v>82.259</v>
      </c>
    </row>
    <row r="30" spans="1:26" ht="12.75" customHeight="1" x14ac:dyDescent="0.2">
      <c r="A30" s="22" t="s">
        <v>27</v>
      </c>
      <c r="B30" s="48">
        <f>B29/B35</f>
        <v>0.64164305949008504</v>
      </c>
      <c r="C30" s="49">
        <f t="shared" ref="C30:L30" si="28">C29/C35</f>
        <v>0.56289834174477293</v>
      </c>
      <c r="D30" s="49">
        <f t="shared" si="28"/>
        <v>0.58909806728704373</v>
      </c>
      <c r="E30" s="49">
        <f t="shared" si="28"/>
        <v>0.62023721275018528</v>
      </c>
      <c r="F30" s="49">
        <f t="shared" si="28"/>
        <v>0.6713254786450662</v>
      </c>
      <c r="G30" s="49">
        <f t="shared" si="28"/>
        <v>0.69837638376383759</v>
      </c>
      <c r="H30" s="49">
        <f t="shared" si="28"/>
        <v>0.70870816705371298</v>
      </c>
      <c r="I30" s="49">
        <f t="shared" si="28"/>
        <v>0.73637478201935758</v>
      </c>
      <c r="J30" s="49">
        <f t="shared" si="28"/>
        <v>0.73659093266936404</v>
      </c>
      <c r="K30" s="50">
        <v>0.76330239752513518</v>
      </c>
      <c r="L30" s="50">
        <f t="shared" si="28"/>
        <v>0.75862849383274866</v>
      </c>
      <c r="M30" s="50">
        <f t="shared" ref="M30:R30" si="29">M29/M35</f>
        <v>0.80665927596620679</v>
      </c>
      <c r="N30" s="50">
        <f t="shared" si="29"/>
        <v>0.84267496313580603</v>
      </c>
      <c r="O30" s="50">
        <f t="shared" si="29"/>
        <v>0.82485811300474721</v>
      </c>
      <c r="P30" s="50">
        <f t="shared" si="29"/>
        <v>0.89569786956960351</v>
      </c>
      <c r="Q30" s="50">
        <f t="shared" si="29"/>
        <v>0.88731738430542761</v>
      </c>
      <c r="R30" s="50">
        <f t="shared" si="29"/>
        <v>0.87702459508098374</v>
      </c>
      <c r="S30" s="50">
        <f t="shared" ref="S30:T30" si="30">S29/S35</f>
        <v>0.81098667468404728</v>
      </c>
      <c r="T30" s="50">
        <f t="shared" si="30"/>
        <v>0.78152781818769601</v>
      </c>
      <c r="U30" s="50">
        <f t="shared" ref="U30:X30" si="31">U29/U35</f>
        <v>0.77687098454592807</v>
      </c>
      <c r="V30" s="50">
        <f t="shared" si="31"/>
        <v>0.79674986228230005</v>
      </c>
      <c r="W30" s="50">
        <f t="shared" si="31"/>
        <v>0.79278111211024893</v>
      </c>
      <c r="X30" s="50">
        <f t="shared" si="31"/>
        <v>0.79357035966768152</v>
      </c>
      <c r="Y30" s="50">
        <f t="shared" ref="Y30:Z30" si="32">Y29/Y35</f>
        <v>0.76125348431215578</v>
      </c>
      <c r="Z30" s="51">
        <f t="shared" si="32"/>
        <v>0.74170017852956549</v>
      </c>
    </row>
    <row r="31" spans="1:26" ht="12.75" customHeight="1" x14ac:dyDescent="0.2">
      <c r="A31" s="52" t="s">
        <v>28</v>
      </c>
      <c r="B31" s="53">
        <f>B29/B36</f>
        <v>0.99560439560439551</v>
      </c>
      <c r="C31" s="54">
        <f t="shared" ref="C31:L31" si="33">C29/C36</f>
        <v>2.2243304843304843</v>
      </c>
      <c r="D31" s="54">
        <f t="shared" si="33"/>
        <v>1.1258139534883722</v>
      </c>
      <c r="E31" s="54">
        <f t="shared" si="33"/>
        <v>1.1291497975708502</v>
      </c>
      <c r="F31" s="54">
        <f t="shared" si="33"/>
        <v>1.1481863979848865</v>
      </c>
      <c r="G31" s="54">
        <f t="shared" si="33"/>
        <v>1.1586164677073767</v>
      </c>
      <c r="H31" s="54">
        <f t="shared" si="33"/>
        <v>1.1134989608917438</v>
      </c>
      <c r="I31" s="54">
        <f t="shared" si="33"/>
        <v>1.1325970086320991</v>
      </c>
      <c r="J31" s="54">
        <f t="shared" si="33"/>
        <v>1.1587917788736173</v>
      </c>
      <c r="K31" s="55">
        <v>1.106446188340807</v>
      </c>
      <c r="L31" s="55">
        <f t="shared" si="33"/>
        <v>1.1984840178294758</v>
      </c>
      <c r="M31" s="55">
        <f t="shared" ref="M31:R31" si="34">M29/M36</f>
        <v>1.3015271883943553</v>
      </c>
      <c r="N31" s="55">
        <f t="shared" si="34"/>
        <v>1.3947700147512405</v>
      </c>
      <c r="O31" s="55">
        <f t="shared" si="34"/>
        <v>1.3951822827000151</v>
      </c>
      <c r="P31" s="55">
        <f t="shared" si="34"/>
        <v>1.394690619332543</v>
      </c>
      <c r="Q31" s="55">
        <f t="shared" si="34"/>
        <v>1.4415915520757945</v>
      </c>
      <c r="R31" s="55">
        <f t="shared" si="34"/>
        <v>1.4588478466171309</v>
      </c>
      <c r="S31" s="55">
        <f t="shared" ref="S31:T31" si="35">S29/S36</f>
        <v>1.443164230438521</v>
      </c>
      <c r="T31" s="55">
        <f t="shared" si="35"/>
        <v>1.3826136688590223</v>
      </c>
      <c r="U31" s="55">
        <f t="shared" ref="U31:X31" si="36">U29/U36</f>
        <v>1.356682586612084</v>
      </c>
      <c r="V31" s="55">
        <f t="shared" si="36"/>
        <v>1.3791396193200571</v>
      </c>
      <c r="W31" s="55">
        <f t="shared" si="36"/>
        <v>1.3169596331550057</v>
      </c>
      <c r="X31" s="55">
        <f t="shared" si="36"/>
        <v>1.248729233317635</v>
      </c>
      <c r="Y31" s="55">
        <f t="shared" ref="Y31:Z31" si="37">Y29/Y36</f>
        <v>1.3411612771669867</v>
      </c>
      <c r="Z31" s="56">
        <f t="shared" si="37"/>
        <v>1.3210901615648991</v>
      </c>
    </row>
    <row r="32" spans="1:26" ht="12.75" customHeight="1" x14ac:dyDescent="0.2">
      <c r="A32" s="44" t="s">
        <v>29</v>
      </c>
      <c r="B32" s="57">
        <v>39.5</v>
      </c>
      <c r="C32" s="58">
        <v>35.6</v>
      </c>
      <c r="D32" s="59">
        <v>43.5</v>
      </c>
      <c r="E32" s="59">
        <v>47.68</v>
      </c>
      <c r="F32" s="19">
        <v>54.329000000000001</v>
      </c>
      <c r="G32" s="19">
        <v>56.112000000000002</v>
      </c>
      <c r="H32" s="19">
        <v>58.6</v>
      </c>
      <c r="I32" s="19">
        <v>63.7</v>
      </c>
      <c r="J32" s="19">
        <v>66.099999999999994</v>
      </c>
      <c r="K32" s="20">
        <v>69.266000000000005</v>
      </c>
      <c r="L32" s="46">
        <v>70.703000000000003</v>
      </c>
      <c r="M32" s="46">
        <v>72.971000000000004</v>
      </c>
      <c r="N32" s="46">
        <v>71.037999999999997</v>
      </c>
      <c r="O32" s="46">
        <f>'vš_druh studia '!L94/1000</f>
        <v>68.406000000000006</v>
      </c>
      <c r="P32" s="46">
        <f>+'vš_druh studia '!L102/1000</f>
        <v>66.292000000000002</v>
      </c>
      <c r="Q32" s="46">
        <v>58.603000000000002</v>
      </c>
      <c r="R32" s="46">
        <v>55.305999999999997</v>
      </c>
      <c r="S32" s="46">
        <v>51.929000000000002</v>
      </c>
      <c r="T32" s="46">
        <v>52.222999999999999</v>
      </c>
      <c r="U32" s="46">
        <v>52.277999999999999</v>
      </c>
      <c r="V32" s="46">
        <v>56.503999999999998</v>
      </c>
      <c r="W32" s="46">
        <v>58.512999999999998</v>
      </c>
      <c r="X32" s="46">
        <v>58.122999999999998</v>
      </c>
      <c r="Y32" s="46">
        <v>57.813000000000002</v>
      </c>
      <c r="Z32" s="47">
        <v>60.354999999999997</v>
      </c>
    </row>
    <row r="33" spans="1:26" ht="12.75" customHeight="1" x14ac:dyDescent="0.2">
      <c r="A33" s="22" t="s">
        <v>27</v>
      </c>
      <c r="B33" s="48">
        <f>B32/B35</f>
        <v>0.27974504249291787</v>
      </c>
      <c r="C33" s="49">
        <f t="shared" ref="C33:L33" si="38">C32/C35</f>
        <v>0.25666906993511179</v>
      </c>
      <c r="D33" s="49">
        <f t="shared" si="38"/>
        <v>0.31138153185397283</v>
      </c>
      <c r="E33" s="49">
        <f t="shared" si="38"/>
        <v>0.35344699777613042</v>
      </c>
      <c r="F33" s="49">
        <f t="shared" si="38"/>
        <v>0.4000662739322533</v>
      </c>
      <c r="G33" s="49">
        <f t="shared" si="38"/>
        <v>0.41411070110701109</v>
      </c>
      <c r="H33" s="49">
        <f t="shared" si="38"/>
        <v>0.44040613562404651</v>
      </c>
      <c r="I33" s="49">
        <f t="shared" si="38"/>
        <v>0.48507832073043511</v>
      </c>
      <c r="J33" s="49">
        <f t="shared" si="38"/>
        <v>0.48982555985357101</v>
      </c>
      <c r="K33" s="50">
        <v>0.5356999226604795</v>
      </c>
      <c r="L33" s="50">
        <f t="shared" si="38"/>
        <v>0.53338614160159936</v>
      </c>
      <c r="M33" s="50">
        <f t="shared" ref="M33:R33" si="39">M32/M35</f>
        <v>0.55790358958675801</v>
      </c>
      <c r="N33" s="50">
        <f t="shared" si="39"/>
        <v>0.57555134250482065</v>
      </c>
      <c r="O33" s="50">
        <f t="shared" si="39"/>
        <v>0.55701129396054039</v>
      </c>
      <c r="P33" s="50">
        <f t="shared" si="39"/>
        <v>0.60796595713460322</v>
      </c>
      <c r="Q33" s="50">
        <f t="shared" si="39"/>
        <v>0.59330991262794497</v>
      </c>
      <c r="R33" s="50">
        <f t="shared" si="39"/>
        <v>0.59244579655497465</v>
      </c>
      <c r="S33" s="50">
        <f t="shared" ref="S33:T33" si="40">S32/S35</f>
        <v>0.55759092031654334</v>
      </c>
      <c r="T33" s="50">
        <f t="shared" si="40"/>
        <v>0.56275390898608812</v>
      </c>
      <c r="U33" s="50">
        <f t="shared" ref="U33:X33" si="41">U32/U35</f>
        <v>0.56735110262198296</v>
      </c>
      <c r="V33" s="50">
        <f t="shared" si="41"/>
        <v>0.59858468579177082</v>
      </c>
      <c r="W33" s="50">
        <f t="shared" si="41"/>
        <v>0.61181747840816403</v>
      </c>
      <c r="X33" s="50">
        <f t="shared" si="41"/>
        <v>0.59985551370039736</v>
      </c>
      <c r="Y33" s="50">
        <f t="shared" ref="Y33:Z33" si="42">Y32/Y35</f>
        <v>0.55761533193800095</v>
      </c>
      <c r="Z33" s="51">
        <f t="shared" si="42"/>
        <v>0.54419959244765836</v>
      </c>
    </row>
    <row r="34" spans="1:26" ht="12.75" customHeight="1" thickBot="1" x14ac:dyDescent="0.25">
      <c r="A34" s="60" t="s">
        <v>28</v>
      </c>
      <c r="B34" s="61">
        <f>B32/B36</f>
        <v>0.43406593406593408</v>
      </c>
      <c r="C34" s="62">
        <f t="shared" ref="C34:L34" si="43">C32/C36</f>
        <v>1.0142450142450143</v>
      </c>
      <c r="D34" s="62">
        <f t="shared" si="43"/>
        <v>0.59507523939808482</v>
      </c>
      <c r="E34" s="62">
        <f t="shared" si="43"/>
        <v>0.64345479082321189</v>
      </c>
      <c r="F34" s="62">
        <f t="shared" si="43"/>
        <v>0.68424433249370276</v>
      </c>
      <c r="G34" s="62">
        <f t="shared" si="43"/>
        <v>0.68701561065197436</v>
      </c>
      <c r="H34" s="62">
        <f t="shared" si="43"/>
        <v>0.69195163423389383</v>
      </c>
      <c r="I34" s="62">
        <f t="shared" si="43"/>
        <v>0.74608510289415431</v>
      </c>
      <c r="J34" s="62">
        <f t="shared" si="43"/>
        <v>0.77058487508597673</v>
      </c>
      <c r="K34" s="63">
        <v>0.77652466367713013</v>
      </c>
      <c r="L34" s="63">
        <f t="shared" si="43"/>
        <v>0.84264534121516932</v>
      </c>
      <c r="M34" s="63">
        <f t="shared" ref="M34:R34" si="44">M32/M36</f>
        <v>0.9001653014901807</v>
      </c>
      <c r="N34" s="63">
        <f t="shared" si="44"/>
        <v>0.9526351079522597</v>
      </c>
      <c r="O34" s="63">
        <f t="shared" si="44"/>
        <v>0.94214056495930154</v>
      </c>
      <c r="P34" s="63">
        <f t="shared" si="44"/>
        <v>0.94666342981992657</v>
      </c>
      <c r="Q34" s="63">
        <f t="shared" si="44"/>
        <v>0.96392854793078497</v>
      </c>
      <c r="R34" s="63">
        <f t="shared" si="44"/>
        <v>0.98547780688155939</v>
      </c>
      <c r="S34" s="63">
        <f t="shared" ref="S34:T34" si="45">S32/S36</f>
        <v>0.99224228527753899</v>
      </c>
      <c r="T34" s="63">
        <f t="shared" si="45"/>
        <v>0.99557716137641794</v>
      </c>
      <c r="U34" s="63">
        <f t="shared" ref="U34:X34" si="46">U32/U36</f>
        <v>0.99078917443711612</v>
      </c>
      <c r="V34" s="63">
        <f t="shared" si="46"/>
        <v>1.0361242527597463</v>
      </c>
      <c r="W34" s="63">
        <f t="shared" si="46"/>
        <v>1.0163447509205863</v>
      </c>
      <c r="X34" s="63">
        <f t="shared" si="46"/>
        <v>0.94390762784806015</v>
      </c>
      <c r="Y34" s="63">
        <f t="shared" ref="Y34:Z34" si="47">Y32/Y36</f>
        <v>0.98239562269537295</v>
      </c>
      <c r="Z34" s="64">
        <f t="shared" si="47"/>
        <v>0.96930909324510972</v>
      </c>
    </row>
    <row r="35" spans="1:26" ht="12.75" customHeight="1" thickBot="1" x14ac:dyDescent="0.25">
      <c r="A35" s="65" t="s">
        <v>30</v>
      </c>
      <c r="B35" s="66">
        <v>141.19999999999999</v>
      </c>
      <c r="C35" s="67">
        <v>138.69999999999999</v>
      </c>
      <c r="D35" s="67">
        <v>139.69999999999999</v>
      </c>
      <c r="E35" s="67">
        <v>134.9</v>
      </c>
      <c r="F35" s="67">
        <v>135.80000000000001</v>
      </c>
      <c r="G35" s="67">
        <f>+G21</f>
        <v>135.5</v>
      </c>
      <c r="H35" s="67">
        <f t="shared" ref="H35:O35" si="48">+H21</f>
        <v>133.059</v>
      </c>
      <c r="I35" s="67">
        <f t="shared" si="48"/>
        <v>131.31899999999999</v>
      </c>
      <c r="J35" s="67">
        <f t="shared" si="48"/>
        <v>134.946</v>
      </c>
      <c r="K35" s="68">
        <f t="shared" si="48"/>
        <v>131.517</v>
      </c>
      <c r="L35" s="68">
        <f t="shared" si="48"/>
        <v>132.55500000000001</v>
      </c>
      <c r="M35" s="68">
        <f t="shared" si="48"/>
        <v>130.79499999999999</v>
      </c>
      <c r="N35" s="68">
        <f t="shared" si="48"/>
        <v>123.426</v>
      </c>
      <c r="O35" s="68">
        <f t="shared" si="48"/>
        <v>122.809</v>
      </c>
      <c r="P35" s="68">
        <f t="shared" ref="P35:Q35" si="49">+P21</f>
        <v>109.039</v>
      </c>
      <c r="Q35" s="68">
        <f t="shared" si="49"/>
        <v>98.772999999999996</v>
      </c>
      <c r="R35" s="68">
        <f t="shared" ref="R35:T35" si="50">+R21</f>
        <v>93.352000000000004</v>
      </c>
      <c r="S35" s="68">
        <f t="shared" ref="S35" si="51">+S21</f>
        <v>93.131</v>
      </c>
      <c r="T35" s="68">
        <f t="shared" si="50"/>
        <v>92.799000000000007</v>
      </c>
      <c r="U35" s="68">
        <f t="shared" ref="U35:X35" si="52">+U21</f>
        <v>92.144000000000005</v>
      </c>
      <c r="V35" s="68">
        <f t="shared" si="52"/>
        <v>94.396000000000001</v>
      </c>
      <c r="W35" s="68">
        <f t="shared" si="52"/>
        <v>95.638000000000005</v>
      </c>
      <c r="X35" s="68">
        <f t="shared" si="52"/>
        <v>96.894999999999996</v>
      </c>
      <c r="Y35" s="68">
        <f>Y21</f>
        <v>103.679</v>
      </c>
      <c r="Z35" s="625">
        <f>Z21</f>
        <v>110.90600000000001</v>
      </c>
    </row>
    <row r="36" spans="1:26" ht="12.75" customHeight="1" thickBot="1" x14ac:dyDescent="0.25">
      <c r="A36" s="69" t="s">
        <v>561</v>
      </c>
      <c r="B36" s="70">
        <v>91</v>
      </c>
      <c r="C36" s="71">
        <v>35.1</v>
      </c>
      <c r="D36" s="71">
        <v>73.099999999999994</v>
      </c>
      <c r="E36" s="71">
        <v>74.099999999999994</v>
      </c>
      <c r="F36" s="71">
        <v>79.400000000000006</v>
      </c>
      <c r="G36" s="71">
        <f t="shared" ref="G36:O36" si="53">+G22</f>
        <v>81.674999999999997</v>
      </c>
      <c r="H36" s="71">
        <f t="shared" si="53"/>
        <v>84.688000000000002</v>
      </c>
      <c r="I36" s="71">
        <f t="shared" si="53"/>
        <v>85.379000000000005</v>
      </c>
      <c r="J36" s="71">
        <f t="shared" si="53"/>
        <v>85.778999999999996</v>
      </c>
      <c r="K36" s="72">
        <f t="shared" si="53"/>
        <v>84.317999999999998</v>
      </c>
      <c r="L36" s="72">
        <f t="shared" si="53"/>
        <v>83.906000000000006</v>
      </c>
      <c r="M36" s="72">
        <f t="shared" si="53"/>
        <v>81.063999999999993</v>
      </c>
      <c r="N36" s="72">
        <f t="shared" si="53"/>
        <v>74.569999999999993</v>
      </c>
      <c r="O36" s="72">
        <f t="shared" si="53"/>
        <v>72.606999999999999</v>
      </c>
      <c r="P36" s="72">
        <f t="shared" ref="P36:Q36" si="54">+P22</f>
        <v>70.027000000000001</v>
      </c>
      <c r="Q36" s="72">
        <f t="shared" si="54"/>
        <v>60.795999999999999</v>
      </c>
      <c r="R36" s="72">
        <f t="shared" ref="R36:T36" si="55">+R22</f>
        <v>56.121000000000002</v>
      </c>
      <c r="S36" s="72">
        <f t="shared" ref="S36" si="56">+S22</f>
        <v>52.335000000000001</v>
      </c>
      <c r="T36" s="72">
        <f t="shared" si="55"/>
        <v>52.454999999999998</v>
      </c>
      <c r="U36" s="72">
        <f t="shared" ref="U36:X36" si="57">+U22</f>
        <v>52.764000000000003</v>
      </c>
      <c r="V36" s="72">
        <f t="shared" si="57"/>
        <v>54.533999999999999</v>
      </c>
      <c r="W36" s="72">
        <f t="shared" si="57"/>
        <v>57.572000000000003</v>
      </c>
      <c r="X36" s="72">
        <f t="shared" si="57"/>
        <v>61.576999999999998</v>
      </c>
      <c r="Y36" s="72">
        <f t="shared" ref="Y36:Z36" si="58">Y22</f>
        <v>58.848999999999997</v>
      </c>
      <c r="Z36" s="626">
        <f t="shared" si="58"/>
        <v>62.265999999999998</v>
      </c>
    </row>
    <row r="37" spans="1:26" ht="4.5" customHeight="1" thickTop="1" x14ac:dyDescent="0.2">
      <c r="A37" s="35"/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1:26" ht="12.75" customHeight="1" x14ac:dyDescent="0.2">
      <c r="A38" s="74" t="s">
        <v>748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</row>
    <row r="39" spans="1:26" ht="12.75" customHeight="1" x14ac:dyDescent="0.2">
      <c r="A39" s="80"/>
      <c r="B39" s="80"/>
      <c r="C39" s="80"/>
      <c r="D39" s="80"/>
      <c r="E39" s="80"/>
      <c r="F39" s="80"/>
      <c r="G39" s="80"/>
      <c r="H39" s="39"/>
      <c r="L39" s="29"/>
    </row>
    <row r="40" spans="1:26" x14ac:dyDescent="0.2">
      <c r="A40" s="718" t="s">
        <v>617</v>
      </c>
      <c r="B40" s="718"/>
      <c r="C40" s="718"/>
      <c r="D40" s="718"/>
      <c r="E40" s="718"/>
      <c r="F40" s="718"/>
    </row>
    <row r="41" spans="1:26" ht="6.75" customHeight="1" x14ac:dyDescent="0.2">
      <c r="A41" s="11"/>
    </row>
    <row r="42" spans="1:26" x14ac:dyDescent="0.2">
      <c r="A42" s="81"/>
      <c r="B42" s="81"/>
      <c r="C42" s="81"/>
      <c r="D42" s="81"/>
      <c r="E42" s="81"/>
      <c r="F42" s="81"/>
      <c r="G42" s="81"/>
      <c r="H42" s="81"/>
    </row>
    <row r="43" spans="1:26" x14ac:dyDescent="0.2">
      <c r="A43" s="81"/>
      <c r="B43" s="81"/>
      <c r="C43" s="81"/>
      <c r="D43" s="81"/>
      <c r="E43" s="81"/>
      <c r="F43" s="81"/>
      <c r="G43" s="81"/>
      <c r="H43" s="81"/>
      <c r="I43" s="81"/>
      <c r="J43" s="81"/>
    </row>
    <row r="44" spans="1:26" x14ac:dyDescent="0.2">
      <c r="A44" s="81"/>
      <c r="B44" s="81"/>
      <c r="C44" s="81"/>
      <c r="D44" s="81"/>
      <c r="E44" s="81"/>
      <c r="F44" s="81"/>
      <c r="G44" s="81"/>
      <c r="H44" s="81"/>
      <c r="I44" s="81"/>
      <c r="J44" s="81"/>
    </row>
    <row r="45" spans="1:26" x14ac:dyDescent="0.2">
      <c r="A45" s="81"/>
      <c r="B45" s="81"/>
      <c r="C45" s="81"/>
      <c r="D45" s="81"/>
      <c r="E45" s="81"/>
      <c r="F45" s="81"/>
      <c r="G45" s="81"/>
      <c r="H45" s="81"/>
      <c r="I45" s="81"/>
      <c r="J45" s="81"/>
    </row>
    <row r="46" spans="1:26" x14ac:dyDescent="0.2">
      <c r="A46" s="81"/>
      <c r="B46" s="81"/>
      <c r="C46" s="81"/>
      <c r="D46" s="81"/>
      <c r="E46" s="81"/>
      <c r="F46" s="81"/>
      <c r="G46" s="81"/>
      <c r="H46" s="81"/>
      <c r="I46" s="81"/>
      <c r="J46" s="81"/>
    </row>
    <row r="47" spans="1:26" x14ac:dyDescent="0.2">
      <c r="A47" s="81"/>
      <c r="B47" s="81"/>
      <c r="C47" s="81"/>
      <c r="D47" s="81"/>
      <c r="E47" s="81"/>
      <c r="F47" s="81"/>
      <c r="G47" s="81"/>
      <c r="H47" s="81"/>
      <c r="I47" s="81"/>
      <c r="J47" s="81"/>
    </row>
    <row r="48" spans="1:26" x14ac:dyDescent="0.2">
      <c r="A48" s="81"/>
      <c r="B48" s="81"/>
      <c r="C48" s="81"/>
      <c r="D48" s="81"/>
      <c r="E48" s="81"/>
      <c r="F48" s="81"/>
      <c r="G48" s="81"/>
      <c r="H48" s="81"/>
      <c r="I48" s="81"/>
      <c r="J48" s="81"/>
    </row>
    <row r="49" spans="1:10" x14ac:dyDescent="0.2">
      <c r="A49" s="81"/>
      <c r="B49" s="81"/>
      <c r="C49" s="81"/>
      <c r="D49" s="81"/>
      <c r="E49" s="81"/>
      <c r="F49" s="81"/>
      <c r="G49" s="81"/>
      <c r="H49" s="81"/>
      <c r="I49" s="81"/>
      <c r="J49" s="81"/>
    </row>
    <row r="50" spans="1:10" x14ac:dyDescent="0.2">
      <c r="A50" s="81"/>
      <c r="B50" s="81"/>
      <c r="C50" s="81"/>
      <c r="D50" s="81"/>
      <c r="E50" s="81"/>
      <c r="F50" s="81"/>
      <c r="G50" s="81"/>
      <c r="H50" s="81"/>
      <c r="I50" s="81"/>
      <c r="J50" s="81"/>
    </row>
    <row r="51" spans="1:10" x14ac:dyDescent="0.2">
      <c r="A51" s="81"/>
      <c r="B51" s="81"/>
      <c r="C51" s="81"/>
      <c r="D51" s="81"/>
      <c r="E51" s="81"/>
      <c r="F51" s="81"/>
      <c r="G51" s="81"/>
      <c r="H51" s="81"/>
      <c r="I51" s="81"/>
      <c r="J51" s="81"/>
    </row>
    <row r="52" spans="1:10" x14ac:dyDescent="0.2">
      <c r="A52" s="81"/>
      <c r="B52" s="81"/>
      <c r="C52" s="81"/>
      <c r="D52" s="81"/>
      <c r="E52" s="81"/>
      <c r="F52" s="81"/>
      <c r="G52" s="81"/>
      <c r="H52" s="81"/>
      <c r="I52" s="81"/>
      <c r="J52" s="81"/>
    </row>
    <row r="53" spans="1:10" x14ac:dyDescent="0.2">
      <c r="A53" s="81"/>
      <c r="B53" s="81"/>
      <c r="C53" s="81"/>
      <c r="D53" s="81"/>
      <c r="E53" s="81"/>
      <c r="F53" s="81"/>
      <c r="G53" s="81"/>
      <c r="H53" s="81"/>
      <c r="I53" s="81"/>
      <c r="J53" s="81"/>
    </row>
    <row r="54" spans="1:10" x14ac:dyDescent="0.2">
      <c r="A54" s="81"/>
      <c r="B54" s="81"/>
      <c r="C54" s="81"/>
      <c r="D54" s="81"/>
      <c r="E54" s="81"/>
      <c r="F54" s="81"/>
      <c r="G54" s="81"/>
      <c r="H54" s="81"/>
      <c r="I54" s="81"/>
      <c r="J54" s="81"/>
    </row>
    <row r="55" spans="1:10" x14ac:dyDescent="0.2">
      <c r="A55" s="81"/>
      <c r="B55" s="81"/>
      <c r="C55" s="81"/>
      <c r="D55" s="81"/>
      <c r="E55" s="81"/>
      <c r="F55" s="81"/>
      <c r="G55" s="81"/>
      <c r="H55" s="81"/>
      <c r="I55" s="81"/>
      <c r="J55" s="81"/>
    </row>
    <row r="56" spans="1:10" x14ac:dyDescent="0.2">
      <c r="A56" s="81"/>
      <c r="B56" s="81"/>
      <c r="C56" s="81"/>
      <c r="D56" s="81"/>
      <c r="E56" s="81"/>
      <c r="F56" s="81"/>
      <c r="G56" s="81"/>
      <c r="H56" s="81"/>
      <c r="I56" s="81"/>
      <c r="J56" s="81"/>
    </row>
    <row r="57" spans="1:10" x14ac:dyDescent="0.2">
      <c r="A57" s="81"/>
      <c r="B57" s="81"/>
      <c r="C57" s="81"/>
      <c r="D57" s="81"/>
      <c r="E57" s="81"/>
      <c r="F57" s="81"/>
      <c r="G57" s="81"/>
      <c r="H57" s="81"/>
      <c r="I57" s="81"/>
      <c r="J57" s="81"/>
    </row>
    <row r="58" spans="1:10" x14ac:dyDescent="0.2">
      <c r="A58" s="81"/>
      <c r="B58" s="81"/>
      <c r="C58" s="81"/>
      <c r="D58" s="81"/>
      <c r="E58" s="81"/>
      <c r="F58" s="81"/>
      <c r="G58" s="81"/>
      <c r="H58" s="81"/>
      <c r="I58" s="81"/>
      <c r="J58" s="81"/>
    </row>
    <row r="59" spans="1:10" x14ac:dyDescent="0.2">
      <c r="A59" s="81"/>
      <c r="B59" s="81"/>
      <c r="C59" s="81"/>
      <c r="D59" s="81"/>
      <c r="E59" s="81"/>
      <c r="F59" s="81"/>
      <c r="G59" s="81"/>
      <c r="H59" s="81"/>
      <c r="I59" s="81"/>
      <c r="J59" s="81"/>
    </row>
    <row r="60" spans="1:10" x14ac:dyDescent="0.2">
      <c r="A60" s="81"/>
      <c r="B60" s="81"/>
      <c r="C60" s="81"/>
      <c r="D60" s="81"/>
      <c r="E60" s="81"/>
      <c r="F60" s="81"/>
      <c r="G60" s="81"/>
      <c r="H60" s="81"/>
      <c r="I60" s="81"/>
      <c r="J60" s="81"/>
    </row>
    <row r="61" spans="1:10" ht="7.5" customHeight="1" x14ac:dyDescent="0.2">
      <c r="A61" s="81"/>
      <c r="B61" s="81"/>
      <c r="C61" s="81"/>
      <c r="D61" s="81"/>
      <c r="E61" s="81"/>
      <c r="F61" s="81"/>
      <c r="G61" s="81"/>
      <c r="H61" s="81"/>
      <c r="I61" s="81"/>
      <c r="J61" s="81"/>
    </row>
    <row r="62" spans="1:10" ht="4.5" customHeight="1" x14ac:dyDescent="0.2"/>
    <row r="63" spans="1:10" x14ac:dyDescent="0.2">
      <c r="A63" s="7" t="s">
        <v>618</v>
      </c>
    </row>
    <row r="64" spans="1:10" ht="3.75" customHeight="1" thickBot="1" x14ac:dyDescent="0.25">
      <c r="A64" s="11"/>
    </row>
    <row r="65" spans="1:31" ht="12.75" customHeight="1" thickTop="1" x14ac:dyDescent="0.2">
      <c r="A65" s="82"/>
      <c r="B65" s="83" t="s">
        <v>31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4"/>
      <c r="R65" s="719" t="s">
        <v>32</v>
      </c>
      <c r="S65" s="659"/>
    </row>
    <row r="66" spans="1:31" ht="12.75" customHeight="1" thickBot="1" x14ac:dyDescent="0.25">
      <c r="A66" s="85"/>
      <c r="B66" s="86">
        <v>1</v>
      </c>
      <c r="C66" s="87">
        <v>2</v>
      </c>
      <c r="D66" s="87">
        <v>3</v>
      </c>
      <c r="E66" s="87">
        <v>4</v>
      </c>
      <c r="F66" s="87">
        <v>5</v>
      </c>
      <c r="G66" s="87">
        <v>6</v>
      </c>
      <c r="H66" s="87">
        <v>7</v>
      </c>
      <c r="I66" s="87">
        <v>8</v>
      </c>
      <c r="J66" s="87">
        <v>9</v>
      </c>
      <c r="K66" s="87">
        <v>10</v>
      </c>
      <c r="L66" s="87">
        <v>11</v>
      </c>
      <c r="M66" s="87">
        <v>12</v>
      </c>
      <c r="N66" s="87">
        <v>13</v>
      </c>
      <c r="O66" s="87">
        <v>14</v>
      </c>
      <c r="P66" s="88" t="s">
        <v>33</v>
      </c>
      <c r="Q66" s="89" t="s">
        <v>34</v>
      </c>
      <c r="R66" s="720"/>
      <c r="S66" s="659"/>
    </row>
    <row r="67" spans="1:31" ht="12.75" customHeight="1" thickTop="1" x14ac:dyDescent="0.2">
      <c r="A67" s="90" t="s">
        <v>25</v>
      </c>
      <c r="B67" s="91">
        <v>45115</v>
      </c>
      <c r="C67" s="92">
        <v>24718</v>
      </c>
      <c r="D67" s="92">
        <v>16884</v>
      </c>
      <c r="E67" s="92">
        <v>10334</v>
      </c>
      <c r="F67" s="92">
        <v>5079</v>
      </c>
      <c r="G67" s="92">
        <v>2077</v>
      </c>
      <c r="H67" s="92">
        <v>730</v>
      </c>
      <c r="I67" s="92">
        <v>320</v>
      </c>
      <c r="J67" s="92">
        <v>108</v>
      </c>
      <c r="K67" s="92">
        <v>38</v>
      </c>
      <c r="L67" s="92">
        <v>19</v>
      </c>
      <c r="M67" s="92">
        <v>7</v>
      </c>
      <c r="N67" s="92">
        <v>5</v>
      </c>
      <c r="O67" s="92">
        <v>2</v>
      </c>
      <c r="P67" s="92">
        <v>1</v>
      </c>
      <c r="Q67" s="93">
        <v>2.2200000000000002</v>
      </c>
      <c r="R67" s="94">
        <v>105437</v>
      </c>
      <c r="S67" s="658"/>
      <c r="Z67" s="95"/>
      <c r="AA67" s="96"/>
      <c r="AD67" s="29"/>
      <c r="AE67" s="29"/>
    </row>
    <row r="68" spans="1:31" ht="12.75" customHeight="1" x14ac:dyDescent="0.2">
      <c r="A68" s="97" t="s">
        <v>5</v>
      </c>
      <c r="B68" s="98">
        <v>53027</v>
      </c>
      <c r="C68" s="99">
        <v>22275</v>
      </c>
      <c r="D68" s="99">
        <v>13383</v>
      </c>
      <c r="E68" s="99">
        <v>8017</v>
      </c>
      <c r="F68" s="99">
        <v>3998</v>
      </c>
      <c r="G68" s="99">
        <v>1759</v>
      </c>
      <c r="H68" s="99">
        <v>648</v>
      </c>
      <c r="I68" s="99">
        <v>226</v>
      </c>
      <c r="J68" s="99">
        <v>87</v>
      </c>
      <c r="K68" s="99">
        <v>39</v>
      </c>
      <c r="L68" s="99">
        <v>13</v>
      </c>
      <c r="M68" s="99">
        <v>4</v>
      </c>
      <c r="N68" s="99">
        <v>5</v>
      </c>
      <c r="O68" s="99">
        <v>1</v>
      </c>
      <c r="P68" s="99">
        <v>3</v>
      </c>
      <c r="Q68" s="100">
        <v>2</v>
      </c>
      <c r="R68" s="101">
        <v>103485</v>
      </c>
      <c r="S68" s="39"/>
      <c r="Z68" s="95"/>
      <c r="AA68" s="96"/>
      <c r="AD68" s="29"/>
      <c r="AE68" s="29"/>
    </row>
    <row r="69" spans="1:31" ht="12.75" customHeight="1" x14ac:dyDescent="0.2">
      <c r="A69" s="102" t="s">
        <v>6</v>
      </c>
      <c r="B69" s="103">
        <v>46603</v>
      </c>
      <c r="C69" s="104">
        <v>22897</v>
      </c>
      <c r="D69" s="104">
        <v>15213</v>
      </c>
      <c r="E69" s="104">
        <v>10170</v>
      </c>
      <c r="F69" s="104">
        <v>5549</v>
      </c>
      <c r="G69" s="104">
        <v>2589</v>
      </c>
      <c r="H69" s="104">
        <v>1134</v>
      </c>
      <c r="I69" s="104">
        <v>469</v>
      </c>
      <c r="J69" s="104">
        <v>196</v>
      </c>
      <c r="K69" s="104">
        <v>99</v>
      </c>
      <c r="L69" s="104">
        <v>37</v>
      </c>
      <c r="M69" s="104">
        <v>19</v>
      </c>
      <c r="N69" s="104">
        <v>9</v>
      </c>
      <c r="O69" s="104">
        <v>10</v>
      </c>
      <c r="P69" s="104">
        <v>6</v>
      </c>
      <c r="Q69" s="105">
        <v>2.2599999999999998</v>
      </c>
      <c r="R69" s="101">
        <v>105000</v>
      </c>
      <c r="S69" s="39"/>
      <c r="Z69" s="95"/>
      <c r="AA69" s="96"/>
      <c r="AD69" s="29"/>
      <c r="AE69" s="29"/>
    </row>
    <row r="70" spans="1:31" ht="12.75" customHeight="1" x14ac:dyDescent="0.2">
      <c r="A70" s="102" t="s">
        <v>7</v>
      </c>
      <c r="B70" s="103">
        <v>50640</v>
      </c>
      <c r="C70" s="104">
        <v>24203</v>
      </c>
      <c r="D70" s="104">
        <v>15673</v>
      </c>
      <c r="E70" s="104">
        <v>9686</v>
      </c>
      <c r="F70" s="104">
        <v>5015</v>
      </c>
      <c r="G70" s="104">
        <v>2187</v>
      </c>
      <c r="H70" s="104">
        <v>894</v>
      </c>
      <c r="I70" s="104">
        <v>348</v>
      </c>
      <c r="J70" s="104">
        <v>106</v>
      </c>
      <c r="K70" s="104">
        <v>57</v>
      </c>
      <c r="L70" s="104">
        <v>25</v>
      </c>
      <c r="M70" s="104">
        <v>9</v>
      </c>
      <c r="N70" s="104">
        <v>2</v>
      </c>
      <c r="O70" s="104">
        <v>2</v>
      </c>
      <c r="P70" s="104">
        <v>1</v>
      </c>
      <c r="Q70" s="105">
        <v>2.15</v>
      </c>
      <c r="R70" s="101">
        <v>108848</v>
      </c>
      <c r="S70" s="39"/>
      <c r="Z70" s="95"/>
      <c r="AA70" s="96"/>
      <c r="AD70" s="29"/>
      <c r="AE70" s="29"/>
    </row>
    <row r="71" spans="1:31" ht="12.75" customHeight="1" x14ac:dyDescent="0.2">
      <c r="A71" s="102" t="s">
        <v>8</v>
      </c>
      <c r="B71" s="106">
        <v>54922</v>
      </c>
      <c r="C71" s="104">
        <v>25900</v>
      </c>
      <c r="D71" s="104">
        <v>16624</v>
      </c>
      <c r="E71" s="104">
        <v>10569</v>
      </c>
      <c r="F71" s="104">
        <v>5609</v>
      </c>
      <c r="G71" s="104">
        <v>2429</v>
      </c>
      <c r="H71" s="104">
        <v>898</v>
      </c>
      <c r="I71" s="104">
        <v>376</v>
      </c>
      <c r="J71" s="104">
        <v>128</v>
      </c>
      <c r="K71" s="104">
        <v>42</v>
      </c>
      <c r="L71" s="104">
        <v>20</v>
      </c>
      <c r="M71" s="104">
        <v>11</v>
      </c>
      <c r="N71" s="104">
        <v>4</v>
      </c>
      <c r="O71" s="104">
        <v>5</v>
      </c>
      <c r="P71" s="104">
        <v>3</v>
      </c>
      <c r="Q71" s="107">
        <v>2.2000000000000002</v>
      </c>
      <c r="R71" s="108">
        <v>117544</v>
      </c>
      <c r="S71" s="39"/>
      <c r="Z71" s="95"/>
      <c r="AA71" s="96"/>
      <c r="AD71" s="29"/>
      <c r="AE71" s="29"/>
    </row>
    <row r="72" spans="1:31" ht="12.75" customHeight="1" x14ac:dyDescent="0.2">
      <c r="A72" s="102" t="s">
        <v>9</v>
      </c>
      <c r="B72" s="106">
        <v>61312</v>
      </c>
      <c r="C72" s="104">
        <v>27698</v>
      </c>
      <c r="D72" s="104">
        <v>17910</v>
      </c>
      <c r="E72" s="104">
        <v>11678</v>
      </c>
      <c r="F72" s="104">
        <v>6575</v>
      </c>
      <c r="G72" s="104">
        <v>3023</v>
      </c>
      <c r="H72" s="104">
        <v>1235</v>
      </c>
      <c r="I72" s="104">
        <v>525</v>
      </c>
      <c r="J72" s="104">
        <v>210</v>
      </c>
      <c r="K72" s="104">
        <v>98</v>
      </c>
      <c r="L72" s="104">
        <v>47</v>
      </c>
      <c r="M72" s="104">
        <v>19</v>
      </c>
      <c r="N72" s="104">
        <v>12</v>
      </c>
      <c r="O72" s="104">
        <v>4</v>
      </c>
      <c r="P72" s="104">
        <v>7</v>
      </c>
      <c r="Q72" s="107">
        <v>2.2000000000000002</v>
      </c>
      <c r="R72" s="108">
        <v>130353</v>
      </c>
      <c r="S72" s="39"/>
      <c r="T72" s="109"/>
      <c r="U72" s="109"/>
      <c r="Z72" s="95"/>
      <c r="AA72" s="96"/>
      <c r="AD72" s="29"/>
      <c r="AE72" s="29"/>
    </row>
    <row r="73" spans="1:31" ht="12.75" customHeight="1" x14ac:dyDescent="0.2">
      <c r="A73" s="102" t="s">
        <v>10</v>
      </c>
      <c r="B73" s="106">
        <v>68347</v>
      </c>
      <c r="C73" s="104">
        <v>30691</v>
      </c>
      <c r="D73" s="104">
        <v>19069</v>
      </c>
      <c r="E73" s="104">
        <v>12517</v>
      </c>
      <c r="F73" s="104">
        <v>7234</v>
      </c>
      <c r="G73" s="104">
        <v>3466</v>
      </c>
      <c r="H73" s="104">
        <v>1528</v>
      </c>
      <c r="I73" s="104">
        <v>652</v>
      </c>
      <c r="J73" s="104">
        <v>312</v>
      </c>
      <c r="K73" s="104">
        <v>152</v>
      </c>
      <c r="L73" s="104">
        <v>66</v>
      </c>
      <c r="M73" s="104">
        <v>35</v>
      </c>
      <c r="N73" s="104">
        <v>17</v>
      </c>
      <c r="O73" s="104">
        <v>11</v>
      </c>
      <c r="P73" s="104">
        <v>13</v>
      </c>
      <c r="Q73" s="107">
        <v>2.2000000000000002</v>
      </c>
      <c r="R73" s="108">
        <v>130934</v>
      </c>
      <c r="S73" s="39"/>
      <c r="T73" s="109"/>
      <c r="U73" s="109"/>
      <c r="Z73" s="95"/>
      <c r="AA73" s="96"/>
      <c r="AD73" s="29"/>
      <c r="AE73" s="29"/>
    </row>
    <row r="74" spans="1:31" ht="12.75" customHeight="1" x14ac:dyDescent="0.2">
      <c r="A74" s="102" t="s">
        <v>11</v>
      </c>
      <c r="B74" s="106">
        <v>66300</v>
      </c>
      <c r="C74" s="104">
        <v>28675</v>
      </c>
      <c r="D74" s="104">
        <v>17859</v>
      </c>
      <c r="E74" s="104">
        <v>11902</v>
      </c>
      <c r="F74" s="104">
        <v>7035</v>
      </c>
      <c r="G74" s="104">
        <v>3515</v>
      </c>
      <c r="H74" s="104">
        <v>1527</v>
      </c>
      <c r="I74" s="104">
        <v>699</v>
      </c>
      <c r="J74" s="104">
        <v>300</v>
      </c>
      <c r="K74" s="104">
        <v>132</v>
      </c>
      <c r="L74" s="104">
        <v>62</v>
      </c>
      <c r="M74" s="104">
        <v>45</v>
      </c>
      <c r="N74" s="104">
        <v>12</v>
      </c>
      <c r="O74" s="104">
        <v>15</v>
      </c>
      <c r="P74" s="104">
        <v>17</v>
      </c>
      <c r="Q74" s="107">
        <v>2.2000000000000002</v>
      </c>
      <c r="R74" s="108">
        <v>137836</v>
      </c>
      <c r="S74" s="39"/>
      <c r="T74" s="109"/>
      <c r="U74" s="109"/>
      <c r="Z74" s="95"/>
      <c r="AA74" s="96"/>
      <c r="AD74" s="29"/>
      <c r="AE74" s="29"/>
    </row>
    <row r="75" spans="1:31" ht="12.75" customHeight="1" x14ac:dyDescent="0.2">
      <c r="A75" s="102" t="s">
        <v>12</v>
      </c>
      <c r="B75" s="106">
        <v>71660</v>
      </c>
      <c r="C75" s="104">
        <v>29567</v>
      </c>
      <c r="D75" s="104">
        <v>18599</v>
      </c>
      <c r="E75" s="104">
        <v>12342</v>
      </c>
      <c r="F75" s="104">
        <v>7285</v>
      </c>
      <c r="G75" s="104">
        <v>3864</v>
      </c>
      <c r="H75" s="104">
        <v>1789</v>
      </c>
      <c r="I75" s="104">
        <v>872</v>
      </c>
      <c r="J75" s="104">
        <v>398</v>
      </c>
      <c r="K75" s="104">
        <v>189</v>
      </c>
      <c r="L75" s="104">
        <v>116</v>
      </c>
      <c r="M75" s="104">
        <v>50</v>
      </c>
      <c r="N75" s="104">
        <v>33</v>
      </c>
      <c r="O75" s="104">
        <v>10</v>
      </c>
      <c r="P75" s="104">
        <v>27</v>
      </c>
      <c r="Q75" s="107">
        <v>2.2000000000000002</v>
      </c>
      <c r="R75" s="108">
        <v>146800</v>
      </c>
      <c r="S75" s="39"/>
      <c r="T75" s="109"/>
      <c r="U75" s="109"/>
      <c r="Z75" s="95"/>
      <c r="AA75" s="96"/>
      <c r="AD75" s="29"/>
      <c r="AE75" s="29"/>
    </row>
    <row r="76" spans="1:31" ht="12.75" customHeight="1" x14ac:dyDescent="0.2">
      <c r="A76" s="102" t="s">
        <v>13</v>
      </c>
      <c r="B76" s="106">
        <v>74231</v>
      </c>
      <c r="C76" s="104">
        <v>29360</v>
      </c>
      <c r="D76" s="104">
        <v>17823</v>
      </c>
      <c r="E76" s="104">
        <v>11541</v>
      </c>
      <c r="F76" s="104">
        <v>6906</v>
      </c>
      <c r="G76" s="104">
        <v>3578</v>
      </c>
      <c r="H76" s="104">
        <v>1844</v>
      </c>
      <c r="I76" s="104">
        <v>911</v>
      </c>
      <c r="J76" s="104">
        <v>483</v>
      </c>
      <c r="K76" s="104">
        <v>247</v>
      </c>
      <c r="L76" s="104">
        <v>145</v>
      </c>
      <c r="M76" s="104">
        <v>82</v>
      </c>
      <c r="N76" s="104">
        <v>51</v>
      </c>
      <c r="O76" s="104">
        <v>26</v>
      </c>
      <c r="P76" s="104">
        <v>48</v>
      </c>
      <c r="Q76" s="107">
        <v>2.1730085010456559</v>
      </c>
      <c r="R76" s="108">
        <v>147276</v>
      </c>
      <c r="S76" s="39"/>
      <c r="T76" s="109"/>
      <c r="U76" s="109"/>
      <c r="Z76" s="95"/>
      <c r="AA76" s="96"/>
      <c r="AD76" s="29"/>
      <c r="AE76" s="29"/>
    </row>
    <row r="77" spans="1:31" ht="12.75" customHeight="1" x14ac:dyDescent="0.2">
      <c r="A77" s="110" t="s">
        <v>14</v>
      </c>
      <c r="B77" s="104">
        <v>72892</v>
      </c>
      <c r="C77" s="104">
        <v>29117</v>
      </c>
      <c r="D77" s="104">
        <v>17949</v>
      </c>
      <c r="E77" s="104">
        <v>11611</v>
      </c>
      <c r="F77" s="104">
        <v>6974</v>
      </c>
      <c r="G77" s="104">
        <v>3835</v>
      </c>
      <c r="H77" s="104">
        <v>1898</v>
      </c>
      <c r="I77" s="104">
        <v>1092</v>
      </c>
      <c r="J77" s="104">
        <v>546</v>
      </c>
      <c r="K77" s="104">
        <v>318</v>
      </c>
      <c r="L77" s="104">
        <v>153</v>
      </c>
      <c r="M77" s="104">
        <v>95</v>
      </c>
      <c r="N77" s="104">
        <v>44</v>
      </c>
      <c r="O77" s="104">
        <v>25</v>
      </c>
      <c r="P77" s="104">
        <v>71</v>
      </c>
      <c r="Q77" s="111">
        <v>2.2127335970536079</v>
      </c>
      <c r="R77" s="108">
        <v>146620</v>
      </c>
      <c r="S77" s="39"/>
      <c r="T77" s="109"/>
      <c r="U77" s="109"/>
      <c r="Z77" s="95"/>
      <c r="AA77" s="96"/>
      <c r="AD77" s="29"/>
      <c r="AE77" s="29"/>
    </row>
    <row r="78" spans="1:31" ht="12.75" customHeight="1" x14ac:dyDescent="0.2">
      <c r="A78" s="110" t="s">
        <v>15</v>
      </c>
      <c r="B78" s="104">
        <v>74452</v>
      </c>
      <c r="C78" s="104">
        <v>30281</v>
      </c>
      <c r="D78" s="104">
        <v>19043</v>
      </c>
      <c r="E78" s="104">
        <v>11905</v>
      </c>
      <c r="F78" s="104">
        <v>6987</v>
      </c>
      <c r="G78" s="104">
        <v>3792</v>
      </c>
      <c r="H78" s="104">
        <v>1958</v>
      </c>
      <c r="I78" s="104">
        <v>1010</v>
      </c>
      <c r="J78" s="104">
        <v>504</v>
      </c>
      <c r="K78" s="104">
        <v>283</v>
      </c>
      <c r="L78" s="104">
        <v>147</v>
      </c>
      <c r="M78" s="104">
        <v>90</v>
      </c>
      <c r="N78" s="104">
        <v>40</v>
      </c>
      <c r="O78" s="104">
        <v>30</v>
      </c>
      <c r="P78" s="104">
        <v>66</v>
      </c>
      <c r="Q78" s="111">
        <v>2.2007331261455438</v>
      </c>
      <c r="R78" s="108">
        <v>150588</v>
      </c>
      <c r="S78" s="39"/>
      <c r="T78" s="109"/>
      <c r="U78" s="109"/>
      <c r="Z78" s="95"/>
      <c r="AA78" s="96"/>
      <c r="AD78" s="29"/>
      <c r="AE78" s="29"/>
    </row>
    <row r="79" spans="1:31" ht="12.75" customHeight="1" x14ac:dyDescent="0.2">
      <c r="A79" s="110" t="s">
        <v>16</v>
      </c>
      <c r="B79" s="104">
        <v>73347</v>
      </c>
      <c r="C79" s="104">
        <v>30563</v>
      </c>
      <c r="D79" s="104">
        <v>18855</v>
      </c>
      <c r="E79" s="104">
        <v>12058</v>
      </c>
      <c r="F79" s="104">
        <v>6939</v>
      </c>
      <c r="G79" s="104">
        <v>3730</v>
      </c>
      <c r="H79" s="104">
        <v>2004</v>
      </c>
      <c r="I79" s="104">
        <v>976</v>
      </c>
      <c r="J79" s="104">
        <v>523</v>
      </c>
      <c r="K79" s="104">
        <v>243</v>
      </c>
      <c r="L79" s="104">
        <v>147</v>
      </c>
      <c r="M79" s="104">
        <v>118</v>
      </c>
      <c r="N79" s="104">
        <v>38</v>
      </c>
      <c r="O79" s="104">
        <v>29</v>
      </c>
      <c r="P79" s="104">
        <v>43</v>
      </c>
      <c r="Q79" s="111">
        <v>2.2055770554697789</v>
      </c>
      <c r="R79" s="108">
        <v>149613</v>
      </c>
      <c r="S79" s="39"/>
      <c r="T79" s="109"/>
      <c r="U79" s="109"/>
      <c r="Z79" s="95"/>
      <c r="AA79" s="96"/>
      <c r="AD79" s="29"/>
      <c r="AE79" s="29"/>
    </row>
    <row r="80" spans="1:31" ht="12.75" customHeight="1" x14ac:dyDescent="0.2">
      <c r="A80" s="110" t="s">
        <v>17</v>
      </c>
      <c r="B80" s="104">
        <v>67999</v>
      </c>
      <c r="C80" s="104">
        <v>29972</v>
      </c>
      <c r="D80" s="104">
        <v>18399</v>
      </c>
      <c r="E80" s="104">
        <v>11383</v>
      </c>
      <c r="F80" s="104">
        <v>6499</v>
      </c>
      <c r="G80" s="104">
        <v>3351</v>
      </c>
      <c r="H80" s="104">
        <v>1696</v>
      </c>
      <c r="I80" s="104">
        <v>790</v>
      </c>
      <c r="J80" s="104">
        <v>443</v>
      </c>
      <c r="K80" s="104">
        <v>226</v>
      </c>
      <c r="L80" s="104">
        <v>129</v>
      </c>
      <c r="M80" s="104">
        <v>70</v>
      </c>
      <c r="N80" s="104">
        <v>41</v>
      </c>
      <c r="O80" s="104">
        <v>21</v>
      </c>
      <c r="P80" s="104">
        <f t="shared" ref="P80:P84" si="59">R80-SUM(B80:O80)</f>
        <v>35</v>
      </c>
      <c r="Q80" s="111">
        <f>+'vš_druh studia '!D93/'vš_druh studia '!E93</f>
        <v>2.1938548357366683</v>
      </c>
      <c r="R80" s="108">
        <f>+'vš_druh studia '!E93</f>
        <v>141054</v>
      </c>
      <c r="S80" s="39"/>
      <c r="T80" s="109"/>
      <c r="U80" s="109"/>
      <c r="Z80" s="95"/>
      <c r="AA80" s="96"/>
      <c r="AD80" s="29"/>
      <c r="AE80" s="29"/>
    </row>
    <row r="81" spans="1:31" ht="12.75" customHeight="1" x14ac:dyDescent="0.2">
      <c r="A81" s="110" t="s">
        <v>35</v>
      </c>
      <c r="B81" s="104">
        <v>65102</v>
      </c>
      <c r="C81" s="104">
        <v>28667</v>
      </c>
      <c r="D81" s="104">
        <v>17791</v>
      </c>
      <c r="E81" s="104">
        <v>10677</v>
      </c>
      <c r="F81" s="104">
        <v>5960</v>
      </c>
      <c r="G81" s="104">
        <v>3045</v>
      </c>
      <c r="H81" s="104">
        <v>1435</v>
      </c>
      <c r="I81" s="104">
        <v>745</v>
      </c>
      <c r="J81" s="104">
        <v>366</v>
      </c>
      <c r="K81" s="104">
        <v>194</v>
      </c>
      <c r="L81" s="104">
        <v>102</v>
      </c>
      <c r="M81" s="104">
        <v>53</v>
      </c>
      <c r="N81" s="104">
        <v>27</v>
      </c>
      <c r="O81" s="104">
        <v>24</v>
      </c>
      <c r="P81" s="104">
        <f t="shared" si="59"/>
        <v>69</v>
      </c>
      <c r="Q81" s="111">
        <f>+'vš_druh studia '!D101/'vš_druh studia '!E101</f>
        <v>2.1671346745421096</v>
      </c>
      <c r="R81" s="108">
        <f>+'vš_druh studia '!E101</f>
        <v>134257</v>
      </c>
      <c r="S81" s="39"/>
      <c r="T81" s="109"/>
      <c r="U81" s="109"/>
      <c r="Z81" s="95"/>
      <c r="AA81" s="96"/>
      <c r="AD81" s="29"/>
      <c r="AE81" s="29"/>
    </row>
    <row r="82" spans="1:31" ht="12.75" customHeight="1" x14ac:dyDescent="0.2">
      <c r="A82" s="110" t="s">
        <v>543</v>
      </c>
      <c r="B82" s="104">
        <v>59967</v>
      </c>
      <c r="C82" s="104">
        <v>26168</v>
      </c>
      <c r="D82" s="104">
        <v>15859</v>
      </c>
      <c r="E82" s="104">
        <v>9399</v>
      </c>
      <c r="F82" s="104">
        <v>4967</v>
      </c>
      <c r="G82" s="104">
        <v>2675</v>
      </c>
      <c r="H82" s="104">
        <v>1243</v>
      </c>
      <c r="I82" s="104">
        <v>686</v>
      </c>
      <c r="J82" s="104">
        <v>351</v>
      </c>
      <c r="K82" s="104">
        <v>196</v>
      </c>
      <c r="L82" s="104">
        <v>116</v>
      </c>
      <c r="M82" s="104">
        <v>51</v>
      </c>
      <c r="N82" s="104">
        <v>31</v>
      </c>
      <c r="O82" s="104">
        <v>16</v>
      </c>
      <c r="P82" s="104">
        <f t="shared" si="59"/>
        <v>36</v>
      </c>
      <c r="Q82" s="111">
        <f>+'vš_druh studia '!D109/'vš_druh studia '!E109</f>
        <v>2.1391660712379168</v>
      </c>
      <c r="R82" s="108">
        <f>+'vš_druh studia '!E109</f>
        <v>121761</v>
      </c>
      <c r="S82" s="39"/>
      <c r="T82" s="109"/>
      <c r="U82" s="109"/>
      <c r="Z82" s="95"/>
      <c r="AA82" s="96"/>
      <c r="AD82" s="29"/>
      <c r="AE82" s="29"/>
    </row>
    <row r="83" spans="1:31" ht="12.75" customHeight="1" x14ac:dyDescent="0.2">
      <c r="A83" s="110" t="s">
        <v>545</v>
      </c>
      <c r="B83" s="104">
        <v>55397</v>
      </c>
      <c r="C83" s="104">
        <v>24191</v>
      </c>
      <c r="D83" s="104">
        <v>14856</v>
      </c>
      <c r="E83" s="104">
        <v>8736</v>
      </c>
      <c r="F83" s="104">
        <v>4801</v>
      </c>
      <c r="G83" s="104">
        <v>2409</v>
      </c>
      <c r="H83" s="104">
        <v>1307</v>
      </c>
      <c r="I83" s="104">
        <v>648</v>
      </c>
      <c r="J83" s="104">
        <v>301</v>
      </c>
      <c r="K83" s="104">
        <v>191</v>
      </c>
      <c r="L83" s="104">
        <v>89</v>
      </c>
      <c r="M83" s="104">
        <v>58</v>
      </c>
      <c r="N83" s="104">
        <v>33</v>
      </c>
      <c r="O83" s="104">
        <v>15</v>
      </c>
      <c r="P83" s="104">
        <f t="shared" si="59"/>
        <v>61</v>
      </c>
      <c r="Q83" s="111">
        <f>+'vš_druh studia '!D117/'vš_druh studia '!E117</f>
        <v>2.1550228572944392</v>
      </c>
      <c r="R83" s="108">
        <f>+'vš_druh studia '!E117</f>
        <v>113093</v>
      </c>
      <c r="S83" s="39"/>
      <c r="T83" s="109"/>
      <c r="U83" s="109"/>
      <c r="Z83" s="95"/>
      <c r="AA83" s="96"/>
      <c r="AD83" s="29"/>
      <c r="AE83" s="29"/>
    </row>
    <row r="84" spans="1:31" ht="12.75" customHeight="1" x14ac:dyDescent="0.2">
      <c r="A84" s="110" t="s">
        <v>552</v>
      </c>
      <c r="B84" s="104">
        <v>50036</v>
      </c>
      <c r="C84" s="104">
        <v>21867</v>
      </c>
      <c r="D84" s="104">
        <v>13382</v>
      </c>
      <c r="E84" s="104">
        <v>8089</v>
      </c>
      <c r="F84" s="104">
        <v>4480</v>
      </c>
      <c r="G84" s="104">
        <v>2336</v>
      </c>
      <c r="H84" s="104">
        <v>1222</v>
      </c>
      <c r="I84" s="104">
        <v>628</v>
      </c>
      <c r="J84" s="104">
        <v>337</v>
      </c>
      <c r="K84" s="104">
        <v>195</v>
      </c>
      <c r="L84" s="104">
        <v>89</v>
      </c>
      <c r="M84" s="104">
        <v>50</v>
      </c>
      <c r="N84" s="104">
        <v>19</v>
      </c>
      <c r="O84" s="104">
        <v>20</v>
      </c>
      <c r="P84" s="104">
        <f t="shared" si="59"/>
        <v>41</v>
      </c>
      <c r="Q84" s="111">
        <f>+'vš_druh studia '!D125/'vš_druh studia '!E125</f>
        <v>2.1806481112159624</v>
      </c>
      <c r="R84" s="108">
        <f>+'vš_druh studia '!E125</f>
        <v>102791</v>
      </c>
      <c r="S84" s="39"/>
      <c r="T84" s="109"/>
      <c r="U84" s="109"/>
      <c r="Z84" s="95"/>
      <c r="AA84" s="96"/>
      <c r="AD84" s="29"/>
      <c r="AE84" s="29"/>
    </row>
    <row r="85" spans="1:31" ht="12.75" customHeight="1" x14ac:dyDescent="0.2">
      <c r="A85" s="110" t="s">
        <v>562</v>
      </c>
      <c r="B85" s="104">
        <v>47542</v>
      </c>
      <c r="C85" s="104">
        <v>21268</v>
      </c>
      <c r="D85" s="104">
        <v>12861</v>
      </c>
      <c r="E85" s="104">
        <v>7484</v>
      </c>
      <c r="F85" s="104">
        <v>4089</v>
      </c>
      <c r="G85" s="104">
        <v>2268</v>
      </c>
      <c r="H85" s="104">
        <v>1133</v>
      </c>
      <c r="I85" s="104">
        <v>590</v>
      </c>
      <c r="J85" s="104">
        <v>311</v>
      </c>
      <c r="K85" s="104">
        <v>190</v>
      </c>
      <c r="L85" s="104">
        <v>114</v>
      </c>
      <c r="M85" s="104">
        <v>56</v>
      </c>
      <c r="N85" s="104">
        <v>35</v>
      </c>
      <c r="O85" s="104">
        <v>24</v>
      </c>
      <c r="P85" s="104">
        <f t="shared" ref="P85" si="60">R85-SUM(B85:O85)</f>
        <v>33</v>
      </c>
      <c r="Q85" s="111">
        <f>+'vš_druh studia '!D133/'vš_druh studia '!E133</f>
        <v>2.1767485050715321</v>
      </c>
      <c r="R85" s="108">
        <f>+'vš_druh studia '!E133</f>
        <v>97998</v>
      </c>
      <c r="S85" s="39"/>
      <c r="T85" s="109"/>
      <c r="U85" s="109"/>
      <c r="Z85" s="95"/>
      <c r="AA85" s="96"/>
      <c r="AD85" s="29"/>
      <c r="AE85" s="29"/>
    </row>
    <row r="86" spans="1:31" ht="12.75" customHeight="1" x14ac:dyDescent="0.2">
      <c r="A86" s="110" t="s">
        <v>591</v>
      </c>
      <c r="B86" s="104">
        <v>46565</v>
      </c>
      <c r="C86" s="104">
        <v>20887</v>
      </c>
      <c r="D86" s="104">
        <v>12268</v>
      </c>
      <c r="E86" s="104">
        <v>7158</v>
      </c>
      <c r="F86" s="104">
        <v>4063</v>
      </c>
      <c r="G86" s="104">
        <v>2091</v>
      </c>
      <c r="H86" s="104">
        <v>948</v>
      </c>
      <c r="I86" s="104">
        <v>535</v>
      </c>
      <c r="J86" s="104">
        <v>285</v>
      </c>
      <c r="K86" s="104">
        <v>137</v>
      </c>
      <c r="L86" s="104">
        <v>83</v>
      </c>
      <c r="M86" s="104">
        <v>46</v>
      </c>
      <c r="N86" s="104">
        <v>34</v>
      </c>
      <c r="O86" s="104">
        <v>14</v>
      </c>
      <c r="P86" s="104">
        <f t="shared" ref="P86" si="61">R86-SUM(B86:O86)</f>
        <v>23</v>
      </c>
      <c r="Q86" s="111">
        <f>+'vš_druh studia '!D141/'vš_druh studia '!E141</f>
        <v>2.1448332404847745</v>
      </c>
      <c r="R86" s="108">
        <f>+'vš_druh studia '!E141</f>
        <v>95137</v>
      </c>
      <c r="S86" s="39"/>
      <c r="T86" s="109"/>
      <c r="U86" s="109"/>
      <c r="Z86" s="95"/>
      <c r="AA86" s="96"/>
      <c r="AD86" s="29"/>
      <c r="AE86" s="29"/>
    </row>
    <row r="87" spans="1:31" ht="12.75" customHeight="1" x14ac:dyDescent="0.2">
      <c r="A87" s="110" t="s">
        <v>595</v>
      </c>
      <c r="B87" s="104">
        <v>47460</v>
      </c>
      <c r="C87" s="104">
        <v>21614</v>
      </c>
      <c r="D87" s="104">
        <v>13093</v>
      </c>
      <c r="E87" s="104">
        <v>7437</v>
      </c>
      <c r="F87" s="104">
        <v>4090</v>
      </c>
      <c r="G87" s="104">
        <v>2136</v>
      </c>
      <c r="H87" s="104">
        <v>1101</v>
      </c>
      <c r="I87" s="104">
        <v>545</v>
      </c>
      <c r="J87" s="104">
        <v>279</v>
      </c>
      <c r="K87" s="104">
        <v>150</v>
      </c>
      <c r="L87" s="104">
        <v>93</v>
      </c>
      <c r="M87" s="104">
        <v>54</v>
      </c>
      <c r="N87" s="104">
        <v>33</v>
      </c>
      <c r="O87" s="104">
        <v>16</v>
      </c>
      <c r="P87" s="104">
        <v>26</v>
      </c>
      <c r="Q87" s="111">
        <f>+'vš_druh studia '!D149/'vš_druh studia '!E149</f>
        <v>2.1548299652491161</v>
      </c>
      <c r="R87" s="108">
        <f>+'vš_druh studia '!E149</f>
        <v>98127</v>
      </c>
      <c r="S87" s="39"/>
      <c r="T87" s="109"/>
      <c r="U87" s="109"/>
      <c r="Z87" s="95"/>
      <c r="AA87" s="96"/>
      <c r="AD87" s="29"/>
      <c r="AE87" s="29"/>
    </row>
    <row r="88" spans="1:31" ht="12.75" customHeight="1" x14ac:dyDescent="0.2">
      <c r="A88" s="110" t="s">
        <v>599</v>
      </c>
      <c r="B88" s="104">
        <v>48257</v>
      </c>
      <c r="C88" s="104">
        <v>21987</v>
      </c>
      <c r="D88" s="104">
        <v>12899</v>
      </c>
      <c r="E88" s="104">
        <v>7458</v>
      </c>
      <c r="F88" s="104">
        <v>3916</v>
      </c>
      <c r="G88" s="104">
        <v>2099</v>
      </c>
      <c r="H88" s="104">
        <v>1071</v>
      </c>
      <c r="I88" s="104">
        <v>571</v>
      </c>
      <c r="J88" s="104">
        <v>282</v>
      </c>
      <c r="K88" s="104">
        <v>133</v>
      </c>
      <c r="L88" s="104">
        <v>76</v>
      </c>
      <c r="M88" s="104">
        <v>38</v>
      </c>
      <c r="N88" s="104">
        <v>35</v>
      </c>
      <c r="O88" s="104">
        <v>12</v>
      </c>
      <c r="P88" s="104">
        <v>34</v>
      </c>
      <c r="Q88" s="107">
        <f>+'vš_druh studia '!D157/'vš_druh studia '!E157</f>
        <v>2.1386798559695754</v>
      </c>
      <c r="R88" s="108">
        <f>+'vš_druh studia '!E157</f>
        <v>98868</v>
      </c>
      <c r="S88" s="39"/>
      <c r="T88" s="109"/>
      <c r="U88" s="109"/>
      <c r="Z88" s="95"/>
      <c r="AA88" s="96"/>
      <c r="AD88" s="29"/>
      <c r="AE88" s="29"/>
    </row>
    <row r="89" spans="1:31" ht="12.75" customHeight="1" x14ac:dyDescent="0.2">
      <c r="A89" s="110" t="s">
        <v>602</v>
      </c>
      <c r="B89" s="104">
        <v>46795</v>
      </c>
      <c r="C89" s="104">
        <v>23225</v>
      </c>
      <c r="D89" s="104">
        <v>14252</v>
      </c>
      <c r="E89" s="104">
        <v>8418</v>
      </c>
      <c r="F89" s="104">
        <v>4765</v>
      </c>
      <c r="G89" s="104">
        <v>2390</v>
      </c>
      <c r="H89" s="104">
        <v>1190</v>
      </c>
      <c r="I89" s="104">
        <v>598</v>
      </c>
      <c r="J89" s="104">
        <v>317</v>
      </c>
      <c r="K89" s="104">
        <v>180</v>
      </c>
      <c r="L89" s="104">
        <v>92</v>
      </c>
      <c r="M89" s="104">
        <v>64</v>
      </c>
      <c r="N89" s="104">
        <v>24</v>
      </c>
      <c r="O89" s="104">
        <v>19</v>
      </c>
      <c r="P89" s="104">
        <v>15</v>
      </c>
      <c r="Q89" s="107">
        <f>+'vš_druh studia '!D165/'vš_druh studia '!E165</f>
        <v>2.2322602706267403</v>
      </c>
      <c r="R89" s="108">
        <f>+'vš_druh studia '!E165</f>
        <v>102355</v>
      </c>
      <c r="S89" s="39"/>
      <c r="T89" s="109"/>
      <c r="U89" s="109"/>
      <c r="Z89" s="95"/>
      <c r="AA89" s="96"/>
      <c r="AD89" s="29"/>
      <c r="AE89" s="29"/>
    </row>
    <row r="90" spans="1:31" ht="12.75" customHeight="1" x14ac:dyDescent="0.2">
      <c r="A90" s="110" t="s">
        <v>609</v>
      </c>
      <c r="B90" s="104">
        <v>44756</v>
      </c>
      <c r="C90" s="104">
        <v>22968</v>
      </c>
      <c r="D90" s="104">
        <v>14111</v>
      </c>
      <c r="E90" s="104">
        <v>8749</v>
      </c>
      <c r="F90" s="104">
        <v>4916</v>
      </c>
      <c r="G90" s="104">
        <v>2597</v>
      </c>
      <c r="H90" s="104">
        <v>1336</v>
      </c>
      <c r="I90" s="104">
        <v>688</v>
      </c>
      <c r="J90" s="104">
        <v>363</v>
      </c>
      <c r="K90" s="104">
        <v>200</v>
      </c>
      <c r="L90" s="104">
        <v>96</v>
      </c>
      <c r="M90" s="104">
        <v>57</v>
      </c>
      <c r="N90" s="104">
        <v>45</v>
      </c>
      <c r="O90" s="104">
        <v>22</v>
      </c>
      <c r="P90" s="104">
        <v>45</v>
      </c>
      <c r="Q90" s="107">
        <f>+'vš_druh studia '!D166/'vš_druh studia '!E166</f>
        <v>2.4758560597193502</v>
      </c>
      <c r="R90" s="108">
        <f>+'vš_druh studia '!E173</f>
        <v>100748</v>
      </c>
      <c r="S90" s="39"/>
      <c r="T90" s="109"/>
      <c r="U90" s="109"/>
      <c r="Z90" s="95"/>
      <c r="AA90" s="96"/>
      <c r="AD90" s="29"/>
      <c r="AE90" s="29"/>
    </row>
    <row r="91" spans="1:31" ht="12.75" customHeight="1" thickBot="1" x14ac:dyDescent="0.25">
      <c r="A91" s="686" t="s">
        <v>613</v>
      </c>
      <c r="B91" s="112">
        <v>45199</v>
      </c>
      <c r="C91" s="112">
        <v>23557</v>
      </c>
      <c r="D91" s="112">
        <v>15001</v>
      </c>
      <c r="E91" s="112">
        <v>9236</v>
      </c>
      <c r="F91" s="112">
        <v>5276</v>
      </c>
      <c r="G91" s="112">
        <v>3024</v>
      </c>
      <c r="H91" s="112">
        <v>1518</v>
      </c>
      <c r="I91" s="112">
        <v>882</v>
      </c>
      <c r="J91" s="112">
        <v>441</v>
      </c>
      <c r="K91" s="112">
        <v>249</v>
      </c>
      <c r="L91" s="112">
        <v>140</v>
      </c>
      <c r="M91" s="112">
        <v>85</v>
      </c>
      <c r="N91" s="112">
        <v>50</v>
      </c>
      <c r="O91" s="112">
        <v>17</v>
      </c>
      <c r="P91" s="112">
        <v>45</v>
      </c>
      <c r="Q91" s="662">
        <f>+'vš_druh studia '!D167/'vš_druh studia '!E167</f>
        <v>2.2148661797152291</v>
      </c>
      <c r="R91" s="113">
        <f>+'vš_druh studia '!E181</f>
        <v>104596</v>
      </c>
      <c r="S91" s="39"/>
      <c r="T91" s="109"/>
      <c r="U91" s="109"/>
      <c r="Z91" s="95"/>
      <c r="AA91" s="96"/>
      <c r="AD91" s="29"/>
      <c r="AE91" s="29"/>
    </row>
    <row r="92" spans="1:31" ht="12.75" customHeight="1" thickTop="1" x14ac:dyDescent="0.2">
      <c r="B92" s="39"/>
      <c r="C92" s="39"/>
      <c r="D92" s="39"/>
      <c r="E92" s="39"/>
      <c r="F92" s="39"/>
      <c r="G92" s="39"/>
      <c r="H92" s="3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Z92" s="95"/>
      <c r="AA92" s="96"/>
      <c r="AD92" s="29"/>
      <c r="AE92" s="29"/>
    </row>
    <row r="93" spans="1:31" ht="12.75" customHeight="1" x14ac:dyDescent="0.2">
      <c r="A93" s="7" t="s">
        <v>619</v>
      </c>
      <c r="B93" s="109"/>
      <c r="C93" s="109"/>
      <c r="D93" s="109"/>
      <c r="E93" s="109"/>
      <c r="F93" s="109"/>
      <c r="G93" s="109"/>
      <c r="H93" s="109"/>
      <c r="K93" s="109"/>
      <c r="L93" s="109"/>
      <c r="M93" s="109"/>
      <c r="N93" s="109"/>
      <c r="O93" s="109"/>
      <c r="P93" s="109"/>
      <c r="Q93" s="109"/>
      <c r="R93" s="114"/>
      <c r="S93" s="114"/>
      <c r="Z93" s="95"/>
      <c r="AA93" s="96"/>
      <c r="AD93" s="29"/>
      <c r="AE93" s="29"/>
    </row>
    <row r="94" spans="1:31" ht="5.25" customHeight="1" thickBot="1" x14ac:dyDescent="0.25">
      <c r="A94" s="11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Z94" s="95"/>
      <c r="AA94" s="96"/>
      <c r="AD94" s="29"/>
      <c r="AE94" s="29"/>
    </row>
    <row r="95" spans="1:31" ht="12.75" customHeight="1" thickTop="1" x14ac:dyDescent="0.2">
      <c r="A95" s="82"/>
      <c r="B95" s="115" t="s">
        <v>31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116"/>
      <c r="Z95" s="95"/>
      <c r="AA95" s="96"/>
      <c r="AD95" s="29"/>
      <c r="AE95" s="29"/>
    </row>
    <row r="96" spans="1:31" ht="12.75" customHeight="1" thickBot="1" x14ac:dyDescent="0.25">
      <c r="A96" s="85"/>
      <c r="B96" s="86">
        <v>1</v>
      </c>
      <c r="C96" s="87">
        <v>2</v>
      </c>
      <c r="D96" s="87">
        <v>3</v>
      </c>
      <c r="E96" s="87">
        <v>4</v>
      </c>
      <c r="F96" s="87">
        <v>5</v>
      </c>
      <c r="G96" s="87">
        <v>6</v>
      </c>
      <c r="H96" s="87">
        <v>7</v>
      </c>
      <c r="I96" s="87">
        <v>8</v>
      </c>
      <c r="J96" s="87">
        <v>9</v>
      </c>
      <c r="K96" s="87">
        <v>10</v>
      </c>
      <c r="L96" s="87">
        <v>11</v>
      </c>
      <c r="M96" s="87">
        <v>12</v>
      </c>
      <c r="N96" s="87">
        <v>13</v>
      </c>
      <c r="O96" s="117">
        <v>14</v>
      </c>
      <c r="P96" s="118" t="s">
        <v>33</v>
      </c>
      <c r="Z96" s="95"/>
      <c r="AA96" s="96"/>
      <c r="AD96" s="29"/>
      <c r="AE96" s="29"/>
    </row>
    <row r="97" spans="1:16" ht="12.75" customHeight="1" thickTop="1" x14ac:dyDescent="0.2">
      <c r="A97" s="90" t="s">
        <v>25</v>
      </c>
      <c r="B97" s="119">
        <v>0.42788584652446482</v>
      </c>
      <c r="C97" s="120">
        <v>0.234433832525584</v>
      </c>
      <c r="D97" s="120">
        <v>0.1601335394595825</v>
      </c>
      <c r="E97" s="120">
        <v>9.8011134611189626E-2</v>
      </c>
      <c r="F97" s="120">
        <v>4.8170945683204187E-2</v>
      </c>
      <c r="G97" s="120">
        <v>1.9698967155742292E-2</v>
      </c>
      <c r="H97" s="120">
        <v>6.9235657311949314E-3</v>
      </c>
      <c r="I97" s="120">
        <v>3.0349877177840794E-3</v>
      </c>
      <c r="J97" s="120">
        <v>1.0243083547521268E-3</v>
      </c>
      <c r="K97" s="120">
        <v>3.6040479148685944E-4</v>
      </c>
      <c r="L97" s="120">
        <v>1.8020239574342972E-4</v>
      </c>
      <c r="M97" s="120">
        <v>6.6390356326526736E-5</v>
      </c>
      <c r="N97" s="120">
        <v>4.7421683090376241E-5</v>
      </c>
      <c r="O97" s="121">
        <v>1.8968673236150498E-5</v>
      </c>
      <c r="P97" s="122">
        <v>9.4843366180752492E-6</v>
      </c>
    </row>
    <row r="98" spans="1:16" ht="12.75" customHeight="1" x14ac:dyDescent="0.2">
      <c r="A98" s="97" t="s">
        <v>5</v>
      </c>
      <c r="B98" s="123">
        <v>0.51241242692177613</v>
      </c>
      <c r="C98" s="124">
        <v>0.21524858675170314</v>
      </c>
      <c r="D98" s="124">
        <v>0.12932309030294245</v>
      </c>
      <c r="E98" s="124">
        <v>7.7470164758177515E-2</v>
      </c>
      <c r="F98" s="124">
        <v>3.8633618398801757E-2</v>
      </c>
      <c r="G98" s="124">
        <v>1.6997632507126638E-2</v>
      </c>
      <c r="H98" s="124">
        <v>6.2617770691404551E-3</v>
      </c>
      <c r="I98" s="124">
        <v>2.1838913852249117E-3</v>
      </c>
      <c r="J98" s="124">
        <v>8.4070155094941295E-4</v>
      </c>
      <c r="K98" s="124">
        <v>3.7686621249456443E-4</v>
      </c>
      <c r="L98" s="124">
        <v>1.2562207083152149E-4</v>
      </c>
      <c r="M98" s="124">
        <v>3.8652944871237379E-5</v>
      </c>
      <c r="N98" s="124">
        <v>4.8316181089046722E-5</v>
      </c>
      <c r="O98" s="125">
        <v>9.6632362178093447E-6</v>
      </c>
      <c r="P98" s="126">
        <v>2.8989708653428032E-5</v>
      </c>
    </row>
    <row r="99" spans="1:16" ht="12.75" customHeight="1" x14ac:dyDescent="0.2">
      <c r="A99" s="102" t="s">
        <v>6</v>
      </c>
      <c r="B99" s="127">
        <v>0.44383809523809525</v>
      </c>
      <c r="C99" s="128">
        <v>0.21806666666666666</v>
      </c>
      <c r="D99" s="128">
        <v>0.14488571428571428</v>
      </c>
      <c r="E99" s="128">
        <v>9.6857142857142864E-2</v>
      </c>
      <c r="F99" s="128">
        <v>5.2847619047619046E-2</v>
      </c>
      <c r="G99" s="128">
        <v>2.4657142857142857E-2</v>
      </c>
      <c r="H99" s="128">
        <v>1.0800000000000001E-2</v>
      </c>
      <c r="I99" s="128">
        <v>4.4666666666666665E-3</v>
      </c>
      <c r="J99" s="128">
        <v>1.8666666666666666E-3</v>
      </c>
      <c r="K99" s="128">
        <v>9.4285714285714285E-4</v>
      </c>
      <c r="L99" s="128">
        <v>3.5238095238095238E-4</v>
      </c>
      <c r="M99" s="128">
        <v>1.8095238095238095E-4</v>
      </c>
      <c r="N99" s="128">
        <v>8.5714285714285713E-5</v>
      </c>
      <c r="O99" s="129">
        <v>9.5238095238095241E-5</v>
      </c>
      <c r="P99" s="126">
        <v>5.7142857142857142E-5</v>
      </c>
    </row>
    <row r="100" spans="1:16" ht="12.75" customHeight="1" x14ac:dyDescent="0.2">
      <c r="A100" s="102" t="s">
        <v>7</v>
      </c>
      <c r="B100" s="127">
        <v>0.46523592532706159</v>
      </c>
      <c r="C100" s="128">
        <v>0.22235594590621785</v>
      </c>
      <c r="D100" s="128">
        <v>0.14398978391885933</v>
      </c>
      <c r="E100" s="128">
        <v>8.8986476554461263E-2</v>
      </c>
      <c r="F100" s="128">
        <v>4.6073423489636924E-2</v>
      </c>
      <c r="G100" s="128">
        <v>2.0092238718212554E-2</v>
      </c>
      <c r="H100" s="128">
        <v>8.2132882551815382E-3</v>
      </c>
      <c r="I100" s="128">
        <v>3.197118918124357E-3</v>
      </c>
      <c r="J100" s="128">
        <v>9.7383507276201672E-4</v>
      </c>
      <c r="K100" s="128">
        <v>5.2366602969278263E-4</v>
      </c>
      <c r="L100" s="128">
        <v>2.2967808319858887E-4</v>
      </c>
      <c r="M100" s="128">
        <v>8.2684109951491986E-5</v>
      </c>
      <c r="N100" s="128">
        <v>1.8374246655887108E-5</v>
      </c>
      <c r="O100" s="129">
        <v>1.8374246655887108E-5</v>
      </c>
      <c r="P100" s="126">
        <v>9.1871233279435542E-6</v>
      </c>
    </row>
    <row r="101" spans="1:16" ht="12.75" customHeight="1" x14ac:dyDescent="0.2">
      <c r="A101" s="102" t="s">
        <v>8</v>
      </c>
      <c r="B101" s="130">
        <v>0.46724630776560305</v>
      </c>
      <c r="C101" s="128">
        <v>0.22</v>
      </c>
      <c r="D101" s="128">
        <v>0.14099999999999999</v>
      </c>
      <c r="E101" s="128">
        <v>0.09</v>
      </c>
      <c r="F101" s="128">
        <v>4.8000000000000001E-2</v>
      </c>
      <c r="G101" s="128">
        <v>2.1000000000000001E-2</v>
      </c>
      <c r="H101" s="128">
        <v>8.0000000000000002E-3</v>
      </c>
      <c r="I101" s="128">
        <v>3.0000000000000001E-3</v>
      </c>
      <c r="J101" s="128">
        <v>1E-3</v>
      </c>
      <c r="K101" s="128">
        <v>2.2967808319858887E-4</v>
      </c>
      <c r="L101" s="128">
        <v>2.2967808319858887E-4</v>
      </c>
      <c r="M101" s="128">
        <v>8.2684109951491986E-5</v>
      </c>
      <c r="N101" s="128">
        <v>1.8374246655887108E-5</v>
      </c>
      <c r="O101" s="129">
        <v>1.8374246655887108E-5</v>
      </c>
      <c r="P101" s="126">
        <v>9.1871233279435542E-6</v>
      </c>
    </row>
    <row r="102" spans="1:16" ht="12.75" customHeight="1" x14ac:dyDescent="0.2">
      <c r="A102" s="102" t="s">
        <v>9</v>
      </c>
      <c r="B102" s="130">
        <v>0.47039999999999998</v>
      </c>
      <c r="C102" s="128">
        <v>0.21249999999999999</v>
      </c>
      <c r="D102" s="128">
        <v>0.13739999999999999</v>
      </c>
      <c r="E102" s="128">
        <v>8.9599999999999999E-2</v>
      </c>
      <c r="F102" s="128">
        <v>5.0439959187744E-2</v>
      </c>
      <c r="G102" s="128">
        <v>2.3190874011338399E-2</v>
      </c>
      <c r="H102" s="128">
        <v>9.4742737029450807E-3</v>
      </c>
      <c r="I102" s="128">
        <v>4.4027525258336902E-3</v>
      </c>
      <c r="J102" s="128">
        <v>1.6110101033347899E-3</v>
      </c>
      <c r="K102" s="128">
        <v>7.51804714889569E-4</v>
      </c>
      <c r="L102" s="128">
        <v>2.2967808319858887E-4</v>
      </c>
      <c r="M102" s="128">
        <v>8.2684109951491986E-5</v>
      </c>
      <c r="N102" s="128">
        <v>1.8374246655887108E-5</v>
      </c>
      <c r="O102" s="129">
        <v>1.8374246655887108E-5</v>
      </c>
      <c r="P102" s="126">
        <v>9.1871233279435542E-6</v>
      </c>
    </row>
    <row r="103" spans="1:16" ht="12.75" customHeight="1" x14ac:dyDescent="0.2">
      <c r="A103" s="102" t="s">
        <v>10</v>
      </c>
      <c r="B103" s="130">
        <v>0.47426965512455765</v>
      </c>
      <c r="C103" s="128">
        <v>0.21296925959336618</v>
      </c>
      <c r="D103" s="128">
        <v>0.1323225313996253</v>
      </c>
      <c r="E103" s="128">
        <v>8.6857261813892167E-2</v>
      </c>
      <c r="F103" s="128">
        <v>5.0197765595725488E-2</v>
      </c>
      <c r="G103" s="128">
        <v>2.4051072097703144E-2</v>
      </c>
      <c r="H103" s="128">
        <v>1.0603011588369994E-2</v>
      </c>
      <c r="I103" s="128">
        <v>4.5243216987023802E-3</v>
      </c>
      <c r="J103" s="128">
        <v>2.1650128374158628E-3</v>
      </c>
      <c r="K103" s="128">
        <v>1.0547498438692666E-3</v>
      </c>
      <c r="L103" s="128">
        <v>4.5798348483797101E-4</v>
      </c>
      <c r="M103" s="128">
        <v>2.4287002983831797E-4</v>
      </c>
      <c r="N103" s="128">
        <v>1.1796544306432587E-4</v>
      </c>
      <c r="O103" s="129">
        <v>7.6330580806328497E-5</v>
      </c>
      <c r="P103" s="126">
        <v>7.6330580806328497E-5</v>
      </c>
    </row>
    <row r="104" spans="1:16" ht="12.75" customHeight="1" x14ac:dyDescent="0.2">
      <c r="A104" s="102" t="s">
        <v>11</v>
      </c>
      <c r="B104" s="130">
        <v>0.48010427604185524</v>
      </c>
      <c r="C104" s="128">
        <v>0.20764690973605127</v>
      </c>
      <c r="D104" s="128">
        <v>0.12932401607588978</v>
      </c>
      <c r="E104" s="128">
        <v>8.6187045150077857E-2</v>
      </c>
      <c r="F104" s="128">
        <v>5.0943191281364285E-2</v>
      </c>
      <c r="G104" s="128">
        <v>2.5453492161193383E-2</v>
      </c>
      <c r="H104" s="128">
        <v>1.1057605271733226E-2</v>
      </c>
      <c r="I104" s="128">
        <v>5.0617328650566637E-3</v>
      </c>
      <c r="J104" s="128">
        <v>2.1724175386509288E-3</v>
      </c>
      <c r="K104" s="128">
        <v>9.5586371700640872E-4</v>
      </c>
      <c r="L104" s="128">
        <v>4.4896629132119191E-4</v>
      </c>
      <c r="M104" s="128">
        <v>3.2586263079763928E-4</v>
      </c>
      <c r="N104" s="128">
        <v>8.6896701546037154E-5</v>
      </c>
      <c r="O104" s="129">
        <v>1.0862087693254644E-4</v>
      </c>
      <c r="P104" s="126">
        <v>7.6330580806328497E-5</v>
      </c>
    </row>
    <row r="105" spans="1:16" ht="12.75" customHeight="1" x14ac:dyDescent="0.2">
      <c r="A105" s="102" t="s">
        <v>12</v>
      </c>
      <c r="B105" s="130">
        <v>0.48814381373423887</v>
      </c>
      <c r="C105" s="128">
        <v>0.20140870974993358</v>
      </c>
      <c r="D105" s="128">
        <v>0.12669532223894933</v>
      </c>
      <c r="E105" s="128">
        <v>8.4072996777951103E-2</v>
      </c>
      <c r="F105" s="128">
        <v>4.9625002554478506E-2</v>
      </c>
      <c r="G105" s="128">
        <v>2.6321346584832529E-2</v>
      </c>
      <c r="H105" s="128">
        <v>1.2186565486611128E-2</v>
      </c>
      <c r="I105" s="128">
        <v>5.940014032601958E-3</v>
      </c>
      <c r="J105" s="128">
        <v>2.7111531937793337E-3</v>
      </c>
      <c r="K105" s="128">
        <v>1.2874571699102867E-3</v>
      </c>
      <c r="L105" s="128">
        <v>7.9018535296081086E-4</v>
      </c>
      <c r="M105" s="128">
        <v>3.4059713489690126E-4</v>
      </c>
      <c r="N105" s="128">
        <v>2.2479410903195483E-4</v>
      </c>
      <c r="O105" s="129">
        <v>6.8119426979380241E-5</v>
      </c>
      <c r="P105" s="126">
        <v>6.8119426979380241E-5</v>
      </c>
    </row>
    <row r="106" spans="1:16" ht="12.75" customHeight="1" x14ac:dyDescent="0.2">
      <c r="A106" s="102" t="s">
        <v>13</v>
      </c>
      <c r="B106" s="130">
        <v>0.50402645373312693</v>
      </c>
      <c r="C106" s="128">
        <v>0.19935359461147775</v>
      </c>
      <c r="D106" s="128">
        <v>0.1210176810885684</v>
      </c>
      <c r="E106" s="128">
        <v>7.8363073413183409E-2</v>
      </c>
      <c r="F106" s="128">
        <v>4.6891550558135743E-2</v>
      </c>
      <c r="G106" s="128">
        <v>2.4294521850131728E-2</v>
      </c>
      <c r="H106" s="128">
        <v>1.2520709416333957E-2</v>
      </c>
      <c r="I106" s="128">
        <v>6.18566500991336E-3</v>
      </c>
      <c r="J106" s="128">
        <v>3.2795567505907275E-3</v>
      </c>
      <c r="K106" s="128">
        <v>1.6771232244221735E-3</v>
      </c>
      <c r="L106" s="128">
        <v>9.8454602243406935E-4</v>
      </c>
      <c r="M106" s="128">
        <v>5.5677775061788756E-4</v>
      </c>
      <c r="N106" s="128">
        <v>3.4628860099405199E-4</v>
      </c>
      <c r="O106" s="129">
        <v>1.7653928678128139E-4</v>
      </c>
      <c r="P106" s="131">
        <v>3.2591868328851953E-4</v>
      </c>
    </row>
    <row r="107" spans="1:16" ht="12.75" customHeight="1" x14ac:dyDescent="0.2">
      <c r="A107" s="102" t="s">
        <v>14</v>
      </c>
      <c r="B107" s="132">
        <v>0.49714909289319331</v>
      </c>
      <c r="C107" s="132">
        <v>0.19858818715045695</v>
      </c>
      <c r="D107" s="132">
        <v>0.12241849679443459</v>
      </c>
      <c r="E107" s="128">
        <v>7.9191106261083069E-2</v>
      </c>
      <c r="F107" s="128">
        <v>4.7565134360933022E-2</v>
      </c>
      <c r="G107" s="128">
        <v>2.6156049652162051E-2</v>
      </c>
      <c r="H107" s="128">
        <v>1.2945027963442914E-2</v>
      </c>
      <c r="I107" s="128">
        <v>7.4478243077342795E-3</v>
      </c>
      <c r="J107" s="128">
        <v>3.7239121538671397E-3</v>
      </c>
      <c r="K107" s="128">
        <v>2.1688719137907516E-3</v>
      </c>
      <c r="L107" s="128">
        <v>1.0435138453144183E-3</v>
      </c>
      <c r="M107" s="128">
        <v>6.4793343336516163E-4</v>
      </c>
      <c r="N107" s="132">
        <v>3.0009548492702221E-4</v>
      </c>
      <c r="O107" s="133">
        <v>1.7050879825398991E-4</v>
      </c>
      <c r="P107" s="131">
        <v>4.8424498704133131E-4</v>
      </c>
    </row>
    <row r="108" spans="1:16" ht="12.75" customHeight="1" x14ac:dyDescent="0.2">
      <c r="A108" s="102" t="s">
        <v>15</v>
      </c>
      <c r="B108" s="132">
        <v>0.49440858501341406</v>
      </c>
      <c r="C108" s="132">
        <v>0.20108507982043722</v>
      </c>
      <c r="D108" s="132">
        <v>0.12645761946503042</v>
      </c>
      <c r="E108" s="128">
        <v>7.9056764151193989E-2</v>
      </c>
      <c r="F108" s="128">
        <v>4.6398119372061522E-2</v>
      </c>
      <c r="G108" s="128">
        <v>2.5181289345764604E-2</v>
      </c>
      <c r="H108" s="128">
        <v>1.3002364066193853E-2</v>
      </c>
      <c r="I108" s="128">
        <v>6.7070417297527031E-3</v>
      </c>
      <c r="J108" s="128">
        <v>3.3468802295003584E-3</v>
      </c>
      <c r="K108" s="128">
        <v>1.8792998114059553E-3</v>
      </c>
      <c r="L108" s="128">
        <v>9.7617340027093792E-4</v>
      </c>
      <c r="M108" s="128">
        <v>5.976571838393497E-4</v>
      </c>
      <c r="N108" s="132">
        <v>2.6562541503971101E-4</v>
      </c>
      <c r="O108" s="133">
        <v>1.9921906127978324E-4</v>
      </c>
      <c r="P108" s="131">
        <v>4.3828193481552317E-4</v>
      </c>
    </row>
    <row r="109" spans="1:16" ht="12.75" customHeight="1" x14ac:dyDescent="0.2">
      <c r="A109" s="102" t="s">
        <v>16</v>
      </c>
      <c r="B109" s="132">
        <f t="shared" ref="B109:P109" si="62">+B79/$R79</f>
        <v>0.49024483166569749</v>
      </c>
      <c r="C109" s="132">
        <f t="shared" si="62"/>
        <v>0.20428037670523283</v>
      </c>
      <c r="D109" s="132">
        <f t="shared" si="62"/>
        <v>0.12602514487377434</v>
      </c>
      <c r="E109" s="128">
        <f t="shared" si="62"/>
        <v>8.0594600736567004E-2</v>
      </c>
      <c r="F109" s="128">
        <f t="shared" si="62"/>
        <v>4.6379659521565642E-2</v>
      </c>
      <c r="G109" s="128">
        <f t="shared" si="62"/>
        <v>2.49309886172993E-2</v>
      </c>
      <c r="H109" s="128">
        <f t="shared" si="62"/>
        <v>1.3394557959535602E-2</v>
      </c>
      <c r="I109" s="128">
        <f t="shared" si="62"/>
        <v>6.5234972896740257E-3</v>
      </c>
      <c r="J109" s="128">
        <f t="shared" si="62"/>
        <v>3.4956855353478642E-3</v>
      </c>
      <c r="K109" s="128">
        <f t="shared" si="62"/>
        <v>1.6241904112610536E-3</v>
      </c>
      <c r="L109" s="128">
        <f t="shared" si="62"/>
        <v>9.8253494014557551E-4</v>
      </c>
      <c r="M109" s="128">
        <f t="shared" si="62"/>
        <v>7.887015165794416E-4</v>
      </c>
      <c r="N109" s="132">
        <f t="shared" si="62"/>
        <v>2.5398862398321001E-4</v>
      </c>
      <c r="O109" s="133">
        <f t="shared" si="62"/>
        <v>1.9383342356613396E-4</v>
      </c>
      <c r="P109" s="131">
        <f t="shared" si="62"/>
        <v>2.874081797704745E-4</v>
      </c>
    </row>
    <row r="110" spans="1:16" ht="12.75" customHeight="1" x14ac:dyDescent="0.2">
      <c r="A110" s="102" t="s">
        <v>17</v>
      </c>
      <c r="B110" s="132">
        <f t="shared" ref="B110:P110" si="63">+B80/$R80</f>
        <v>0.48207778581252569</v>
      </c>
      <c r="C110" s="132">
        <f t="shared" si="63"/>
        <v>0.21248599827016604</v>
      </c>
      <c r="D110" s="132">
        <f t="shared" si="63"/>
        <v>0.13043940618486538</v>
      </c>
      <c r="E110" s="128">
        <f t="shared" si="63"/>
        <v>8.0699590227856E-2</v>
      </c>
      <c r="F110" s="128">
        <f t="shared" si="63"/>
        <v>4.6074553008067835E-2</v>
      </c>
      <c r="G110" s="128">
        <f t="shared" si="63"/>
        <v>2.3756859075247778E-2</v>
      </c>
      <c r="H110" s="128">
        <f t="shared" si="63"/>
        <v>1.2023763948558709E-2</v>
      </c>
      <c r="I110" s="128">
        <f t="shared" si="63"/>
        <v>5.6006919335857188E-3</v>
      </c>
      <c r="J110" s="128">
        <f t="shared" si="63"/>
        <v>3.1406411728841436E-3</v>
      </c>
      <c r="K110" s="128">
        <f t="shared" si="63"/>
        <v>1.6022232620131298E-3</v>
      </c>
      <c r="L110" s="128">
        <f t="shared" si="63"/>
        <v>9.145433663703263E-4</v>
      </c>
      <c r="M110" s="128">
        <f t="shared" si="63"/>
        <v>4.9626384221645612E-4</v>
      </c>
      <c r="N110" s="132">
        <f t="shared" si="63"/>
        <v>2.9066882186963859E-4</v>
      </c>
      <c r="O110" s="133">
        <f t="shared" si="63"/>
        <v>1.4887915266493683E-4</v>
      </c>
      <c r="P110" s="131">
        <f t="shared" si="63"/>
        <v>2.4813192110822806E-4</v>
      </c>
    </row>
    <row r="111" spans="1:16" ht="12.75" customHeight="1" x14ac:dyDescent="0.2">
      <c r="A111" s="102" t="s">
        <v>35</v>
      </c>
      <c r="B111" s="132">
        <f t="shared" ref="B111:P111" si="64">+B81/$R81</f>
        <v>0.48490581496681739</v>
      </c>
      <c r="C111" s="132">
        <f t="shared" si="64"/>
        <v>0.21352331721995874</v>
      </c>
      <c r="D111" s="132">
        <f t="shared" si="64"/>
        <v>0.13251450576133833</v>
      </c>
      <c r="E111" s="128">
        <f t="shared" si="64"/>
        <v>7.9526579619684637E-2</v>
      </c>
      <c r="F111" s="128">
        <f t="shared" si="64"/>
        <v>4.439247115606635E-2</v>
      </c>
      <c r="G111" s="128">
        <f t="shared" si="64"/>
        <v>2.2680381656077522E-2</v>
      </c>
      <c r="H111" s="128">
        <f t="shared" si="64"/>
        <v>1.0688455722979063E-2</v>
      </c>
      <c r="I111" s="128">
        <f t="shared" si="64"/>
        <v>5.5490588945082938E-3</v>
      </c>
      <c r="J111" s="128">
        <f t="shared" si="64"/>
        <v>2.726114839449712E-3</v>
      </c>
      <c r="K111" s="128">
        <f t="shared" si="64"/>
        <v>1.4449898329323611E-3</v>
      </c>
      <c r="L111" s="128">
        <f t="shared" si="64"/>
        <v>7.5973692246959193E-4</v>
      </c>
      <c r="M111" s="128">
        <f t="shared" si="64"/>
        <v>3.9476526363616047E-4</v>
      </c>
      <c r="N111" s="132">
        <f t="shared" si="64"/>
        <v>2.0110683241842138E-4</v>
      </c>
      <c r="O111" s="133">
        <f t="shared" si="64"/>
        <v>1.7876162881637456E-4</v>
      </c>
      <c r="P111" s="131">
        <f t="shared" si="64"/>
        <v>5.1393968284707688E-4</v>
      </c>
    </row>
    <row r="112" spans="1:16" x14ac:dyDescent="0.2">
      <c r="A112" s="102" t="s">
        <v>543</v>
      </c>
      <c r="B112" s="132">
        <f t="shared" ref="B112:P112" si="65">+B82/$R82</f>
        <v>0.49249759775297508</v>
      </c>
      <c r="C112" s="132">
        <f t="shared" si="65"/>
        <v>0.21491282101822423</v>
      </c>
      <c r="D112" s="132">
        <f t="shared" si="65"/>
        <v>0.13024695920697105</v>
      </c>
      <c r="E112" s="128">
        <f t="shared" si="65"/>
        <v>7.7192204400423778E-2</v>
      </c>
      <c r="F112" s="128">
        <f t="shared" si="65"/>
        <v>4.0793028966582073E-2</v>
      </c>
      <c r="G112" s="128">
        <f t="shared" si="65"/>
        <v>2.1969267663701841E-2</v>
      </c>
      <c r="H112" s="128">
        <f t="shared" si="65"/>
        <v>1.0208523254572482E-2</v>
      </c>
      <c r="I112" s="128">
        <f t="shared" si="65"/>
        <v>5.6339878943175567E-3</v>
      </c>
      <c r="J112" s="128">
        <f t="shared" si="65"/>
        <v>2.8826964298913444E-3</v>
      </c>
      <c r="K112" s="128">
        <f t="shared" si="65"/>
        <v>1.6097108269478733E-3</v>
      </c>
      <c r="L112" s="128">
        <f t="shared" si="65"/>
        <v>9.5268599962221073E-4</v>
      </c>
      <c r="M112" s="128">
        <f t="shared" si="65"/>
        <v>4.1885332742010991E-4</v>
      </c>
      <c r="N112" s="132">
        <f t="shared" si="65"/>
        <v>2.5459712058869426E-4</v>
      </c>
      <c r="O112" s="133">
        <f t="shared" si="65"/>
        <v>1.3140496546513251E-4</v>
      </c>
      <c r="P112" s="131">
        <f t="shared" si="65"/>
        <v>2.9566117229654814E-4</v>
      </c>
    </row>
    <row r="113" spans="1:16" x14ac:dyDescent="0.2">
      <c r="A113" s="102" t="s">
        <v>545</v>
      </c>
      <c r="B113" s="132">
        <f t="shared" ref="B113:P113" si="66">+B83/$R83</f>
        <v>0.48983579885580891</v>
      </c>
      <c r="C113" s="132">
        <f t="shared" si="66"/>
        <v>0.21390360146074469</v>
      </c>
      <c r="D113" s="132">
        <f t="shared" si="66"/>
        <v>0.13136091535285119</v>
      </c>
      <c r="E113" s="128">
        <f t="shared" si="66"/>
        <v>7.7246160239802644E-2</v>
      </c>
      <c r="F113" s="128">
        <f t="shared" si="66"/>
        <v>4.2451787466951975E-2</v>
      </c>
      <c r="G113" s="128">
        <f t="shared" si="66"/>
        <v>2.1301053115577444E-2</v>
      </c>
      <c r="H113" s="128">
        <f t="shared" si="66"/>
        <v>1.1556860283129813E-2</v>
      </c>
      <c r="I113" s="128">
        <f t="shared" si="66"/>
        <v>5.7297976002051408E-3</v>
      </c>
      <c r="J113" s="128">
        <f t="shared" si="66"/>
        <v>2.6615263544162767E-3</v>
      </c>
      <c r="K113" s="128">
        <f t="shared" si="66"/>
        <v>1.6888755272209597E-3</v>
      </c>
      <c r="L113" s="128">
        <f t="shared" si="66"/>
        <v>7.8696294200348389E-4</v>
      </c>
      <c r="M113" s="128">
        <f t="shared" si="66"/>
        <v>5.1285225433934901E-4</v>
      </c>
      <c r="N113" s="132">
        <f t="shared" si="66"/>
        <v>2.9179524815859515E-4</v>
      </c>
      <c r="O113" s="133">
        <f t="shared" si="66"/>
        <v>1.3263420370845233E-4</v>
      </c>
      <c r="P113" s="131">
        <f t="shared" si="66"/>
        <v>5.3937909508103949E-4</v>
      </c>
    </row>
    <row r="114" spans="1:16" x14ac:dyDescent="0.2">
      <c r="A114" s="102" t="str">
        <f>S3</f>
        <v>2016/17</v>
      </c>
      <c r="B114" s="132">
        <f t="shared" ref="B114:P114" si="67">+B84/$R84</f>
        <v>0.48677413392223057</v>
      </c>
      <c r="C114" s="132">
        <f t="shared" si="67"/>
        <v>0.21273263223433958</v>
      </c>
      <c r="D114" s="132">
        <f t="shared" si="67"/>
        <v>0.13018649492659864</v>
      </c>
      <c r="E114" s="128">
        <f t="shared" si="67"/>
        <v>7.8693659950773903E-2</v>
      </c>
      <c r="F114" s="128">
        <f t="shared" si="67"/>
        <v>4.3583582220233286E-2</v>
      </c>
      <c r="G114" s="128">
        <f t="shared" si="67"/>
        <v>2.272572501483593E-2</v>
      </c>
      <c r="H114" s="128">
        <f t="shared" si="67"/>
        <v>1.1888200328822563E-2</v>
      </c>
      <c r="I114" s="128">
        <f t="shared" si="67"/>
        <v>6.1094842933719874E-3</v>
      </c>
      <c r="J114" s="128">
        <f t="shared" si="67"/>
        <v>3.2784971446916558E-3</v>
      </c>
      <c r="K114" s="128">
        <f t="shared" si="67"/>
        <v>1.8970532439610472E-3</v>
      </c>
      <c r="L114" s="128">
        <f t="shared" si="67"/>
        <v>8.6583455750017027E-4</v>
      </c>
      <c r="M114" s="128">
        <f t="shared" si="67"/>
        <v>4.8642390870796081E-4</v>
      </c>
      <c r="N114" s="132">
        <f t="shared" si="67"/>
        <v>1.848410853090251E-4</v>
      </c>
      <c r="O114" s="133">
        <f t="shared" si="67"/>
        <v>1.9456956348318433E-4</v>
      </c>
      <c r="P114" s="131">
        <f t="shared" si="67"/>
        <v>3.9886760514052787E-4</v>
      </c>
    </row>
    <row r="115" spans="1:16" x14ac:dyDescent="0.2">
      <c r="A115" s="102" t="s">
        <v>562</v>
      </c>
      <c r="B115" s="132">
        <f t="shared" ref="B115:P115" si="68">+B85/$R85</f>
        <v>0.48513234963978857</v>
      </c>
      <c r="C115" s="132">
        <f t="shared" si="68"/>
        <v>0.21702483724157637</v>
      </c>
      <c r="D115" s="132">
        <f t="shared" si="68"/>
        <v>0.13123737219126921</v>
      </c>
      <c r="E115" s="128">
        <f t="shared" si="68"/>
        <v>7.6368905487867095E-2</v>
      </c>
      <c r="F115" s="128">
        <f t="shared" si="68"/>
        <v>4.1725341333496604E-2</v>
      </c>
      <c r="G115" s="128">
        <f t="shared" si="68"/>
        <v>2.3143329455703177E-2</v>
      </c>
      <c r="H115" s="128">
        <f t="shared" si="68"/>
        <v>1.1561460437968121E-2</v>
      </c>
      <c r="I115" s="128">
        <f t="shared" si="68"/>
        <v>6.0205310312455356E-3</v>
      </c>
      <c r="J115" s="128">
        <f t="shared" si="68"/>
        <v>3.1735341537582401E-3</v>
      </c>
      <c r="K115" s="128">
        <f t="shared" si="68"/>
        <v>1.9388150778587318E-3</v>
      </c>
      <c r="L115" s="128">
        <f t="shared" si="68"/>
        <v>1.1632890467152392E-3</v>
      </c>
      <c r="M115" s="128">
        <f t="shared" si="68"/>
        <v>5.7144023347415255E-4</v>
      </c>
      <c r="N115" s="132">
        <f t="shared" si="68"/>
        <v>3.5715014592134535E-4</v>
      </c>
      <c r="O115" s="133">
        <f t="shared" si="68"/>
        <v>2.4490295720320821E-4</v>
      </c>
      <c r="P115" s="131">
        <f t="shared" si="68"/>
        <v>3.3674156615441132E-4</v>
      </c>
    </row>
    <row r="116" spans="1:16" x14ac:dyDescent="0.2">
      <c r="A116" s="102" t="s">
        <v>591</v>
      </c>
      <c r="B116" s="132">
        <f>+B86/$R86</f>
        <v>0.48945205335463593</v>
      </c>
      <c r="C116" s="132">
        <f t="shared" ref="C116:P116" si="69">+C86/$R86</f>
        <v>0.21954654866140408</v>
      </c>
      <c r="D116" s="132">
        <f t="shared" si="69"/>
        <v>0.12895088136056423</v>
      </c>
      <c r="E116" s="128">
        <f t="shared" si="69"/>
        <v>7.5238866056318784E-2</v>
      </c>
      <c r="F116" s="128">
        <f t="shared" si="69"/>
        <v>4.2706833303551718E-2</v>
      </c>
      <c r="G116" s="128">
        <f t="shared" si="69"/>
        <v>2.1978830528606115E-2</v>
      </c>
      <c r="H116" s="128">
        <f t="shared" si="69"/>
        <v>9.9645773989089411E-3</v>
      </c>
      <c r="I116" s="128">
        <f t="shared" si="69"/>
        <v>5.6234693126754045E-3</v>
      </c>
      <c r="J116" s="128">
        <f t="shared" si="69"/>
        <v>2.995679914228954E-3</v>
      </c>
      <c r="K116" s="128">
        <f t="shared" si="69"/>
        <v>1.440028590348655E-3</v>
      </c>
      <c r="L116" s="128">
        <f t="shared" si="69"/>
        <v>8.7242608028422169E-4</v>
      </c>
      <c r="M116" s="128">
        <f t="shared" si="69"/>
        <v>4.8351324931414694E-4</v>
      </c>
      <c r="N116" s="132">
        <f t="shared" si="69"/>
        <v>3.573793581887173E-4</v>
      </c>
      <c r="O116" s="133">
        <f t="shared" si="69"/>
        <v>1.4715620631300125E-4</v>
      </c>
      <c r="P116" s="131">
        <f t="shared" si="69"/>
        <v>2.4175662465707347E-4</v>
      </c>
    </row>
    <row r="117" spans="1:16" x14ac:dyDescent="0.2">
      <c r="A117" s="102" t="s">
        <v>595</v>
      </c>
      <c r="B117" s="132">
        <f t="shared" ref="B117:P117" si="70">+B87/$R87</f>
        <v>0.48365893179247305</v>
      </c>
      <c r="C117" s="132">
        <f t="shared" si="70"/>
        <v>0.22026557420485698</v>
      </c>
      <c r="D117" s="132">
        <f t="shared" si="70"/>
        <v>0.13342912755918351</v>
      </c>
      <c r="E117" s="128">
        <f t="shared" si="70"/>
        <v>7.5789538047632152E-2</v>
      </c>
      <c r="F117" s="128">
        <f t="shared" si="70"/>
        <v>4.1680679119916027E-2</v>
      </c>
      <c r="G117" s="128">
        <f t="shared" si="70"/>
        <v>2.176770919318842E-2</v>
      </c>
      <c r="H117" s="128">
        <f t="shared" si="70"/>
        <v>1.1220153474578862E-2</v>
      </c>
      <c r="I117" s="128">
        <f t="shared" si="70"/>
        <v>5.5540269242919885E-3</v>
      </c>
      <c r="J117" s="128">
        <f t="shared" si="70"/>
        <v>2.8432541502338804E-3</v>
      </c>
      <c r="K117" s="128">
        <f t="shared" si="70"/>
        <v>1.5286312635666025E-3</v>
      </c>
      <c r="L117" s="128">
        <f t="shared" si="70"/>
        <v>9.4775138341129353E-4</v>
      </c>
      <c r="M117" s="128">
        <f t="shared" si="70"/>
        <v>5.5030725488397687E-4</v>
      </c>
      <c r="N117" s="132">
        <f t="shared" si="70"/>
        <v>3.3629887798465255E-4</v>
      </c>
      <c r="O117" s="133">
        <f t="shared" si="70"/>
        <v>1.6305400144710425E-4</v>
      </c>
      <c r="P117" s="131">
        <f t="shared" si="70"/>
        <v>2.6496275235154444E-4</v>
      </c>
    </row>
    <row r="118" spans="1:16" x14ac:dyDescent="0.2">
      <c r="A118" s="102" t="s">
        <v>599</v>
      </c>
      <c r="B118" s="670">
        <f t="shared" ref="B118:P118" si="71">+B88/$R88</f>
        <v>0.48809523809523808</v>
      </c>
      <c r="C118" s="132">
        <f t="shared" si="71"/>
        <v>0.22238742565845371</v>
      </c>
      <c r="D118" s="132">
        <f t="shared" si="71"/>
        <v>0.13046688513978233</v>
      </c>
      <c r="E118" s="128">
        <f t="shared" si="71"/>
        <v>7.5433911882510016E-2</v>
      </c>
      <c r="F118" s="128">
        <f t="shared" si="71"/>
        <v>3.9608366711170448E-2</v>
      </c>
      <c r="G118" s="128">
        <f t="shared" si="71"/>
        <v>2.1230327305093659E-2</v>
      </c>
      <c r="H118" s="128">
        <f t="shared" si="71"/>
        <v>1.0832625318606627E-2</v>
      </c>
      <c r="I118" s="128">
        <f t="shared" si="71"/>
        <v>5.7753772707043738E-3</v>
      </c>
      <c r="J118" s="128">
        <f t="shared" si="71"/>
        <v>2.8522878990168712E-3</v>
      </c>
      <c r="K118" s="128">
        <f t="shared" si="71"/>
        <v>1.3452279807419994E-3</v>
      </c>
      <c r="L118" s="128">
        <f t="shared" si="71"/>
        <v>7.6870170328114252E-4</v>
      </c>
      <c r="M118" s="128">
        <f t="shared" si="71"/>
        <v>3.8435085164057126E-4</v>
      </c>
      <c r="N118" s="132">
        <f t="shared" si="71"/>
        <v>3.5400736335315777E-4</v>
      </c>
      <c r="O118" s="133">
        <f t="shared" si="71"/>
        <v>1.2137395314965408E-4</v>
      </c>
      <c r="P118" s="131">
        <f t="shared" si="71"/>
        <v>3.4389286725735322E-4</v>
      </c>
    </row>
    <row r="119" spans="1:16" x14ac:dyDescent="0.2">
      <c r="A119" s="102" t="s">
        <v>602</v>
      </c>
      <c r="B119" s="670">
        <f t="shared" ref="B119:P121" si="72">+B89/$R89</f>
        <v>0.45718333251917348</v>
      </c>
      <c r="C119" s="132">
        <f t="shared" si="72"/>
        <v>0.22690635533193299</v>
      </c>
      <c r="D119" s="132">
        <f t="shared" si="72"/>
        <v>0.13924087733867421</v>
      </c>
      <c r="E119" s="128">
        <f t="shared" si="72"/>
        <v>8.22431732695032E-2</v>
      </c>
      <c r="F119" s="128">
        <f t="shared" si="72"/>
        <v>4.6553661276928338E-2</v>
      </c>
      <c r="G119" s="128">
        <f t="shared" si="72"/>
        <v>2.3350105026623026E-2</v>
      </c>
      <c r="H119" s="128">
        <f t="shared" si="72"/>
        <v>1.1626202921205609E-2</v>
      </c>
      <c r="I119" s="128">
        <f t="shared" si="72"/>
        <v>5.8424112158663478E-3</v>
      </c>
      <c r="J119" s="128">
        <f t="shared" si="72"/>
        <v>3.0970641395144352E-3</v>
      </c>
      <c r="K119" s="128">
        <f t="shared" si="72"/>
        <v>1.758585315812613E-3</v>
      </c>
      <c r="L119" s="128">
        <f t="shared" si="72"/>
        <v>8.9883249474866881E-4</v>
      </c>
      <c r="M119" s="128">
        <f t="shared" si="72"/>
        <v>6.2527477895559576E-4</v>
      </c>
      <c r="N119" s="132">
        <f t="shared" si="72"/>
        <v>2.344780421083484E-4</v>
      </c>
      <c r="O119" s="133">
        <f t="shared" si="72"/>
        <v>1.8562845000244247E-4</v>
      </c>
      <c r="P119" s="131">
        <f t="shared" si="72"/>
        <v>1.4654877631771775E-4</v>
      </c>
    </row>
    <row r="120" spans="1:16" x14ac:dyDescent="0.2">
      <c r="A120" s="102" t="s">
        <v>609</v>
      </c>
      <c r="B120" s="670">
        <f t="shared" si="72"/>
        <v>0.44423710644380038</v>
      </c>
      <c r="C120" s="132">
        <f t="shared" si="72"/>
        <v>0.22797474887838964</v>
      </c>
      <c r="D120" s="132">
        <f t="shared" si="72"/>
        <v>0.14006233374359789</v>
      </c>
      <c r="E120" s="128">
        <f t="shared" si="72"/>
        <v>8.6840433556993682E-2</v>
      </c>
      <c r="F120" s="128">
        <f t="shared" si="72"/>
        <v>4.8795013300512169E-2</v>
      </c>
      <c r="G120" s="128">
        <f t="shared" si="72"/>
        <v>2.5777186643903601E-2</v>
      </c>
      <c r="H120" s="128">
        <f t="shared" si="72"/>
        <v>1.326080914757613E-2</v>
      </c>
      <c r="I120" s="128">
        <f t="shared" si="72"/>
        <v>6.8289196807877076E-3</v>
      </c>
      <c r="J120" s="128">
        <f t="shared" si="72"/>
        <v>3.6030491920435144E-3</v>
      </c>
      <c r="K120" s="128">
        <f t="shared" si="72"/>
        <v>1.9851510699964267E-3</v>
      </c>
      <c r="L120" s="128">
        <f t="shared" si="72"/>
        <v>9.5287251359828479E-4</v>
      </c>
      <c r="M120" s="128">
        <f t="shared" si="72"/>
        <v>5.6576805494898158E-4</v>
      </c>
      <c r="N120" s="132">
        <f t="shared" si="72"/>
        <v>4.4665899074919601E-4</v>
      </c>
      <c r="O120" s="133">
        <f t="shared" si="72"/>
        <v>2.1836661769960693E-4</v>
      </c>
      <c r="P120" s="131">
        <f t="shared" si="72"/>
        <v>4.4665899074919601E-4</v>
      </c>
    </row>
    <row r="121" spans="1:16" ht="13.5" thickBot="1" x14ac:dyDescent="0.25">
      <c r="A121" s="686" t="s">
        <v>613</v>
      </c>
      <c r="B121" s="663">
        <f t="shared" si="72"/>
        <v>0.43212933572985585</v>
      </c>
      <c r="C121" s="134">
        <f t="shared" si="72"/>
        <v>0.22521893762667788</v>
      </c>
      <c r="D121" s="134">
        <f t="shared" si="72"/>
        <v>0.14341848636659146</v>
      </c>
      <c r="E121" s="135">
        <f t="shared" si="72"/>
        <v>8.8301655895062905E-2</v>
      </c>
      <c r="F121" s="135">
        <f t="shared" si="72"/>
        <v>5.0441699491376342E-2</v>
      </c>
      <c r="G121" s="135">
        <f t="shared" si="72"/>
        <v>2.8911239435542468E-2</v>
      </c>
      <c r="H121" s="135">
        <f t="shared" si="72"/>
        <v>1.451298328807985E-2</v>
      </c>
      <c r="I121" s="135">
        <f t="shared" si="72"/>
        <v>8.4324448353665527E-3</v>
      </c>
      <c r="J121" s="135">
        <f t="shared" si="72"/>
        <v>4.2162224176832764E-3</v>
      </c>
      <c r="K121" s="135">
        <f t="shared" si="72"/>
        <v>2.3805881678075642E-3</v>
      </c>
      <c r="L121" s="135">
        <f t="shared" si="72"/>
        <v>1.3384833072010401E-3</v>
      </c>
      <c r="M121" s="135">
        <f t="shared" si="72"/>
        <v>8.1265057937206014E-4</v>
      </c>
      <c r="N121" s="134">
        <f t="shared" si="72"/>
        <v>4.7802975257180006E-4</v>
      </c>
      <c r="O121" s="136">
        <f t="shared" si="72"/>
        <v>1.6253011587441201E-4</v>
      </c>
      <c r="P121" s="137">
        <f t="shared" si="72"/>
        <v>4.3022677731462008E-4</v>
      </c>
    </row>
    <row r="122" spans="1:16" ht="13.5" thickTop="1" x14ac:dyDescent="0.2">
      <c r="E122" s="39"/>
    </row>
    <row r="123" spans="1:16" x14ac:dyDescent="0.2">
      <c r="E123" s="39"/>
    </row>
    <row r="124" spans="1:16" x14ac:dyDescent="0.2">
      <c r="E124" s="39"/>
    </row>
    <row r="125" spans="1:16" x14ac:dyDescent="0.2">
      <c r="E125" s="39"/>
    </row>
    <row r="126" spans="1:16" x14ac:dyDescent="0.2">
      <c r="E126" s="39"/>
    </row>
    <row r="127" spans="1:16" x14ac:dyDescent="0.2">
      <c r="E127" s="39"/>
    </row>
    <row r="128" spans="1:16" x14ac:dyDescent="0.2">
      <c r="E128" s="39"/>
    </row>
    <row r="129" spans="5:5" x14ac:dyDescent="0.2">
      <c r="E129" s="39"/>
    </row>
    <row r="130" spans="5:5" x14ac:dyDescent="0.2">
      <c r="E130" s="39"/>
    </row>
    <row r="131" spans="5:5" x14ac:dyDescent="0.2">
      <c r="E131" s="39"/>
    </row>
    <row r="132" spans="5:5" x14ac:dyDescent="0.2">
      <c r="E132" s="39"/>
    </row>
    <row r="133" spans="5:5" x14ac:dyDescent="0.2">
      <c r="E133" s="39"/>
    </row>
    <row r="134" spans="5:5" x14ac:dyDescent="0.2">
      <c r="E134" s="39"/>
    </row>
    <row r="135" spans="5:5" x14ac:dyDescent="0.2">
      <c r="E135" s="39"/>
    </row>
    <row r="136" spans="5:5" x14ac:dyDescent="0.2">
      <c r="E136" s="39"/>
    </row>
    <row r="137" spans="5:5" x14ac:dyDescent="0.2">
      <c r="E137" s="39"/>
    </row>
    <row r="138" spans="5:5" x14ac:dyDescent="0.2">
      <c r="E138" s="39"/>
    </row>
    <row r="139" spans="5:5" x14ac:dyDescent="0.2">
      <c r="E139" s="39"/>
    </row>
    <row r="140" spans="5:5" x14ac:dyDescent="0.2">
      <c r="E140" s="39"/>
    </row>
    <row r="141" spans="5:5" x14ac:dyDescent="0.2">
      <c r="E141" s="39"/>
    </row>
    <row r="142" spans="5:5" x14ac:dyDescent="0.2">
      <c r="E142" s="39"/>
    </row>
    <row r="143" spans="5:5" x14ac:dyDescent="0.2">
      <c r="E143" s="39"/>
    </row>
    <row r="144" spans="5:5" x14ac:dyDescent="0.2">
      <c r="E144" s="39"/>
    </row>
    <row r="145" spans="5:7" x14ac:dyDescent="0.2">
      <c r="E145" s="39"/>
    </row>
    <row r="146" spans="5:7" x14ac:dyDescent="0.2">
      <c r="E146" s="39"/>
      <c r="G146" s="11"/>
    </row>
    <row r="147" spans="5:7" x14ac:dyDescent="0.2">
      <c r="E147" s="39"/>
    </row>
    <row r="181" spans="25:27" x14ac:dyDescent="0.2">
      <c r="Y181" s="9"/>
      <c r="Z181" s="9"/>
      <c r="AA181" s="9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63"/>
  <sheetViews>
    <sheetView workbookViewId="0">
      <pane ySplit="3" topLeftCell="A164" activePane="bottomLeft" state="frozen"/>
      <selection pane="bottomLeft" activeCell="L186" sqref="L186:L187"/>
    </sheetView>
  </sheetViews>
  <sheetFormatPr defaultRowHeight="12.75" x14ac:dyDescent="0.2"/>
  <cols>
    <col min="1" max="2" width="2.28515625" style="8" customWidth="1"/>
    <col min="3" max="3" width="24" style="8" customWidth="1"/>
    <col min="4" max="4" width="8.7109375" style="238" customWidth="1"/>
    <col min="5" max="5" width="10.5703125" style="238" customWidth="1"/>
    <col min="6" max="6" width="7.5703125" style="238" customWidth="1"/>
    <col min="7" max="7" width="15" style="238" customWidth="1"/>
    <col min="8" max="8" width="19.7109375" style="238" customWidth="1"/>
    <col min="9" max="9" width="20.7109375" style="239" customWidth="1"/>
    <col min="10" max="10" width="16.7109375" style="239" customWidth="1"/>
    <col min="11" max="11" width="7.42578125" style="238" customWidth="1"/>
    <col min="12" max="12" width="8.85546875" style="238" customWidth="1"/>
    <col min="13" max="13" width="14.7109375" style="138" customWidth="1"/>
    <col min="14" max="14" width="9.85546875" style="138" customWidth="1"/>
    <col min="15" max="15" width="14.85546875" style="8" customWidth="1"/>
    <col min="16" max="16" width="11" style="8" customWidth="1"/>
    <col min="17" max="17" width="7.5703125" style="8" customWidth="1"/>
    <col min="18" max="18" width="7.42578125" style="8" customWidth="1"/>
    <col min="19" max="21" width="9.140625" style="8"/>
    <col min="22" max="22" width="10.140625" style="8" bestFit="1" customWidth="1"/>
    <col min="23" max="256" width="9.140625" style="8"/>
    <col min="257" max="258" width="2.28515625" style="8" customWidth="1"/>
    <col min="259" max="259" width="24" style="8" customWidth="1"/>
    <col min="260" max="260" width="8.7109375" style="8" customWidth="1"/>
    <col min="261" max="261" width="10.5703125" style="8" customWidth="1"/>
    <col min="262" max="262" width="7.5703125" style="8" customWidth="1"/>
    <col min="263" max="263" width="15" style="8" customWidth="1"/>
    <col min="264" max="264" width="19.7109375" style="8" customWidth="1"/>
    <col min="265" max="265" width="20.7109375" style="8" customWidth="1"/>
    <col min="266" max="266" width="16.7109375" style="8" customWidth="1"/>
    <col min="267" max="267" width="7.42578125" style="8" customWidth="1"/>
    <col min="268" max="268" width="8.85546875" style="8" customWidth="1"/>
    <col min="269" max="269" width="14.7109375" style="8" customWidth="1"/>
    <col min="270" max="270" width="9.85546875" style="8" customWidth="1"/>
    <col min="271" max="271" width="7.85546875" style="8" customWidth="1"/>
    <col min="272" max="272" width="7.7109375" style="8" customWidth="1"/>
    <col min="273" max="273" width="7.5703125" style="8" customWidth="1"/>
    <col min="274" max="274" width="7.42578125" style="8" customWidth="1"/>
    <col min="275" max="277" width="9.140625" style="8"/>
    <col min="278" max="278" width="10.140625" style="8" bestFit="1" customWidth="1"/>
    <col min="279" max="512" width="9.140625" style="8"/>
    <col min="513" max="514" width="2.28515625" style="8" customWidth="1"/>
    <col min="515" max="515" width="24" style="8" customWidth="1"/>
    <col min="516" max="516" width="8.7109375" style="8" customWidth="1"/>
    <col min="517" max="517" width="10.5703125" style="8" customWidth="1"/>
    <col min="518" max="518" width="7.5703125" style="8" customWidth="1"/>
    <col min="519" max="519" width="15" style="8" customWidth="1"/>
    <col min="520" max="520" width="19.7109375" style="8" customWidth="1"/>
    <col min="521" max="521" width="20.7109375" style="8" customWidth="1"/>
    <col min="522" max="522" width="16.7109375" style="8" customWidth="1"/>
    <col min="523" max="523" width="7.42578125" style="8" customWidth="1"/>
    <col min="524" max="524" width="8.85546875" style="8" customWidth="1"/>
    <col min="525" max="525" width="14.7109375" style="8" customWidth="1"/>
    <col min="526" max="526" width="9.85546875" style="8" customWidth="1"/>
    <col min="527" max="527" width="7.85546875" style="8" customWidth="1"/>
    <col min="528" max="528" width="7.7109375" style="8" customWidth="1"/>
    <col min="529" max="529" width="7.5703125" style="8" customWidth="1"/>
    <col min="530" max="530" width="7.42578125" style="8" customWidth="1"/>
    <col min="531" max="533" width="9.140625" style="8"/>
    <col min="534" max="534" width="10.140625" style="8" bestFit="1" customWidth="1"/>
    <col min="535" max="768" width="9.140625" style="8"/>
    <col min="769" max="770" width="2.28515625" style="8" customWidth="1"/>
    <col min="771" max="771" width="24" style="8" customWidth="1"/>
    <col min="772" max="772" width="8.7109375" style="8" customWidth="1"/>
    <col min="773" max="773" width="10.5703125" style="8" customWidth="1"/>
    <col min="774" max="774" width="7.5703125" style="8" customWidth="1"/>
    <col min="775" max="775" width="15" style="8" customWidth="1"/>
    <col min="776" max="776" width="19.7109375" style="8" customWidth="1"/>
    <col min="777" max="777" width="20.7109375" style="8" customWidth="1"/>
    <col min="778" max="778" width="16.7109375" style="8" customWidth="1"/>
    <col min="779" max="779" width="7.42578125" style="8" customWidth="1"/>
    <col min="780" max="780" width="8.85546875" style="8" customWidth="1"/>
    <col min="781" max="781" width="14.7109375" style="8" customWidth="1"/>
    <col min="782" max="782" width="9.85546875" style="8" customWidth="1"/>
    <col min="783" max="783" width="7.85546875" style="8" customWidth="1"/>
    <col min="784" max="784" width="7.7109375" style="8" customWidth="1"/>
    <col min="785" max="785" width="7.5703125" style="8" customWidth="1"/>
    <col min="786" max="786" width="7.42578125" style="8" customWidth="1"/>
    <col min="787" max="789" width="9.140625" style="8"/>
    <col min="790" max="790" width="10.140625" style="8" bestFit="1" customWidth="1"/>
    <col min="791" max="1024" width="9.140625" style="8"/>
    <col min="1025" max="1026" width="2.28515625" style="8" customWidth="1"/>
    <col min="1027" max="1027" width="24" style="8" customWidth="1"/>
    <col min="1028" max="1028" width="8.7109375" style="8" customWidth="1"/>
    <col min="1029" max="1029" width="10.5703125" style="8" customWidth="1"/>
    <col min="1030" max="1030" width="7.5703125" style="8" customWidth="1"/>
    <col min="1031" max="1031" width="15" style="8" customWidth="1"/>
    <col min="1032" max="1032" width="19.7109375" style="8" customWidth="1"/>
    <col min="1033" max="1033" width="20.7109375" style="8" customWidth="1"/>
    <col min="1034" max="1034" width="16.7109375" style="8" customWidth="1"/>
    <col min="1035" max="1035" width="7.42578125" style="8" customWidth="1"/>
    <col min="1036" max="1036" width="8.85546875" style="8" customWidth="1"/>
    <col min="1037" max="1037" width="14.7109375" style="8" customWidth="1"/>
    <col min="1038" max="1038" width="9.85546875" style="8" customWidth="1"/>
    <col min="1039" max="1039" width="7.85546875" style="8" customWidth="1"/>
    <col min="1040" max="1040" width="7.7109375" style="8" customWidth="1"/>
    <col min="1041" max="1041" width="7.5703125" style="8" customWidth="1"/>
    <col min="1042" max="1042" width="7.42578125" style="8" customWidth="1"/>
    <col min="1043" max="1045" width="9.140625" style="8"/>
    <col min="1046" max="1046" width="10.140625" style="8" bestFit="1" customWidth="1"/>
    <col min="1047" max="1280" width="9.140625" style="8"/>
    <col min="1281" max="1282" width="2.28515625" style="8" customWidth="1"/>
    <col min="1283" max="1283" width="24" style="8" customWidth="1"/>
    <col min="1284" max="1284" width="8.7109375" style="8" customWidth="1"/>
    <col min="1285" max="1285" width="10.5703125" style="8" customWidth="1"/>
    <col min="1286" max="1286" width="7.5703125" style="8" customWidth="1"/>
    <col min="1287" max="1287" width="15" style="8" customWidth="1"/>
    <col min="1288" max="1288" width="19.7109375" style="8" customWidth="1"/>
    <col min="1289" max="1289" width="20.7109375" style="8" customWidth="1"/>
    <col min="1290" max="1290" width="16.7109375" style="8" customWidth="1"/>
    <col min="1291" max="1291" width="7.42578125" style="8" customWidth="1"/>
    <col min="1292" max="1292" width="8.85546875" style="8" customWidth="1"/>
    <col min="1293" max="1293" width="14.7109375" style="8" customWidth="1"/>
    <col min="1294" max="1294" width="9.85546875" style="8" customWidth="1"/>
    <col min="1295" max="1295" width="7.85546875" style="8" customWidth="1"/>
    <col min="1296" max="1296" width="7.7109375" style="8" customWidth="1"/>
    <col min="1297" max="1297" width="7.5703125" style="8" customWidth="1"/>
    <col min="1298" max="1298" width="7.42578125" style="8" customWidth="1"/>
    <col min="1299" max="1301" width="9.140625" style="8"/>
    <col min="1302" max="1302" width="10.140625" style="8" bestFit="1" customWidth="1"/>
    <col min="1303" max="1536" width="9.140625" style="8"/>
    <col min="1537" max="1538" width="2.28515625" style="8" customWidth="1"/>
    <col min="1539" max="1539" width="24" style="8" customWidth="1"/>
    <col min="1540" max="1540" width="8.7109375" style="8" customWidth="1"/>
    <col min="1541" max="1541" width="10.5703125" style="8" customWidth="1"/>
    <col min="1542" max="1542" width="7.5703125" style="8" customWidth="1"/>
    <col min="1543" max="1543" width="15" style="8" customWidth="1"/>
    <col min="1544" max="1544" width="19.7109375" style="8" customWidth="1"/>
    <col min="1545" max="1545" width="20.7109375" style="8" customWidth="1"/>
    <col min="1546" max="1546" width="16.7109375" style="8" customWidth="1"/>
    <col min="1547" max="1547" width="7.42578125" style="8" customWidth="1"/>
    <col min="1548" max="1548" width="8.85546875" style="8" customWidth="1"/>
    <col min="1549" max="1549" width="14.7109375" style="8" customWidth="1"/>
    <col min="1550" max="1550" width="9.85546875" style="8" customWidth="1"/>
    <col min="1551" max="1551" width="7.85546875" style="8" customWidth="1"/>
    <col min="1552" max="1552" width="7.7109375" style="8" customWidth="1"/>
    <col min="1553" max="1553" width="7.5703125" style="8" customWidth="1"/>
    <col min="1554" max="1554" width="7.42578125" style="8" customWidth="1"/>
    <col min="1555" max="1557" width="9.140625" style="8"/>
    <col min="1558" max="1558" width="10.140625" style="8" bestFit="1" customWidth="1"/>
    <col min="1559" max="1792" width="9.140625" style="8"/>
    <col min="1793" max="1794" width="2.28515625" style="8" customWidth="1"/>
    <col min="1795" max="1795" width="24" style="8" customWidth="1"/>
    <col min="1796" max="1796" width="8.7109375" style="8" customWidth="1"/>
    <col min="1797" max="1797" width="10.5703125" style="8" customWidth="1"/>
    <col min="1798" max="1798" width="7.5703125" style="8" customWidth="1"/>
    <col min="1799" max="1799" width="15" style="8" customWidth="1"/>
    <col min="1800" max="1800" width="19.7109375" style="8" customWidth="1"/>
    <col min="1801" max="1801" width="20.7109375" style="8" customWidth="1"/>
    <col min="1802" max="1802" width="16.7109375" style="8" customWidth="1"/>
    <col min="1803" max="1803" width="7.42578125" style="8" customWidth="1"/>
    <col min="1804" max="1804" width="8.85546875" style="8" customWidth="1"/>
    <col min="1805" max="1805" width="14.7109375" style="8" customWidth="1"/>
    <col min="1806" max="1806" width="9.85546875" style="8" customWidth="1"/>
    <col min="1807" max="1807" width="7.85546875" style="8" customWidth="1"/>
    <col min="1808" max="1808" width="7.7109375" style="8" customWidth="1"/>
    <col min="1809" max="1809" width="7.5703125" style="8" customWidth="1"/>
    <col min="1810" max="1810" width="7.42578125" style="8" customWidth="1"/>
    <col min="1811" max="1813" width="9.140625" style="8"/>
    <col min="1814" max="1814" width="10.140625" style="8" bestFit="1" customWidth="1"/>
    <col min="1815" max="2048" width="9.140625" style="8"/>
    <col min="2049" max="2050" width="2.28515625" style="8" customWidth="1"/>
    <col min="2051" max="2051" width="24" style="8" customWidth="1"/>
    <col min="2052" max="2052" width="8.7109375" style="8" customWidth="1"/>
    <col min="2053" max="2053" width="10.5703125" style="8" customWidth="1"/>
    <col min="2054" max="2054" width="7.5703125" style="8" customWidth="1"/>
    <col min="2055" max="2055" width="15" style="8" customWidth="1"/>
    <col min="2056" max="2056" width="19.7109375" style="8" customWidth="1"/>
    <col min="2057" max="2057" width="20.7109375" style="8" customWidth="1"/>
    <col min="2058" max="2058" width="16.7109375" style="8" customWidth="1"/>
    <col min="2059" max="2059" width="7.42578125" style="8" customWidth="1"/>
    <col min="2060" max="2060" width="8.85546875" style="8" customWidth="1"/>
    <col min="2061" max="2061" width="14.7109375" style="8" customWidth="1"/>
    <col min="2062" max="2062" width="9.85546875" style="8" customWidth="1"/>
    <col min="2063" max="2063" width="7.85546875" style="8" customWidth="1"/>
    <col min="2064" max="2064" width="7.7109375" style="8" customWidth="1"/>
    <col min="2065" max="2065" width="7.5703125" style="8" customWidth="1"/>
    <col min="2066" max="2066" width="7.42578125" style="8" customWidth="1"/>
    <col min="2067" max="2069" width="9.140625" style="8"/>
    <col min="2070" max="2070" width="10.140625" style="8" bestFit="1" customWidth="1"/>
    <col min="2071" max="2304" width="9.140625" style="8"/>
    <col min="2305" max="2306" width="2.28515625" style="8" customWidth="1"/>
    <col min="2307" max="2307" width="24" style="8" customWidth="1"/>
    <col min="2308" max="2308" width="8.7109375" style="8" customWidth="1"/>
    <col min="2309" max="2309" width="10.5703125" style="8" customWidth="1"/>
    <col min="2310" max="2310" width="7.5703125" style="8" customWidth="1"/>
    <col min="2311" max="2311" width="15" style="8" customWidth="1"/>
    <col min="2312" max="2312" width="19.7109375" style="8" customWidth="1"/>
    <col min="2313" max="2313" width="20.7109375" style="8" customWidth="1"/>
    <col min="2314" max="2314" width="16.7109375" style="8" customWidth="1"/>
    <col min="2315" max="2315" width="7.42578125" style="8" customWidth="1"/>
    <col min="2316" max="2316" width="8.85546875" style="8" customWidth="1"/>
    <col min="2317" max="2317" width="14.7109375" style="8" customWidth="1"/>
    <col min="2318" max="2318" width="9.85546875" style="8" customWidth="1"/>
    <col min="2319" max="2319" width="7.85546875" style="8" customWidth="1"/>
    <col min="2320" max="2320" width="7.7109375" style="8" customWidth="1"/>
    <col min="2321" max="2321" width="7.5703125" style="8" customWidth="1"/>
    <col min="2322" max="2322" width="7.42578125" style="8" customWidth="1"/>
    <col min="2323" max="2325" width="9.140625" style="8"/>
    <col min="2326" max="2326" width="10.140625" style="8" bestFit="1" customWidth="1"/>
    <col min="2327" max="2560" width="9.140625" style="8"/>
    <col min="2561" max="2562" width="2.28515625" style="8" customWidth="1"/>
    <col min="2563" max="2563" width="24" style="8" customWidth="1"/>
    <col min="2564" max="2564" width="8.7109375" style="8" customWidth="1"/>
    <col min="2565" max="2565" width="10.5703125" style="8" customWidth="1"/>
    <col min="2566" max="2566" width="7.5703125" style="8" customWidth="1"/>
    <col min="2567" max="2567" width="15" style="8" customWidth="1"/>
    <col min="2568" max="2568" width="19.7109375" style="8" customWidth="1"/>
    <col min="2569" max="2569" width="20.7109375" style="8" customWidth="1"/>
    <col min="2570" max="2570" width="16.7109375" style="8" customWidth="1"/>
    <col min="2571" max="2571" width="7.42578125" style="8" customWidth="1"/>
    <col min="2572" max="2572" width="8.85546875" style="8" customWidth="1"/>
    <col min="2573" max="2573" width="14.7109375" style="8" customWidth="1"/>
    <col min="2574" max="2574" width="9.85546875" style="8" customWidth="1"/>
    <col min="2575" max="2575" width="7.85546875" style="8" customWidth="1"/>
    <col min="2576" max="2576" width="7.7109375" style="8" customWidth="1"/>
    <col min="2577" max="2577" width="7.5703125" style="8" customWidth="1"/>
    <col min="2578" max="2578" width="7.42578125" style="8" customWidth="1"/>
    <col min="2579" max="2581" width="9.140625" style="8"/>
    <col min="2582" max="2582" width="10.140625" style="8" bestFit="1" customWidth="1"/>
    <col min="2583" max="2816" width="9.140625" style="8"/>
    <col min="2817" max="2818" width="2.28515625" style="8" customWidth="1"/>
    <col min="2819" max="2819" width="24" style="8" customWidth="1"/>
    <col min="2820" max="2820" width="8.7109375" style="8" customWidth="1"/>
    <col min="2821" max="2821" width="10.5703125" style="8" customWidth="1"/>
    <col min="2822" max="2822" width="7.5703125" style="8" customWidth="1"/>
    <col min="2823" max="2823" width="15" style="8" customWidth="1"/>
    <col min="2824" max="2824" width="19.7109375" style="8" customWidth="1"/>
    <col min="2825" max="2825" width="20.7109375" style="8" customWidth="1"/>
    <col min="2826" max="2826" width="16.7109375" style="8" customWidth="1"/>
    <col min="2827" max="2827" width="7.42578125" style="8" customWidth="1"/>
    <col min="2828" max="2828" width="8.85546875" style="8" customWidth="1"/>
    <col min="2829" max="2829" width="14.7109375" style="8" customWidth="1"/>
    <col min="2830" max="2830" width="9.85546875" style="8" customWidth="1"/>
    <col min="2831" max="2831" width="7.85546875" style="8" customWidth="1"/>
    <col min="2832" max="2832" width="7.7109375" style="8" customWidth="1"/>
    <col min="2833" max="2833" width="7.5703125" style="8" customWidth="1"/>
    <col min="2834" max="2834" width="7.42578125" style="8" customWidth="1"/>
    <col min="2835" max="2837" width="9.140625" style="8"/>
    <col min="2838" max="2838" width="10.140625" style="8" bestFit="1" customWidth="1"/>
    <col min="2839" max="3072" width="9.140625" style="8"/>
    <col min="3073" max="3074" width="2.28515625" style="8" customWidth="1"/>
    <col min="3075" max="3075" width="24" style="8" customWidth="1"/>
    <col min="3076" max="3076" width="8.7109375" style="8" customWidth="1"/>
    <col min="3077" max="3077" width="10.5703125" style="8" customWidth="1"/>
    <col min="3078" max="3078" width="7.5703125" style="8" customWidth="1"/>
    <col min="3079" max="3079" width="15" style="8" customWidth="1"/>
    <col min="3080" max="3080" width="19.7109375" style="8" customWidth="1"/>
    <col min="3081" max="3081" width="20.7109375" style="8" customWidth="1"/>
    <col min="3082" max="3082" width="16.7109375" style="8" customWidth="1"/>
    <col min="3083" max="3083" width="7.42578125" style="8" customWidth="1"/>
    <col min="3084" max="3084" width="8.85546875" style="8" customWidth="1"/>
    <col min="3085" max="3085" width="14.7109375" style="8" customWidth="1"/>
    <col min="3086" max="3086" width="9.85546875" style="8" customWidth="1"/>
    <col min="3087" max="3087" width="7.85546875" style="8" customWidth="1"/>
    <col min="3088" max="3088" width="7.7109375" style="8" customWidth="1"/>
    <col min="3089" max="3089" width="7.5703125" style="8" customWidth="1"/>
    <col min="3090" max="3090" width="7.42578125" style="8" customWidth="1"/>
    <col min="3091" max="3093" width="9.140625" style="8"/>
    <col min="3094" max="3094" width="10.140625" style="8" bestFit="1" customWidth="1"/>
    <col min="3095" max="3328" width="9.140625" style="8"/>
    <col min="3329" max="3330" width="2.28515625" style="8" customWidth="1"/>
    <col min="3331" max="3331" width="24" style="8" customWidth="1"/>
    <col min="3332" max="3332" width="8.7109375" style="8" customWidth="1"/>
    <col min="3333" max="3333" width="10.5703125" style="8" customWidth="1"/>
    <col min="3334" max="3334" width="7.5703125" style="8" customWidth="1"/>
    <col min="3335" max="3335" width="15" style="8" customWidth="1"/>
    <col min="3336" max="3336" width="19.7109375" style="8" customWidth="1"/>
    <col min="3337" max="3337" width="20.7109375" style="8" customWidth="1"/>
    <col min="3338" max="3338" width="16.7109375" style="8" customWidth="1"/>
    <col min="3339" max="3339" width="7.42578125" style="8" customWidth="1"/>
    <col min="3340" max="3340" width="8.85546875" style="8" customWidth="1"/>
    <col min="3341" max="3341" width="14.7109375" style="8" customWidth="1"/>
    <col min="3342" max="3342" width="9.85546875" style="8" customWidth="1"/>
    <col min="3343" max="3343" width="7.85546875" style="8" customWidth="1"/>
    <col min="3344" max="3344" width="7.7109375" style="8" customWidth="1"/>
    <col min="3345" max="3345" width="7.5703125" style="8" customWidth="1"/>
    <col min="3346" max="3346" width="7.42578125" style="8" customWidth="1"/>
    <col min="3347" max="3349" width="9.140625" style="8"/>
    <col min="3350" max="3350" width="10.140625" style="8" bestFit="1" customWidth="1"/>
    <col min="3351" max="3584" width="9.140625" style="8"/>
    <col min="3585" max="3586" width="2.28515625" style="8" customWidth="1"/>
    <col min="3587" max="3587" width="24" style="8" customWidth="1"/>
    <col min="3588" max="3588" width="8.7109375" style="8" customWidth="1"/>
    <col min="3589" max="3589" width="10.5703125" style="8" customWidth="1"/>
    <col min="3590" max="3590" width="7.5703125" style="8" customWidth="1"/>
    <col min="3591" max="3591" width="15" style="8" customWidth="1"/>
    <col min="3592" max="3592" width="19.7109375" style="8" customWidth="1"/>
    <col min="3593" max="3593" width="20.7109375" style="8" customWidth="1"/>
    <col min="3594" max="3594" width="16.7109375" style="8" customWidth="1"/>
    <col min="3595" max="3595" width="7.42578125" style="8" customWidth="1"/>
    <col min="3596" max="3596" width="8.85546875" style="8" customWidth="1"/>
    <col min="3597" max="3597" width="14.7109375" style="8" customWidth="1"/>
    <col min="3598" max="3598" width="9.85546875" style="8" customWidth="1"/>
    <col min="3599" max="3599" width="7.85546875" style="8" customWidth="1"/>
    <col min="3600" max="3600" width="7.7109375" style="8" customWidth="1"/>
    <col min="3601" max="3601" width="7.5703125" style="8" customWidth="1"/>
    <col min="3602" max="3602" width="7.42578125" style="8" customWidth="1"/>
    <col min="3603" max="3605" width="9.140625" style="8"/>
    <col min="3606" max="3606" width="10.140625" style="8" bestFit="1" customWidth="1"/>
    <col min="3607" max="3840" width="9.140625" style="8"/>
    <col min="3841" max="3842" width="2.28515625" style="8" customWidth="1"/>
    <col min="3843" max="3843" width="24" style="8" customWidth="1"/>
    <col min="3844" max="3844" width="8.7109375" style="8" customWidth="1"/>
    <col min="3845" max="3845" width="10.5703125" style="8" customWidth="1"/>
    <col min="3846" max="3846" width="7.5703125" style="8" customWidth="1"/>
    <col min="3847" max="3847" width="15" style="8" customWidth="1"/>
    <col min="3848" max="3848" width="19.7109375" style="8" customWidth="1"/>
    <col min="3849" max="3849" width="20.7109375" style="8" customWidth="1"/>
    <col min="3850" max="3850" width="16.7109375" style="8" customWidth="1"/>
    <col min="3851" max="3851" width="7.42578125" style="8" customWidth="1"/>
    <col min="3852" max="3852" width="8.85546875" style="8" customWidth="1"/>
    <col min="3853" max="3853" width="14.7109375" style="8" customWidth="1"/>
    <col min="3854" max="3854" width="9.85546875" style="8" customWidth="1"/>
    <col min="3855" max="3855" width="7.85546875" style="8" customWidth="1"/>
    <col min="3856" max="3856" width="7.7109375" style="8" customWidth="1"/>
    <col min="3857" max="3857" width="7.5703125" style="8" customWidth="1"/>
    <col min="3858" max="3858" width="7.42578125" style="8" customWidth="1"/>
    <col min="3859" max="3861" width="9.140625" style="8"/>
    <col min="3862" max="3862" width="10.140625" style="8" bestFit="1" customWidth="1"/>
    <col min="3863" max="4096" width="9.140625" style="8"/>
    <col min="4097" max="4098" width="2.28515625" style="8" customWidth="1"/>
    <col min="4099" max="4099" width="24" style="8" customWidth="1"/>
    <col min="4100" max="4100" width="8.7109375" style="8" customWidth="1"/>
    <col min="4101" max="4101" width="10.5703125" style="8" customWidth="1"/>
    <col min="4102" max="4102" width="7.5703125" style="8" customWidth="1"/>
    <col min="4103" max="4103" width="15" style="8" customWidth="1"/>
    <col min="4104" max="4104" width="19.7109375" style="8" customWidth="1"/>
    <col min="4105" max="4105" width="20.7109375" style="8" customWidth="1"/>
    <col min="4106" max="4106" width="16.7109375" style="8" customWidth="1"/>
    <col min="4107" max="4107" width="7.42578125" style="8" customWidth="1"/>
    <col min="4108" max="4108" width="8.85546875" style="8" customWidth="1"/>
    <col min="4109" max="4109" width="14.7109375" style="8" customWidth="1"/>
    <col min="4110" max="4110" width="9.85546875" style="8" customWidth="1"/>
    <col min="4111" max="4111" width="7.85546875" style="8" customWidth="1"/>
    <col min="4112" max="4112" width="7.7109375" style="8" customWidth="1"/>
    <col min="4113" max="4113" width="7.5703125" style="8" customWidth="1"/>
    <col min="4114" max="4114" width="7.42578125" style="8" customWidth="1"/>
    <col min="4115" max="4117" width="9.140625" style="8"/>
    <col min="4118" max="4118" width="10.140625" style="8" bestFit="1" customWidth="1"/>
    <col min="4119" max="4352" width="9.140625" style="8"/>
    <col min="4353" max="4354" width="2.28515625" style="8" customWidth="1"/>
    <col min="4355" max="4355" width="24" style="8" customWidth="1"/>
    <col min="4356" max="4356" width="8.7109375" style="8" customWidth="1"/>
    <col min="4357" max="4357" width="10.5703125" style="8" customWidth="1"/>
    <col min="4358" max="4358" width="7.5703125" style="8" customWidth="1"/>
    <col min="4359" max="4359" width="15" style="8" customWidth="1"/>
    <col min="4360" max="4360" width="19.7109375" style="8" customWidth="1"/>
    <col min="4361" max="4361" width="20.7109375" style="8" customWidth="1"/>
    <col min="4362" max="4362" width="16.7109375" style="8" customWidth="1"/>
    <col min="4363" max="4363" width="7.42578125" style="8" customWidth="1"/>
    <col min="4364" max="4364" width="8.85546875" style="8" customWidth="1"/>
    <col min="4365" max="4365" width="14.7109375" style="8" customWidth="1"/>
    <col min="4366" max="4366" width="9.85546875" style="8" customWidth="1"/>
    <col min="4367" max="4367" width="7.85546875" style="8" customWidth="1"/>
    <col min="4368" max="4368" width="7.7109375" style="8" customWidth="1"/>
    <col min="4369" max="4369" width="7.5703125" style="8" customWidth="1"/>
    <col min="4370" max="4370" width="7.42578125" style="8" customWidth="1"/>
    <col min="4371" max="4373" width="9.140625" style="8"/>
    <col min="4374" max="4374" width="10.140625" style="8" bestFit="1" customWidth="1"/>
    <col min="4375" max="4608" width="9.140625" style="8"/>
    <col min="4609" max="4610" width="2.28515625" style="8" customWidth="1"/>
    <col min="4611" max="4611" width="24" style="8" customWidth="1"/>
    <col min="4612" max="4612" width="8.7109375" style="8" customWidth="1"/>
    <col min="4613" max="4613" width="10.5703125" style="8" customWidth="1"/>
    <col min="4614" max="4614" width="7.5703125" style="8" customWidth="1"/>
    <col min="4615" max="4615" width="15" style="8" customWidth="1"/>
    <col min="4616" max="4616" width="19.7109375" style="8" customWidth="1"/>
    <col min="4617" max="4617" width="20.7109375" style="8" customWidth="1"/>
    <col min="4618" max="4618" width="16.7109375" style="8" customWidth="1"/>
    <col min="4619" max="4619" width="7.42578125" style="8" customWidth="1"/>
    <col min="4620" max="4620" width="8.85546875" style="8" customWidth="1"/>
    <col min="4621" max="4621" width="14.7109375" style="8" customWidth="1"/>
    <col min="4622" max="4622" width="9.85546875" style="8" customWidth="1"/>
    <col min="4623" max="4623" width="7.85546875" style="8" customWidth="1"/>
    <col min="4624" max="4624" width="7.7109375" style="8" customWidth="1"/>
    <col min="4625" max="4625" width="7.5703125" style="8" customWidth="1"/>
    <col min="4626" max="4626" width="7.42578125" style="8" customWidth="1"/>
    <col min="4627" max="4629" width="9.140625" style="8"/>
    <col min="4630" max="4630" width="10.140625" style="8" bestFit="1" customWidth="1"/>
    <col min="4631" max="4864" width="9.140625" style="8"/>
    <col min="4865" max="4866" width="2.28515625" style="8" customWidth="1"/>
    <col min="4867" max="4867" width="24" style="8" customWidth="1"/>
    <col min="4868" max="4868" width="8.7109375" style="8" customWidth="1"/>
    <col min="4869" max="4869" width="10.5703125" style="8" customWidth="1"/>
    <col min="4870" max="4870" width="7.5703125" style="8" customWidth="1"/>
    <col min="4871" max="4871" width="15" style="8" customWidth="1"/>
    <col min="4872" max="4872" width="19.7109375" style="8" customWidth="1"/>
    <col min="4873" max="4873" width="20.7109375" style="8" customWidth="1"/>
    <col min="4874" max="4874" width="16.7109375" style="8" customWidth="1"/>
    <col min="4875" max="4875" width="7.42578125" style="8" customWidth="1"/>
    <col min="4876" max="4876" width="8.85546875" style="8" customWidth="1"/>
    <col min="4877" max="4877" width="14.7109375" style="8" customWidth="1"/>
    <col min="4878" max="4878" width="9.85546875" style="8" customWidth="1"/>
    <col min="4879" max="4879" width="7.85546875" style="8" customWidth="1"/>
    <col min="4880" max="4880" width="7.7109375" style="8" customWidth="1"/>
    <col min="4881" max="4881" width="7.5703125" style="8" customWidth="1"/>
    <col min="4882" max="4882" width="7.42578125" style="8" customWidth="1"/>
    <col min="4883" max="4885" width="9.140625" style="8"/>
    <col min="4886" max="4886" width="10.140625" style="8" bestFit="1" customWidth="1"/>
    <col min="4887" max="5120" width="9.140625" style="8"/>
    <col min="5121" max="5122" width="2.28515625" style="8" customWidth="1"/>
    <col min="5123" max="5123" width="24" style="8" customWidth="1"/>
    <col min="5124" max="5124" width="8.7109375" style="8" customWidth="1"/>
    <col min="5125" max="5125" width="10.5703125" style="8" customWidth="1"/>
    <col min="5126" max="5126" width="7.5703125" style="8" customWidth="1"/>
    <col min="5127" max="5127" width="15" style="8" customWidth="1"/>
    <col min="5128" max="5128" width="19.7109375" style="8" customWidth="1"/>
    <col min="5129" max="5129" width="20.7109375" style="8" customWidth="1"/>
    <col min="5130" max="5130" width="16.7109375" style="8" customWidth="1"/>
    <col min="5131" max="5131" width="7.42578125" style="8" customWidth="1"/>
    <col min="5132" max="5132" width="8.85546875" style="8" customWidth="1"/>
    <col min="5133" max="5133" width="14.7109375" style="8" customWidth="1"/>
    <col min="5134" max="5134" width="9.85546875" style="8" customWidth="1"/>
    <col min="5135" max="5135" width="7.85546875" style="8" customWidth="1"/>
    <col min="5136" max="5136" width="7.7109375" style="8" customWidth="1"/>
    <col min="5137" max="5137" width="7.5703125" style="8" customWidth="1"/>
    <col min="5138" max="5138" width="7.42578125" style="8" customWidth="1"/>
    <col min="5139" max="5141" width="9.140625" style="8"/>
    <col min="5142" max="5142" width="10.140625" style="8" bestFit="1" customWidth="1"/>
    <col min="5143" max="5376" width="9.140625" style="8"/>
    <col min="5377" max="5378" width="2.28515625" style="8" customWidth="1"/>
    <col min="5379" max="5379" width="24" style="8" customWidth="1"/>
    <col min="5380" max="5380" width="8.7109375" style="8" customWidth="1"/>
    <col min="5381" max="5381" width="10.5703125" style="8" customWidth="1"/>
    <col min="5382" max="5382" width="7.5703125" style="8" customWidth="1"/>
    <col min="5383" max="5383" width="15" style="8" customWidth="1"/>
    <col min="5384" max="5384" width="19.7109375" style="8" customWidth="1"/>
    <col min="5385" max="5385" width="20.7109375" style="8" customWidth="1"/>
    <col min="5386" max="5386" width="16.7109375" style="8" customWidth="1"/>
    <col min="5387" max="5387" width="7.42578125" style="8" customWidth="1"/>
    <col min="5388" max="5388" width="8.85546875" style="8" customWidth="1"/>
    <col min="5389" max="5389" width="14.7109375" style="8" customWidth="1"/>
    <col min="5390" max="5390" width="9.85546875" style="8" customWidth="1"/>
    <col min="5391" max="5391" width="7.85546875" style="8" customWidth="1"/>
    <col min="5392" max="5392" width="7.7109375" style="8" customWidth="1"/>
    <col min="5393" max="5393" width="7.5703125" style="8" customWidth="1"/>
    <col min="5394" max="5394" width="7.42578125" style="8" customWidth="1"/>
    <col min="5395" max="5397" width="9.140625" style="8"/>
    <col min="5398" max="5398" width="10.140625" style="8" bestFit="1" customWidth="1"/>
    <col min="5399" max="5632" width="9.140625" style="8"/>
    <col min="5633" max="5634" width="2.28515625" style="8" customWidth="1"/>
    <col min="5635" max="5635" width="24" style="8" customWidth="1"/>
    <col min="5636" max="5636" width="8.7109375" style="8" customWidth="1"/>
    <col min="5637" max="5637" width="10.5703125" style="8" customWidth="1"/>
    <col min="5638" max="5638" width="7.5703125" style="8" customWidth="1"/>
    <col min="5639" max="5639" width="15" style="8" customWidth="1"/>
    <col min="5640" max="5640" width="19.7109375" style="8" customWidth="1"/>
    <col min="5641" max="5641" width="20.7109375" style="8" customWidth="1"/>
    <col min="5642" max="5642" width="16.7109375" style="8" customWidth="1"/>
    <col min="5643" max="5643" width="7.42578125" style="8" customWidth="1"/>
    <col min="5644" max="5644" width="8.85546875" style="8" customWidth="1"/>
    <col min="5645" max="5645" width="14.7109375" style="8" customWidth="1"/>
    <col min="5646" max="5646" width="9.85546875" style="8" customWidth="1"/>
    <col min="5647" max="5647" width="7.85546875" style="8" customWidth="1"/>
    <col min="5648" max="5648" width="7.7109375" style="8" customWidth="1"/>
    <col min="5649" max="5649" width="7.5703125" style="8" customWidth="1"/>
    <col min="5650" max="5650" width="7.42578125" style="8" customWidth="1"/>
    <col min="5651" max="5653" width="9.140625" style="8"/>
    <col min="5654" max="5654" width="10.140625" style="8" bestFit="1" customWidth="1"/>
    <col min="5655" max="5888" width="9.140625" style="8"/>
    <col min="5889" max="5890" width="2.28515625" style="8" customWidth="1"/>
    <col min="5891" max="5891" width="24" style="8" customWidth="1"/>
    <col min="5892" max="5892" width="8.7109375" style="8" customWidth="1"/>
    <col min="5893" max="5893" width="10.5703125" style="8" customWidth="1"/>
    <col min="5894" max="5894" width="7.5703125" style="8" customWidth="1"/>
    <col min="5895" max="5895" width="15" style="8" customWidth="1"/>
    <col min="5896" max="5896" width="19.7109375" style="8" customWidth="1"/>
    <col min="5897" max="5897" width="20.7109375" style="8" customWidth="1"/>
    <col min="5898" max="5898" width="16.7109375" style="8" customWidth="1"/>
    <col min="5899" max="5899" width="7.42578125" style="8" customWidth="1"/>
    <col min="5900" max="5900" width="8.85546875" style="8" customWidth="1"/>
    <col min="5901" max="5901" width="14.7109375" style="8" customWidth="1"/>
    <col min="5902" max="5902" width="9.85546875" style="8" customWidth="1"/>
    <col min="5903" max="5903" width="7.85546875" style="8" customWidth="1"/>
    <col min="5904" max="5904" width="7.7109375" style="8" customWidth="1"/>
    <col min="5905" max="5905" width="7.5703125" style="8" customWidth="1"/>
    <col min="5906" max="5906" width="7.42578125" style="8" customWidth="1"/>
    <col min="5907" max="5909" width="9.140625" style="8"/>
    <col min="5910" max="5910" width="10.140625" style="8" bestFit="1" customWidth="1"/>
    <col min="5911" max="6144" width="9.140625" style="8"/>
    <col min="6145" max="6146" width="2.28515625" style="8" customWidth="1"/>
    <col min="6147" max="6147" width="24" style="8" customWidth="1"/>
    <col min="6148" max="6148" width="8.7109375" style="8" customWidth="1"/>
    <col min="6149" max="6149" width="10.5703125" style="8" customWidth="1"/>
    <col min="6150" max="6150" width="7.5703125" style="8" customWidth="1"/>
    <col min="6151" max="6151" width="15" style="8" customWidth="1"/>
    <col min="6152" max="6152" width="19.7109375" style="8" customWidth="1"/>
    <col min="6153" max="6153" width="20.7109375" style="8" customWidth="1"/>
    <col min="6154" max="6154" width="16.7109375" style="8" customWidth="1"/>
    <col min="6155" max="6155" width="7.42578125" style="8" customWidth="1"/>
    <col min="6156" max="6156" width="8.85546875" style="8" customWidth="1"/>
    <col min="6157" max="6157" width="14.7109375" style="8" customWidth="1"/>
    <col min="6158" max="6158" width="9.85546875" style="8" customWidth="1"/>
    <col min="6159" max="6159" width="7.85546875" style="8" customWidth="1"/>
    <col min="6160" max="6160" width="7.7109375" style="8" customWidth="1"/>
    <col min="6161" max="6161" width="7.5703125" style="8" customWidth="1"/>
    <col min="6162" max="6162" width="7.42578125" style="8" customWidth="1"/>
    <col min="6163" max="6165" width="9.140625" style="8"/>
    <col min="6166" max="6166" width="10.140625" style="8" bestFit="1" customWidth="1"/>
    <col min="6167" max="6400" width="9.140625" style="8"/>
    <col min="6401" max="6402" width="2.28515625" style="8" customWidth="1"/>
    <col min="6403" max="6403" width="24" style="8" customWidth="1"/>
    <col min="6404" max="6404" width="8.7109375" style="8" customWidth="1"/>
    <col min="6405" max="6405" width="10.5703125" style="8" customWidth="1"/>
    <col min="6406" max="6406" width="7.5703125" style="8" customWidth="1"/>
    <col min="6407" max="6407" width="15" style="8" customWidth="1"/>
    <col min="6408" max="6408" width="19.7109375" style="8" customWidth="1"/>
    <col min="6409" max="6409" width="20.7109375" style="8" customWidth="1"/>
    <col min="6410" max="6410" width="16.7109375" style="8" customWidth="1"/>
    <col min="6411" max="6411" width="7.42578125" style="8" customWidth="1"/>
    <col min="6412" max="6412" width="8.85546875" style="8" customWidth="1"/>
    <col min="6413" max="6413" width="14.7109375" style="8" customWidth="1"/>
    <col min="6414" max="6414" width="9.85546875" style="8" customWidth="1"/>
    <col min="6415" max="6415" width="7.85546875" style="8" customWidth="1"/>
    <col min="6416" max="6416" width="7.7109375" style="8" customWidth="1"/>
    <col min="6417" max="6417" width="7.5703125" style="8" customWidth="1"/>
    <col min="6418" max="6418" width="7.42578125" style="8" customWidth="1"/>
    <col min="6419" max="6421" width="9.140625" style="8"/>
    <col min="6422" max="6422" width="10.140625" style="8" bestFit="1" customWidth="1"/>
    <col min="6423" max="6656" width="9.140625" style="8"/>
    <col min="6657" max="6658" width="2.28515625" style="8" customWidth="1"/>
    <col min="6659" max="6659" width="24" style="8" customWidth="1"/>
    <col min="6660" max="6660" width="8.7109375" style="8" customWidth="1"/>
    <col min="6661" max="6661" width="10.5703125" style="8" customWidth="1"/>
    <col min="6662" max="6662" width="7.5703125" style="8" customWidth="1"/>
    <col min="6663" max="6663" width="15" style="8" customWidth="1"/>
    <col min="6664" max="6664" width="19.7109375" style="8" customWidth="1"/>
    <col min="6665" max="6665" width="20.7109375" style="8" customWidth="1"/>
    <col min="6666" max="6666" width="16.7109375" style="8" customWidth="1"/>
    <col min="6667" max="6667" width="7.42578125" style="8" customWidth="1"/>
    <col min="6668" max="6668" width="8.85546875" style="8" customWidth="1"/>
    <col min="6669" max="6669" width="14.7109375" style="8" customWidth="1"/>
    <col min="6670" max="6670" width="9.85546875" style="8" customWidth="1"/>
    <col min="6671" max="6671" width="7.85546875" style="8" customWidth="1"/>
    <col min="6672" max="6672" width="7.7109375" style="8" customWidth="1"/>
    <col min="6673" max="6673" width="7.5703125" style="8" customWidth="1"/>
    <col min="6674" max="6674" width="7.42578125" style="8" customWidth="1"/>
    <col min="6675" max="6677" width="9.140625" style="8"/>
    <col min="6678" max="6678" width="10.140625" style="8" bestFit="1" customWidth="1"/>
    <col min="6679" max="6912" width="9.140625" style="8"/>
    <col min="6913" max="6914" width="2.28515625" style="8" customWidth="1"/>
    <col min="6915" max="6915" width="24" style="8" customWidth="1"/>
    <col min="6916" max="6916" width="8.7109375" style="8" customWidth="1"/>
    <col min="6917" max="6917" width="10.5703125" style="8" customWidth="1"/>
    <col min="6918" max="6918" width="7.5703125" style="8" customWidth="1"/>
    <col min="6919" max="6919" width="15" style="8" customWidth="1"/>
    <col min="6920" max="6920" width="19.7109375" style="8" customWidth="1"/>
    <col min="6921" max="6921" width="20.7109375" style="8" customWidth="1"/>
    <col min="6922" max="6922" width="16.7109375" style="8" customWidth="1"/>
    <col min="6923" max="6923" width="7.42578125" style="8" customWidth="1"/>
    <col min="6924" max="6924" width="8.85546875" style="8" customWidth="1"/>
    <col min="6925" max="6925" width="14.7109375" style="8" customWidth="1"/>
    <col min="6926" max="6926" width="9.85546875" style="8" customWidth="1"/>
    <col min="6927" max="6927" width="7.85546875" style="8" customWidth="1"/>
    <col min="6928" max="6928" width="7.7109375" style="8" customWidth="1"/>
    <col min="6929" max="6929" width="7.5703125" style="8" customWidth="1"/>
    <col min="6930" max="6930" width="7.42578125" style="8" customWidth="1"/>
    <col min="6931" max="6933" width="9.140625" style="8"/>
    <col min="6934" max="6934" width="10.140625" style="8" bestFit="1" customWidth="1"/>
    <col min="6935" max="7168" width="9.140625" style="8"/>
    <col min="7169" max="7170" width="2.28515625" style="8" customWidth="1"/>
    <col min="7171" max="7171" width="24" style="8" customWidth="1"/>
    <col min="7172" max="7172" width="8.7109375" style="8" customWidth="1"/>
    <col min="7173" max="7173" width="10.5703125" style="8" customWidth="1"/>
    <col min="7174" max="7174" width="7.5703125" style="8" customWidth="1"/>
    <col min="7175" max="7175" width="15" style="8" customWidth="1"/>
    <col min="7176" max="7176" width="19.7109375" style="8" customWidth="1"/>
    <col min="7177" max="7177" width="20.7109375" style="8" customWidth="1"/>
    <col min="7178" max="7178" width="16.7109375" style="8" customWidth="1"/>
    <col min="7179" max="7179" width="7.42578125" style="8" customWidth="1"/>
    <col min="7180" max="7180" width="8.85546875" style="8" customWidth="1"/>
    <col min="7181" max="7181" width="14.7109375" style="8" customWidth="1"/>
    <col min="7182" max="7182" width="9.85546875" style="8" customWidth="1"/>
    <col min="7183" max="7183" width="7.85546875" style="8" customWidth="1"/>
    <col min="7184" max="7184" width="7.7109375" style="8" customWidth="1"/>
    <col min="7185" max="7185" width="7.5703125" style="8" customWidth="1"/>
    <col min="7186" max="7186" width="7.42578125" style="8" customWidth="1"/>
    <col min="7187" max="7189" width="9.140625" style="8"/>
    <col min="7190" max="7190" width="10.140625" style="8" bestFit="1" customWidth="1"/>
    <col min="7191" max="7424" width="9.140625" style="8"/>
    <col min="7425" max="7426" width="2.28515625" style="8" customWidth="1"/>
    <col min="7427" max="7427" width="24" style="8" customWidth="1"/>
    <col min="7428" max="7428" width="8.7109375" style="8" customWidth="1"/>
    <col min="7429" max="7429" width="10.5703125" style="8" customWidth="1"/>
    <col min="7430" max="7430" width="7.5703125" style="8" customWidth="1"/>
    <col min="7431" max="7431" width="15" style="8" customWidth="1"/>
    <col min="7432" max="7432" width="19.7109375" style="8" customWidth="1"/>
    <col min="7433" max="7433" width="20.7109375" style="8" customWidth="1"/>
    <col min="7434" max="7434" width="16.7109375" style="8" customWidth="1"/>
    <col min="7435" max="7435" width="7.42578125" style="8" customWidth="1"/>
    <col min="7436" max="7436" width="8.85546875" style="8" customWidth="1"/>
    <col min="7437" max="7437" width="14.7109375" style="8" customWidth="1"/>
    <col min="7438" max="7438" width="9.85546875" style="8" customWidth="1"/>
    <col min="7439" max="7439" width="7.85546875" style="8" customWidth="1"/>
    <col min="7440" max="7440" width="7.7109375" style="8" customWidth="1"/>
    <col min="7441" max="7441" width="7.5703125" style="8" customWidth="1"/>
    <col min="7442" max="7442" width="7.42578125" style="8" customWidth="1"/>
    <col min="7443" max="7445" width="9.140625" style="8"/>
    <col min="7446" max="7446" width="10.140625" style="8" bestFit="1" customWidth="1"/>
    <col min="7447" max="7680" width="9.140625" style="8"/>
    <col min="7681" max="7682" width="2.28515625" style="8" customWidth="1"/>
    <col min="7683" max="7683" width="24" style="8" customWidth="1"/>
    <col min="7684" max="7684" width="8.7109375" style="8" customWidth="1"/>
    <col min="7685" max="7685" width="10.5703125" style="8" customWidth="1"/>
    <col min="7686" max="7686" width="7.5703125" style="8" customWidth="1"/>
    <col min="7687" max="7687" width="15" style="8" customWidth="1"/>
    <col min="7688" max="7688" width="19.7109375" style="8" customWidth="1"/>
    <col min="7689" max="7689" width="20.7109375" style="8" customWidth="1"/>
    <col min="7690" max="7690" width="16.7109375" style="8" customWidth="1"/>
    <col min="7691" max="7691" width="7.42578125" style="8" customWidth="1"/>
    <col min="7692" max="7692" width="8.85546875" style="8" customWidth="1"/>
    <col min="7693" max="7693" width="14.7109375" style="8" customWidth="1"/>
    <col min="7694" max="7694" width="9.85546875" style="8" customWidth="1"/>
    <col min="7695" max="7695" width="7.85546875" style="8" customWidth="1"/>
    <col min="7696" max="7696" width="7.7109375" style="8" customWidth="1"/>
    <col min="7697" max="7697" width="7.5703125" style="8" customWidth="1"/>
    <col min="7698" max="7698" width="7.42578125" style="8" customWidth="1"/>
    <col min="7699" max="7701" width="9.140625" style="8"/>
    <col min="7702" max="7702" width="10.140625" style="8" bestFit="1" customWidth="1"/>
    <col min="7703" max="7936" width="9.140625" style="8"/>
    <col min="7937" max="7938" width="2.28515625" style="8" customWidth="1"/>
    <col min="7939" max="7939" width="24" style="8" customWidth="1"/>
    <col min="7940" max="7940" width="8.7109375" style="8" customWidth="1"/>
    <col min="7941" max="7941" width="10.5703125" style="8" customWidth="1"/>
    <col min="7942" max="7942" width="7.5703125" style="8" customWidth="1"/>
    <col min="7943" max="7943" width="15" style="8" customWidth="1"/>
    <col min="7944" max="7944" width="19.7109375" style="8" customWidth="1"/>
    <col min="7945" max="7945" width="20.7109375" style="8" customWidth="1"/>
    <col min="7946" max="7946" width="16.7109375" style="8" customWidth="1"/>
    <col min="7947" max="7947" width="7.42578125" style="8" customWidth="1"/>
    <col min="7948" max="7948" width="8.85546875" style="8" customWidth="1"/>
    <col min="7949" max="7949" width="14.7109375" style="8" customWidth="1"/>
    <col min="7950" max="7950" width="9.85546875" style="8" customWidth="1"/>
    <col min="7951" max="7951" width="7.85546875" style="8" customWidth="1"/>
    <col min="7952" max="7952" width="7.7109375" style="8" customWidth="1"/>
    <col min="7953" max="7953" width="7.5703125" style="8" customWidth="1"/>
    <col min="7954" max="7954" width="7.42578125" style="8" customWidth="1"/>
    <col min="7955" max="7957" width="9.140625" style="8"/>
    <col min="7958" max="7958" width="10.140625" style="8" bestFit="1" customWidth="1"/>
    <col min="7959" max="8192" width="9.140625" style="8"/>
    <col min="8193" max="8194" width="2.28515625" style="8" customWidth="1"/>
    <col min="8195" max="8195" width="24" style="8" customWidth="1"/>
    <col min="8196" max="8196" width="8.7109375" style="8" customWidth="1"/>
    <col min="8197" max="8197" width="10.5703125" style="8" customWidth="1"/>
    <col min="8198" max="8198" width="7.5703125" style="8" customWidth="1"/>
    <col min="8199" max="8199" width="15" style="8" customWidth="1"/>
    <col min="8200" max="8200" width="19.7109375" style="8" customWidth="1"/>
    <col min="8201" max="8201" width="20.7109375" style="8" customWidth="1"/>
    <col min="8202" max="8202" width="16.7109375" style="8" customWidth="1"/>
    <col min="8203" max="8203" width="7.42578125" style="8" customWidth="1"/>
    <col min="8204" max="8204" width="8.85546875" style="8" customWidth="1"/>
    <col min="8205" max="8205" width="14.7109375" style="8" customWidth="1"/>
    <col min="8206" max="8206" width="9.85546875" style="8" customWidth="1"/>
    <col min="8207" max="8207" width="7.85546875" style="8" customWidth="1"/>
    <col min="8208" max="8208" width="7.7109375" style="8" customWidth="1"/>
    <col min="8209" max="8209" width="7.5703125" style="8" customWidth="1"/>
    <col min="8210" max="8210" width="7.42578125" style="8" customWidth="1"/>
    <col min="8211" max="8213" width="9.140625" style="8"/>
    <col min="8214" max="8214" width="10.140625" style="8" bestFit="1" customWidth="1"/>
    <col min="8215" max="8448" width="9.140625" style="8"/>
    <col min="8449" max="8450" width="2.28515625" style="8" customWidth="1"/>
    <col min="8451" max="8451" width="24" style="8" customWidth="1"/>
    <col min="8452" max="8452" width="8.7109375" style="8" customWidth="1"/>
    <col min="8453" max="8453" width="10.5703125" style="8" customWidth="1"/>
    <col min="8454" max="8454" width="7.5703125" style="8" customWidth="1"/>
    <col min="8455" max="8455" width="15" style="8" customWidth="1"/>
    <col min="8456" max="8456" width="19.7109375" style="8" customWidth="1"/>
    <col min="8457" max="8457" width="20.7109375" style="8" customWidth="1"/>
    <col min="8458" max="8458" width="16.7109375" style="8" customWidth="1"/>
    <col min="8459" max="8459" width="7.42578125" style="8" customWidth="1"/>
    <col min="8460" max="8460" width="8.85546875" style="8" customWidth="1"/>
    <col min="8461" max="8461" width="14.7109375" style="8" customWidth="1"/>
    <col min="8462" max="8462" width="9.85546875" style="8" customWidth="1"/>
    <col min="8463" max="8463" width="7.85546875" style="8" customWidth="1"/>
    <col min="8464" max="8464" width="7.7109375" style="8" customWidth="1"/>
    <col min="8465" max="8465" width="7.5703125" style="8" customWidth="1"/>
    <col min="8466" max="8466" width="7.42578125" style="8" customWidth="1"/>
    <col min="8467" max="8469" width="9.140625" style="8"/>
    <col min="8470" max="8470" width="10.140625" style="8" bestFit="1" customWidth="1"/>
    <col min="8471" max="8704" width="9.140625" style="8"/>
    <col min="8705" max="8706" width="2.28515625" style="8" customWidth="1"/>
    <col min="8707" max="8707" width="24" style="8" customWidth="1"/>
    <col min="8708" max="8708" width="8.7109375" style="8" customWidth="1"/>
    <col min="8709" max="8709" width="10.5703125" style="8" customWidth="1"/>
    <col min="8710" max="8710" width="7.5703125" style="8" customWidth="1"/>
    <col min="8711" max="8711" width="15" style="8" customWidth="1"/>
    <col min="8712" max="8712" width="19.7109375" style="8" customWidth="1"/>
    <col min="8713" max="8713" width="20.7109375" style="8" customWidth="1"/>
    <col min="8714" max="8714" width="16.7109375" style="8" customWidth="1"/>
    <col min="8715" max="8715" width="7.42578125" style="8" customWidth="1"/>
    <col min="8716" max="8716" width="8.85546875" style="8" customWidth="1"/>
    <col min="8717" max="8717" width="14.7109375" style="8" customWidth="1"/>
    <col min="8718" max="8718" width="9.85546875" style="8" customWidth="1"/>
    <col min="8719" max="8719" width="7.85546875" style="8" customWidth="1"/>
    <col min="8720" max="8720" width="7.7109375" style="8" customWidth="1"/>
    <col min="8721" max="8721" width="7.5703125" style="8" customWidth="1"/>
    <col min="8722" max="8722" width="7.42578125" style="8" customWidth="1"/>
    <col min="8723" max="8725" width="9.140625" style="8"/>
    <col min="8726" max="8726" width="10.140625" style="8" bestFit="1" customWidth="1"/>
    <col min="8727" max="8960" width="9.140625" style="8"/>
    <col min="8961" max="8962" width="2.28515625" style="8" customWidth="1"/>
    <col min="8963" max="8963" width="24" style="8" customWidth="1"/>
    <col min="8964" max="8964" width="8.7109375" style="8" customWidth="1"/>
    <col min="8965" max="8965" width="10.5703125" style="8" customWidth="1"/>
    <col min="8966" max="8966" width="7.5703125" style="8" customWidth="1"/>
    <col min="8967" max="8967" width="15" style="8" customWidth="1"/>
    <col min="8968" max="8968" width="19.7109375" style="8" customWidth="1"/>
    <col min="8969" max="8969" width="20.7109375" style="8" customWidth="1"/>
    <col min="8970" max="8970" width="16.7109375" style="8" customWidth="1"/>
    <col min="8971" max="8971" width="7.42578125" style="8" customWidth="1"/>
    <col min="8972" max="8972" width="8.85546875" style="8" customWidth="1"/>
    <col min="8973" max="8973" width="14.7109375" style="8" customWidth="1"/>
    <col min="8974" max="8974" width="9.85546875" style="8" customWidth="1"/>
    <col min="8975" max="8975" width="7.85546875" style="8" customWidth="1"/>
    <col min="8976" max="8976" width="7.7109375" style="8" customWidth="1"/>
    <col min="8977" max="8977" width="7.5703125" style="8" customWidth="1"/>
    <col min="8978" max="8978" width="7.42578125" style="8" customWidth="1"/>
    <col min="8979" max="8981" width="9.140625" style="8"/>
    <col min="8982" max="8982" width="10.140625" style="8" bestFit="1" customWidth="1"/>
    <col min="8983" max="9216" width="9.140625" style="8"/>
    <col min="9217" max="9218" width="2.28515625" style="8" customWidth="1"/>
    <col min="9219" max="9219" width="24" style="8" customWidth="1"/>
    <col min="9220" max="9220" width="8.7109375" style="8" customWidth="1"/>
    <col min="9221" max="9221" width="10.5703125" style="8" customWidth="1"/>
    <col min="9222" max="9222" width="7.5703125" style="8" customWidth="1"/>
    <col min="9223" max="9223" width="15" style="8" customWidth="1"/>
    <col min="9224" max="9224" width="19.7109375" style="8" customWidth="1"/>
    <col min="9225" max="9225" width="20.7109375" style="8" customWidth="1"/>
    <col min="9226" max="9226" width="16.7109375" style="8" customWidth="1"/>
    <col min="9227" max="9227" width="7.42578125" style="8" customWidth="1"/>
    <col min="9228" max="9228" width="8.85546875" style="8" customWidth="1"/>
    <col min="9229" max="9229" width="14.7109375" style="8" customWidth="1"/>
    <col min="9230" max="9230" width="9.85546875" style="8" customWidth="1"/>
    <col min="9231" max="9231" width="7.85546875" style="8" customWidth="1"/>
    <col min="9232" max="9232" width="7.7109375" style="8" customWidth="1"/>
    <col min="9233" max="9233" width="7.5703125" style="8" customWidth="1"/>
    <col min="9234" max="9234" width="7.42578125" style="8" customWidth="1"/>
    <col min="9235" max="9237" width="9.140625" style="8"/>
    <col min="9238" max="9238" width="10.140625" style="8" bestFit="1" customWidth="1"/>
    <col min="9239" max="9472" width="9.140625" style="8"/>
    <col min="9473" max="9474" width="2.28515625" style="8" customWidth="1"/>
    <col min="9475" max="9475" width="24" style="8" customWidth="1"/>
    <col min="9476" max="9476" width="8.7109375" style="8" customWidth="1"/>
    <col min="9477" max="9477" width="10.5703125" style="8" customWidth="1"/>
    <col min="9478" max="9478" width="7.5703125" style="8" customWidth="1"/>
    <col min="9479" max="9479" width="15" style="8" customWidth="1"/>
    <col min="9480" max="9480" width="19.7109375" style="8" customWidth="1"/>
    <col min="9481" max="9481" width="20.7109375" style="8" customWidth="1"/>
    <col min="9482" max="9482" width="16.7109375" style="8" customWidth="1"/>
    <col min="9483" max="9483" width="7.42578125" style="8" customWidth="1"/>
    <col min="9484" max="9484" width="8.85546875" style="8" customWidth="1"/>
    <col min="9485" max="9485" width="14.7109375" style="8" customWidth="1"/>
    <col min="9486" max="9486" width="9.85546875" style="8" customWidth="1"/>
    <col min="9487" max="9487" width="7.85546875" style="8" customWidth="1"/>
    <col min="9488" max="9488" width="7.7109375" style="8" customWidth="1"/>
    <col min="9489" max="9489" width="7.5703125" style="8" customWidth="1"/>
    <col min="9490" max="9490" width="7.42578125" style="8" customWidth="1"/>
    <col min="9491" max="9493" width="9.140625" style="8"/>
    <col min="9494" max="9494" width="10.140625" style="8" bestFit="1" customWidth="1"/>
    <col min="9495" max="9728" width="9.140625" style="8"/>
    <col min="9729" max="9730" width="2.28515625" style="8" customWidth="1"/>
    <col min="9731" max="9731" width="24" style="8" customWidth="1"/>
    <col min="9732" max="9732" width="8.7109375" style="8" customWidth="1"/>
    <col min="9733" max="9733" width="10.5703125" style="8" customWidth="1"/>
    <col min="9734" max="9734" width="7.5703125" style="8" customWidth="1"/>
    <col min="9735" max="9735" width="15" style="8" customWidth="1"/>
    <col min="9736" max="9736" width="19.7109375" style="8" customWidth="1"/>
    <col min="9737" max="9737" width="20.7109375" style="8" customWidth="1"/>
    <col min="9738" max="9738" width="16.7109375" style="8" customWidth="1"/>
    <col min="9739" max="9739" width="7.42578125" style="8" customWidth="1"/>
    <col min="9740" max="9740" width="8.85546875" style="8" customWidth="1"/>
    <col min="9741" max="9741" width="14.7109375" style="8" customWidth="1"/>
    <col min="9742" max="9742" width="9.85546875" style="8" customWidth="1"/>
    <col min="9743" max="9743" width="7.85546875" style="8" customWidth="1"/>
    <col min="9744" max="9744" width="7.7109375" style="8" customWidth="1"/>
    <col min="9745" max="9745" width="7.5703125" style="8" customWidth="1"/>
    <col min="9746" max="9746" width="7.42578125" style="8" customWidth="1"/>
    <col min="9747" max="9749" width="9.140625" style="8"/>
    <col min="9750" max="9750" width="10.140625" style="8" bestFit="1" customWidth="1"/>
    <col min="9751" max="9984" width="9.140625" style="8"/>
    <col min="9985" max="9986" width="2.28515625" style="8" customWidth="1"/>
    <col min="9987" max="9987" width="24" style="8" customWidth="1"/>
    <col min="9988" max="9988" width="8.7109375" style="8" customWidth="1"/>
    <col min="9989" max="9989" width="10.5703125" style="8" customWidth="1"/>
    <col min="9990" max="9990" width="7.5703125" style="8" customWidth="1"/>
    <col min="9991" max="9991" width="15" style="8" customWidth="1"/>
    <col min="9992" max="9992" width="19.7109375" style="8" customWidth="1"/>
    <col min="9993" max="9993" width="20.7109375" style="8" customWidth="1"/>
    <col min="9994" max="9994" width="16.7109375" style="8" customWidth="1"/>
    <col min="9995" max="9995" width="7.42578125" style="8" customWidth="1"/>
    <col min="9996" max="9996" width="8.85546875" style="8" customWidth="1"/>
    <col min="9997" max="9997" width="14.7109375" style="8" customWidth="1"/>
    <col min="9998" max="9998" width="9.85546875" style="8" customWidth="1"/>
    <col min="9999" max="9999" width="7.85546875" style="8" customWidth="1"/>
    <col min="10000" max="10000" width="7.7109375" style="8" customWidth="1"/>
    <col min="10001" max="10001" width="7.5703125" style="8" customWidth="1"/>
    <col min="10002" max="10002" width="7.42578125" style="8" customWidth="1"/>
    <col min="10003" max="10005" width="9.140625" style="8"/>
    <col min="10006" max="10006" width="10.140625" style="8" bestFit="1" customWidth="1"/>
    <col min="10007" max="10240" width="9.140625" style="8"/>
    <col min="10241" max="10242" width="2.28515625" style="8" customWidth="1"/>
    <col min="10243" max="10243" width="24" style="8" customWidth="1"/>
    <col min="10244" max="10244" width="8.7109375" style="8" customWidth="1"/>
    <col min="10245" max="10245" width="10.5703125" style="8" customWidth="1"/>
    <col min="10246" max="10246" width="7.5703125" style="8" customWidth="1"/>
    <col min="10247" max="10247" width="15" style="8" customWidth="1"/>
    <col min="10248" max="10248" width="19.7109375" style="8" customWidth="1"/>
    <col min="10249" max="10249" width="20.7109375" style="8" customWidth="1"/>
    <col min="10250" max="10250" width="16.7109375" style="8" customWidth="1"/>
    <col min="10251" max="10251" width="7.42578125" style="8" customWidth="1"/>
    <col min="10252" max="10252" width="8.85546875" style="8" customWidth="1"/>
    <col min="10253" max="10253" width="14.7109375" style="8" customWidth="1"/>
    <col min="10254" max="10254" width="9.85546875" style="8" customWidth="1"/>
    <col min="10255" max="10255" width="7.85546875" style="8" customWidth="1"/>
    <col min="10256" max="10256" width="7.7109375" style="8" customWidth="1"/>
    <col min="10257" max="10257" width="7.5703125" style="8" customWidth="1"/>
    <col min="10258" max="10258" width="7.42578125" style="8" customWidth="1"/>
    <col min="10259" max="10261" width="9.140625" style="8"/>
    <col min="10262" max="10262" width="10.140625" style="8" bestFit="1" customWidth="1"/>
    <col min="10263" max="10496" width="9.140625" style="8"/>
    <col min="10497" max="10498" width="2.28515625" style="8" customWidth="1"/>
    <col min="10499" max="10499" width="24" style="8" customWidth="1"/>
    <col min="10500" max="10500" width="8.7109375" style="8" customWidth="1"/>
    <col min="10501" max="10501" width="10.5703125" style="8" customWidth="1"/>
    <col min="10502" max="10502" width="7.5703125" style="8" customWidth="1"/>
    <col min="10503" max="10503" width="15" style="8" customWidth="1"/>
    <col min="10504" max="10504" width="19.7109375" style="8" customWidth="1"/>
    <col min="10505" max="10505" width="20.7109375" style="8" customWidth="1"/>
    <col min="10506" max="10506" width="16.7109375" style="8" customWidth="1"/>
    <col min="10507" max="10507" width="7.42578125" style="8" customWidth="1"/>
    <col min="10508" max="10508" width="8.85546875" style="8" customWidth="1"/>
    <col min="10509" max="10509" width="14.7109375" style="8" customWidth="1"/>
    <col min="10510" max="10510" width="9.85546875" style="8" customWidth="1"/>
    <col min="10511" max="10511" width="7.85546875" style="8" customWidth="1"/>
    <col min="10512" max="10512" width="7.7109375" style="8" customWidth="1"/>
    <col min="10513" max="10513" width="7.5703125" style="8" customWidth="1"/>
    <col min="10514" max="10514" width="7.42578125" style="8" customWidth="1"/>
    <col min="10515" max="10517" width="9.140625" style="8"/>
    <col min="10518" max="10518" width="10.140625" style="8" bestFit="1" customWidth="1"/>
    <col min="10519" max="10752" width="9.140625" style="8"/>
    <col min="10753" max="10754" width="2.28515625" style="8" customWidth="1"/>
    <col min="10755" max="10755" width="24" style="8" customWidth="1"/>
    <col min="10756" max="10756" width="8.7109375" style="8" customWidth="1"/>
    <col min="10757" max="10757" width="10.5703125" style="8" customWidth="1"/>
    <col min="10758" max="10758" width="7.5703125" style="8" customWidth="1"/>
    <col min="10759" max="10759" width="15" style="8" customWidth="1"/>
    <col min="10760" max="10760" width="19.7109375" style="8" customWidth="1"/>
    <col min="10761" max="10761" width="20.7109375" style="8" customWidth="1"/>
    <col min="10762" max="10762" width="16.7109375" style="8" customWidth="1"/>
    <col min="10763" max="10763" width="7.42578125" style="8" customWidth="1"/>
    <col min="10764" max="10764" width="8.85546875" style="8" customWidth="1"/>
    <col min="10765" max="10765" width="14.7109375" style="8" customWidth="1"/>
    <col min="10766" max="10766" width="9.85546875" style="8" customWidth="1"/>
    <col min="10767" max="10767" width="7.85546875" style="8" customWidth="1"/>
    <col min="10768" max="10768" width="7.7109375" style="8" customWidth="1"/>
    <col min="10769" max="10769" width="7.5703125" style="8" customWidth="1"/>
    <col min="10770" max="10770" width="7.42578125" style="8" customWidth="1"/>
    <col min="10771" max="10773" width="9.140625" style="8"/>
    <col min="10774" max="10774" width="10.140625" style="8" bestFit="1" customWidth="1"/>
    <col min="10775" max="11008" width="9.140625" style="8"/>
    <col min="11009" max="11010" width="2.28515625" style="8" customWidth="1"/>
    <col min="11011" max="11011" width="24" style="8" customWidth="1"/>
    <col min="11012" max="11012" width="8.7109375" style="8" customWidth="1"/>
    <col min="11013" max="11013" width="10.5703125" style="8" customWidth="1"/>
    <col min="11014" max="11014" width="7.5703125" style="8" customWidth="1"/>
    <col min="11015" max="11015" width="15" style="8" customWidth="1"/>
    <col min="11016" max="11016" width="19.7109375" style="8" customWidth="1"/>
    <col min="11017" max="11017" width="20.7109375" style="8" customWidth="1"/>
    <col min="11018" max="11018" width="16.7109375" style="8" customWidth="1"/>
    <col min="11019" max="11019" width="7.42578125" style="8" customWidth="1"/>
    <col min="11020" max="11020" width="8.85546875" style="8" customWidth="1"/>
    <col min="11021" max="11021" width="14.7109375" style="8" customWidth="1"/>
    <col min="11022" max="11022" width="9.85546875" style="8" customWidth="1"/>
    <col min="11023" max="11023" width="7.85546875" style="8" customWidth="1"/>
    <col min="11024" max="11024" width="7.7109375" style="8" customWidth="1"/>
    <col min="11025" max="11025" width="7.5703125" style="8" customWidth="1"/>
    <col min="11026" max="11026" width="7.42578125" style="8" customWidth="1"/>
    <col min="11027" max="11029" width="9.140625" style="8"/>
    <col min="11030" max="11030" width="10.140625" style="8" bestFit="1" customWidth="1"/>
    <col min="11031" max="11264" width="9.140625" style="8"/>
    <col min="11265" max="11266" width="2.28515625" style="8" customWidth="1"/>
    <col min="11267" max="11267" width="24" style="8" customWidth="1"/>
    <col min="11268" max="11268" width="8.7109375" style="8" customWidth="1"/>
    <col min="11269" max="11269" width="10.5703125" style="8" customWidth="1"/>
    <col min="11270" max="11270" width="7.5703125" style="8" customWidth="1"/>
    <col min="11271" max="11271" width="15" style="8" customWidth="1"/>
    <col min="11272" max="11272" width="19.7109375" style="8" customWidth="1"/>
    <col min="11273" max="11273" width="20.7109375" style="8" customWidth="1"/>
    <col min="11274" max="11274" width="16.7109375" style="8" customWidth="1"/>
    <col min="11275" max="11275" width="7.42578125" style="8" customWidth="1"/>
    <col min="11276" max="11276" width="8.85546875" style="8" customWidth="1"/>
    <col min="11277" max="11277" width="14.7109375" style="8" customWidth="1"/>
    <col min="11278" max="11278" width="9.85546875" style="8" customWidth="1"/>
    <col min="11279" max="11279" width="7.85546875" style="8" customWidth="1"/>
    <col min="11280" max="11280" width="7.7109375" style="8" customWidth="1"/>
    <col min="11281" max="11281" width="7.5703125" style="8" customWidth="1"/>
    <col min="11282" max="11282" width="7.42578125" style="8" customWidth="1"/>
    <col min="11283" max="11285" width="9.140625" style="8"/>
    <col min="11286" max="11286" width="10.140625" style="8" bestFit="1" customWidth="1"/>
    <col min="11287" max="11520" width="9.140625" style="8"/>
    <col min="11521" max="11522" width="2.28515625" style="8" customWidth="1"/>
    <col min="11523" max="11523" width="24" style="8" customWidth="1"/>
    <col min="11524" max="11524" width="8.7109375" style="8" customWidth="1"/>
    <col min="11525" max="11525" width="10.5703125" style="8" customWidth="1"/>
    <col min="11526" max="11526" width="7.5703125" style="8" customWidth="1"/>
    <col min="11527" max="11527" width="15" style="8" customWidth="1"/>
    <col min="11528" max="11528" width="19.7109375" style="8" customWidth="1"/>
    <col min="11529" max="11529" width="20.7109375" style="8" customWidth="1"/>
    <col min="11530" max="11530" width="16.7109375" style="8" customWidth="1"/>
    <col min="11531" max="11531" width="7.42578125" style="8" customWidth="1"/>
    <col min="11532" max="11532" width="8.85546875" style="8" customWidth="1"/>
    <col min="11533" max="11533" width="14.7109375" style="8" customWidth="1"/>
    <col min="11534" max="11534" width="9.85546875" style="8" customWidth="1"/>
    <col min="11535" max="11535" width="7.85546875" style="8" customWidth="1"/>
    <col min="11536" max="11536" width="7.7109375" style="8" customWidth="1"/>
    <col min="11537" max="11537" width="7.5703125" style="8" customWidth="1"/>
    <col min="11538" max="11538" width="7.42578125" style="8" customWidth="1"/>
    <col min="11539" max="11541" width="9.140625" style="8"/>
    <col min="11542" max="11542" width="10.140625" style="8" bestFit="1" customWidth="1"/>
    <col min="11543" max="11776" width="9.140625" style="8"/>
    <col min="11777" max="11778" width="2.28515625" style="8" customWidth="1"/>
    <col min="11779" max="11779" width="24" style="8" customWidth="1"/>
    <col min="11780" max="11780" width="8.7109375" style="8" customWidth="1"/>
    <col min="11781" max="11781" width="10.5703125" style="8" customWidth="1"/>
    <col min="11782" max="11782" width="7.5703125" style="8" customWidth="1"/>
    <col min="11783" max="11783" width="15" style="8" customWidth="1"/>
    <col min="11784" max="11784" width="19.7109375" style="8" customWidth="1"/>
    <col min="11785" max="11785" width="20.7109375" style="8" customWidth="1"/>
    <col min="11786" max="11786" width="16.7109375" style="8" customWidth="1"/>
    <col min="11787" max="11787" width="7.42578125" style="8" customWidth="1"/>
    <col min="11788" max="11788" width="8.85546875" style="8" customWidth="1"/>
    <col min="11789" max="11789" width="14.7109375" style="8" customWidth="1"/>
    <col min="11790" max="11790" width="9.85546875" style="8" customWidth="1"/>
    <col min="11791" max="11791" width="7.85546875" style="8" customWidth="1"/>
    <col min="11792" max="11792" width="7.7109375" style="8" customWidth="1"/>
    <col min="11793" max="11793" width="7.5703125" style="8" customWidth="1"/>
    <col min="11794" max="11794" width="7.42578125" style="8" customWidth="1"/>
    <col min="11795" max="11797" width="9.140625" style="8"/>
    <col min="11798" max="11798" width="10.140625" style="8" bestFit="1" customWidth="1"/>
    <col min="11799" max="12032" width="9.140625" style="8"/>
    <col min="12033" max="12034" width="2.28515625" style="8" customWidth="1"/>
    <col min="12035" max="12035" width="24" style="8" customWidth="1"/>
    <col min="12036" max="12036" width="8.7109375" style="8" customWidth="1"/>
    <col min="12037" max="12037" width="10.5703125" style="8" customWidth="1"/>
    <col min="12038" max="12038" width="7.5703125" style="8" customWidth="1"/>
    <col min="12039" max="12039" width="15" style="8" customWidth="1"/>
    <col min="12040" max="12040" width="19.7109375" style="8" customWidth="1"/>
    <col min="12041" max="12041" width="20.7109375" style="8" customWidth="1"/>
    <col min="12042" max="12042" width="16.7109375" style="8" customWidth="1"/>
    <col min="12043" max="12043" width="7.42578125" style="8" customWidth="1"/>
    <col min="12044" max="12044" width="8.85546875" style="8" customWidth="1"/>
    <col min="12045" max="12045" width="14.7109375" style="8" customWidth="1"/>
    <col min="12046" max="12046" width="9.85546875" style="8" customWidth="1"/>
    <col min="12047" max="12047" width="7.85546875" style="8" customWidth="1"/>
    <col min="12048" max="12048" width="7.7109375" style="8" customWidth="1"/>
    <col min="12049" max="12049" width="7.5703125" style="8" customWidth="1"/>
    <col min="12050" max="12050" width="7.42578125" style="8" customWidth="1"/>
    <col min="12051" max="12053" width="9.140625" style="8"/>
    <col min="12054" max="12054" width="10.140625" style="8" bestFit="1" customWidth="1"/>
    <col min="12055" max="12288" width="9.140625" style="8"/>
    <col min="12289" max="12290" width="2.28515625" style="8" customWidth="1"/>
    <col min="12291" max="12291" width="24" style="8" customWidth="1"/>
    <col min="12292" max="12292" width="8.7109375" style="8" customWidth="1"/>
    <col min="12293" max="12293" width="10.5703125" style="8" customWidth="1"/>
    <col min="12294" max="12294" width="7.5703125" style="8" customWidth="1"/>
    <col min="12295" max="12295" width="15" style="8" customWidth="1"/>
    <col min="12296" max="12296" width="19.7109375" style="8" customWidth="1"/>
    <col min="12297" max="12297" width="20.7109375" style="8" customWidth="1"/>
    <col min="12298" max="12298" width="16.7109375" style="8" customWidth="1"/>
    <col min="12299" max="12299" width="7.42578125" style="8" customWidth="1"/>
    <col min="12300" max="12300" width="8.85546875" style="8" customWidth="1"/>
    <col min="12301" max="12301" width="14.7109375" style="8" customWidth="1"/>
    <col min="12302" max="12302" width="9.85546875" style="8" customWidth="1"/>
    <col min="12303" max="12303" width="7.85546875" style="8" customWidth="1"/>
    <col min="12304" max="12304" width="7.7109375" style="8" customWidth="1"/>
    <col min="12305" max="12305" width="7.5703125" style="8" customWidth="1"/>
    <col min="12306" max="12306" width="7.42578125" style="8" customWidth="1"/>
    <col min="12307" max="12309" width="9.140625" style="8"/>
    <col min="12310" max="12310" width="10.140625" style="8" bestFit="1" customWidth="1"/>
    <col min="12311" max="12544" width="9.140625" style="8"/>
    <col min="12545" max="12546" width="2.28515625" style="8" customWidth="1"/>
    <col min="12547" max="12547" width="24" style="8" customWidth="1"/>
    <col min="12548" max="12548" width="8.7109375" style="8" customWidth="1"/>
    <col min="12549" max="12549" width="10.5703125" style="8" customWidth="1"/>
    <col min="12550" max="12550" width="7.5703125" style="8" customWidth="1"/>
    <col min="12551" max="12551" width="15" style="8" customWidth="1"/>
    <col min="12552" max="12552" width="19.7109375" style="8" customWidth="1"/>
    <col min="12553" max="12553" width="20.7109375" style="8" customWidth="1"/>
    <col min="12554" max="12554" width="16.7109375" style="8" customWidth="1"/>
    <col min="12555" max="12555" width="7.42578125" style="8" customWidth="1"/>
    <col min="12556" max="12556" width="8.85546875" style="8" customWidth="1"/>
    <col min="12557" max="12557" width="14.7109375" style="8" customWidth="1"/>
    <col min="12558" max="12558" width="9.85546875" style="8" customWidth="1"/>
    <col min="12559" max="12559" width="7.85546875" style="8" customWidth="1"/>
    <col min="12560" max="12560" width="7.7109375" style="8" customWidth="1"/>
    <col min="12561" max="12561" width="7.5703125" style="8" customWidth="1"/>
    <col min="12562" max="12562" width="7.42578125" style="8" customWidth="1"/>
    <col min="12563" max="12565" width="9.140625" style="8"/>
    <col min="12566" max="12566" width="10.140625" style="8" bestFit="1" customWidth="1"/>
    <col min="12567" max="12800" width="9.140625" style="8"/>
    <col min="12801" max="12802" width="2.28515625" style="8" customWidth="1"/>
    <col min="12803" max="12803" width="24" style="8" customWidth="1"/>
    <col min="12804" max="12804" width="8.7109375" style="8" customWidth="1"/>
    <col min="12805" max="12805" width="10.5703125" style="8" customWidth="1"/>
    <col min="12806" max="12806" width="7.5703125" style="8" customWidth="1"/>
    <col min="12807" max="12807" width="15" style="8" customWidth="1"/>
    <col min="12808" max="12808" width="19.7109375" style="8" customWidth="1"/>
    <col min="12809" max="12809" width="20.7109375" style="8" customWidth="1"/>
    <col min="12810" max="12810" width="16.7109375" style="8" customWidth="1"/>
    <col min="12811" max="12811" width="7.42578125" style="8" customWidth="1"/>
    <col min="12812" max="12812" width="8.85546875" style="8" customWidth="1"/>
    <col min="12813" max="12813" width="14.7109375" style="8" customWidth="1"/>
    <col min="12814" max="12814" width="9.85546875" style="8" customWidth="1"/>
    <col min="12815" max="12815" width="7.85546875" style="8" customWidth="1"/>
    <col min="12816" max="12816" width="7.7109375" style="8" customWidth="1"/>
    <col min="12817" max="12817" width="7.5703125" style="8" customWidth="1"/>
    <col min="12818" max="12818" width="7.42578125" style="8" customWidth="1"/>
    <col min="12819" max="12821" width="9.140625" style="8"/>
    <col min="12822" max="12822" width="10.140625" style="8" bestFit="1" customWidth="1"/>
    <col min="12823" max="13056" width="9.140625" style="8"/>
    <col min="13057" max="13058" width="2.28515625" style="8" customWidth="1"/>
    <col min="13059" max="13059" width="24" style="8" customWidth="1"/>
    <col min="13060" max="13060" width="8.7109375" style="8" customWidth="1"/>
    <col min="13061" max="13061" width="10.5703125" style="8" customWidth="1"/>
    <col min="13062" max="13062" width="7.5703125" style="8" customWidth="1"/>
    <col min="13063" max="13063" width="15" style="8" customWidth="1"/>
    <col min="13064" max="13064" width="19.7109375" style="8" customWidth="1"/>
    <col min="13065" max="13065" width="20.7109375" style="8" customWidth="1"/>
    <col min="13066" max="13066" width="16.7109375" style="8" customWidth="1"/>
    <col min="13067" max="13067" width="7.42578125" style="8" customWidth="1"/>
    <col min="13068" max="13068" width="8.85546875" style="8" customWidth="1"/>
    <col min="13069" max="13069" width="14.7109375" style="8" customWidth="1"/>
    <col min="13070" max="13070" width="9.85546875" style="8" customWidth="1"/>
    <col min="13071" max="13071" width="7.85546875" style="8" customWidth="1"/>
    <col min="13072" max="13072" width="7.7109375" style="8" customWidth="1"/>
    <col min="13073" max="13073" width="7.5703125" style="8" customWidth="1"/>
    <col min="13074" max="13074" width="7.42578125" style="8" customWidth="1"/>
    <col min="13075" max="13077" width="9.140625" style="8"/>
    <col min="13078" max="13078" width="10.140625" style="8" bestFit="1" customWidth="1"/>
    <col min="13079" max="13312" width="9.140625" style="8"/>
    <col min="13313" max="13314" width="2.28515625" style="8" customWidth="1"/>
    <col min="13315" max="13315" width="24" style="8" customWidth="1"/>
    <col min="13316" max="13316" width="8.7109375" style="8" customWidth="1"/>
    <col min="13317" max="13317" width="10.5703125" style="8" customWidth="1"/>
    <col min="13318" max="13318" width="7.5703125" style="8" customWidth="1"/>
    <col min="13319" max="13319" width="15" style="8" customWidth="1"/>
    <col min="13320" max="13320" width="19.7109375" style="8" customWidth="1"/>
    <col min="13321" max="13321" width="20.7109375" style="8" customWidth="1"/>
    <col min="13322" max="13322" width="16.7109375" style="8" customWidth="1"/>
    <col min="13323" max="13323" width="7.42578125" style="8" customWidth="1"/>
    <col min="13324" max="13324" width="8.85546875" style="8" customWidth="1"/>
    <col min="13325" max="13325" width="14.7109375" style="8" customWidth="1"/>
    <col min="13326" max="13326" width="9.85546875" style="8" customWidth="1"/>
    <col min="13327" max="13327" width="7.85546875" style="8" customWidth="1"/>
    <col min="13328" max="13328" width="7.7109375" style="8" customWidth="1"/>
    <col min="13329" max="13329" width="7.5703125" style="8" customWidth="1"/>
    <col min="13330" max="13330" width="7.42578125" style="8" customWidth="1"/>
    <col min="13331" max="13333" width="9.140625" style="8"/>
    <col min="13334" max="13334" width="10.140625" style="8" bestFit="1" customWidth="1"/>
    <col min="13335" max="13568" width="9.140625" style="8"/>
    <col min="13569" max="13570" width="2.28515625" style="8" customWidth="1"/>
    <col min="13571" max="13571" width="24" style="8" customWidth="1"/>
    <col min="13572" max="13572" width="8.7109375" style="8" customWidth="1"/>
    <col min="13573" max="13573" width="10.5703125" style="8" customWidth="1"/>
    <col min="13574" max="13574" width="7.5703125" style="8" customWidth="1"/>
    <col min="13575" max="13575" width="15" style="8" customWidth="1"/>
    <col min="13576" max="13576" width="19.7109375" style="8" customWidth="1"/>
    <col min="13577" max="13577" width="20.7109375" style="8" customWidth="1"/>
    <col min="13578" max="13578" width="16.7109375" style="8" customWidth="1"/>
    <col min="13579" max="13579" width="7.42578125" style="8" customWidth="1"/>
    <col min="13580" max="13580" width="8.85546875" style="8" customWidth="1"/>
    <col min="13581" max="13581" width="14.7109375" style="8" customWidth="1"/>
    <col min="13582" max="13582" width="9.85546875" style="8" customWidth="1"/>
    <col min="13583" max="13583" width="7.85546875" style="8" customWidth="1"/>
    <col min="13584" max="13584" width="7.7109375" style="8" customWidth="1"/>
    <col min="13585" max="13585" width="7.5703125" style="8" customWidth="1"/>
    <col min="13586" max="13586" width="7.42578125" style="8" customWidth="1"/>
    <col min="13587" max="13589" width="9.140625" style="8"/>
    <col min="13590" max="13590" width="10.140625" style="8" bestFit="1" customWidth="1"/>
    <col min="13591" max="13824" width="9.140625" style="8"/>
    <col min="13825" max="13826" width="2.28515625" style="8" customWidth="1"/>
    <col min="13827" max="13827" width="24" style="8" customWidth="1"/>
    <col min="13828" max="13828" width="8.7109375" style="8" customWidth="1"/>
    <col min="13829" max="13829" width="10.5703125" style="8" customWidth="1"/>
    <col min="13830" max="13830" width="7.5703125" style="8" customWidth="1"/>
    <col min="13831" max="13831" width="15" style="8" customWidth="1"/>
    <col min="13832" max="13832" width="19.7109375" style="8" customWidth="1"/>
    <col min="13833" max="13833" width="20.7109375" style="8" customWidth="1"/>
    <col min="13834" max="13834" width="16.7109375" style="8" customWidth="1"/>
    <col min="13835" max="13835" width="7.42578125" style="8" customWidth="1"/>
    <col min="13836" max="13836" width="8.85546875" style="8" customWidth="1"/>
    <col min="13837" max="13837" width="14.7109375" style="8" customWidth="1"/>
    <col min="13838" max="13838" width="9.85546875" style="8" customWidth="1"/>
    <col min="13839" max="13839" width="7.85546875" style="8" customWidth="1"/>
    <col min="13840" max="13840" width="7.7109375" style="8" customWidth="1"/>
    <col min="13841" max="13841" width="7.5703125" style="8" customWidth="1"/>
    <col min="13842" max="13842" width="7.42578125" style="8" customWidth="1"/>
    <col min="13843" max="13845" width="9.140625" style="8"/>
    <col min="13846" max="13846" width="10.140625" style="8" bestFit="1" customWidth="1"/>
    <col min="13847" max="14080" width="9.140625" style="8"/>
    <col min="14081" max="14082" width="2.28515625" style="8" customWidth="1"/>
    <col min="14083" max="14083" width="24" style="8" customWidth="1"/>
    <col min="14084" max="14084" width="8.7109375" style="8" customWidth="1"/>
    <col min="14085" max="14085" width="10.5703125" style="8" customWidth="1"/>
    <col min="14086" max="14086" width="7.5703125" style="8" customWidth="1"/>
    <col min="14087" max="14087" width="15" style="8" customWidth="1"/>
    <col min="14088" max="14088" width="19.7109375" style="8" customWidth="1"/>
    <col min="14089" max="14089" width="20.7109375" style="8" customWidth="1"/>
    <col min="14090" max="14090" width="16.7109375" style="8" customWidth="1"/>
    <col min="14091" max="14091" width="7.42578125" style="8" customWidth="1"/>
    <col min="14092" max="14092" width="8.85546875" style="8" customWidth="1"/>
    <col min="14093" max="14093" width="14.7109375" style="8" customWidth="1"/>
    <col min="14094" max="14094" width="9.85546875" style="8" customWidth="1"/>
    <col min="14095" max="14095" width="7.85546875" style="8" customWidth="1"/>
    <col min="14096" max="14096" width="7.7109375" style="8" customWidth="1"/>
    <col min="14097" max="14097" width="7.5703125" style="8" customWidth="1"/>
    <col min="14098" max="14098" width="7.42578125" style="8" customWidth="1"/>
    <col min="14099" max="14101" width="9.140625" style="8"/>
    <col min="14102" max="14102" width="10.140625" style="8" bestFit="1" customWidth="1"/>
    <col min="14103" max="14336" width="9.140625" style="8"/>
    <col min="14337" max="14338" width="2.28515625" style="8" customWidth="1"/>
    <col min="14339" max="14339" width="24" style="8" customWidth="1"/>
    <col min="14340" max="14340" width="8.7109375" style="8" customWidth="1"/>
    <col min="14341" max="14341" width="10.5703125" style="8" customWidth="1"/>
    <col min="14342" max="14342" width="7.5703125" style="8" customWidth="1"/>
    <col min="14343" max="14343" width="15" style="8" customWidth="1"/>
    <col min="14344" max="14344" width="19.7109375" style="8" customWidth="1"/>
    <col min="14345" max="14345" width="20.7109375" style="8" customWidth="1"/>
    <col min="14346" max="14346" width="16.7109375" style="8" customWidth="1"/>
    <col min="14347" max="14347" width="7.42578125" style="8" customWidth="1"/>
    <col min="14348" max="14348" width="8.85546875" style="8" customWidth="1"/>
    <col min="14349" max="14349" width="14.7109375" style="8" customWidth="1"/>
    <col min="14350" max="14350" width="9.85546875" style="8" customWidth="1"/>
    <col min="14351" max="14351" width="7.85546875" style="8" customWidth="1"/>
    <col min="14352" max="14352" width="7.7109375" style="8" customWidth="1"/>
    <col min="14353" max="14353" width="7.5703125" style="8" customWidth="1"/>
    <col min="14354" max="14354" width="7.42578125" style="8" customWidth="1"/>
    <col min="14355" max="14357" width="9.140625" style="8"/>
    <col min="14358" max="14358" width="10.140625" style="8" bestFit="1" customWidth="1"/>
    <col min="14359" max="14592" width="9.140625" style="8"/>
    <col min="14593" max="14594" width="2.28515625" style="8" customWidth="1"/>
    <col min="14595" max="14595" width="24" style="8" customWidth="1"/>
    <col min="14596" max="14596" width="8.7109375" style="8" customWidth="1"/>
    <col min="14597" max="14597" width="10.5703125" style="8" customWidth="1"/>
    <col min="14598" max="14598" width="7.5703125" style="8" customWidth="1"/>
    <col min="14599" max="14599" width="15" style="8" customWidth="1"/>
    <col min="14600" max="14600" width="19.7109375" style="8" customWidth="1"/>
    <col min="14601" max="14601" width="20.7109375" style="8" customWidth="1"/>
    <col min="14602" max="14602" width="16.7109375" style="8" customWidth="1"/>
    <col min="14603" max="14603" width="7.42578125" style="8" customWidth="1"/>
    <col min="14604" max="14604" width="8.85546875" style="8" customWidth="1"/>
    <col min="14605" max="14605" width="14.7109375" style="8" customWidth="1"/>
    <col min="14606" max="14606" width="9.85546875" style="8" customWidth="1"/>
    <col min="14607" max="14607" width="7.85546875" style="8" customWidth="1"/>
    <col min="14608" max="14608" width="7.7109375" style="8" customWidth="1"/>
    <col min="14609" max="14609" width="7.5703125" style="8" customWidth="1"/>
    <col min="14610" max="14610" width="7.42578125" style="8" customWidth="1"/>
    <col min="14611" max="14613" width="9.140625" style="8"/>
    <col min="14614" max="14614" width="10.140625" style="8" bestFit="1" customWidth="1"/>
    <col min="14615" max="14848" width="9.140625" style="8"/>
    <col min="14849" max="14850" width="2.28515625" style="8" customWidth="1"/>
    <col min="14851" max="14851" width="24" style="8" customWidth="1"/>
    <col min="14852" max="14852" width="8.7109375" style="8" customWidth="1"/>
    <col min="14853" max="14853" width="10.5703125" style="8" customWidth="1"/>
    <col min="14854" max="14854" width="7.5703125" style="8" customWidth="1"/>
    <col min="14855" max="14855" width="15" style="8" customWidth="1"/>
    <col min="14856" max="14856" width="19.7109375" style="8" customWidth="1"/>
    <col min="14857" max="14857" width="20.7109375" style="8" customWidth="1"/>
    <col min="14858" max="14858" width="16.7109375" style="8" customWidth="1"/>
    <col min="14859" max="14859" width="7.42578125" style="8" customWidth="1"/>
    <col min="14860" max="14860" width="8.85546875" style="8" customWidth="1"/>
    <col min="14861" max="14861" width="14.7109375" style="8" customWidth="1"/>
    <col min="14862" max="14862" width="9.85546875" style="8" customWidth="1"/>
    <col min="14863" max="14863" width="7.85546875" style="8" customWidth="1"/>
    <col min="14864" max="14864" width="7.7109375" style="8" customWidth="1"/>
    <col min="14865" max="14865" width="7.5703125" style="8" customWidth="1"/>
    <col min="14866" max="14866" width="7.42578125" style="8" customWidth="1"/>
    <col min="14867" max="14869" width="9.140625" style="8"/>
    <col min="14870" max="14870" width="10.140625" style="8" bestFit="1" customWidth="1"/>
    <col min="14871" max="15104" width="9.140625" style="8"/>
    <col min="15105" max="15106" width="2.28515625" style="8" customWidth="1"/>
    <col min="15107" max="15107" width="24" style="8" customWidth="1"/>
    <col min="15108" max="15108" width="8.7109375" style="8" customWidth="1"/>
    <col min="15109" max="15109" width="10.5703125" style="8" customWidth="1"/>
    <col min="15110" max="15110" width="7.5703125" style="8" customWidth="1"/>
    <col min="15111" max="15111" width="15" style="8" customWidth="1"/>
    <col min="15112" max="15112" width="19.7109375" style="8" customWidth="1"/>
    <col min="15113" max="15113" width="20.7109375" style="8" customWidth="1"/>
    <col min="15114" max="15114" width="16.7109375" style="8" customWidth="1"/>
    <col min="15115" max="15115" width="7.42578125" style="8" customWidth="1"/>
    <col min="15116" max="15116" width="8.85546875" style="8" customWidth="1"/>
    <col min="15117" max="15117" width="14.7109375" style="8" customWidth="1"/>
    <col min="15118" max="15118" width="9.85546875" style="8" customWidth="1"/>
    <col min="15119" max="15119" width="7.85546875" style="8" customWidth="1"/>
    <col min="15120" max="15120" width="7.7109375" style="8" customWidth="1"/>
    <col min="15121" max="15121" width="7.5703125" style="8" customWidth="1"/>
    <col min="15122" max="15122" width="7.42578125" style="8" customWidth="1"/>
    <col min="15123" max="15125" width="9.140625" style="8"/>
    <col min="15126" max="15126" width="10.140625" style="8" bestFit="1" customWidth="1"/>
    <col min="15127" max="15360" width="9.140625" style="8"/>
    <col min="15361" max="15362" width="2.28515625" style="8" customWidth="1"/>
    <col min="15363" max="15363" width="24" style="8" customWidth="1"/>
    <col min="15364" max="15364" width="8.7109375" style="8" customWidth="1"/>
    <col min="15365" max="15365" width="10.5703125" style="8" customWidth="1"/>
    <col min="15366" max="15366" width="7.5703125" style="8" customWidth="1"/>
    <col min="15367" max="15367" width="15" style="8" customWidth="1"/>
    <col min="15368" max="15368" width="19.7109375" style="8" customWidth="1"/>
    <col min="15369" max="15369" width="20.7109375" style="8" customWidth="1"/>
    <col min="15370" max="15370" width="16.7109375" style="8" customWidth="1"/>
    <col min="15371" max="15371" width="7.42578125" style="8" customWidth="1"/>
    <col min="15372" max="15372" width="8.85546875" style="8" customWidth="1"/>
    <col min="15373" max="15373" width="14.7109375" style="8" customWidth="1"/>
    <col min="15374" max="15374" width="9.85546875" style="8" customWidth="1"/>
    <col min="15375" max="15375" width="7.85546875" style="8" customWidth="1"/>
    <col min="15376" max="15376" width="7.7109375" style="8" customWidth="1"/>
    <col min="15377" max="15377" width="7.5703125" style="8" customWidth="1"/>
    <col min="15378" max="15378" width="7.42578125" style="8" customWidth="1"/>
    <col min="15379" max="15381" width="9.140625" style="8"/>
    <col min="15382" max="15382" width="10.140625" style="8" bestFit="1" customWidth="1"/>
    <col min="15383" max="15616" width="9.140625" style="8"/>
    <col min="15617" max="15618" width="2.28515625" style="8" customWidth="1"/>
    <col min="15619" max="15619" width="24" style="8" customWidth="1"/>
    <col min="15620" max="15620" width="8.7109375" style="8" customWidth="1"/>
    <col min="15621" max="15621" width="10.5703125" style="8" customWidth="1"/>
    <col min="15622" max="15622" width="7.5703125" style="8" customWidth="1"/>
    <col min="15623" max="15623" width="15" style="8" customWidth="1"/>
    <col min="15624" max="15624" width="19.7109375" style="8" customWidth="1"/>
    <col min="15625" max="15625" width="20.7109375" style="8" customWidth="1"/>
    <col min="15626" max="15626" width="16.7109375" style="8" customWidth="1"/>
    <col min="15627" max="15627" width="7.42578125" style="8" customWidth="1"/>
    <col min="15628" max="15628" width="8.85546875" style="8" customWidth="1"/>
    <col min="15629" max="15629" width="14.7109375" style="8" customWidth="1"/>
    <col min="15630" max="15630" width="9.85546875" style="8" customWidth="1"/>
    <col min="15631" max="15631" width="7.85546875" style="8" customWidth="1"/>
    <col min="15632" max="15632" width="7.7109375" style="8" customWidth="1"/>
    <col min="15633" max="15633" width="7.5703125" style="8" customWidth="1"/>
    <col min="15634" max="15634" width="7.42578125" style="8" customWidth="1"/>
    <col min="15635" max="15637" width="9.140625" style="8"/>
    <col min="15638" max="15638" width="10.140625" style="8" bestFit="1" customWidth="1"/>
    <col min="15639" max="15872" width="9.140625" style="8"/>
    <col min="15873" max="15874" width="2.28515625" style="8" customWidth="1"/>
    <col min="15875" max="15875" width="24" style="8" customWidth="1"/>
    <col min="15876" max="15876" width="8.7109375" style="8" customWidth="1"/>
    <col min="15877" max="15877" width="10.5703125" style="8" customWidth="1"/>
    <col min="15878" max="15878" width="7.5703125" style="8" customWidth="1"/>
    <col min="15879" max="15879" width="15" style="8" customWidth="1"/>
    <col min="15880" max="15880" width="19.7109375" style="8" customWidth="1"/>
    <col min="15881" max="15881" width="20.7109375" style="8" customWidth="1"/>
    <col min="15882" max="15882" width="16.7109375" style="8" customWidth="1"/>
    <col min="15883" max="15883" width="7.42578125" style="8" customWidth="1"/>
    <col min="15884" max="15884" width="8.85546875" style="8" customWidth="1"/>
    <col min="15885" max="15885" width="14.7109375" style="8" customWidth="1"/>
    <col min="15886" max="15886" width="9.85546875" style="8" customWidth="1"/>
    <col min="15887" max="15887" width="7.85546875" style="8" customWidth="1"/>
    <col min="15888" max="15888" width="7.7109375" style="8" customWidth="1"/>
    <col min="15889" max="15889" width="7.5703125" style="8" customWidth="1"/>
    <col min="15890" max="15890" width="7.42578125" style="8" customWidth="1"/>
    <col min="15891" max="15893" width="9.140625" style="8"/>
    <col min="15894" max="15894" width="10.140625" style="8" bestFit="1" customWidth="1"/>
    <col min="15895" max="16128" width="9.140625" style="8"/>
    <col min="16129" max="16130" width="2.28515625" style="8" customWidth="1"/>
    <col min="16131" max="16131" width="24" style="8" customWidth="1"/>
    <col min="16132" max="16132" width="8.7109375" style="8" customWidth="1"/>
    <col min="16133" max="16133" width="10.5703125" style="8" customWidth="1"/>
    <col min="16134" max="16134" width="7.5703125" style="8" customWidth="1"/>
    <col min="16135" max="16135" width="15" style="8" customWidth="1"/>
    <col min="16136" max="16136" width="19.7109375" style="8" customWidth="1"/>
    <col min="16137" max="16137" width="20.7109375" style="8" customWidth="1"/>
    <col min="16138" max="16138" width="16.7109375" style="8" customWidth="1"/>
    <col min="16139" max="16139" width="7.42578125" style="8" customWidth="1"/>
    <col min="16140" max="16140" width="8.85546875" style="8" customWidth="1"/>
    <col min="16141" max="16141" width="14.7109375" style="8" customWidth="1"/>
    <col min="16142" max="16142" width="9.85546875" style="8" customWidth="1"/>
    <col min="16143" max="16143" width="7.85546875" style="8" customWidth="1"/>
    <col min="16144" max="16144" width="7.7109375" style="8" customWidth="1"/>
    <col min="16145" max="16145" width="7.5703125" style="8" customWidth="1"/>
    <col min="16146" max="16146" width="7.42578125" style="8" customWidth="1"/>
    <col min="16147" max="16149" width="9.140625" style="8"/>
    <col min="16150" max="16150" width="10.140625" style="8" bestFit="1" customWidth="1"/>
    <col min="16151" max="16384" width="9.140625" style="8"/>
  </cols>
  <sheetData>
    <row r="1" spans="1:15" x14ac:dyDescent="0.2">
      <c r="A1" s="755" t="s">
        <v>620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</row>
    <row r="2" spans="1:15" ht="1.5" customHeight="1" thickBot="1" x14ac:dyDescent="0.25"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s="2" customFormat="1" ht="55.5" customHeight="1" thickTop="1" thickBot="1" x14ac:dyDescent="0.3">
      <c r="A3" s="139" t="s">
        <v>36</v>
      </c>
      <c r="B3" s="140"/>
      <c r="C3" s="141"/>
      <c r="D3" s="142" t="s">
        <v>37</v>
      </c>
      <c r="E3" s="143" t="s">
        <v>38</v>
      </c>
      <c r="F3" s="143" t="s">
        <v>39</v>
      </c>
      <c r="G3" s="143" t="s">
        <v>40</v>
      </c>
      <c r="H3" s="143" t="s">
        <v>41</v>
      </c>
      <c r="I3" s="144" t="s">
        <v>42</v>
      </c>
      <c r="J3" s="144" t="s">
        <v>43</v>
      </c>
      <c r="K3" s="143" t="s">
        <v>44</v>
      </c>
      <c r="L3" s="143" t="s">
        <v>45</v>
      </c>
      <c r="M3" s="145" t="s">
        <v>46</v>
      </c>
      <c r="N3" s="146" t="s">
        <v>47</v>
      </c>
    </row>
    <row r="4" spans="1:15" ht="12.75" customHeight="1" thickTop="1" thickBot="1" x14ac:dyDescent="0.25">
      <c r="A4" s="740" t="s">
        <v>6</v>
      </c>
      <c r="B4" s="741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2"/>
    </row>
    <row r="5" spans="1:15" ht="12.75" customHeight="1" x14ac:dyDescent="0.2">
      <c r="A5" s="147" t="s">
        <v>48</v>
      </c>
      <c r="B5" s="148"/>
      <c r="C5" s="149"/>
      <c r="D5" s="150">
        <v>237452</v>
      </c>
      <c r="E5" s="151">
        <v>105000</v>
      </c>
      <c r="F5" s="152">
        <f>+D5/E5</f>
        <v>2.2614476190476189</v>
      </c>
      <c r="G5" s="151">
        <v>192616</v>
      </c>
      <c r="H5" s="153">
        <v>94367</v>
      </c>
      <c r="I5" s="154">
        <f>+G5/D5</f>
        <v>0.81117868032275997</v>
      </c>
      <c r="J5" s="154">
        <f>+H5/E5</f>
        <v>0.89873333333333338</v>
      </c>
      <c r="K5" s="151">
        <v>54676</v>
      </c>
      <c r="L5" s="151">
        <v>52527</v>
      </c>
      <c r="M5" s="154">
        <f>+K5/E5</f>
        <v>0.52072380952380948</v>
      </c>
      <c r="N5" s="155">
        <f>K5/H5</f>
        <v>0.57939745885743954</v>
      </c>
    </row>
    <row r="6" spans="1:15" ht="12.75" customHeight="1" x14ac:dyDescent="0.2">
      <c r="A6" s="725" t="s">
        <v>49</v>
      </c>
      <c r="B6" s="728" t="s">
        <v>50</v>
      </c>
      <c r="C6" s="729"/>
      <c r="D6" s="156">
        <v>205170</v>
      </c>
      <c r="E6" s="157">
        <v>82297</v>
      </c>
      <c r="F6" s="158">
        <f t="shared" ref="F6:F11" si="0">+D6/E6</f>
        <v>2.4930434888270532</v>
      </c>
      <c r="G6" s="157">
        <v>166679</v>
      </c>
      <c r="H6" s="159">
        <v>74620</v>
      </c>
      <c r="I6" s="160">
        <f t="shared" ref="I6:J11" si="1">+G6/D6</f>
        <v>0.81239459960033145</v>
      </c>
      <c r="J6" s="160">
        <f t="shared" si="1"/>
        <v>0.90671591917080818</v>
      </c>
      <c r="K6" s="157">
        <v>45349</v>
      </c>
      <c r="L6" s="157">
        <v>43529</v>
      </c>
      <c r="M6" s="160">
        <f t="shared" ref="M6:M11" si="2">+K6/E6</f>
        <v>0.55104074267591774</v>
      </c>
      <c r="N6" s="161">
        <f t="shared" ref="N6:N11" si="3">K6/H6</f>
        <v>0.607732511391048</v>
      </c>
    </row>
    <row r="7" spans="1:15" ht="12.75" customHeight="1" x14ac:dyDescent="0.2">
      <c r="A7" s="726"/>
      <c r="B7" s="730" t="s">
        <v>49</v>
      </c>
      <c r="C7" s="162" t="s">
        <v>51</v>
      </c>
      <c r="D7" s="163">
        <v>58921</v>
      </c>
      <c r="E7" s="164">
        <v>39750</v>
      </c>
      <c r="F7" s="165">
        <f t="shared" si="0"/>
        <v>1.4822893081761006</v>
      </c>
      <c r="G7" s="164">
        <v>48418</v>
      </c>
      <c r="H7" s="166">
        <v>34331</v>
      </c>
      <c r="I7" s="167">
        <f t="shared" si="1"/>
        <v>0.82174436957960661</v>
      </c>
      <c r="J7" s="167">
        <f t="shared" si="1"/>
        <v>0.86367295597484273</v>
      </c>
      <c r="K7" s="164">
        <v>15850</v>
      </c>
      <c r="L7" s="164">
        <v>12744</v>
      </c>
      <c r="M7" s="167">
        <f t="shared" si="2"/>
        <v>0.3987421383647799</v>
      </c>
      <c r="N7" s="168">
        <f t="shared" si="3"/>
        <v>0.46168186187410792</v>
      </c>
    </row>
    <row r="8" spans="1:15" ht="12.75" customHeight="1" x14ac:dyDescent="0.2">
      <c r="A8" s="726"/>
      <c r="B8" s="731"/>
      <c r="C8" s="169" t="s">
        <v>52</v>
      </c>
      <c r="D8" s="170">
        <v>146249</v>
      </c>
      <c r="E8" s="171">
        <v>67509</v>
      </c>
      <c r="F8" s="172">
        <f t="shared" si="0"/>
        <v>2.1663630034513917</v>
      </c>
      <c r="G8" s="171">
        <v>118261</v>
      </c>
      <c r="H8" s="173">
        <v>60720</v>
      </c>
      <c r="I8" s="174">
        <f t="shared" si="1"/>
        <v>0.80862775130086362</v>
      </c>
      <c r="J8" s="174">
        <f t="shared" si="1"/>
        <v>0.89943563080478162</v>
      </c>
      <c r="K8" s="171">
        <v>34468</v>
      </c>
      <c r="L8" s="171">
        <v>31938</v>
      </c>
      <c r="M8" s="174">
        <f t="shared" si="2"/>
        <v>0.51056896117554695</v>
      </c>
      <c r="N8" s="175">
        <f t="shared" si="3"/>
        <v>0.56765480895915676</v>
      </c>
    </row>
    <row r="9" spans="1:15" ht="12.75" customHeight="1" x14ac:dyDescent="0.2">
      <c r="A9" s="726"/>
      <c r="B9" s="728" t="s">
        <v>53</v>
      </c>
      <c r="C9" s="729"/>
      <c r="D9" s="156">
        <v>32282</v>
      </c>
      <c r="E9" s="157">
        <v>26640</v>
      </c>
      <c r="F9" s="158">
        <f t="shared" si="0"/>
        <v>1.2117867867867869</v>
      </c>
      <c r="G9" s="157">
        <v>25937</v>
      </c>
      <c r="H9" s="159">
        <v>22249</v>
      </c>
      <c r="I9" s="160">
        <f t="shared" si="1"/>
        <v>0.80345083947710794</v>
      </c>
      <c r="J9" s="160">
        <f t="shared" si="1"/>
        <v>0.8351726726726727</v>
      </c>
      <c r="K9" s="157">
        <v>9852</v>
      </c>
      <c r="L9" s="157">
        <v>9204</v>
      </c>
      <c r="M9" s="160">
        <f t="shared" si="2"/>
        <v>0.36981981981981982</v>
      </c>
      <c r="N9" s="161">
        <f t="shared" si="3"/>
        <v>0.44280641826598949</v>
      </c>
    </row>
    <row r="10" spans="1:15" ht="12.75" customHeight="1" x14ac:dyDescent="0.2">
      <c r="A10" s="726"/>
      <c r="B10" s="730" t="s">
        <v>49</v>
      </c>
      <c r="C10" s="162" t="s">
        <v>51</v>
      </c>
      <c r="D10" s="163">
        <v>21699</v>
      </c>
      <c r="E10" s="164">
        <v>18487</v>
      </c>
      <c r="F10" s="165">
        <f t="shared" si="0"/>
        <v>1.1737437117974794</v>
      </c>
      <c r="G10" s="164">
        <v>17462</v>
      </c>
      <c r="H10" s="166">
        <v>15639</v>
      </c>
      <c r="I10" s="167">
        <f t="shared" si="1"/>
        <v>0.80473754550900967</v>
      </c>
      <c r="J10" s="167">
        <f t="shared" si="1"/>
        <v>0.84594579975117645</v>
      </c>
      <c r="K10" s="164">
        <v>6442</v>
      </c>
      <c r="L10" s="164">
        <v>5942</v>
      </c>
      <c r="M10" s="167">
        <f t="shared" si="2"/>
        <v>0.34846108075945259</v>
      </c>
      <c r="N10" s="168">
        <f t="shared" si="3"/>
        <v>0.41191892064710017</v>
      </c>
    </row>
    <row r="11" spans="1:15" ht="12.75" customHeight="1" thickBot="1" x14ac:dyDescent="0.25">
      <c r="A11" s="749"/>
      <c r="B11" s="750"/>
      <c r="C11" s="176" t="s">
        <v>52</v>
      </c>
      <c r="D11" s="177">
        <v>10583</v>
      </c>
      <c r="E11" s="178">
        <v>9545</v>
      </c>
      <c r="F11" s="179">
        <f t="shared" si="0"/>
        <v>1.1087480356207438</v>
      </c>
      <c r="G11" s="178">
        <v>8475</v>
      </c>
      <c r="H11" s="180">
        <v>7866</v>
      </c>
      <c r="I11" s="181">
        <f t="shared" si="1"/>
        <v>0.80081262401965414</v>
      </c>
      <c r="J11" s="181">
        <f t="shared" si="1"/>
        <v>0.82409638554216869</v>
      </c>
      <c r="K11" s="178">
        <v>3562</v>
      </c>
      <c r="L11" s="178">
        <v>3299</v>
      </c>
      <c r="M11" s="181">
        <f t="shared" si="2"/>
        <v>0.37317967522262963</v>
      </c>
      <c r="N11" s="182">
        <f t="shared" si="3"/>
        <v>0.45283498601576405</v>
      </c>
    </row>
    <row r="12" spans="1:15" ht="12.75" customHeight="1" thickBot="1" x14ac:dyDescent="0.25">
      <c r="A12" s="747" t="s">
        <v>7</v>
      </c>
      <c r="B12" s="748"/>
      <c r="C12" s="748"/>
      <c r="D12" s="748"/>
      <c r="E12" s="748"/>
      <c r="F12" s="748"/>
      <c r="G12" s="748"/>
      <c r="H12" s="748"/>
      <c r="I12" s="748"/>
      <c r="J12" s="748"/>
      <c r="K12" s="748"/>
      <c r="L12" s="748"/>
      <c r="M12" s="748"/>
      <c r="N12" s="751"/>
      <c r="O12" s="39"/>
    </row>
    <row r="13" spans="1:15" ht="12.75" customHeight="1" x14ac:dyDescent="0.2">
      <c r="A13" s="147" t="s">
        <v>48</v>
      </c>
      <c r="B13" s="148"/>
      <c r="C13" s="149"/>
      <c r="D13" s="150">
        <v>234026</v>
      </c>
      <c r="E13" s="151">
        <v>108848</v>
      </c>
      <c r="F13" s="152">
        <f t="shared" ref="F13:F19" si="4">D13/E13</f>
        <v>2.1500257239453182</v>
      </c>
      <c r="G13" s="151">
        <v>191809</v>
      </c>
      <c r="H13" s="153">
        <v>98337</v>
      </c>
      <c r="I13" s="154">
        <f t="shared" ref="I13:I19" si="5">G13/D13</f>
        <v>0.81960551391725711</v>
      </c>
      <c r="J13" s="154">
        <f>+H13/E13</f>
        <v>0.90343414669998534</v>
      </c>
      <c r="K13" s="151">
        <v>61077</v>
      </c>
      <c r="L13" s="151">
        <v>58342</v>
      </c>
      <c r="M13" s="154">
        <f t="shared" ref="M13:M19" si="6">K13/E13</f>
        <v>0.56112193150080847</v>
      </c>
      <c r="N13" s="155">
        <v>0.62109887427926413</v>
      </c>
      <c r="O13" s="39"/>
    </row>
    <row r="14" spans="1:15" ht="12.75" customHeight="1" x14ac:dyDescent="0.2">
      <c r="A14" s="725" t="s">
        <v>49</v>
      </c>
      <c r="B14" s="728" t="s">
        <v>50</v>
      </c>
      <c r="C14" s="729"/>
      <c r="D14" s="156">
        <v>198393</v>
      </c>
      <c r="E14" s="157">
        <v>83674</v>
      </c>
      <c r="F14" s="158">
        <f t="shared" si="4"/>
        <v>2.3710232569256879</v>
      </c>
      <c r="G14" s="157">
        <v>162489</v>
      </c>
      <c r="H14" s="159">
        <v>76306</v>
      </c>
      <c r="I14" s="160">
        <f t="shared" si="5"/>
        <v>0.81902587288866036</v>
      </c>
      <c r="J14" s="160">
        <f t="shared" ref="J14:J19" si="7">+H14/E14</f>
        <v>0.91194397303821972</v>
      </c>
      <c r="K14" s="157">
        <v>49877</v>
      </c>
      <c r="L14" s="157">
        <v>47684</v>
      </c>
      <c r="M14" s="160">
        <f t="shared" si="6"/>
        <v>0.59608719554461365</v>
      </c>
      <c r="N14" s="161">
        <v>0.65364453647157494</v>
      </c>
    </row>
    <row r="15" spans="1:15" ht="12.75" customHeight="1" x14ac:dyDescent="0.2">
      <c r="A15" s="726"/>
      <c r="B15" s="730" t="s">
        <v>49</v>
      </c>
      <c r="C15" s="162" t="s">
        <v>51</v>
      </c>
      <c r="D15" s="163">
        <v>77180</v>
      </c>
      <c r="E15" s="164">
        <v>50322</v>
      </c>
      <c r="F15" s="165">
        <f t="shared" si="4"/>
        <v>1.5337228250069552</v>
      </c>
      <c r="G15" s="164">
        <v>64201</v>
      </c>
      <c r="H15" s="166">
        <v>44167</v>
      </c>
      <c r="I15" s="167">
        <f t="shared" si="5"/>
        <v>0.83183467219486917</v>
      </c>
      <c r="J15" s="167">
        <f t="shared" si="7"/>
        <v>0.87768769126823254</v>
      </c>
      <c r="K15" s="164">
        <v>24946</v>
      </c>
      <c r="L15" s="164">
        <v>20431</v>
      </c>
      <c r="M15" s="167">
        <f t="shared" si="6"/>
        <v>0.49572751480465799</v>
      </c>
      <c r="N15" s="168">
        <v>0.56481083161636514</v>
      </c>
    </row>
    <row r="16" spans="1:15" ht="12.75" customHeight="1" x14ac:dyDescent="0.2">
      <c r="A16" s="726"/>
      <c r="B16" s="731"/>
      <c r="C16" s="169" t="s">
        <v>52</v>
      </c>
      <c r="D16" s="170">
        <v>121213</v>
      </c>
      <c r="E16" s="171">
        <v>61248</v>
      </c>
      <c r="F16" s="172">
        <f t="shared" si="4"/>
        <v>1.9790523772204807</v>
      </c>
      <c r="G16" s="171">
        <v>98288</v>
      </c>
      <c r="H16" s="173">
        <v>54602</v>
      </c>
      <c r="I16" s="174">
        <f t="shared" si="5"/>
        <v>0.81087012119162138</v>
      </c>
      <c r="J16" s="174">
        <f t="shared" si="7"/>
        <v>0.89149033437826541</v>
      </c>
      <c r="K16" s="171">
        <v>32705</v>
      </c>
      <c r="L16" s="171">
        <v>29181</v>
      </c>
      <c r="M16" s="174">
        <f t="shared" si="6"/>
        <v>0.53397661964472309</v>
      </c>
      <c r="N16" s="175">
        <v>0.33274662217157741</v>
      </c>
    </row>
    <row r="17" spans="1:14" ht="12.75" customHeight="1" x14ac:dyDescent="0.2">
      <c r="A17" s="726"/>
      <c r="B17" s="728" t="s">
        <v>53</v>
      </c>
      <c r="C17" s="729"/>
      <c r="D17" s="156">
        <v>35633</v>
      </c>
      <c r="E17" s="157">
        <v>29328</v>
      </c>
      <c r="F17" s="158">
        <f t="shared" si="4"/>
        <v>1.2149822695035462</v>
      </c>
      <c r="G17" s="157">
        <v>29320</v>
      </c>
      <c r="H17" s="159">
        <v>29320</v>
      </c>
      <c r="I17" s="160">
        <f t="shared" si="5"/>
        <v>0.8228327673785536</v>
      </c>
      <c r="J17" s="160">
        <f t="shared" si="7"/>
        <v>0.99972722313147844</v>
      </c>
      <c r="K17" s="157">
        <v>11874</v>
      </c>
      <c r="L17" s="157">
        <v>10955</v>
      </c>
      <c r="M17" s="160">
        <f t="shared" si="6"/>
        <v>0.40486906710310966</v>
      </c>
      <c r="N17" s="161">
        <v>0.40497953615279675</v>
      </c>
    </row>
    <row r="18" spans="1:14" ht="12.75" customHeight="1" x14ac:dyDescent="0.2">
      <c r="A18" s="726"/>
      <c r="B18" s="730" t="s">
        <v>49</v>
      </c>
      <c r="C18" s="162" t="s">
        <v>51</v>
      </c>
      <c r="D18" s="163">
        <v>26211</v>
      </c>
      <c r="E18" s="164">
        <v>22278</v>
      </c>
      <c r="F18" s="165">
        <f t="shared" si="4"/>
        <v>1.1765418798814975</v>
      </c>
      <c r="G18" s="164">
        <v>21805</v>
      </c>
      <c r="H18" s="166">
        <v>19150</v>
      </c>
      <c r="I18" s="167">
        <f t="shared" si="5"/>
        <v>0.83190263629773764</v>
      </c>
      <c r="J18" s="167">
        <f t="shared" si="7"/>
        <v>0.85959242301822425</v>
      </c>
      <c r="K18" s="164">
        <v>8743</v>
      </c>
      <c r="L18" s="164">
        <v>8008</v>
      </c>
      <c r="M18" s="167">
        <f t="shared" si="6"/>
        <v>0.39244995062393395</v>
      </c>
      <c r="N18" s="168">
        <v>0.40096308186195828</v>
      </c>
    </row>
    <row r="19" spans="1:14" ht="12.75" customHeight="1" thickBot="1" x14ac:dyDescent="0.25">
      <c r="A19" s="749"/>
      <c r="B19" s="750"/>
      <c r="C19" s="176" t="s">
        <v>52</v>
      </c>
      <c r="D19" s="177">
        <v>9421</v>
      </c>
      <c r="E19" s="178">
        <v>8556</v>
      </c>
      <c r="F19" s="179">
        <f t="shared" si="4"/>
        <v>1.101098644226274</v>
      </c>
      <c r="G19" s="178">
        <v>7515</v>
      </c>
      <c r="H19" s="180">
        <v>6942</v>
      </c>
      <c r="I19" s="181">
        <f t="shared" si="5"/>
        <v>0.79768602059229377</v>
      </c>
      <c r="J19" s="181">
        <f t="shared" si="7"/>
        <v>0.81136044880785418</v>
      </c>
      <c r="K19" s="178">
        <v>3278</v>
      </c>
      <c r="L19" s="178">
        <v>2991</v>
      </c>
      <c r="M19" s="181">
        <f t="shared" si="6"/>
        <v>0.38312295465170643</v>
      </c>
      <c r="N19" s="182">
        <v>0.436252328985893</v>
      </c>
    </row>
    <row r="20" spans="1:14" ht="12.75" customHeight="1" thickBot="1" x14ac:dyDescent="0.25">
      <c r="A20" s="747" t="s">
        <v>8</v>
      </c>
      <c r="B20" s="748"/>
      <c r="C20" s="748"/>
      <c r="D20" s="748"/>
      <c r="E20" s="748"/>
      <c r="F20" s="748"/>
      <c r="G20" s="748"/>
      <c r="H20" s="748"/>
      <c r="I20" s="748"/>
      <c r="J20" s="748"/>
      <c r="K20" s="748"/>
      <c r="L20" s="748"/>
      <c r="M20" s="748"/>
      <c r="N20" s="751"/>
    </row>
    <row r="21" spans="1:14" ht="12.75" customHeight="1" x14ac:dyDescent="0.2">
      <c r="A21" s="147" t="s">
        <v>48</v>
      </c>
      <c r="B21" s="148"/>
      <c r="C21" s="149"/>
      <c r="D21" s="150">
        <v>253273</v>
      </c>
      <c r="E21" s="151">
        <v>117544</v>
      </c>
      <c r="F21" s="152">
        <f>D21/E21</f>
        <v>2.1547080242292247</v>
      </c>
      <c r="G21" s="151">
        <v>209436</v>
      </c>
      <c r="H21" s="153">
        <v>107169</v>
      </c>
      <c r="I21" s="154">
        <f>G21/D21</f>
        <v>0.826917989679121</v>
      </c>
      <c r="J21" s="154">
        <f>+H21/E21</f>
        <v>0.91173518001769549</v>
      </c>
      <c r="K21" s="151">
        <v>69582</v>
      </c>
      <c r="L21" s="151">
        <v>66517</v>
      </c>
      <c r="M21" s="154">
        <f>K21/E21</f>
        <v>0.59196556183216498</v>
      </c>
      <c r="N21" s="155">
        <v>0.64927357724715173</v>
      </c>
    </row>
    <row r="22" spans="1:14" ht="12.75" customHeight="1" x14ac:dyDescent="0.2">
      <c r="A22" s="725" t="s">
        <v>49</v>
      </c>
      <c r="B22" s="728" t="s">
        <v>50</v>
      </c>
      <c r="C22" s="729"/>
      <c r="D22" s="156">
        <v>216092</v>
      </c>
      <c r="E22" s="157">
        <v>91166</v>
      </c>
      <c r="F22" s="158">
        <f t="shared" ref="F22:F27" si="8">D22/E22</f>
        <v>2.37031349406577</v>
      </c>
      <c r="G22" s="157">
        <v>178490</v>
      </c>
      <c r="H22" s="159">
        <v>83894</v>
      </c>
      <c r="I22" s="160">
        <f t="shared" ref="I22:I27" si="9">G22/D22</f>
        <v>0.82599078170408902</v>
      </c>
      <c r="J22" s="160">
        <f t="shared" ref="J22:J27" si="10">+H22/E22</f>
        <v>0.9202334203540794</v>
      </c>
      <c r="K22" s="157">
        <v>56930</v>
      </c>
      <c r="L22" s="157">
        <v>54329</v>
      </c>
      <c r="M22" s="160">
        <f t="shared" ref="M22:M27" si="11">K22/E22</f>
        <v>0.62446526117192813</v>
      </c>
      <c r="N22" s="161">
        <v>0.67859441676401178</v>
      </c>
    </row>
    <row r="23" spans="1:14" ht="12.75" customHeight="1" x14ac:dyDescent="0.2">
      <c r="A23" s="726"/>
      <c r="B23" s="730" t="s">
        <v>49</v>
      </c>
      <c r="C23" s="162" t="s">
        <v>51</v>
      </c>
      <c r="D23" s="163">
        <v>122985</v>
      </c>
      <c r="E23" s="164">
        <v>69258</v>
      </c>
      <c r="F23" s="165">
        <f t="shared" si="8"/>
        <v>1.7757515377284934</v>
      </c>
      <c r="G23" s="164">
        <v>101510</v>
      </c>
      <c r="H23" s="166">
        <v>62211</v>
      </c>
      <c r="I23" s="167">
        <f t="shared" si="9"/>
        <v>0.82538520957840389</v>
      </c>
      <c r="J23" s="167">
        <f t="shared" si="10"/>
        <v>0.89825002165814782</v>
      </c>
      <c r="K23" s="164">
        <v>39130</v>
      </c>
      <c r="L23" s="164">
        <v>33296</v>
      </c>
      <c r="M23" s="167">
        <f t="shared" si="11"/>
        <v>0.56498888215079845</v>
      </c>
      <c r="N23" s="168">
        <v>0.62898844255839004</v>
      </c>
    </row>
    <row r="24" spans="1:14" ht="12.75" customHeight="1" x14ac:dyDescent="0.2">
      <c r="A24" s="726"/>
      <c r="B24" s="731"/>
      <c r="C24" s="169" t="s">
        <v>52</v>
      </c>
      <c r="D24" s="170">
        <v>93107</v>
      </c>
      <c r="E24" s="171">
        <v>52057</v>
      </c>
      <c r="F24" s="172">
        <f t="shared" si="8"/>
        <v>1.7885586952763317</v>
      </c>
      <c r="G24" s="171">
        <v>76980</v>
      </c>
      <c r="H24" s="173">
        <v>46402</v>
      </c>
      <c r="I24" s="174">
        <f t="shared" si="9"/>
        <v>0.82679068168880965</v>
      </c>
      <c r="J24" s="174">
        <f t="shared" si="10"/>
        <v>0.89136907620492922</v>
      </c>
      <c r="K24" s="171">
        <v>26368</v>
      </c>
      <c r="L24" s="171">
        <v>22313</v>
      </c>
      <c r="M24" s="174">
        <f t="shared" si="11"/>
        <v>0.50652169737019037</v>
      </c>
      <c r="N24" s="175">
        <v>0.56825136847549673</v>
      </c>
    </row>
    <row r="25" spans="1:14" ht="12.75" customHeight="1" x14ac:dyDescent="0.2">
      <c r="A25" s="726"/>
      <c r="B25" s="728" t="s">
        <v>53</v>
      </c>
      <c r="C25" s="729"/>
      <c r="D25" s="156">
        <v>37181</v>
      </c>
      <c r="E25" s="157">
        <v>30806</v>
      </c>
      <c r="F25" s="158">
        <f t="shared" si="8"/>
        <v>1.2069402064532884</v>
      </c>
      <c r="G25" s="157">
        <v>30946</v>
      </c>
      <c r="H25" s="159">
        <v>26589</v>
      </c>
      <c r="I25" s="160">
        <f t="shared" si="9"/>
        <v>0.83230682337753148</v>
      </c>
      <c r="J25" s="160">
        <f t="shared" si="10"/>
        <v>0.86311108225670319</v>
      </c>
      <c r="K25" s="157">
        <v>13445</v>
      </c>
      <c r="L25" s="157">
        <v>12530</v>
      </c>
      <c r="M25" s="160">
        <f t="shared" si="11"/>
        <v>0.43644095306109199</v>
      </c>
      <c r="N25" s="161">
        <v>0.50566023543570648</v>
      </c>
    </row>
    <row r="26" spans="1:14" ht="12.75" customHeight="1" x14ac:dyDescent="0.2">
      <c r="A26" s="726"/>
      <c r="B26" s="730" t="s">
        <v>49</v>
      </c>
      <c r="C26" s="162" t="s">
        <v>51</v>
      </c>
      <c r="D26" s="163">
        <v>31188</v>
      </c>
      <c r="E26" s="164">
        <v>26434</v>
      </c>
      <c r="F26" s="165">
        <f t="shared" si="8"/>
        <v>1.1798441401225694</v>
      </c>
      <c r="G26" s="164">
        <v>26164</v>
      </c>
      <c r="H26" s="166">
        <v>22845</v>
      </c>
      <c r="I26" s="167">
        <f t="shared" si="9"/>
        <v>0.83891240220597663</v>
      </c>
      <c r="J26" s="167">
        <f t="shared" si="10"/>
        <v>0.86422788832564124</v>
      </c>
      <c r="K26" s="164">
        <v>11180</v>
      </c>
      <c r="L26" s="164">
        <v>10310</v>
      </c>
      <c r="M26" s="167">
        <f t="shared" si="11"/>
        <v>0.42294015283347203</v>
      </c>
      <c r="N26" s="168">
        <v>0.48938498577369227</v>
      </c>
    </row>
    <row r="27" spans="1:14" ht="12.75" customHeight="1" thickBot="1" x14ac:dyDescent="0.25">
      <c r="A27" s="749"/>
      <c r="B27" s="750"/>
      <c r="C27" s="176" t="s">
        <v>52</v>
      </c>
      <c r="D27" s="177">
        <v>5993</v>
      </c>
      <c r="E27" s="178">
        <v>5595</v>
      </c>
      <c r="F27" s="179">
        <f t="shared" si="8"/>
        <v>1.0711349419124219</v>
      </c>
      <c r="G27" s="178">
        <v>4782</v>
      </c>
      <c r="H27" s="180">
        <v>4546</v>
      </c>
      <c r="I27" s="181">
        <f t="shared" si="9"/>
        <v>0.7979309194059736</v>
      </c>
      <c r="J27" s="181">
        <f t="shared" si="10"/>
        <v>0.8125111706881144</v>
      </c>
      <c r="K27" s="178">
        <v>2388</v>
      </c>
      <c r="L27" s="178">
        <v>2253</v>
      </c>
      <c r="M27" s="181">
        <f t="shared" si="11"/>
        <v>0.42680965147453082</v>
      </c>
      <c r="N27" s="182">
        <v>0.52529696436427631</v>
      </c>
    </row>
    <row r="28" spans="1:14" ht="12.75" customHeight="1" thickBot="1" x14ac:dyDescent="0.25">
      <c r="A28" s="747" t="s">
        <v>9</v>
      </c>
      <c r="B28" s="748"/>
      <c r="C28" s="748"/>
      <c r="D28" s="748"/>
      <c r="E28" s="748"/>
      <c r="F28" s="748"/>
      <c r="G28" s="748"/>
      <c r="H28" s="748"/>
      <c r="I28" s="748"/>
      <c r="J28" s="748"/>
      <c r="K28" s="748"/>
      <c r="L28" s="748"/>
      <c r="M28" s="748"/>
      <c r="N28" s="751"/>
    </row>
    <row r="29" spans="1:14" ht="12.75" customHeight="1" x14ac:dyDescent="0.2">
      <c r="A29" s="147" t="s">
        <v>48</v>
      </c>
      <c r="B29" s="148"/>
      <c r="C29" s="149"/>
      <c r="D29" s="150">
        <v>284977</v>
      </c>
      <c r="E29" s="151">
        <v>130353</v>
      </c>
      <c r="F29" s="152">
        <v>2.1861944105620892</v>
      </c>
      <c r="G29" s="151">
        <v>240977</v>
      </c>
      <c r="H29" s="153">
        <v>119446</v>
      </c>
      <c r="I29" s="154">
        <v>0.84560157486393639</v>
      </c>
      <c r="J29" s="154">
        <v>0.916327203823464</v>
      </c>
      <c r="K29" s="151">
        <v>75613</v>
      </c>
      <c r="L29" s="151">
        <v>72199</v>
      </c>
      <c r="M29" s="154">
        <v>0.58006336639739786</v>
      </c>
      <c r="N29" s="155">
        <v>0.63303082564506141</v>
      </c>
    </row>
    <row r="30" spans="1:14" ht="12.75" customHeight="1" x14ac:dyDescent="0.2">
      <c r="A30" s="725" t="s">
        <v>49</v>
      </c>
      <c r="B30" s="728" t="s">
        <v>50</v>
      </c>
      <c r="C30" s="729"/>
      <c r="D30" s="156">
        <v>233597</v>
      </c>
      <c r="E30" s="157">
        <v>94630</v>
      </c>
      <c r="F30" s="158">
        <v>2.4685300644615871</v>
      </c>
      <c r="G30" s="157">
        <v>197385</v>
      </c>
      <c r="H30" s="159">
        <v>87705</v>
      </c>
      <c r="I30" s="160">
        <v>0.84498088588466458</v>
      </c>
      <c r="J30" s="160">
        <v>0.92682024727887558</v>
      </c>
      <c r="K30" s="157">
        <v>59036</v>
      </c>
      <c r="L30" s="157">
        <v>56112</v>
      </c>
      <c r="M30" s="160">
        <v>0.62386135475007931</v>
      </c>
      <c r="N30" s="161">
        <v>0.67312011857932841</v>
      </c>
    </row>
    <row r="31" spans="1:14" ht="12.75" customHeight="1" x14ac:dyDescent="0.2">
      <c r="A31" s="726"/>
      <c r="B31" s="730" t="s">
        <v>49</v>
      </c>
      <c r="C31" s="162" t="s">
        <v>51</v>
      </c>
      <c r="D31" s="163">
        <v>158898</v>
      </c>
      <c r="E31" s="164">
        <v>78931</v>
      </c>
      <c r="F31" s="165">
        <v>2.0131253879971114</v>
      </c>
      <c r="G31" s="164">
        <v>134677</v>
      </c>
      <c r="H31" s="166">
        <v>72271</v>
      </c>
      <c r="I31" s="167">
        <v>0.84756888066558422</v>
      </c>
      <c r="J31" s="167">
        <v>0.91562250573285531</v>
      </c>
      <c r="K31" s="164">
        <v>48224</v>
      </c>
      <c r="L31" s="164">
        <v>43002</v>
      </c>
      <c r="M31" s="167">
        <v>0.61096400653735539</v>
      </c>
      <c r="N31" s="168">
        <v>0.66726626170939929</v>
      </c>
    </row>
    <row r="32" spans="1:14" ht="12.75" customHeight="1" x14ac:dyDescent="0.2">
      <c r="A32" s="726"/>
      <c r="B32" s="731"/>
      <c r="C32" s="169" t="s">
        <v>52</v>
      </c>
      <c r="D32" s="170">
        <v>74699</v>
      </c>
      <c r="E32" s="171">
        <v>41964</v>
      </c>
      <c r="F32" s="172">
        <v>1.7800733962444</v>
      </c>
      <c r="G32" s="171">
        <v>62708</v>
      </c>
      <c r="H32" s="173">
        <v>37668</v>
      </c>
      <c r="I32" s="174">
        <v>0.83947576272774738</v>
      </c>
      <c r="J32" s="174">
        <v>0.89762653703174144</v>
      </c>
      <c r="K32" s="171">
        <v>17348</v>
      </c>
      <c r="L32" s="171">
        <v>14116</v>
      </c>
      <c r="M32" s="174">
        <v>0.41340196358783721</v>
      </c>
      <c r="N32" s="175">
        <v>0.46055006902410534</v>
      </c>
    </row>
    <row r="33" spans="1:16" ht="12.75" customHeight="1" x14ac:dyDescent="0.2">
      <c r="A33" s="726"/>
      <c r="B33" s="728" t="s">
        <v>53</v>
      </c>
      <c r="C33" s="729"/>
      <c r="D33" s="156">
        <v>51380</v>
      </c>
      <c r="E33" s="157">
        <v>40993</v>
      </c>
      <c r="F33" s="158">
        <v>1.2533847242212084</v>
      </c>
      <c r="G33" s="157">
        <v>43592</v>
      </c>
      <c r="H33" s="159">
        <v>35853</v>
      </c>
      <c r="I33" s="160">
        <v>0.84842351109381087</v>
      </c>
      <c r="J33" s="160">
        <v>0.87461273876027612</v>
      </c>
      <c r="K33" s="157">
        <v>17422</v>
      </c>
      <c r="L33" s="157">
        <v>16494</v>
      </c>
      <c r="M33" s="160">
        <v>0.42499939013977994</v>
      </c>
      <c r="N33" s="161">
        <v>0.48592865311131567</v>
      </c>
    </row>
    <row r="34" spans="1:16" ht="12.75" customHeight="1" x14ac:dyDescent="0.2">
      <c r="A34" s="726"/>
      <c r="B34" s="730" t="s">
        <v>49</v>
      </c>
      <c r="C34" s="162" t="s">
        <v>51</v>
      </c>
      <c r="D34" s="163">
        <v>44770</v>
      </c>
      <c r="E34" s="164">
        <v>36598</v>
      </c>
      <c r="F34" s="165">
        <v>1.2232908902125799</v>
      </c>
      <c r="G34" s="164">
        <v>37962</v>
      </c>
      <c r="H34" s="166">
        <v>31956</v>
      </c>
      <c r="I34" s="167">
        <v>0.8479338842975207</v>
      </c>
      <c r="J34" s="167">
        <v>0.87316246789442042</v>
      </c>
      <c r="K34" s="164">
        <v>15586</v>
      </c>
      <c r="L34" s="164">
        <v>14710</v>
      </c>
      <c r="M34" s="167">
        <v>0.42587026613476148</v>
      </c>
      <c r="N34" s="168">
        <v>0.48773313305795468</v>
      </c>
    </row>
    <row r="35" spans="1:16" ht="12.75" customHeight="1" thickBot="1" x14ac:dyDescent="0.25">
      <c r="A35" s="749"/>
      <c r="B35" s="750"/>
      <c r="C35" s="176" t="s">
        <v>52</v>
      </c>
      <c r="D35" s="177">
        <v>6610</v>
      </c>
      <c r="E35" s="178">
        <v>6020</v>
      </c>
      <c r="F35" s="179">
        <v>1.0980066445182723</v>
      </c>
      <c r="G35" s="178">
        <v>5630</v>
      </c>
      <c r="H35" s="180">
        <v>5142</v>
      </c>
      <c r="I35" s="181">
        <v>0.85173978819969742</v>
      </c>
      <c r="J35" s="181">
        <v>0.85415282392026581</v>
      </c>
      <c r="K35" s="178">
        <v>1990</v>
      </c>
      <c r="L35" s="178">
        <v>1829</v>
      </c>
      <c r="M35" s="181">
        <v>0.33056478405315615</v>
      </c>
      <c r="N35" s="182">
        <v>0.38700894593543367</v>
      </c>
    </row>
    <row r="36" spans="1:16" ht="12.75" customHeight="1" thickBot="1" x14ac:dyDescent="0.25">
      <c r="A36" s="747" t="s">
        <v>10</v>
      </c>
      <c r="B36" s="748"/>
      <c r="C36" s="748"/>
      <c r="D36" s="748"/>
      <c r="E36" s="748"/>
      <c r="F36" s="748"/>
      <c r="G36" s="748"/>
      <c r="H36" s="748"/>
      <c r="I36" s="748"/>
      <c r="J36" s="748"/>
      <c r="K36" s="748"/>
      <c r="L36" s="748"/>
      <c r="M36" s="748"/>
      <c r="N36" s="751"/>
    </row>
    <row r="37" spans="1:16" ht="12.75" customHeight="1" x14ac:dyDescent="0.2">
      <c r="A37" s="147" t="s">
        <v>48</v>
      </c>
      <c r="B37" s="148"/>
      <c r="C37" s="149"/>
      <c r="D37" s="150">
        <v>294758</v>
      </c>
      <c r="E37" s="151">
        <v>130934</v>
      </c>
      <c r="F37" s="152">
        <f>D37/E37</f>
        <v>2.2511952586799455</v>
      </c>
      <c r="G37" s="151">
        <v>248747</v>
      </c>
      <c r="H37" s="153">
        <v>119687</v>
      </c>
      <c r="I37" s="154">
        <f t="shared" ref="I37:I43" si="12">G37/D37</f>
        <v>0.8439024555737249</v>
      </c>
      <c r="J37" s="154">
        <f t="shared" ref="J37:J43" si="13">+H37/E37</f>
        <v>0.91410176119266195</v>
      </c>
      <c r="K37" s="151">
        <v>79986</v>
      </c>
      <c r="L37" s="151">
        <v>76209</v>
      </c>
      <c r="M37" s="154">
        <f t="shared" ref="M37:M43" si="14">+K37/E37</f>
        <v>0.61088792826920435</v>
      </c>
      <c r="N37" s="155">
        <f t="shared" ref="N37:N43" si="15">K37/H37</f>
        <v>0.66829313125067891</v>
      </c>
    </row>
    <row r="38" spans="1:16" ht="12.75" customHeight="1" x14ac:dyDescent="0.2">
      <c r="A38" s="725" t="s">
        <v>49</v>
      </c>
      <c r="B38" s="728" t="s">
        <v>50</v>
      </c>
      <c r="C38" s="729"/>
      <c r="D38" s="156">
        <v>240902</v>
      </c>
      <c r="E38" s="157">
        <v>94259</v>
      </c>
      <c r="F38" s="158">
        <f t="shared" ref="F38:F43" si="16">D38/E38</f>
        <v>2.5557453399675363</v>
      </c>
      <c r="G38" s="157">
        <v>204248</v>
      </c>
      <c r="H38" s="159">
        <v>87652</v>
      </c>
      <c r="I38" s="160">
        <f t="shared" si="12"/>
        <v>0.84784684228441443</v>
      </c>
      <c r="J38" s="160">
        <f t="shared" si="13"/>
        <v>0.92990589758007192</v>
      </c>
      <c r="K38" s="157">
        <v>61808</v>
      </c>
      <c r="L38" s="157">
        <v>58625</v>
      </c>
      <c r="M38" s="160">
        <f t="shared" si="14"/>
        <v>0.65572518274117064</v>
      </c>
      <c r="N38" s="161">
        <f t="shared" si="15"/>
        <v>0.70515219276228724</v>
      </c>
    </row>
    <row r="39" spans="1:16" ht="12.75" customHeight="1" x14ac:dyDescent="0.2">
      <c r="A39" s="726"/>
      <c r="B39" s="730" t="s">
        <v>49</v>
      </c>
      <c r="C39" s="162" t="s">
        <v>51</v>
      </c>
      <c r="D39" s="163">
        <v>176307</v>
      </c>
      <c r="E39" s="164">
        <v>81173</v>
      </c>
      <c r="F39" s="165">
        <f t="shared" si="16"/>
        <v>2.1719906865583383</v>
      </c>
      <c r="G39" s="164">
        <v>149650</v>
      </c>
      <c r="H39" s="166">
        <v>75059</v>
      </c>
      <c r="I39" s="167">
        <f t="shared" si="12"/>
        <v>0.84880350751813594</v>
      </c>
      <c r="J39" s="167">
        <f t="shared" si="13"/>
        <v>0.92467938846660835</v>
      </c>
      <c r="K39" s="164">
        <v>52791</v>
      </c>
      <c r="L39" s="164">
        <v>47566</v>
      </c>
      <c r="M39" s="167">
        <f t="shared" si="14"/>
        <v>0.65035171793576685</v>
      </c>
      <c r="N39" s="168">
        <f t="shared" si="15"/>
        <v>0.70332671631649768</v>
      </c>
    </row>
    <row r="40" spans="1:16" ht="12.75" customHeight="1" x14ac:dyDescent="0.2">
      <c r="A40" s="726"/>
      <c r="B40" s="731"/>
      <c r="C40" s="169" t="s">
        <v>52</v>
      </c>
      <c r="D40" s="170">
        <v>64595</v>
      </c>
      <c r="E40" s="171">
        <v>34629</v>
      </c>
      <c r="F40" s="172">
        <f t="shared" si="16"/>
        <v>1.8653440757746398</v>
      </c>
      <c r="G40" s="171">
        <v>54598</v>
      </c>
      <c r="H40" s="173">
        <v>31024</v>
      </c>
      <c r="I40" s="174">
        <f t="shared" si="12"/>
        <v>0.8452356993575354</v>
      </c>
      <c r="J40" s="174">
        <f t="shared" si="13"/>
        <v>0.89589650293106937</v>
      </c>
      <c r="K40" s="171">
        <v>14332</v>
      </c>
      <c r="L40" s="171">
        <v>11963</v>
      </c>
      <c r="M40" s="174">
        <f t="shared" si="14"/>
        <v>0.41387276560108577</v>
      </c>
      <c r="N40" s="175">
        <f t="shared" si="15"/>
        <v>0.46196493037648273</v>
      </c>
    </row>
    <row r="41" spans="1:16" ht="12.75" customHeight="1" x14ac:dyDescent="0.2">
      <c r="A41" s="726"/>
      <c r="B41" s="728" t="s">
        <v>53</v>
      </c>
      <c r="C41" s="729"/>
      <c r="D41" s="156">
        <v>53856</v>
      </c>
      <c r="E41" s="157">
        <v>42628</v>
      </c>
      <c r="F41" s="158">
        <f t="shared" si="16"/>
        <v>1.2633949516749554</v>
      </c>
      <c r="G41" s="157">
        <v>44499</v>
      </c>
      <c r="H41" s="159">
        <v>36659</v>
      </c>
      <c r="I41" s="160">
        <f t="shared" si="12"/>
        <v>0.82625891265597151</v>
      </c>
      <c r="J41" s="160">
        <f t="shared" si="13"/>
        <v>0.85997466453973914</v>
      </c>
      <c r="K41" s="157">
        <v>19193</v>
      </c>
      <c r="L41" s="157">
        <v>18048</v>
      </c>
      <c r="M41" s="160">
        <f t="shared" si="14"/>
        <v>0.45024397109880832</v>
      </c>
      <c r="N41" s="161">
        <f t="shared" si="15"/>
        <v>0.523554925120707</v>
      </c>
    </row>
    <row r="42" spans="1:16" ht="12.75" customHeight="1" x14ac:dyDescent="0.2">
      <c r="A42" s="726"/>
      <c r="B42" s="730" t="s">
        <v>49</v>
      </c>
      <c r="C42" s="162" t="s">
        <v>51</v>
      </c>
      <c r="D42" s="163">
        <v>49763</v>
      </c>
      <c r="E42" s="164">
        <v>39925</v>
      </c>
      <c r="F42" s="165">
        <f t="shared" si="16"/>
        <v>1.2464120225422668</v>
      </c>
      <c r="G42" s="164">
        <v>41061</v>
      </c>
      <c r="H42" s="166">
        <v>34230</v>
      </c>
      <c r="I42" s="167">
        <f t="shared" si="12"/>
        <v>0.82513112151598578</v>
      </c>
      <c r="J42" s="167">
        <f t="shared" si="13"/>
        <v>0.85735754539762055</v>
      </c>
      <c r="K42" s="164">
        <v>18092</v>
      </c>
      <c r="L42" s="164">
        <v>16957</v>
      </c>
      <c r="M42" s="167">
        <f t="shared" si="14"/>
        <v>0.45314965560425796</v>
      </c>
      <c r="N42" s="168">
        <f t="shared" si="15"/>
        <v>0.52854221443178495</v>
      </c>
    </row>
    <row r="43" spans="1:16" ht="12.75" customHeight="1" thickBot="1" x14ac:dyDescent="0.25">
      <c r="A43" s="749"/>
      <c r="B43" s="750"/>
      <c r="C43" s="176" t="s">
        <v>52</v>
      </c>
      <c r="D43" s="177">
        <v>4093</v>
      </c>
      <c r="E43" s="178">
        <v>3723</v>
      </c>
      <c r="F43" s="179">
        <f t="shared" si="16"/>
        <v>1.099382218640881</v>
      </c>
      <c r="G43" s="178">
        <v>3438</v>
      </c>
      <c r="H43" s="180">
        <v>3156</v>
      </c>
      <c r="I43" s="181">
        <f t="shared" si="12"/>
        <v>0.83997068165160027</v>
      </c>
      <c r="J43" s="181">
        <f t="shared" si="13"/>
        <v>0.84770346494762283</v>
      </c>
      <c r="K43" s="178">
        <v>1195</v>
      </c>
      <c r="L43" s="178">
        <v>1118</v>
      </c>
      <c r="M43" s="181">
        <f t="shared" si="14"/>
        <v>0.32097770615095356</v>
      </c>
      <c r="N43" s="182">
        <f t="shared" si="15"/>
        <v>0.37864385297845377</v>
      </c>
    </row>
    <row r="44" spans="1:16" ht="12.75" customHeight="1" thickBot="1" x14ac:dyDescent="0.25">
      <c r="A44" s="747" t="s">
        <v>11</v>
      </c>
      <c r="B44" s="748"/>
      <c r="C44" s="748"/>
      <c r="D44" s="748"/>
      <c r="E44" s="748"/>
      <c r="F44" s="748"/>
      <c r="G44" s="748"/>
      <c r="H44" s="748"/>
      <c r="I44" s="748"/>
      <c r="J44" s="748"/>
      <c r="K44" s="748"/>
      <c r="L44" s="748"/>
      <c r="M44" s="748"/>
      <c r="N44" s="751"/>
      <c r="P44" s="9"/>
    </row>
    <row r="45" spans="1:16" ht="12.75" customHeight="1" x14ac:dyDescent="0.2">
      <c r="A45" s="147" t="s">
        <v>48</v>
      </c>
      <c r="B45" s="148"/>
      <c r="C45" s="149"/>
      <c r="D45" s="150">
        <v>303334</v>
      </c>
      <c r="E45" s="151">
        <v>137836</v>
      </c>
      <c r="F45" s="152">
        <v>2.2006877738762007</v>
      </c>
      <c r="G45" s="151">
        <v>256955</v>
      </c>
      <c r="H45" s="153">
        <v>127125</v>
      </c>
      <c r="I45" s="154">
        <v>0.84710253384058498</v>
      </c>
      <c r="J45" s="154">
        <v>0.92229170898749235</v>
      </c>
      <c r="K45" s="151">
        <v>89075</v>
      </c>
      <c r="L45" s="151">
        <v>85482</v>
      </c>
      <c r="M45" s="154">
        <v>0.64623900867697848</v>
      </c>
      <c r="N45" s="155">
        <v>0.70068829891838746</v>
      </c>
      <c r="P45" s="9"/>
    </row>
    <row r="46" spans="1:16" ht="12.75" customHeight="1" x14ac:dyDescent="0.2">
      <c r="A46" s="725" t="s">
        <v>49</v>
      </c>
      <c r="B46" s="728" t="s">
        <v>50</v>
      </c>
      <c r="C46" s="729"/>
      <c r="D46" s="156">
        <v>243851</v>
      </c>
      <c r="E46" s="157">
        <v>96707</v>
      </c>
      <c r="F46" s="158">
        <v>2.5215444590360572</v>
      </c>
      <c r="G46" s="157">
        <v>206651</v>
      </c>
      <c r="H46" s="159">
        <v>90214</v>
      </c>
      <c r="I46" s="160">
        <v>0.84744782674666086</v>
      </c>
      <c r="J46" s="160">
        <v>0.93285904846598489</v>
      </c>
      <c r="K46" s="157">
        <v>66608</v>
      </c>
      <c r="L46" s="157">
        <v>63703</v>
      </c>
      <c r="M46" s="160">
        <v>0.68876089631567516</v>
      </c>
      <c r="N46" s="161">
        <v>0.73833329638415324</v>
      </c>
      <c r="P46" s="9"/>
    </row>
    <row r="47" spans="1:16" ht="12.75" customHeight="1" x14ac:dyDescent="0.2">
      <c r="A47" s="726"/>
      <c r="B47" s="730" t="s">
        <v>49</v>
      </c>
      <c r="C47" s="162" t="s">
        <v>51</v>
      </c>
      <c r="D47" s="163">
        <v>190932</v>
      </c>
      <c r="E47" s="164">
        <v>87073</v>
      </c>
      <c r="F47" s="165">
        <v>2.192780770158373</v>
      </c>
      <c r="G47" s="164">
        <v>161784</v>
      </c>
      <c r="H47" s="166">
        <v>80757</v>
      </c>
      <c r="I47" s="167">
        <v>0.84733831940167181</v>
      </c>
      <c r="J47" s="167">
        <v>0.92746316309303689</v>
      </c>
      <c r="K47" s="164">
        <v>59987</v>
      </c>
      <c r="L47" s="164">
        <v>54815</v>
      </c>
      <c r="M47" s="167">
        <v>0.68892768137080385</v>
      </c>
      <c r="N47" s="168">
        <v>0.7428086729323774</v>
      </c>
      <c r="P47" s="9"/>
    </row>
    <row r="48" spans="1:16" ht="12.75" customHeight="1" x14ac:dyDescent="0.2">
      <c r="A48" s="726"/>
      <c r="B48" s="731"/>
      <c r="C48" s="169" t="s">
        <v>52</v>
      </c>
      <c r="D48" s="170">
        <v>52919</v>
      </c>
      <c r="E48" s="171">
        <v>28873</v>
      </c>
      <c r="F48" s="172">
        <v>1.8328195892356181</v>
      </c>
      <c r="G48" s="171">
        <v>44867</v>
      </c>
      <c r="H48" s="173">
        <v>26020</v>
      </c>
      <c r="I48" s="174">
        <v>0.84784292976057751</v>
      </c>
      <c r="J48" s="174">
        <v>0.90118796107089671</v>
      </c>
      <c r="K48" s="171">
        <v>11735</v>
      </c>
      <c r="L48" s="171">
        <v>9748</v>
      </c>
      <c r="M48" s="174">
        <v>0.40643507775430332</v>
      </c>
      <c r="N48" s="175">
        <v>0.45099923136049191</v>
      </c>
      <c r="P48" s="9"/>
    </row>
    <row r="49" spans="1:20" ht="12.75" customHeight="1" x14ac:dyDescent="0.2">
      <c r="A49" s="726"/>
      <c r="B49" s="728" t="s">
        <v>53</v>
      </c>
      <c r="C49" s="729"/>
      <c r="D49" s="156">
        <v>59483</v>
      </c>
      <c r="E49" s="157">
        <v>47704</v>
      </c>
      <c r="F49" s="158">
        <v>1.2469184974006373</v>
      </c>
      <c r="G49" s="157">
        <v>50304</v>
      </c>
      <c r="H49" s="159">
        <v>42011</v>
      </c>
      <c r="I49" s="160">
        <v>0.84568700300926314</v>
      </c>
      <c r="J49" s="160">
        <v>0.88065990273352335</v>
      </c>
      <c r="K49" s="157">
        <v>23768</v>
      </c>
      <c r="L49" s="157">
        <v>22338</v>
      </c>
      <c r="M49" s="160">
        <v>0.4982391413717927</v>
      </c>
      <c r="N49" s="161">
        <v>0.56575658756040081</v>
      </c>
      <c r="P49" s="9"/>
    </row>
    <row r="50" spans="1:20" ht="12.75" customHeight="1" x14ac:dyDescent="0.2">
      <c r="A50" s="726"/>
      <c r="B50" s="730" t="s">
        <v>49</v>
      </c>
      <c r="C50" s="162" t="s">
        <v>51</v>
      </c>
      <c r="D50" s="163">
        <v>54848</v>
      </c>
      <c r="E50" s="164">
        <v>44830</v>
      </c>
      <c r="F50" s="165">
        <v>1.2234664287307606</v>
      </c>
      <c r="G50" s="164">
        <v>46386</v>
      </c>
      <c r="H50" s="166">
        <v>39358</v>
      </c>
      <c r="I50" s="167">
        <v>0.8457190781796966</v>
      </c>
      <c r="J50" s="167">
        <v>0.87793888021414235</v>
      </c>
      <c r="K50" s="164">
        <v>22683</v>
      </c>
      <c r="L50" s="164">
        <v>21263</v>
      </c>
      <c r="M50" s="167">
        <v>0.50597813963863481</v>
      </c>
      <c r="N50" s="168">
        <v>0.57632501651506685</v>
      </c>
      <c r="P50" s="9"/>
    </row>
    <row r="51" spans="1:20" ht="12.75" customHeight="1" thickBot="1" x14ac:dyDescent="0.25">
      <c r="A51" s="749"/>
      <c r="B51" s="750"/>
      <c r="C51" s="176" t="s">
        <v>52</v>
      </c>
      <c r="D51" s="177">
        <v>4635</v>
      </c>
      <c r="E51" s="178">
        <v>4123</v>
      </c>
      <c r="F51" s="179">
        <v>1.1241814212951735</v>
      </c>
      <c r="G51" s="178">
        <v>3918</v>
      </c>
      <c r="H51" s="180">
        <v>3544</v>
      </c>
      <c r="I51" s="181">
        <v>0.84530744336569574</v>
      </c>
      <c r="J51" s="181">
        <v>0.85956827552752846</v>
      </c>
      <c r="K51" s="178">
        <v>1174</v>
      </c>
      <c r="L51" s="178">
        <v>1098</v>
      </c>
      <c r="M51" s="181">
        <v>0.28474411836041719</v>
      </c>
      <c r="N51" s="182">
        <v>0.33126410835214448</v>
      </c>
      <c r="P51" s="9"/>
    </row>
    <row r="52" spans="1:20" ht="12.75" customHeight="1" thickBot="1" x14ac:dyDescent="0.25">
      <c r="A52" s="747" t="s">
        <v>12</v>
      </c>
      <c r="B52" s="748"/>
      <c r="C52" s="748"/>
      <c r="D52" s="748"/>
      <c r="E52" s="748"/>
      <c r="F52" s="748"/>
      <c r="G52" s="748"/>
      <c r="H52" s="748"/>
      <c r="I52" s="748"/>
      <c r="J52" s="748"/>
      <c r="K52" s="748"/>
      <c r="L52" s="748"/>
      <c r="M52" s="748"/>
      <c r="N52" s="751"/>
      <c r="O52" s="183"/>
      <c r="P52" s="183"/>
      <c r="Q52" s="183"/>
      <c r="R52" s="183"/>
      <c r="S52" s="183"/>
    </row>
    <row r="53" spans="1:20" ht="12.75" customHeight="1" x14ac:dyDescent="0.2">
      <c r="A53" s="147" t="s">
        <v>48</v>
      </c>
      <c r="B53" s="148"/>
      <c r="C53" s="149"/>
      <c r="D53" s="150">
        <v>323704</v>
      </c>
      <c r="E53" s="151">
        <v>146800</v>
      </c>
      <c r="F53" s="152">
        <v>2.205068119891008</v>
      </c>
      <c r="G53" s="151">
        <v>274428</v>
      </c>
      <c r="H53" s="153">
        <v>135231</v>
      </c>
      <c r="I53" s="154">
        <v>0.84777451004621507</v>
      </c>
      <c r="J53" s="154">
        <v>0.92119209809264302</v>
      </c>
      <c r="K53" s="151">
        <v>97190</v>
      </c>
      <c r="L53" s="151">
        <v>92727</v>
      </c>
      <c r="M53" s="154">
        <v>0.66205722070844686</v>
      </c>
      <c r="N53" s="155">
        <v>0.71869615694626232</v>
      </c>
      <c r="O53" s="183"/>
      <c r="P53" s="183"/>
      <c r="Q53" s="183"/>
      <c r="R53" s="183"/>
      <c r="S53" s="183"/>
    </row>
    <row r="54" spans="1:20" ht="12.75" customHeight="1" x14ac:dyDescent="0.2">
      <c r="A54" s="725" t="s">
        <v>49</v>
      </c>
      <c r="B54" s="728" t="s">
        <v>50</v>
      </c>
      <c r="C54" s="729"/>
      <c r="D54" s="156">
        <v>254098</v>
      </c>
      <c r="E54" s="157">
        <v>99428</v>
      </c>
      <c r="F54" s="158">
        <v>2.5555980206782798</v>
      </c>
      <c r="G54" s="157">
        <v>215576</v>
      </c>
      <c r="H54" s="159">
        <v>92788</v>
      </c>
      <c r="I54" s="160">
        <v>0.84839707514423568</v>
      </c>
      <c r="J54" s="160">
        <v>0.93321800700004021</v>
      </c>
      <c r="K54" s="157">
        <v>69762</v>
      </c>
      <c r="L54" s="157">
        <v>66133</v>
      </c>
      <c r="M54" s="160">
        <v>0.70163334272036049</v>
      </c>
      <c r="N54" s="161">
        <v>0.7518429107212139</v>
      </c>
      <c r="O54" s="183"/>
      <c r="P54" s="183"/>
      <c r="Q54" s="183"/>
      <c r="R54" s="183"/>
      <c r="S54" s="183"/>
    </row>
    <row r="55" spans="1:20" ht="12.75" customHeight="1" x14ac:dyDescent="0.2">
      <c r="A55" s="726"/>
      <c r="B55" s="730" t="s">
        <v>49</v>
      </c>
      <c r="C55" s="162" t="s">
        <v>51</v>
      </c>
      <c r="D55" s="163">
        <v>211451</v>
      </c>
      <c r="E55" s="164">
        <v>92462</v>
      </c>
      <c r="F55" s="165">
        <v>2.2868962384547165</v>
      </c>
      <c r="G55" s="164">
        <v>179506</v>
      </c>
      <c r="H55" s="166">
        <v>86167</v>
      </c>
      <c r="I55" s="167">
        <v>0.84892481000326314</v>
      </c>
      <c r="J55" s="167">
        <v>0.93191797711492286</v>
      </c>
      <c r="K55" s="164">
        <v>65711</v>
      </c>
      <c r="L55" s="164">
        <v>60062</v>
      </c>
      <c r="M55" s="167">
        <v>0.71068114468646582</v>
      </c>
      <c r="N55" s="168">
        <v>0.76260053152599028</v>
      </c>
      <c r="O55" s="183"/>
      <c r="P55" s="183"/>
      <c r="Q55" s="183"/>
      <c r="R55" s="183"/>
      <c r="S55" s="183"/>
    </row>
    <row r="56" spans="1:20" ht="12.75" customHeight="1" x14ac:dyDescent="0.25">
      <c r="A56" s="726"/>
      <c r="B56" s="731"/>
      <c r="C56" s="169" t="s">
        <v>52</v>
      </c>
      <c r="D56" s="170">
        <v>42647</v>
      </c>
      <c r="E56" s="171">
        <v>23151</v>
      </c>
      <c r="F56" s="172">
        <v>1.8421234503909119</v>
      </c>
      <c r="G56" s="171">
        <v>36070</v>
      </c>
      <c r="H56" s="173">
        <v>20645</v>
      </c>
      <c r="I56" s="174">
        <v>0.84578047693858893</v>
      </c>
      <c r="J56" s="174">
        <v>0.89175413589045827</v>
      </c>
      <c r="K56" s="171">
        <v>8152</v>
      </c>
      <c r="L56" s="171">
        <v>6771</v>
      </c>
      <c r="M56" s="174">
        <v>0.35212301844412769</v>
      </c>
      <c r="N56" s="175">
        <v>0.39486558488738194</v>
      </c>
      <c r="O56" s="183"/>
      <c r="P56"/>
      <c r="Q56" s="183"/>
      <c r="R56" s="183"/>
      <c r="S56" s="8" t="s">
        <v>54</v>
      </c>
      <c r="T56" s="8" t="s">
        <v>54</v>
      </c>
    </row>
    <row r="57" spans="1:20" ht="12.75" customHeight="1" x14ac:dyDescent="0.2">
      <c r="A57" s="726"/>
      <c r="B57" s="728" t="s">
        <v>53</v>
      </c>
      <c r="C57" s="729"/>
      <c r="D57" s="156">
        <v>69606</v>
      </c>
      <c r="E57" s="157">
        <v>54728</v>
      </c>
      <c r="F57" s="158">
        <v>1.2718535301856453</v>
      </c>
      <c r="G57" s="157">
        <v>58852</v>
      </c>
      <c r="H57" s="159">
        <v>48241</v>
      </c>
      <c r="I57" s="160">
        <v>0.84550182455535439</v>
      </c>
      <c r="J57" s="160">
        <v>0.8814683525800322</v>
      </c>
      <c r="K57" s="157">
        <v>28973</v>
      </c>
      <c r="L57" s="157">
        <v>27276</v>
      </c>
      <c r="M57" s="160">
        <v>0.52939994152901626</v>
      </c>
      <c r="N57" s="161">
        <v>0.60058871084761922</v>
      </c>
      <c r="O57" s="183"/>
      <c r="P57" s="183"/>
      <c r="Q57" s="183"/>
      <c r="R57" s="183"/>
    </row>
    <row r="58" spans="1:20" ht="12.75" customHeight="1" x14ac:dyDescent="0.2">
      <c r="A58" s="726"/>
      <c r="B58" s="730" t="s">
        <v>49</v>
      </c>
      <c r="C58" s="162" t="s">
        <v>51</v>
      </c>
      <c r="D58" s="163">
        <v>66566</v>
      </c>
      <c r="E58" s="164">
        <v>52879</v>
      </c>
      <c r="F58" s="165">
        <v>1.2588362109722195</v>
      </c>
      <c r="G58" s="164">
        <v>56260</v>
      </c>
      <c r="H58" s="166">
        <v>46540</v>
      </c>
      <c r="I58" s="167">
        <v>0.84517621608629034</v>
      </c>
      <c r="J58" s="167">
        <v>0.88012254392102729</v>
      </c>
      <c r="K58" s="164">
        <v>28066</v>
      </c>
      <c r="L58" s="164">
        <v>26416</v>
      </c>
      <c r="M58" s="167">
        <v>0.53075890239981849</v>
      </c>
      <c r="N58" s="168">
        <v>0.60305113880532879</v>
      </c>
      <c r="O58" s="183"/>
      <c r="P58" s="183"/>
      <c r="Q58" s="183"/>
      <c r="R58" s="183"/>
    </row>
    <row r="59" spans="1:20" ht="12.75" customHeight="1" thickBot="1" x14ac:dyDescent="0.25">
      <c r="A59" s="749"/>
      <c r="B59" s="750"/>
      <c r="C59" s="176" t="s">
        <v>52</v>
      </c>
      <c r="D59" s="177">
        <v>3040</v>
      </c>
      <c r="E59" s="178">
        <v>2721</v>
      </c>
      <c r="F59" s="179">
        <v>1.1172363101800808</v>
      </c>
      <c r="G59" s="178">
        <v>2592</v>
      </c>
      <c r="H59" s="180">
        <v>2365</v>
      </c>
      <c r="I59" s="181">
        <v>0.85263157894736841</v>
      </c>
      <c r="J59" s="181">
        <v>0.86916574788680634</v>
      </c>
      <c r="K59" s="178">
        <v>993</v>
      </c>
      <c r="L59" s="178">
        <v>893</v>
      </c>
      <c r="M59" s="181">
        <v>0.36493936052921722</v>
      </c>
      <c r="N59" s="182">
        <v>0.41987315010570825</v>
      </c>
    </row>
    <row r="60" spans="1:20" ht="12.75" customHeight="1" thickBot="1" x14ac:dyDescent="0.25">
      <c r="A60" s="747" t="s">
        <v>13</v>
      </c>
      <c r="B60" s="748"/>
      <c r="C60" s="748"/>
      <c r="D60" s="748"/>
      <c r="E60" s="748"/>
      <c r="F60" s="748"/>
      <c r="G60" s="748"/>
      <c r="H60" s="748"/>
      <c r="I60" s="748"/>
      <c r="J60" s="748"/>
      <c r="K60" s="748"/>
      <c r="L60" s="748"/>
      <c r="M60" s="748"/>
      <c r="N60" s="751"/>
    </row>
    <row r="61" spans="1:20" ht="12.75" customHeight="1" x14ac:dyDescent="0.2">
      <c r="A61" s="184" t="s">
        <v>48</v>
      </c>
      <c r="B61" s="149"/>
      <c r="C61" s="149"/>
      <c r="D61" s="150">
        <v>320365</v>
      </c>
      <c r="E61" s="185">
        <v>147277</v>
      </c>
      <c r="F61" s="152">
        <f>D61/E61</f>
        <v>2.1752547919906027</v>
      </c>
      <c r="G61" s="153">
        <v>273393</v>
      </c>
      <c r="H61" s="153">
        <v>136117</v>
      </c>
      <c r="I61" s="154">
        <f t="shared" ref="I61:I67" si="17">G61/D61</f>
        <v>0.85337973873550477</v>
      </c>
      <c r="J61" s="154">
        <f t="shared" ref="J61:J67" si="18">+H61/E61</f>
        <v>0.92422442064952437</v>
      </c>
      <c r="K61" s="153">
        <v>104003</v>
      </c>
      <c r="L61" s="153">
        <v>98726</v>
      </c>
      <c r="M61" s="154">
        <f t="shared" ref="M61:M67" si="19">+K61/E61</f>
        <v>0.70617272214941917</v>
      </c>
      <c r="N61" s="155">
        <f t="shared" ref="N61:N67" si="20">K61/H61</f>
        <v>0.76407061572029944</v>
      </c>
      <c r="O61" s="29"/>
      <c r="P61" s="29"/>
    </row>
    <row r="62" spans="1:20" ht="12.75" customHeight="1" x14ac:dyDescent="0.2">
      <c r="A62" s="725" t="s">
        <v>49</v>
      </c>
      <c r="B62" s="728" t="s">
        <v>50</v>
      </c>
      <c r="C62" s="729"/>
      <c r="D62" s="156">
        <v>249947</v>
      </c>
      <c r="E62" s="186">
        <v>98695</v>
      </c>
      <c r="F62" s="158">
        <f t="shared" ref="F62:F67" si="21">D62/E62</f>
        <v>2.5325193778813517</v>
      </c>
      <c r="G62" s="159">
        <v>213508</v>
      </c>
      <c r="H62" s="159">
        <v>92379</v>
      </c>
      <c r="I62" s="160">
        <f t="shared" si="17"/>
        <v>0.85421309317575322</v>
      </c>
      <c r="J62" s="160">
        <f t="shared" si="18"/>
        <v>0.93600486346826084</v>
      </c>
      <c r="K62" s="159">
        <v>73177</v>
      </c>
      <c r="L62" s="159">
        <v>69266</v>
      </c>
      <c r="M62" s="160">
        <f t="shared" si="19"/>
        <v>0.7414458685850347</v>
      </c>
      <c r="N62" s="161">
        <f t="shared" si="20"/>
        <v>0.7921389060284264</v>
      </c>
      <c r="O62" s="29"/>
      <c r="P62" s="29"/>
    </row>
    <row r="63" spans="1:20" ht="12.75" customHeight="1" x14ac:dyDescent="0.2">
      <c r="A63" s="726"/>
      <c r="B63" s="730" t="s">
        <v>49</v>
      </c>
      <c r="C63" s="162" t="s">
        <v>51</v>
      </c>
      <c r="D63" s="163">
        <v>212240</v>
      </c>
      <c r="E63" s="187">
        <v>92484</v>
      </c>
      <c r="F63" s="165">
        <f t="shared" si="21"/>
        <v>2.2948834392976081</v>
      </c>
      <c r="G63" s="166">
        <v>182042</v>
      </c>
      <c r="H63" s="166">
        <v>86771</v>
      </c>
      <c r="I63" s="167">
        <f t="shared" si="17"/>
        <v>0.85771767810026389</v>
      </c>
      <c r="J63" s="167">
        <f t="shared" si="18"/>
        <v>0.93822715280480951</v>
      </c>
      <c r="K63" s="166">
        <v>69739</v>
      </c>
      <c r="L63" s="166">
        <v>63820</v>
      </c>
      <c r="M63" s="167">
        <f t="shared" si="19"/>
        <v>0.75406556809826564</v>
      </c>
      <c r="N63" s="168">
        <f t="shared" si="20"/>
        <v>0.80371322215947727</v>
      </c>
      <c r="O63" s="29"/>
      <c r="P63" s="29"/>
    </row>
    <row r="64" spans="1:20" ht="12.75" customHeight="1" x14ac:dyDescent="0.2">
      <c r="A64" s="726"/>
      <c r="B64" s="746"/>
      <c r="C64" s="169" t="s">
        <v>52</v>
      </c>
      <c r="D64" s="170">
        <v>37707</v>
      </c>
      <c r="E64" s="188">
        <v>20124</v>
      </c>
      <c r="F64" s="172">
        <f t="shared" si="21"/>
        <v>1.8737328562909958</v>
      </c>
      <c r="G64" s="173">
        <v>31466</v>
      </c>
      <c r="H64" s="173">
        <v>17644</v>
      </c>
      <c r="I64" s="174">
        <f t="shared" si="17"/>
        <v>0.83448696528496036</v>
      </c>
      <c r="J64" s="174">
        <f t="shared" si="18"/>
        <v>0.8767640628105744</v>
      </c>
      <c r="K64" s="173">
        <v>7198</v>
      </c>
      <c r="L64" s="173">
        <v>6123</v>
      </c>
      <c r="M64" s="174">
        <f t="shared" si="19"/>
        <v>0.3576823693102763</v>
      </c>
      <c r="N64" s="175">
        <f t="shared" si="20"/>
        <v>0.40795737927907505</v>
      </c>
    </row>
    <row r="65" spans="1:27" ht="12.75" customHeight="1" x14ac:dyDescent="0.2">
      <c r="A65" s="726"/>
      <c r="B65" s="728" t="s">
        <v>53</v>
      </c>
      <c r="C65" s="729"/>
      <c r="D65" s="156">
        <v>70418</v>
      </c>
      <c r="E65" s="186">
        <v>56180</v>
      </c>
      <c r="F65" s="158">
        <f t="shared" si="21"/>
        <v>1.2534353862584551</v>
      </c>
      <c r="G65" s="159">
        <v>59885</v>
      </c>
      <c r="H65" s="159">
        <v>49787</v>
      </c>
      <c r="I65" s="160">
        <f t="shared" si="17"/>
        <v>0.85042176716180518</v>
      </c>
      <c r="J65" s="160">
        <f t="shared" si="18"/>
        <v>0.88620505517977932</v>
      </c>
      <c r="K65" s="159">
        <v>32645</v>
      </c>
      <c r="L65" s="159">
        <v>30222</v>
      </c>
      <c r="M65" s="160">
        <f t="shared" si="19"/>
        <v>0.58107867568529725</v>
      </c>
      <c r="N65" s="161">
        <f t="shared" si="20"/>
        <v>0.65569325325888284</v>
      </c>
    </row>
    <row r="66" spans="1:27" ht="12.75" customHeight="1" x14ac:dyDescent="0.2">
      <c r="A66" s="726"/>
      <c r="B66" s="730" t="s">
        <v>49</v>
      </c>
      <c r="C66" s="162" t="s">
        <v>51</v>
      </c>
      <c r="D66" s="163">
        <v>68437</v>
      </c>
      <c r="E66" s="187">
        <v>55002</v>
      </c>
      <c r="F66" s="165">
        <f t="shared" si="21"/>
        <v>1.2442638449510928</v>
      </c>
      <c r="G66" s="166">
        <v>58324</v>
      </c>
      <c r="H66" s="166">
        <v>48786</v>
      </c>
      <c r="I66" s="167">
        <f t="shared" si="17"/>
        <v>0.85222905738124111</v>
      </c>
      <c r="J66" s="167">
        <f t="shared" si="18"/>
        <v>0.88698592778444418</v>
      </c>
      <c r="K66" s="166">
        <v>32001</v>
      </c>
      <c r="L66" s="166">
        <v>29573</v>
      </c>
      <c r="M66" s="167">
        <f t="shared" si="19"/>
        <v>0.58181520671975562</v>
      </c>
      <c r="N66" s="168">
        <f t="shared" si="20"/>
        <v>0.65594637805927936</v>
      </c>
    </row>
    <row r="67" spans="1:27" ht="12.75" customHeight="1" thickBot="1" x14ac:dyDescent="0.25">
      <c r="A67" s="727"/>
      <c r="B67" s="732"/>
      <c r="C67" s="189" t="s">
        <v>52</v>
      </c>
      <c r="D67" s="190">
        <v>1981</v>
      </c>
      <c r="E67" s="191">
        <v>1783</v>
      </c>
      <c r="F67" s="192">
        <f t="shared" si="21"/>
        <v>1.1110487941671341</v>
      </c>
      <c r="G67" s="193">
        <v>1561</v>
      </c>
      <c r="H67" s="193">
        <v>1426</v>
      </c>
      <c r="I67" s="194">
        <f t="shared" si="17"/>
        <v>0.78798586572438167</v>
      </c>
      <c r="J67" s="194">
        <f t="shared" si="18"/>
        <v>0.79977565900168257</v>
      </c>
      <c r="K67" s="193">
        <v>737</v>
      </c>
      <c r="L67" s="193">
        <v>671</v>
      </c>
      <c r="M67" s="194">
        <f t="shared" si="19"/>
        <v>0.41334828939988782</v>
      </c>
      <c r="N67" s="195">
        <f t="shared" si="20"/>
        <v>0.51683029453015428</v>
      </c>
    </row>
    <row r="68" spans="1:27" ht="12.75" customHeight="1" thickTop="1" thickBot="1" x14ac:dyDescent="0.25">
      <c r="A68" s="747" t="s">
        <v>14</v>
      </c>
      <c r="B68" s="748"/>
      <c r="C68" s="748"/>
      <c r="D68" s="748"/>
      <c r="E68" s="748"/>
      <c r="F68" s="748"/>
      <c r="G68" s="748"/>
      <c r="H68" s="748"/>
      <c r="I68" s="748"/>
      <c r="J68" s="748"/>
      <c r="K68" s="748"/>
      <c r="L68" s="748"/>
      <c r="M68" s="748"/>
      <c r="N68" s="751"/>
    </row>
    <row r="69" spans="1:27" ht="12.75" customHeight="1" x14ac:dyDescent="0.2">
      <c r="A69" s="184" t="s">
        <v>48</v>
      </c>
      <c r="B69" s="149"/>
      <c r="C69" s="149"/>
      <c r="D69" s="150">
        <v>324993</v>
      </c>
      <c r="E69" s="185">
        <v>146620</v>
      </c>
      <c r="F69" s="152">
        <f>D69/E69</f>
        <v>2.2165666348383577</v>
      </c>
      <c r="G69" s="153">
        <v>282097</v>
      </c>
      <c r="H69" s="153">
        <v>136767</v>
      </c>
      <c r="I69" s="154">
        <f t="shared" ref="I69:I75" si="22">G69/D69</f>
        <v>0.86800946481924224</v>
      </c>
      <c r="J69" s="154">
        <f t="shared" ref="J69:J75" si="23">+H69/E69</f>
        <v>0.93279907243213744</v>
      </c>
      <c r="K69" s="153">
        <v>105570</v>
      </c>
      <c r="L69" s="153">
        <v>99818</v>
      </c>
      <c r="M69" s="154">
        <f t="shared" ref="M69:M75" si="24">+K69/E69</f>
        <v>0.72002455326694859</v>
      </c>
      <c r="N69" s="155">
        <f t="shared" ref="N69:N75" si="25">K69/H69</f>
        <v>0.77189672947421528</v>
      </c>
      <c r="O69" s="29"/>
      <c r="P69" s="29"/>
    </row>
    <row r="70" spans="1:27" ht="12.75" customHeight="1" x14ac:dyDescent="0.2">
      <c r="A70" s="725" t="s">
        <v>49</v>
      </c>
      <c r="B70" s="728" t="s">
        <v>50</v>
      </c>
      <c r="C70" s="729"/>
      <c r="D70" s="156">
        <v>257108</v>
      </c>
      <c r="E70" s="186">
        <v>100560</v>
      </c>
      <c r="F70" s="158">
        <f t="shared" ref="F70:F75" si="26">D70/E70</f>
        <v>2.5567621320604612</v>
      </c>
      <c r="G70" s="159">
        <v>223710</v>
      </c>
      <c r="H70" s="159">
        <v>94893</v>
      </c>
      <c r="I70" s="160">
        <f t="shared" si="22"/>
        <v>0.87010128039578694</v>
      </c>
      <c r="J70" s="160">
        <f t="shared" si="23"/>
        <v>0.94364558472553695</v>
      </c>
      <c r="K70" s="159">
        <v>75344</v>
      </c>
      <c r="L70" s="159">
        <v>70703</v>
      </c>
      <c r="M70" s="160">
        <f t="shared" si="24"/>
        <v>0.74924423229912485</v>
      </c>
      <c r="N70" s="161">
        <f t="shared" si="25"/>
        <v>0.79398901921111142</v>
      </c>
      <c r="O70" s="29"/>
      <c r="P70" s="29"/>
    </row>
    <row r="71" spans="1:27" ht="12.75" customHeight="1" x14ac:dyDescent="0.2">
      <c r="A71" s="726"/>
      <c r="B71" s="730" t="s">
        <v>49</v>
      </c>
      <c r="C71" s="162" t="s">
        <v>51</v>
      </c>
      <c r="D71" s="163">
        <v>221555</v>
      </c>
      <c r="E71" s="187">
        <v>95168</v>
      </c>
      <c r="F71" s="165">
        <f t="shared" si="26"/>
        <v>2.3280409381304641</v>
      </c>
      <c r="G71" s="166">
        <v>193064</v>
      </c>
      <c r="H71" s="166">
        <v>89811</v>
      </c>
      <c r="I71" s="167">
        <f t="shared" si="22"/>
        <v>0.87140439168603734</v>
      </c>
      <c r="J71" s="167">
        <f t="shared" si="23"/>
        <v>0.94371007061197043</v>
      </c>
      <c r="K71" s="166">
        <v>72344</v>
      </c>
      <c r="L71" s="166">
        <v>65781</v>
      </c>
      <c r="M71" s="167">
        <f t="shared" si="24"/>
        <v>0.76017148621385344</v>
      </c>
      <c r="N71" s="168">
        <f t="shared" si="25"/>
        <v>0.80551380120475224</v>
      </c>
      <c r="O71" s="29"/>
      <c r="P71" s="29"/>
    </row>
    <row r="72" spans="1:27" ht="12.75" customHeight="1" x14ac:dyDescent="0.2">
      <c r="A72" s="726"/>
      <c r="B72" s="746"/>
      <c r="C72" s="169" t="s">
        <v>52</v>
      </c>
      <c r="D72" s="170">
        <v>35553</v>
      </c>
      <c r="E72" s="188">
        <v>18416</v>
      </c>
      <c r="F72" s="172">
        <f t="shared" si="26"/>
        <v>1.930549522154648</v>
      </c>
      <c r="G72" s="173">
        <v>30646</v>
      </c>
      <c r="H72" s="173">
        <v>16740</v>
      </c>
      <c r="I72" s="174">
        <f t="shared" si="22"/>
        <v>0.86198070486316203</v>
      </c>
      <c r="J72" s="174">
        <f t="shared" si="23"/>
        <v>0.90899218071242394</v>
      </c>
      <c r="K72" s="173">
        <v>6283</v>
      </c>
      <c r="L72" s="173">
        <v>5582</v>
      </c>
      <c r="M72" s="174">
        <f t="shared" si="24"/>
        <v>0.34117072111207647</v>
      </c>
      <c r="N72" s="175">
        <f t="shared" si="25"/>
        <v>0.37532855436081242</v>
      </c>
      <c r="W72" s="10"/>
      <c r="X72" s="10"/>
      <c r="Y72" s="10"/>
      <c r="Z72" s="10"/>
      <c r="AA72" s="10"/>
    </row>
    <row r="73" spans="1:27" ht="12.75" customHeight="1" x14ac:dyDescent="0.2">
      <c r="A73" s="726"/>
      <c r="B73" s="728" t="s">
        <v>53</v>
      </c>
      <c r="C73" s="729"/>
      <c r="D73" s="156">
        <v>67885</v>
      </c>
      <c r="E73" s="186">
        <v>53507</v>
      </c>
      <c r="F73" s="158">
        <f t="shared" si="26"/>
        <v>1.2687125049059003</v>
      </c>
      <c r="G73" s="159">
        <v>58387</v>
      </c>
      <c r="H73" s="159">
        <v>47931</v>
      </c>
      <c r="I73" s="160">
        <f t="shared" si="22"/>
        <v>0.86008691168888562</v>
      </c>
      <c r="J73" s="160">
        <f t="shared" si="23"/>
        <v>0.89578933597473231</v>
      </c>
      <c r="K73" s="159">
        <v>32300</v>
      </c>
      <c r="L73" s="159">
        <v>29966</v>
      </c>
      <c r="M73" s="160">
        <f t="shared" si="24"/>
        <v>0.60365933429270935</v>
      </c>
      <c r="N73" s="161">
        <f t="shared" si="25"/>
        <v>0.67388537689595462</v>
      </c>
      <c r="P73" s="28"/>
      <c r="Q73" s="28"/>
      <c r="R73" s="28"/>
      <c r="W73" s="10"/>
      <c r="X73" s="10"/>
      <c r="Y73" s="10"/>
      <c r="Z73" s="10"/>
      <c r="AA73" s="10"/>
    </row>
    <row r="74" spans="1:27" ht="12.75" customHeight="1" x14ac:dyDescent="0.2">
      <c r="A74" s="726"/>
      <c r="B74" s="730" t="s">
        <v>49</v>
      </c>
      <c r="C74" s="162" t="s">
        <v>51</v>
      </c>
      <c r="D74" s="163">
        <v>66620</v>
      </c>
      <c r="E74" s="187">
        <v>52790</v>
      </c>
      <c r="F74" s="165">
        <f t="shared" si="26"/>
        <v>1.2619814358780073</v>
      </c>
      <c r="G74" s="166">
        <v>57321</v>
      </c>
      <c r="H74" s="166">
        <v>47279</v>
      </c>
      <c r="I74" s="167">
        <f t="shared" si="22"/>
        <v>0.86041729210447315</v>
      </c>
      <c r="J74" s="167">
        <f t="shared" si="23"/>
        <v>0.89560522826292854</v>
      </c>
      <c r="K74" s="166">
        <v>31792</v>
      </c>
      <c r="L74" s="166">
        <v>29451</v>
      </c>
      <c r="M74" s="167">
        <f t="shared" si="24"/>
        <v>0.60223527183178638</v>
      </c>
      <c r="N74" s="168">
        <f t="shared" si="25"/>
        <v>0.67243385012373358</v>
      </c>
      <c r="P74" s="39"/>
      <c r="Q74" s="39"/>
      <c r="R74" s="39"/>
      <c r="W74" s="10"/>
      <c r="X74" s="10"/>
      <c r="Y74" s="10"/>
      <c r="Z74" s="10"/>
      <c r="AA74" s="10"/>
    </row>
    <row r="75" spans="1:27" ht="12.75" customHeight="1" thickBot="1" x14ac:dyDescent="0.25">
      <c r="A75" s="727"/>
      <c r="B75" s="732"/>
      <c r="C75" s="189" t="s">
        <v>52</v>
      </c>
      <c r="D75" s="190">
        <v>1265</v>
      </c>
      <c r="E75" s="191">
        <v>1098</v>
      </c>
      <c r="F75" s="192">
        <f t="shared" si="26"/>
        <v>1.1520947176684881</v>
      </c>
      <c r="G75" s="193">
        <v>1066</v>
      </c>
      <c r="H75" s="193">
        <v>953</v>
      </c>
      <c r="I75" s="194">
        <f t="shared" si="22"/>
        <v>0.84268774703557314</v>
      </c>
      <c r="J75" s="194">
        <f t="shared" si="23"/>
        <v>0.86794171220400729</v>
      </c>
      <c r="K75" s="193">
        <v>597</v>
      </c>
      <c r="L75" s="193">
        <v>538</v>
      </c>
      <c r="M75" s="194">
        <f t="shared" si="24"/>
        <v>0.54371584699453557</v>
      </c>
      <c r="N75" s="195">
        <f t="shared" si="25"/>
        <v>0.62644281217208819</v>
      </c>
      <c r="P75" s="28"/>
      <c r="Q75" s="28"/>
      <c r="R75" s="28"/>
      <c r="V75" s="10"/>
      <c r="W75" s="10"/>
      <c r="X75" s="10"/>
      <c r="Y75" s="10"/>
      <c r="Z75" s="10"/>
      <c r="AA75" s="10"/>
    </row>
    <row r="76" spans="1:27" ht="12.75" customHeight="1" thickTop="1" thickBot="1" x14ac:dyDescent="0.25">
      <c r="A76" s="747" t="s">
        <v>15</v>
      </c>
      <c r="B76" s="748"/>
      <c r="C76" s="748"/>
      <c r="D76" s="748"/>
      <c r="E76" s="748"/>
      <c r="F76" s="748"/>
      <c r="G76" s="748"/>
      <c r="H76" s="748"/>
      <c r="I76" s="748"/>
      <c r="J76" s="748"/>
      <c r="K76" s="748"/>
      <c r="L76" s="748"/>
      <c r="M76" s="748"/>
      <c r="N76" s="751"/>
      <c r="R76" s="28"/>
      <c r="S76" s="28"/>
      <c r="Y76" s="10"/>
      <c r="Z76" s="10"/>
      <c r="AA76" s="10"/>
    </row>
    <row r="77" spans="1:27" ht="12.75" customHeight="1" x14ac:dyDescent="0.2">
      <c r="A77" s="184" t="s">
        <v>48</v>
      </c>
      <c r="B77" s="149"/>
      <c r="C77" s="149"/>
      <c r="D77" s="150">
        <v>331536</v>
      </c>
      <c r="E77" s="185">
        <v>150588</v>
      </c>
      <c r="F77" s="152">
        <f>D77/E77</f>
        <v>2.2016096900151405</v>
      </c>
      <c r="G77" s="153">
        <v>288945</v>
      </c>
      <c r="H77" s="153">
        <v>140072</v>
      </c>
      <c r="I77" s="154">
        <f t="shared" ref="I77:I83" si="27">G77/D77</f>
        <v>0.8715343130157811</v>
      </c>
      <c r="J77" s="154">
        <f t="shared" ref="J77:J83" si="28">+H77/E77</f>
        <v>0.93016707838605994</v>
      </c>
      <c r="K77" s="153">
        <v>106437</v>
      </c>
      <c r="L77" s="153">
        <v>100676</v>
      </c>
      <c r="M77" s="154">
        <f t="shared" ref="M77:M83" si="29">+K77/E77</f>
        <v>0.70680930751454296</v>
      </c>
      <c r="N77" s="155">
        <f t="shared" ref="N77:N83" si="30">K77/H77</f>
        <v>0.75987349363184653</v>
      </c>
      <c r="R77" s="28"/>
      <c r="S77" s="28"/>
      <c r="Y77" s="10"/>
      <c r="Z77" s="10"/>
      <c r="AA77" s="10"/>
    </row>
    <row r="78" spans="1:27" ht="12.75" customHeight="1" x14ac:dyDescent="0.2">
      <c r="A78" s="725" t="s">
        <v>49</v>
      </c>
      <c r="B78" s="728" t="s">
        <v>50</v>
      </c>
      <c r="C78" s="729"/>
      <c r="D78" s="156">
        <v>265780</v>
      </c>
      <c r="E78" s="186">
        <v>105507</v>
      </c>
      <c r="F78" s="158">
        <f t="shared" ref="F78:F83" si="31">D78/E78</f>
        <v>2.5190745637730196</v>
      </c>
      <c r="G78" s="159">
        <v>232752</v>
      </c>
      <c r="H78" s="159">
        <v>99421</v>
      </c>
      <c r="I78" s="160">
        <f t="shared" si="27"/>
        <v>0.87573180826247277</v>
      </c>
      <c r="J78" s="160">
        <f t="shared" si="28"/>
        <v>0.94231662354156598</v>
      </c>
      <c r="K78" s="159">
        <v>77298</v>
      </c>
      <c r="L78" s="159">
        <v>72971</v>
      </c>
      <c r="M78" s="160">
        <f t="shared" si="29"/>
        <v>0.73263385367795497</v>
      </c>
      <c r="N78" s="161">
        <f t="shared" si="30"/>
        <v>0.7774816185715292</v>
      </c>
      <c r="Y78" s="10"/>
      <c r="Z78" s="10"/>
      <c r="AA78" s="10"/>
    </row>
    <row r="79" spans="1:27" ht="12.75" customHeight="1" x14ac:dyDescent="0.2">
      <c r="A79" s="726"/>
      <c r="B79" s="730" t="s">
        <v>49</v>
      </c>
      <c r="C79" s="162" t="s">
        <v>51</v>
      </c>
      <c r="D79" s="163">
        <v>230623</v>
      </c>
      <c r="E79" s="187">
        <v>100377</v>
      </c>
      <c r="F79" s="165">
        <f t="shared" si="31"/>
        <v>2.2975681680066149</v>
      </c>
      <c r="G79" s="166">
        <v>202103</v>
      </c>
      <c r="H79" s="166">
        <v>94678</v>
      </c>
      <c r="I79" s="167">
        <f t="shared" si="27"/>
        <v>0.87633497092657719</v>
      </c>
      <c r="J79" s="167">
        <f t="shared" si="28"/>
        <v>0.94322404534903415</v>
      </c>
      <c r="K79" s="166">
        <v>74324</v>
      </c>
      <c r="L79" s="166">
        <v>68079</v>
      </c>
      <c r="M79" s="167">
        <f t="shared" si="29"/>
        <v>0.74044850912061533</v>
      </c>
      <c r="N79" s="168">
        <f t="shared" si="30"/>
        <v>0.78501869494497134</v>
      </c>
      <c r="Y79" s="10"/>
      <c r="Z79" s="10"/>
      <c r="AA79" s="10"/>
    </row>
    <row r="80" spans="1:27" ht="12.75" customHeight="1" x14ac:dyDescent="0.2">
      <c r="A80" s="726"/>
      <c r="B80" s="746"/>
      <c r="C80" s="169" t="s">
        <v>52</v>
      </c>
      <c r="D80" s="170">
        <v>35157</v>
      </c>
      <c r="E80" s="188">
        <v>17862</v>
      </c>
      <c r="F80" s="172">
        <f t="shared" si="31"/>
        <v>1.9682566341954988</v>
      </c>
      <c r="G80" s="173">
        <v>30649</v>
      </c>
      <c r="H80" s="173">
        <v>16189</v>
      </c>
      <c r="I80" s="174">
        <f t="shared" si="27"/>
        <v>0.87177517990727305</v>
      </c>
      <c r="J80" s="174">
        <f t="shared" si="28"/>
        <v>0.90633747620647187</v>
      </c>
      <c r="K80" s="173">
        <v>6109</v>
      </c>
      <c r="L80" s="173">
        <v>5461</v>
      </c>
      <c r="M80" s="174">
        <f t="shared" si="29"/>
        <v>0.34201097301533984</v>
      </c>
      <c r="N80" s="175">
        <f t="shared" si="30"/>
        <v>0.37735499413181789</v>
      </c>
      <c r="Y80" s="10"/>
      <c r="Z80" s="10"/>
      <c r="AA80" s="10"/>
    </row>
    <row r="81" spans="1:27" ht="12.75" customHeight="1" x14ac:dyDescent="0.2">
      <c r="A81" s="726"/>
      <c r="B81" s="728" t="s">
        <v>53</v>
      </c>
      <c r="C81" s="729"/>
      <c r="D81" s="156">
        <v>65756</v>
      </c>
      <c r="E81" s="186">
        <v>52807</v>
      </c>
      <c r="F81" s="158">
        <f t="shared" si="31"/>
        <v>1.2452137027288048</v>
      </c>
      <c r="G81" s="159">
        <v>56193</v>
      </c>
      <c r="H81" s="159">
        <v>46826</v>
      </c>
      <c r="I81" s="160">
        <f t="shared" si="27"/>
        <v>0.85456840440416082</v>
      </c>
      <c r="J81" s="160">
        <f t="shared" si="28"/>
        <v>0.88673850057757497</v>
      </c>
      <c r="K81" s="159">
        <v>31217</v>
      </c>
      <c r="L81" s="159">
        <v>28480</v>
      </c>
      <c r="M81" s="160">
        <f t="shared" si="29"/>
        <v>0.59115268809059407</v>
      </c>
      <c r="N81" s="161">
        <f t="shared" si="30"/>
        <v>0.66665954811429551</v>
      </c>
      <c r="Y81" s="10"/>
      <c r="Z81" s="10"/>
      <c r="AA81" s="10"/>
    </row>
    <row r="82" spans="1:27" ht="12.75" customHeight="1" x14ac:dyDescent="0.2">
      <c r="A82" s="726"/>
      <c r="B82" s="730" t="s">
        <v>49</v>
      </c>
      <c r="C82" s="162" t="s">
        <v>51</v>
      </c>
      <c r="D82" s="163">
        <v>64114</v>
      </c>
      <c r="E82" s="187">
        <v>51867</v>
      </c>
      <c r="F82" s="165">
        <f t="shared" si="31"/>
        <v>1.2361231611622032</v>
      </c>
      <c r="G82" s="166">
        <v>54940</v>
      </c>
      <c r="H82" s="166">
        <v>46034</v>
      </c>
      <c r="I82" s="167">
        <f t="shared" si="27"/>
        <v>0.85691112705493344</v>
      </c>
      <c r="J82" s="167">
        <f t="shared" si="28"/>
        <v>0.88753928316656061</v>
      </c>
      <c r="K82" s="166">
        <v>30662</v>
      </c>
      <c r="L82" s="166">
        <v>27952</v>
      </c>
      <c r="M82" s="167">
        <f t="shared" si="29"/>
        <v>0.59116586654327419</v>
      </c>
      <c r="N82" s="168">
        <f t="shared" si="30"/>
        <v>0.66607290263718122</v>
      </c>
      <c r="W82" s="10"/>
      <c r="X82" s="10"/>
      <c r="Y82" s="10"/>
      <c r="Z82" s="10"/>
      <c r="AA82" s="10"/>
    </row>
    <row r="83" spans="1:27" ht="12.75" customHeight="1" thickBot="1" x14ac:dyDescent="0.25">
      <c r="A83" s="727"/>
      <c r="B83" s="732"/>
      <c r="C83" s="189" t="s">
        <v>52</v>
      </c>
      <c r="D83" s="190">
        <v>1642</v>
      </c>
      <c r="E83" s="191">
        <v>1508</v>
      </c>
      <c r="F83" s="192">
        <f t="shared" si="31"/>
        <v>1.0888594164456233</v>
      </c>
      <c r="G83" s="193">
        <v>1253</v>
      </c>
      <c r="H83" s="193">
        <v>1166</v>
      </c>
      <c r="I83" s="194">
        <f t="shared" si="27"/>
        <v>0.76309378806333739</v>
      </c>
      <c r="J83" s="194">
        <f t="shared" si="28"/>
        <v>0.77320954907161799</v>
      </c>
      <c r="K83" s="193">
        <v>633</v>
      </c>
      <c r="L83" s="193">
        <v>555</v>
      </c>
      <c r="M83" s="194">
        <f t="shared" si="29"/>
        <v>0.41976127320954909</v>
      </c>
      <c r="N83" s="195">
        <f t="shared" si="30"/>
        <v>0.54288164665523153</v>
      </c>
      <c r="W83" s="10"/>
      <c r="X83" s="10"/>
      <c r="Y83" s="10"/>
      <c r="Z83" s="10"/>
      <c r="AA83" s="10"/>
    </row>
    <row r="84" spans="1:27" ht="12.75" customHeight="1" thickTop="1" thickBot="1" x14ac:dyDescent="0.25">
      <c r="A84" s="747" t="s">
        <v>16</v>
      </c>
      <c r="B84" s="748"/>
      <c r="C84" s="748"/>
      <c r="D84" s="748"/>
      <c r="E84" s="748"/>
      <c r="F84" s="748"/>
      <c r="G84" s="748"/>
      <c r="H84" s="748"/>
      <c r="I84" s="748"/>
      <c r="J84" s="748"/>
      <c r="K84" s="748"/>
      <c r="L84" s="748"/>
      <c r="M84" s="748"/>
      <c r="N84" s="751"/>
      <c r="R84" s="28"/>
      <c r="S84" s="28"/>
      <c r="Y84" s="10"/>
      <c r="Z84" s="10"/>
      <c r="AA84" s="10"/>
    </row>
    <row r="85" spans="1:27" ht="12.75" customHeight="1" x14ac:dyDescent="0.2">
      <c r="A85" s="184" t="s">
        <v>48</v>
      </c>
      <c r="B85" s="149"/>
      <c r="C85" s="149"/>
      <c r="D85" s="150">
        <v>330066</v>
      </c>
      <c r="E85" s="185">
        <v>149613</v>
      </c>
      <c r="F85" s="152">
        <f>D85/E85</f>
        <v>2.2061318200958473</v>
      </c>
      <c r="G85" s="153">
        <v>288581</v>
      </c>
      <c r="H85" s="153">
        <v>139280</v>
      </c>
      <c r="I85" s="154">
        <f t="shared" ref="I85:I91" si="32">G85/D85</f>
        <v>0.87431301618464186</v>
      </c>
      <c r="J85" s="154">
        <f t="shared" ref="J85:J91" si="33">+H85/E85</f>
        <v>0.93093514601003924</v>
      </c>
      <c r="K85" s="153">
        <v>103761</v>
      </c>
      <c r="L85" s="153">
        <v>97837</v>
      </c>
      <c r="M85" s="154">
        <f t="shared" ref="M85:M91" si="34">+K85/E85</f>
        <v>0.69352930560846981</v>
      </c>
      <c r="N85" s="155">
        <f t="shared" ref="N85:N91" si="35">K85/H85</f>
        <v>0.74498133256749</v>
      </c>
      <c r="R85" s="28"/>
      <c r="S85" s="28"/>
      <c r="Y85" s="10"/>
      <c r="Z85" s="10"/>
      <c r="AA85" s="10"/>
    </row>
    <row r="86" spans="1:27" ht="12.75" customHeight="1" x14ac:dyDescent="0.2">
      <c r="A86" s="725" t="s">
        <v>49</v>
      </c>
      <c r="B86" s="728" t="s">
        <v>50</v>
      </c>
      <c r="C86" s="729"/>
      <c r="D86" s="156">
        <v>262648</v>
      </c>
      <c r="E86" s="186">
        <v>104008</v>
      </c>
      <c r="F86" s="158">
        <f t="shared" ref="F86:F91" si="36">D86/E86</f>
        <v>2.5252672871317592</v>
      </c>
      <c r="G86" s="159">
        <v>230504</v>
      </c>
      <c r="H86" s="159">
        <v>98025</v>
      </c>
      <c r="I86" s="160">
        <f t="shared" si="32"/>
        <v>0.87761566811854652</v>
      </c>
      <c r="J86" s="160">
        <f t="shared" si="33"/>
        <v>0.94247557880163069</v>
      </c>
      <c r="K86" s="159">
        <v>75720</v>
      </c>
      <c r="L86" s="159">
        <v>71038</v>
      </c>
      <c r="M86" s="160">
        <f t="shared" si="34"/>
        <v>0.72802092146757946</v>
      </c>
      <c r="N86" s="161">
        <f t="shared" si="35"/>
        <v>0.7724560061208875</v>
      </c>
      <c r="Y86" s="10"/>
      <c r="Z86" s="10"/>
      <c r="AA86" s="10"/>
    </row>
    <row r="87" spans="1:27" ht="12.75" customHeight="1" x14ac:dyDescent="0.2">
      <c r="A87" s="726"/>
      <c r="B87" s="730" t="s">
        <v>49</v>
      </c>
      <c r="C87" s="162" t="s">
        <v>51</v>
      </c>
      <c r="D87" s="163">
        <v>227851</v>
      </c>
      <c r="E87" s="187">
        <v>98974</v>
      </c>
      <c r="F87" s="165">
        <f t="shared" si="36"/>
        <v>2.3021298522844384</v>
      </c>
      <c r="G87" s="166">
        <v>200372</v>
      </c>
      <c r="H87" s="166">
        <v>93377</v>
      </c>
      <c r="I87" s="167">
        <f t="shared" si="32"/>
        <v>0.87939925653168083</v>
      </c>
      <c r="J87" s="167">
        <f t="shared" si="33"/>
        <v>0.94344979489562919</v>
      </c>
      <c r="K87" s="166">
        <v>72334</v>
      </c>
      <c r="L87" s="166">
        <v>66163</v>
      </c>
      <c r="M87" s="167">
        <f t="shared" si="34"/>
        <v>0.73083840200456684</v>
      </c>
      <c r="N87" s="168">
        <f t="shared" si="35"/>
        <v>0.77464471979181171</v>
      </c>
      <c r="Y87" s="10"/>
      <c r="Z87" s="10"/>
      <c r="AA87" s="10"/>
    </row>
    <row r="88" spans="1:27" ht="12.75" customHeight="1" x14ac:dyDescent="0.2">
      <c r="A88" s="726"/>
      <c r="B88" s="746"/>
      <c r="C88" s="169" t="s">
        <v>52</v>
      </c>
      <c r="D88" s="170">
        <v>34797</v>
      </c>
      <c r="E88" s="188">
        <v>17592</v>
      </c>
      <c r="F88" s="172">
        <f t="shared" si="36"/>
        <v>1.9780013642564802</v>
      </c>
      <c r="G88" s="173">
        <v>30132</v>
      </c>
      <c r="H88" s="173">
        <v>15728</v>
      </c>
      <c r="I88" s="174">
        <f t="shared" si="32"/>
        <v>0.8659367186826451</v>
      </c>
      <c r="J88" s="174">
        <f t="shared" si="33"/>
        <v>0.89404274670304684</v>
      </c>
      <c r="K88" s="173">
        <v>6037</v>
      </c>
      <c r="L88" s="173">
        <v>5478</v>
      </c>
      <c r="M88" s="174">
        <f t="shared" si="34"/>
        <v>0.34316734879490679</v>
      </c>
      <c r="N88" s="175">
        <f t="shared" si="35"/>
        <v>0.38383774160732453</v>
      </c>
      <c r="Y88" s="10"/>
      <c r="Z88" s="10"/>
      <c r="AA88" s="10"/>
    </row>
    <row r="89" spans="1:27" ht="12.75" customHeight="1" x14ac:dyDescent="0.2">
      <c r="A89" s="726"/>
      <c r="B89" s="728" t="s">
        <v>53</v>
      </c>
      <c r="C89" s="729"/>
      <c r="D89" s="156">
        <v>67418</v>
      </c>
      <c r="E89" s="186">
        <v>53508</v>
      </c>
      <c r="F89" s="158">
        <f t="shared" si="36"/>
        <v>1.259961127308066</v>
      </c>
      <c r="G89" s="159">
        <v>58077</v>
      </c>
      <c r="H89" s="159">
        <v>47751</v>
      </c>
      <c r="I89" s="160">
        <f t="shared" si="32"/>
        <v>0.86144649796790174</v>
      </c>
      <c r="J89" s="160">
        <f t="shared" si="33"/>
        <v>0.89240861179636688</v>
      </c>
      <c r="K89" s="159">
        <v>30127</v>
      </c>
      <c r="L89" s="159">
        <v>27629</v>
      </c>
      <c r="M89" s="160">
        <f t="shared" si="34"/>
        <v>0.56303730283322118</v>
      </c>
      <c r="N89" s="161">
        <f t="shared" si="35"/>
        <v>0.63091872421519968</v>
      </c>
      <c r="Y89" s="10"/>
      <c r="Z89" s="10"/>
      <c r="AA89" s="10"/>
    </row>
    <row r="90" spans="1:27" ht="12.75" customHeight="1" x14ac:dyDescent="0.2">
      <c r="A90" s="726"/>
      <c r="B90" s="730" t="s">
        <v>49</v>
      </c>
      <c r="C90" s="162" t="s">
        <v>51</v>
      </c>
      <c r="D90" s="163">
        <v>66043</v>
      </c>
      <c r="E90" s="187">
        <v>52733</v>
      </c>
      <c r="F90" s="165">
        <f t="shared" si="36"/>
        <v>1.2524036182276752</v>
      </c>
      <c r="G90" s="166">
        <v>56873</v>
      </c>
      <c r="H90" s="166">
        <v>47026</v>
      </c>
      <c r="I90" s="167">
        <f t="shared" si="32"/>
        <v>0.86115106824341714</v>
      </c>
      <c r="J90" s="167">
        <f t="shared" si="33"/>
        <v>0.89177554851800578</v>
      </c>
      <c r="K90" s="166">
        <v>29541</v>
      </c>
      <c r="L90" s="166">
        <v>27066</v>
      </c>
      <c r="M90" s="167">
        <f t="shared" si="34"/>
        <v>0.56019949557203275</v>
      </c>
      <c r="N90" s="168">
        <f t="shared" si="35"/>
        <v>0.6281844086250159</v>
      </c>
      <c r="W90" s="10"/>
      <c r="X90" s="10"/>
      <c r="Y90" s="10"/>
      <c r="Z90" s="10"/>
      <c r="AA90" s="10"/>
    </row>
    <row r="91" spans="1:27" ht="12.75" customHeight="1" thickBot="1" x14ac:dyDescent="0.25">
      <c r="A91" s="727"/>
      <c r="B91" s="732"/>
      <c r="C91" s="189" t="s">
        <v>52</v>
      </c>
      <c r="D91" s="190">
        <v>1375</v>
      </c>
      <c r="E91" s="191">
        <v>1201</v>
      </c>
      <c r="F91" s="192">
        <f t="shared" si="36"/>
        <v>1.144879267277269</v>
      </c>
      <c r="G91" s="193">
        <v>1204</v>
      </c>
      <c r="H91" s="193">
        <v>1084</v>
      </c>
      <c r="I91" s="194">
        <f t="shared" si="32"/>
        <v>0.87563636363636366</v>
      </c>
      <c r="J91" s="194">
        <f t="shared" si="33"/>
        <v>0.9025811823480433</v>
      </c>
      <c r="K91" s="193">
        <v>674</v>
      </c>
      <c r="L91" s="193">
        <v>583</v>
      </c>
      <c r="M91" s="194">
        <f t="shared" si="34"/>
        <v>0.56119900083263952</v>
      </c>
      <c r="N91" s="195">
        <f t="shared" si="35"/>
        <v>0.62177121771217714</v>
      </c>
      <c r="W91" s="10"/>
      <c r="X91" s="10"/>
      <c r="Y91" s="10"/>
      <c r="Z91" s="10"/>
      <c r="AA91" s="10"/>
    </row>
    <row r="92" spans="1:27" ht="12.75" customHeight="1" thickTop="1" thickBot="1" x14ac:dyDescent="0.25">
      <c r="A92" s="747" t="s">
        <v>17</v>
      </c>
      <c r="B92" s="748"/>
      <c r="C92" s="748"/>
      <c r="D92" s="748"/>
      <c r="E92" s="748"/>
      <c r="F92" s="748"/>
      <c r="G92" s="748"/>
      <c r="H92" s="748"/>
      <c r="I92" s="748"/>
      <c r="J92" s="748"/>
      <c r="K92" s="748"/>
      <c r="L92" s="748"/>
      <c r="M92" s="748"/>
      <c r="N92" s="751"/>
      <c r="R92" s="28"/>
      <c r="S92" s="28"/>
      <c r="Y92" s="10"/>
      <c r="Z92" s="10"/>
      <c r="AA92" s="10"/>
    </row>
    <row r="93" spans="1:27" ht="12.75" customHeight="1" x14ac:dyDescent="0.2">
      <c r="A93" s="184" t="s">
        <v>48</v>
      </c>
      <c r="B93" s="149"/>
      <c r="C93" s="149"/>
      <c r="D93" s="150">
        <v>309452</v>
      </c>
      <c r="E93" s="185">
        <v>141054</v>
      </c>
      <c r="F93" s="152">
        <f>D93/E93</f>
        <v>2.1938548357366683</v>
      </c>
      <c r="G93" s="153">
        <v>268712</v>
      </c>
      <c r="H93" s="153">
        <v>130728</v>
      </c>
      <c r="I93" s="154">
        <f t="shared" ref="I93:I99" si="37">G93/D93</f>
        <v>0.86834791825549684</v>
      </c>
      <c r="J93" s="154">
        <f>+H93/E93</f>
        <v>0.92679399378961247</v>
      </c>
      <c r="K93" s="153">
        <v>98261</v>
      </c>
      <c r="L93" s="153">
        <v>92428</v>
      </c>
      <c r="M93" s="154">
        <f t="shared" ref="M93:M99" si="38">+K93/E93</f>
        <v>0.69661973428615986</v>
      </c>
      <c r="N93" s="155">
        <f>K93/H93</f>
        <v>0.75164463619117561</v>
      </c>
      <c r="R93" s="28"/>
      <c r="S93" s="28"/>
      <c r="Y93" s="10"/>
      <c r="Z93" s="10"/>
      <c r="AA93" s="10"/>
    </row>
    <row r="94" spans="1:27" ht="12.75" customHeight="1" x14ac:dyDescent="0.2">
      <c r="A94" s="725" t="s">
        <v>49</v>
      </c>
      <c r="B94" s="728" t="s">
        <v>50</v>
      </c>
      <c r="C94" s="729"/>
      <c r="D94" s="156">
        <v>250672</v>
      </c>
      <c r="E94" s="186">
        <v>101300</v>
      </c>
      <c r="F94" s="158">
        <f t="shared" ref="F94:F99" si="39">D94/E94</f>
        <v>2.4745508390918065</v>
      </c>
      <c r="G94" s="159">
        <v>218559</v>
      </c>
      <c r="H94" s="159">
        <v>95025</v>
      </c>
      <c r="I94" s="160">
        <f t="shared" si="37"/>
        <v>0.87189235335418391</v>
      </c>
      <c r="J94" s="160">
        <f t="shared" ref="J94:J99" si="40">+H94/E94</f>
        <v>0.9380552813425469</v>
      </c>
      <c r="K94" s="159">
        <v>73041</v>
      </c>
      <c r="L94" s="159">
        <v>68406</v>
      </c>
      <c r="M94" s="160">
        <f t="shared" si="38"/>
        <v>0.72103652517275418</v>
      </c>
      <c r="N94" s="161">
        <f t="shared" ref="N94:N99" si="41">K94/H94</f>
        <v>0.76865035516969216</v>
      </c>
      <c r="Y94" s="10"/>
      <c r="Z94" s="10"/>
      <c r="AA94" s="10"/>
    </row>
    <row r="95" spans="1:27" ht="12.75" customHeight="1" x14ac:dyDescent="0.2">
      <c r="A95" s="726"/>
      <c r="B95" s="730" t="s">
        <v>49</v>
      </c>
      <c r="C95" s="162" t="s">
        <v>51</v>
      </c>
      <c r="D95" s="163">
        <v>218313</v>
      </c>
      <c r="E95" s="187">
        <v>96418</v>
      </c>
      <c r="F95" s="165">
        <f t="shared" si="39"/>
        <v>2.2642348938994794</v>
      </c>
      <c r="G95" s="166">
        <v>190718</v>
      </c>
      <c r="H95" s="166">
        <v>90493</v>
      </c>
      <c r="I95" s="167">
        <f t="shared" si="37"/>
        <v>0.87359891531883127</v>
      </c>
      <c r="J95" s="167">
        <f t="shared" si="40"/>
        <v>0.93854881868530771</v>
      </c>
      <c r="K95" s="166">
        <v>70356</v>
      </c>
      <c r="L95" s="166">
        <v>64269</v>
      </c>
      <c r="M95" s="167">
        <f t="shared" si="38"/>
        <v>0.7296977742745131</v>
      </c>
      <c r="N95" s="168">
        <f t="shared" si="41"/>
        <v>0.77747450079011637</v>
      </c>
      <c r="Y95" s="10"/>
      <c r="Z95" s="10"/>
      <c r="AA95" s="10"/>
    </row>
    <row r="96" spans="1:27" ht="12.75" customHeight="1" x14ac:dyDescent="0.2">
      <c r="A96" s="726"/>
      <c r="B96" s="746"/>
      <c r="C96" s="169" t="s">
        <v>52</v>
      </c>
      <c r="D96" s="170">
        <v>32359</v>
      </c>
      <c r="E96" s="188">
        <v>16549</v>
      </c>
      <c r="F96" s="172">
        <f t="shared" si="39"/>
        <v>1.9553447338207746</v>
      </c>
      <c r="G96" s="173">
        <v>27841</v>
      </c>
      <c r="H96" s="173">
        <v>14888</v>
      </c>
      <c r="I96" s="174">
        <f t="shared" si="37"/>
        <v>0.86037887450168427</v>
      </c>
      <c r="J96" s="174">
        <f t="shared" si="40"/>
        <v>0.89963139766753275</v>
      </c>
      <c r="K96" s="173">
        <v>4993</v>
      </c>
      <c r="L96" s="173">
        <v>4532</v>
      </c>
      <c r="M96" s="174">
        <f t="shared" si="38"/>
        <v>0.30171007311620035</v>
      </c>
      <c r="N96" s="175">
        <f t="shared" si="41"/>
        <v>0.33537076840408381</v>
      </c>
      <c r="Y96" s="10"/>
      <c r="Z96" s="10"/>
      <c r="AA96" s="10"/>
    </row>
    <row r="97" spans="1:27" ht="12.75" customHeight="1" x14ac:dyDescent="0.2">
      <c r="A97" s="726"/>
      <c r="B97" s="728" t="s">
        <v>53</v>
      </c>
      <c r="C97" s="729"/>
      <c r="D97" s="156">
        <v>58780</v>
      </c>
      <c r="E97" s="186">
        <v>46839</v>
      </c>
      <c r="F97" s="158">
        <f t="shared" si="39"/>
        <v>1.2549371250453683</v>
      </c>
      <c r="G97" s="159">
        <v>50153</v>
      </c>
      <c r="H97" s="159">
        <v>41395</v>
      </c>
      <c r="I97" s="160">
        <f t="shared" si="37"/>
        <v>0.85323239197005785</v>
      </c>
      <c r="J97" s="160">
        <f t="shared" si="40"/>
        <v>0.88377207028331095</v>
      </c>
      <c r="K97" s="159">
        <v>26964</v>
      </c>
      <c r="L97" s="159">
        <v>24586</v>
      </c>
      <c r="M97" s="160">
        <f t="shared" si="38"/>
        <v>0.57567411772241084</v>
      </c>
      <c r="N97" s="161">
        <f t="shared" si="41"/>
        <v>0.65138301727261749</v>
      </c>
      <c r="Y97" s="10"/>
      <c r="Z97" s="10"/>
      <c r="AA97" s="10"/>
    </row>
    <row r="98" spans="1:27" ht="12.75" customHeight="1" x14ac:dyDescent="0.2">
      <c r="A98" s="726"/>
      <c r="B98" s="730" t="s">
        <v>49</v>
      </c>
      <c r="C98" s="162" t="s">
        <v>51</v>
      </c>
      <c r="D98" s="163">
        <v>56965</v>
      </c>
      <c r="E98" s="187">
        <v>45920</v>
      </c>
      <c r="F98" s="165">
        <f t="shared" si="39"/>
        <v>1.2405270034843205</v>
      </c>
      <c r="G98" s="166">
        <v>48776</v>
      </c>
      <c r="H98" s="166">
        <v>40609</v>
      </c>
      <c r="I98" s="167">
        <f t="shared" si="37"/>
        <v>0.85624506275783374</v>
      </c>
      <c r="J98" s="167">
        <f t="shared" si="40"/>
        <v>0.88434233449477351</v>
      </c>
      <c r="K98" s="166">
        <v>26224</v>
      </c>
      <c r="L98" s="166">
        <v>23913</v>
      </c>
      <c r="M98" s="167">
        <f t="shared" si="38"/>
        <v>0.57108013937282232</v>
      </c>
      <c r="N98" s="168">
        <f t="shared" si="41"/>
        <v>0.64576817946760567</v>
      </c>
      <c r="W98" s="10"/>
      <c r="X98" s="10"/>
      <c r="Y98" s="10"/>
      <c r="Z98" s="10"/>
      <c r="AA98" s="10"/>
    </row>
    <row r="99" spans="1:27" ht="12.75" customHeight="1" thickBot="1" x14ac:dyDescent="0.25">
      <c r="A99" s="727"/>
      <c r="B99" s="732"/>
      <c r="C99" s="189" t="s">
        <v>52</v>
      </c>
      <c r="D99" s="190">
        <v>1815</v>
      </c>
      <c r="E99" s="191">
        <v>1677</v>
      </c>
      <c r="F99" s="192">
        <f t="shared" si="39"/>
        <v>1.0822898032200359</v>
      </c>
      <c r="G99" s="193">
        <v>1377</v>
      </c>
      <c r="H99" s="193">
        <v>1274</v>
      </c>
      <c r="I99" s="194">
        <f t="shared" si="37"/>
        <v>0.75867768595041318</v>
      </c>
      <c r="J99" s="194">
        <f t="shared" si="40"/>
        <v>0.75968992248062017</v>
      </c>
      <c r="K99" s="193">
        <v>810</v>
      </c>
      <c r="L99" s="193">
        <v>691</v>
      </c>
      <c r="M99" s="194">
        <f t="shared" si="38"/>
        <v>0.48300536672629696</v>
      </c>
      <c r="N99" s="195">
        <f t="shared" si="41"/>
        <v>0.63579277864992145</v>
      </c>
      <c r="W99" s="10"/>
      <c r="X99" s="10"/>
      <c r="Y99" s="10"/>
      <c r="Z99" s="10"/>
      <c r="AA99" s="10"/>
    </row>
    <row r="100" spans="1:27" ht="12.75" customHeight="1" thickTop="1" thickBot="1" x14ac:dyDescent="0.25">
      <c r="A100" s="747" t="s">
        <v>35</v>
      </c>
      <c r="B100" s="748"/>
      <c r="C100" s="748"/>
      <c r="D100" s="748"/>
      <c r="E100" s="748"/>
      <c r="F100" s="748"/>
      <c r="G100" s="748"/>
      <c r="H100" s="748"/>
      <c r="I100" s="748"/>
      <c r="J100" s="748"/>
      <c r="K100" s="748"/>
      <c r="L100" s="748"/>
      <c r="M100" s="748"/>
      <c r="N100" s="751"/>
      <c r="W100" s="10"/>
      <c r="X100" s="10"/>
      <c r="Y100" s="10"/>
      <c r="Z100" s="10"/>
      <c r="AA100" s="10"/>
    </row>
    <row r="101" spans="1:27" ht="12.75" customHeight="1" x14ac:dyDescent="0.2">
      <c r="A101" s="184" t="s">
        <v>48</v>
      </c>
      <c r="B101" s="149"/>
      <c r="C101" s="149"/>
      <c r="D101" s="150">
        <v>290953</v>
      </c>
      <c r="E101" s="185">
        <v>134257</v>
      </c>
      <c r="F101" s="152">
        <f>D101/E101</f>
        <v>2.1671346745421096</v>
      </c>
      <c r="G101" s="153">
        <v>250402</v>
      </c>
      <c r="H101" s="153">
        <v>123766</v>
      </c>
      <c r="I101" s="154">
        <f t="shared" ref="I101:I107" si="42">G101/D101</f>
        <v>0.86062697411609435</v>
      </c>
      <c r="J101" s="154">
        <f>+H101/E101</f>
        <v>0.9218588230036423</v>
      </c>
      <c r="K101" s="153">
        <v>93714</v>
      </c>
      <c r="L101" s="153">
        <v>88109</v>
      </c>
      <c r="M101" s="154">
        <f t="shared" ref="M101:M107" si="43">+K101/E101</f>
        <v>0.69801947012073862</v>
      </c>
      <c r="N101" s="155">
        <f>K101/H101</f>
        <v>0.75718694956611665</v>
      </c>
      <c r="W101" s="10"/>
      <c r="X101" s="10"/>
      <c r="Y101" s="10"/>
      <c r="Z101" s="10"/>
      <c r="AA101" s="10"/>
    </row>
    <row r="102" spans="1:27" ht="12.75" customHeight="1" x14ac:dyDescent="0.2">
      <c r="A102" s="725" t="s">
        <v>49</v>
      </c>
      <c r="B102" s="728" t="s">
        <v>50</v>
      </c>
      <c r="C102" s="729"/>
      <c r="D102" s="156">
        <v>237160</v>
      </c>
      <c r="E102" s="186">
        <v>97666</v>
      </c>
      <c r="F102" s="158">
        <f t="shared" ref="F102:F107" si="44">D102/E102</f>
        <v>2.4282759609280609</v>
      </c>
      <c r="G102" s="159">
        <v>205424</v>
      </c>
      <c r="H102" s="159">
        <v>85070</v>
      </c>
      <c r="I102" s="160">
        <f t="shared" si="42"/>
        <v>0.86618316748186874</v>
      </c>
      <c r="J102" s="160">
        <f t="shared" ref="J102:J107" si="45">+H102/E102</f>
        <v>0.87102983638113574</v>
      </c>
      <c r="K102" s="159">
        <v>70690</v>
      </c>
      <c r="L102" s="159">
        <v>66292</v>
      </c>
      <c r="M102" s="160">
        <f t="shared" si="43"/>
        <v>0.72379333647328647</v>
      </c>
      <c r="N102" s="161">
        <f t="shared" ref="N102:N107" si="46">K102/H102</f>
        <v>0.83096273656988362</v>
      </c>
      <c r="W102" s="10"/>
      <c r="X102" s="10"/>
      <c r="Y102" s="10"/>
      <c r="Z102" s="10"/>
      <c r="AA102" s="10"/>
    </row>
    <row r="103" spans="1:27" ht="12.75" customHeight="1" x14ac:dyDescent="0.2">
      <c r="A103" s="726"/>
      <c r="B103" s="730" t="s">
        <v>49</v>
      </c>
      <c r="C103" s="162" t="s">
        <v>51</v>
      </c>
      <c r="D103" s="163">
        <v>205572</v>
      </c>
      <c r="E103" s="187">
        <v>92584</v>
      </c>
      <c r="F103" s="165">
        <f t="shared" si="44"/>
        <v>2.2203836516028685</v>
      </c>
      <c r="G103" s="166">
        <v>178201</v>
      </c>
      <c r="H103" s="166">
        <v>80814</v>
      </c>
      <c r="I103" s="167">
        <f t="shared" si="42"/>
        <v>0.86685443542894947</v>
      </c>
      <c r="J103" s="167">
        <f t="shared" si="45"/>
        <v>0.87287220254039577</v>
      </c>
      <c r="K103" s="166">
        <v>67687</v>
      </c>
      <c r="L103" s="166">
        <v>61907</v>
      </c>
      <c r="M103" s="167">
        <f t="shared" si="43"/>
        <v>0.73108744491488808</v>
      </c>
      <c r="N103" s="168">
        <f t="shared" si="46"/>
        <v>0.83756527334372755</v>
      </c>
      <c r="W103" s="10"/>
      <c r="X103" s="10"/>
      <c r="Y103" s="10"/>
      <c r="Z103" s="10"/>
      <c r="AA103" s="10"/>
    </row>
    <row r="104" spans="1:27" ht="12.75" customHeight="1" x14ac:dyDescent="0.2">
      <c r="A104" s="726"/>
      <c r="B104" s="746"/>
      <c r="C104" s="169" t="s">
        <v>52</v>
      </c>
      <c r="D104" s="170">
        <v>31588</v>
      </c>
      <c r="E104" s="188">
        <v>16390</v>
      </c>
      <c r="F104" s="172">
        <f t="shared" si="44"/>
        <v>1.9272727272727272</v>
      </c>
      <c r="G104" s="173">
        <v>27223</v>
      </c>
      <c r="H104" s="173">
        <v>14077</v>
      </c>
      <c r="I104" s="174">
        <f t="shared" si="42"/>
        <v>0.86181461314423202</v>
      </c>
      <c r="J104" s="174">
        <f t="shared" si="45"/>
        <v>0.85887736424649175</v>
      </c>
      <c r="K104" s="173">
        <v>5186</v>
      </c>
      <c r="L104" s="173">
        <v>4763</v>
      </c>
      <c r="M104" s="174">
        <f t="shared" si="43"/>
        <v>0.31641244661378892</v>
      </c>
      <c r="N104" s="175">
        <f t="shared" si="46"/>
        <v>0.3684023584570576</v>
      </c>
      <c r="W104" s="10"/>
      <c r="X104" s="10"/>
      <c r="Y104" s="10"/>
      <c r="Z104" s="10"/>
      <c r="AA104" s="10"/>
    </row>
    <row r="105" spans="1:27" ht="12.75" customHeight="1" x14ac:dyDescent="0.2">
      <c r="A105" s="726"/>
      <c r="B105" s="728" t="s">
        <v>53</v>
      </c>
      <c r="C105" s="729"/>
      <c r="D105" s="156">
        <v>53793</v>
      </c>
      <c r="E105" s="186">
        <v>43313</v>
      </c>
      <c r="F105" s="158">
        <f t="shared" si="44"/>
        <v>1.2419596887770414</v>
      </c>
      <c r="G105" s="159">
        <v>44978</v>
      </c>
      <c r="H105" s="159">
        <v>36494</v>
      </c>
      <c r="I105" s="160">
        <f t="shared" si="42"/>
        <v>0.83613109512390082</v>
      </c>
      <c r="J105" s="160">
        <f t="shared" si="45"/>
        <v>0.84256458799898415</v>
      </c>
      <c r="K105" s="159">
        <v>24839</v>
      </c>
      <c r="L105" s="159">
        <v>22368</v>
      </c>
      <c r="M105" s="160">
        <f t="shared" si="43"/>
        <v>0.57347678526077617</v>
      </c>
      <c r="N105" s="161">
        <f t="shared" si="46"/>
        <v>0.68063243272866769</v>
      </c>
      <c r="W105" s="10"/>
      <c r="X105" s="10"/>
      <c r="Y105" s="10"/>
      <c r="Z105" s="10"/>
      <c r="AA105" s="10"/>
    </row>
    <row r="106" spans="1:27" ht="12.75" customHeight="1" x14ac:dyDescent="0.2">
      <c r="A106" s="726"/>
      <c r="B106" s="730" t="s">
        <v>49</v>
      </c>
      <c r="C106" s="162" t="s">
        <v>51</v>
      </c>
      <c r="D106" s="163">
        <v>52776</v>
      </c>
      <c r="E106" s="187">
        <v>42764</v>
      </c>
      <c r="F106" s="165">
        <f t="shared" si="44"/>
        <v>1.2341221588251801</v>
      </c>
      <c r="G106" s="166">
        <v>44111</v>
      </c>
      <c r="H106" s="166">
        <v>36032</v>
      </c>
      <c r="I106" s="167">
        <f t="shared" si="42"/>
        <v>0.83581552220706379</v>
      </c>
      <c r="J106" s="167">
        <f t="shared" si="45"/>
        <v>0.8425778692358058</v>
      </c>
      <c r="K106" s="166">
        <v>24463</v>
      </c>
      <c r="L106" s="166">
        <v>22006</v>
      </c>
      <c r="M106" s="167">
        <f t="shared" si="43"/>
        <v>0.57204658123655416</v>
      </c>
      <c r="N106" s="168">
        <f t="shared" si="46"/>
        <v>0.67892428952042627</v>
      </c>
      <c r="W106" s="10"/>
      <c r="X106" s="10"/>
      <c r="Y106" s="10"/>
      <c r="Z106" s="10"/>
      <c r="AA106" s="10"/>
    </row>
    <row r="107" spans="1:27" ht="12.75" customHeight="1" thickBot="1" x14ac:dyDescent="0.25">
      <c r="A107" s="727"/>
      <c r="B107" s="732"/>
      <c r="C107" s="189" t="s">
        <v>52</v>
      </c>
      <c r="D107" s="190">
        <v>1017</v>
      </c>
      <c r="E107" s="191">
        <v>872</v>
      </c>
      <c r="F107" s="192">
        <f t="shared" si="44"/>
        <v>1.1662844036697249</v>
      </c>
      <c r="G107" s="193">
        <v>867</v>
      </c>
      <c r="H107" s="193">
        <v>737</v>
      </c>
      <c r="I107" s="194">
        <f t="shared" si="42"/>
        <v>0.85250737463126847</v>
      </c>
      <c r="J107" s="194">
        <f t="shared" si="45"/>
        <v>0.84518348623853212</v>
      </c>
      <c r="K107" s="193">
        <v>426</v>
      </c>
      <c r="L107" s="193">
        <v>373</v>
      </c>
      <c r="M107" s="194">
        <f t="shared" si="43"/>
        <v>0.48853211009174313</v>
      </c>
      <c r="N107" s="195">
        <f t="shared" si="46"/>
        <v>0.57801899592944372</v>
      </c>
      <c r="W107" s="10"/>
      <c r="X107" s="10"/>
      <c r="Y107" s="10"/>
      <c r="Z107" s="10"/>
      <c r="AA107" s="10"/>
    </row>
    <row r="108" spans="1:27" ht="12.75" customHeight="1" thickTop="1" thickBot="1" x14ac:dyDescent="0.25">
      <c r="A108" s="747" t="s">
        <v>543</v>
      </c>
      <c r="B108" s="748"/>
      <c r="C108" s="748"/>
      <c r="D108" s="748"/>
      <c r="E108" s="748"/>
      <c r="F108" s="748"/>
      <c r="G108" s="748"/>
      <c r="H108" s="748"/>
      <c r="I108" s="748"/>
      <c r="J108" s="748"/>
      <c r="K108" s="748"/>
      <c r="L108" s="748"/>
      <c r="M108" s="748"/>
      <c r="N108" s="751"/>
      <c r="W108" s="10"/>
      <c r="X108" s="10"/>
      <c r="Y108" s="10"/>
      <c r="Z108" s="10"/>
      <c r="AA108" s="10"/>
    </row>
    <row r="109" spans="1:27" ht="12.75" customHeight="1" x14ac:dyDescent="0.2">
      <c r="A109" s="184" t="s">
        <v>48</v>
      </c>
      <c r="B109" s="149"/>
      <c r="C109" s="149"/>
      <c r="D109" s="150">
        <v>260467</v>
      </c>
      <c r="E109" s="185">
        <v>121761</v>
      </c>
      <c r="F109" s="152">
        <f>D109/E109</f>
        <v>2.1391660712379168</v>
      </c>
      <c r="G109" s="153">
        <v>223347</v>
      </c>
      <c r="H109" s="153">
        <v>111374</v>
      </c>
      <c r="I109" s="154">
        <f t="shared" ref="I109:I115" si="47">G109/D109</f>
        <v>0.85748674496193378</v>
      </c>
      <c r="J109" s="154">
        <f>+H109/E109</f>
        <v>0.91469353898210426</v>
      </c>
      <c r="K109" s="153">
        <v>84764</v>
      </c>
      <c r="L109" s="153">
        <v>79073</v>
      </c>
      <c r="M109" s="154">
        <f t="shared" ref="M109:M115" si="48">+K109/E109</f>
        <v>0.6961506557929058</v>
      </c>
      <c r="N109" s="155">
        <f>K109/H109</f>
        <v>0.76107529585001887</v>
      </c>
      <c r="W109" s="10"/>
      <c r="X109" s="10"/>
      <c r="Y109" s="10"/>
      <c r="Z109" s="10"/>
      <c r="AA109" s="10"/>
    </row>
    <row r="110" spans="1:27" ht="12.75" customHeight="1" x14ac:dyDescent="0.2">
      <c r="A110" s="725" t="s">
        <v>49</v>
      </c>
      <c r="B110" s="728" t="s">
        <v>50</v>
      </c>
      <c r="C110" s="729"/>
      <c r="D110" s="156">
        <v>209861</v>
      </c>
      <c r="E110" s="186">
        <v>87643</v>
      </c>
      <c r="F110" s="158">
        <f>D110/E110</f>
        <v>2.3944981344773684</v>
      </c>
      <c r="G110" s="159">
        <v>181367</v>
      </c>
      <c r="H110" s="159">
        <v>81471</v>
      </c>
      <c r="I110" s="160">
        <f t="shared" si="47"/>
        <v>0.86422441520816162</v>
      </c>
      <c r="J110" s="160">
        <f t="shared" ref="J110:J115" si="49">+H110/E110</f>
        <v>0.92957794689821205</v>
      </c>
      <c r="K110" s="159">
        <v>62998</v>
      </c>
      <c r="L110" s="159">
        <v>58603</v>
      </c>
      <c r="M110" s="160">
        <f t="shared" si="48"/>
        <v>0.71880241433999292</v>
      </c>
      <c r="N110" s="161">
        <f t="shared" ref="N110:N115" si="50">K110/H110</f>
        <v>0.77325674166267755</v>
      </c>
      <c r="W110" s="10"/>
      <c r="X110" s="10"/>
      <c r="Y110" s="10"/>
      <c r="Z110" s="10"/>
      <c r="AA110" s="10"/>
    </row>
    <row r="111" spans="1:27" ht="12.75" customHeight="1" x14ac:dyDescent="0.2">
      <c r="A111" s="726"/>
      <c r="B111" s="730" t="s">
        <v>49</v>
      </c>
      <c r="C111" s="162" t="s">
        <v>51</v>
      </c>
      <c r="D111" s="163">
        <v>178632</v>
      </c>
      <c r="E111" s="187">
        <v>82629</v>
      </c>
      <c r="F111" s="158">
        <f t="shared" ref="F111:F115" si="51">D111/E111</f>
        <v>2.1618560069709183</v>
      </c>
      <c r="G111" s="166">
        <v>154627</v>
      </c>
      <c r="H111" s="166">
        <v>76889</v>
      </c>
      <c r="I111" s="167">
        <f t="shared" si="47"/>
        <v>0.86561758251601062</v>
      </c>
      <c r="J111" s="167">
        <f t="shared" si="49"/>
        <v>0.93053286376453792</v>
      </c>
      <c r="K111" s="166">
        <v>60175</v>
      </c>
      <c r="L111" s="166">
        <v>54301</v>
      </c>
      <c r="M111" s="167">
        <f t="shared" si="48"/>
        <v>0.72825521306078977</v>
      </c>
      <c r="N111" s="168">
        <f t="shared" si="50"/>
        <v>0.78262170141372633</v>
      </c>
      <c r="W111" s="10"/>
      <c r="X111" s="10"/>
      <c r="Y111" s="10"/>
      <c r="Z111" s="10"/>
      <c r="AA111" s="10"/>
    </row>
    <row r="112" spans="1:27" ht="12.75" customHeight="1" x14ac:dyDescent="0.2">
      <c r="A112" s="726"/>
      <c r="B112" s="746"/>
      <c r="C112" s="169" t="s">
        <v>52</v>
      </c>
      <c r="D112" s="170">
        <v>31229</v>
      </c>
      <c r="E112" s="188">
        <v>15861</v>
      </c>
      <c r="F112" s="158">
        <f t="shared" si="51"/>
        <v>1.9689174705251875</v>
      </c>
      <c r="G112" s="173">
        <v>26740</v>
      </c>
      <c r="H112" s="173">
        <v>14047</v>
      </c>
      <c r="I112" s="174">
        <f t="shared" si="47"/>
        <v>0.8562554036312402</v>
      </c>
      <c r="J112" s="174">
        <f t="shared" si="49"/>
        <v>0.88563142298720132</v>
      </c>
      <c r="K112" s="173">
        <v>5187</v>
      </c>
      <c r="L112" s="173">
        <v>4670</v>
      </c>
      <c r="M112" s="174">
        <f t="shared" si="48"/>
        <v>0.32702856062038965</v>
      </c>
      <c r="N112" s="175">
        <f t="shared" si="50"/>
        <v>0.3692603402861821</v>
      </c>
      <c r="W112" s="10"/>
      <c r="X112" s="10"/>
      <c r="Y112" s="10"/>
      <c r="Z112" s="10"/>
      <c r="AA112" s="10"/>
    </row>
    <row r="113" spans="1:27" ht="12.75" customHeight="1" x14ac:dyDescent="0.2">
      <c r="A113" s="726"/>
      <c r="B113" s="728" t="s">
        <v>53</v>
      </c>
      <c r="C113" s="729"/>
      <c r="D113" s="156">
        <v>50606</v>
      </c>
      <c r="E113" s="186">
        <v>40201</v>
      </c>
      <c r="F113" s="158">
        <f t="shared" si="51"/>
        <v>1.258824407353051</v>
      </c>
      <c r="G113" s="159">
        <v>41980</v>
      </c>
      <c r="H113" s="159">
        <v>34627</v>
      </c>
      <c r="I113" s="160">
        <f t="shared" si="47"/>
        <v>0.8295459036477888</v>
      </c>
      <c r="J113" s="160">
        <f t="shared" si="49"/>
        <v>0.86134673266834161</v>
      </c>
      <c r="K113" s="159">
        <v>23506</v>
      </c>
      <c r="L113" s="159">
        <v>21016</v>
      </c>
      <c r="M113" s="160">
        <f t="shared" si="48"/>
        <v>0.58471182308897784</v>
      </c>
      <c r="N113" s="161">
        <f t="shared" si="50"/>
        <v>0.67883443555606893</v>
      </c>
      <c r="W113" s="10"/>
      <c r="X113" s="10"/>
      <c r="Y113" s="10"/>
      <c r="Z113" s="10"/>
      <c r="AA113" s="10"/>
    </row>
    <row r="114" spans="1:27" ht="12.75" customHeight="1" x14ac:dyDescent="0.2">
      <c r="A114" s="726"/>
      <c r="B114" s="730" t="s">
        <v>49</v>
      </c>
      <c r="C114" s="162" t="s">
        <v>51</v>
      </c>
      <c r="D114" s="163">
        <v>48832</v>
      </c>
      <c r="E114" s="187">
        <v>39190</v>
      </c>
      <c r="F114" s="158">
        <f t="shared" si="51"/>
        <v>1.2460321510589436</v>
      </c>
      <c r="G114" s="166">
        <v>40472</v>
      </c>
      <c r="H114" s="166">
        <v>33695</v>
      </c>
      <c r="I114" s="167">
        <f t="shared" si="47"/>
        <v>0.82880078636959376</v>
      </c>
      <c r="J114" s="167">
        <f t="shared" si="49"/>
        <v>0.85978565960704256</v>
      </c>
      <c r="K114" s="166">
        <v>22774</v>
      </c>
      <c r="L114" s="166">
        <v>20325</v>
      </c>
      <c r="M114" s="167">
        <f t="shared" si="48"/>
        <v>0.58111763204899214</v>
      </c>
      <c r="N114" s="168">
        <f t="shared" si="50"/>
        <v>0.67588663006380767</v>
      </c>
      <c r="W114" s="10"/>
      <c r="X114" s="10"/>
      <c r="Y114" s="10"/>
      <c r="Z114" s="10"/>
      <c r="AA114" s="10"/>
    </row>
    <row r="115" spans="1:27" ht="12.75" customHeight="1" thickBot="1" x14ac:dyDescent="0.25">
      <c r="A115" s="727"/>
      <c r="B115" s="732"/>
      <c r="C115" s="189" t="s">
        <v>52</v>
      </c>
      <c r="D115" s="190">
        <v>1774</v>
      </c>
      <c r="E115" s="191">
        <v>1485</v>
      </c>
      <c r="F115" s="617">
        <f t="shared" si="51"/>
        <v>1.1946127946127947</v>
      </c>
      <c r="G115" s="193">
        <v>1508</v>
      </c>
      <c r="H115" s="193">
        <v>1302</v>
      </c>
      <c r="I115" s="194">
        <f t="shared" si="47"/>
        <v>0.8500563697857948</v>
      </c>
      <c r="J115" s="194">
        <f t="shared" si="49"/>
        <v>0.87676767676767675</v>
      </c>
      <c r="K115" s="193">
        <v>833</v>
      </c>
      <c r="L115" s="193">
        <v>717</v>
      </c>
      <c r="M115" s="194">
        <f t="shared" si="48"/>
        <v>0.56094276094276097</v>
      </c>
      <c r="N115" s="195">
        <f t="shared" si="50"/>
        <v>0.63978494623655913</v>
      </c>
      <c r="W115" s="10"/>
      <c r="X115" s="10"/>
      <c r="Y115" s="10"/>
      <c r="Z115" s="10"/>
      <c r="AA115" s="10"/>
    </row>
    <row r="116" spans="1:27" ht="12.75" customHeight="1" thickTop="1" thickBot="1" x14ac:dyDescent="0.25">
      <c r="A116" s="747" t="s">
        <v>545</v>
      </c>
      <c r="B116" s="748"/>
      <c r="C116" s="748"/>
      <c r="D116" s="748"/>
      <c r="E116" s="748"/>
      <c r="F116" s="748"/>
      <c r="G116" s="748"/>
      <c r="H116" s="748"/>
      <c r="I116" s="748"/>
      <c r="J116" s="748"/>
      <c r="K116" s="748"/>
      <c r="L116" s="748"/>
      <c r="M116" s="748"/>
      <c r="N116" s="751"/>
      <c r="W116" s="10"/>
      <c r="X116" s="10"/>
      <c r="Y116" s="10"/>
      <c r="Z116" s="10"/>
      <c r="AA116" s="10"/>
    </row>
    <row r="117" spans="1:27" ht="12.75" customHeight="1" x14ac:dyDescent="0.2">
      <c r="A117" s="184" t="s">
        <v>48</v>
      </c>
      <c r="B117" s="149"/>
      <c r="C117" s="149"/>
      <c r="D117" s="150">
        <v>243718</v>
      </c>
      <c r="E117" s="185">
        <v>113093</v>
      </c>
      <c r="F117" s="152">
        <f>D117/E117</f>
        <v>2.1550228572944392</v>
      </c>
      <c r="G117" s="153">
        <v>208353</v>
      </c>
      <c r="H117" s="153">
        <v>103442</v>
      </c>
      <c r="I117" s="154">
        <f t="shared" ref="I117:I123" si="52">G117/D117</f>
        <v>0.85489377066938022</v>
      </c>
      <c r="J117" s="154">
        <f>+H117/E117</f>
        <v>0.91466315333398174</v>
      </c>
      <c r="K117" s="153">
        <v>80302</v>
      </c>
      <c r="L117" s="153">
        <v>74833</v>
      </c>
      <c r="M117" s="154">
        <f t="shared" ref="M117:M123" si="53">+K117/E117</f>
        <v>0.71005278841307595</v>
      </c>
      <c r="N117" s="155">
        <f>K117/H117</f>
        <v>0.77629976218557262</v>
      </c>
      <c r="W117" s="10"/>
      <c r="X117" s="10"/>
      <c r="Y117" s="10"/>
      <c r="Z117" s="10"/>
      <c r="AA117" s="10"/>
    </row>
    <row r="118" spans="1:27" ht="12.75" customHeight="1" x14ac:dyDescent="0.2">
      <c r="A118" s="725" t="s">
        <v>49</v>
      </c>
      <c r="B118" s="728" t="s">
        <v>50</v>
      </c>
      <c r="C118" s="729"/>
      <c r="D118" s="156">
        <v>197353</v>
      </c>
      <c r="E118" s="186">
        <v>81826</v>
      </c>
      <c r="F118" s="158">
        <f t="shared" ref="F118:F123" si="54">D118/E118</f>
        <v>2.4118617554322586</v>
      </c>
      <c r="G118" s="159">
        <v>170004</v>
      </c>
      <c r="H118" s="159">
        <v>76019</v>
      </c>
      <c r="I118" s="160">
        <f t="shared" si="52"/>
        <v>0.86142090568676433</v>
      </c>
      <c r="J118" s="160">
        <f t="shared" ref="J118:J123" si="55">+H118/E118</f>
        <v>0.92903233691002862</v>
      </c>
      <c r="K118" s="159">
        <v>59402</v>
      </c>
      <c r="L118" s="159">
        <v>55299</v>
      </c>
      <c r="M118" s="160">
        <f t="shared" si="53"/>
        <v>0.7259550754039058</v>
      </c>
      <c r="N118" s="161">
        <f t="shared" ref="N118:N123" si="56">K118/H118</f>
        <v>0.7814099106802247</v>
      </c>
      <c r="W118" s="10"/>
      <c r="X118" s="10"/>
      <c r="Y118" s="10"/>
      <c r="Z118" s="10"/>
      <c r="AA118" s="10"/>
    </row>
    <row r="119" spans="1:27" ht="12.75" customHeight="1" x14ac:dyDescent="0.2">
      <c r="A119" s="726"/>
      <c r="B119" s="730" t="s">
        <v>49</v>
      </c>
      <c r="C119" s="162" t="s">
        <v>51</v>
      </c>
      <c r="D119" s="163">
        <v>167100</v>
      </c>
      <c r="E119" s="187">
        <v>77049</v>
      </c>
      <c r="F119" s="158">
        <f t="shared" si="54"/>
        <v>2.1687497566483667</v>
      </c>
      <c r="G119" s="166">
        <v>144054</v>
      </c>
      <c r="H119" s="166">
        <v>71501</v>
      </c>
      <c r="I119" s="167">
        <f t="shared" si="52"/>
        <v>0.86208258527827653</v>
      </c>
      <c r="J119" s="167">
        <f t="shared" si="55"/>
        <v>0.92799387402821576</v>
      </c>
      <c r="K119" s="166">
        <v>56533</v>
      </c>
      <c r="L119" s="166">
        <v>51032</v>
      </c>
      <c r="M119" s="167">
        <f t="shared" si="53"/>
        <v>0.73372788744824724</v>
      </c>
      <c r="N119" s="168">
        <f t="shared" si="56"/>
        <v>0.79066027048572751</v>
      </c>
      <c r="W119" s="10"/>
      <c r="X119" s="10"/>
      <c r="Y119" s="10"/>
      <c r="Z119" s="10"/>
      <c r="AA119" s="10"/>
    </row>
    <row r="120" spans="1:27" ht="12.75" customHeight="1" x14ac:dyDescent="0.2">
      <c r="A120" s="726"/>
      <c r="B120" s="746"/>
      <c r="C120" s="169" t="s">
        <v>52</v>
      </c>
      <c r="D120" s="170">
        <v>30253</v>
      </c>
      <c r="E120" s="188">
        <v>14805</v>
      </c>
      <c r="F120" s="158">
        <f t="shared" si="54"/>
        <v>2.0434312732185074</v>
      </c>
      <c r="G120" s="173">
        <v>25950</v>
      </c>
      <c r="H120" s="173">
        <v>13395</v>
      </c>
      <c r="I120" s="174">
        <f t="shared" si="52"/>
        <v>0.85776617194988924</v>
      </c>
      <c r="J120" s="174">
        <f t="shared" si="55"/>
        <v>0.90476190476190477</v>
      </c>
      <c r="K120" s="173">
        <v>5159</v>
      </c>
      <c r="L120" s="173">
        <v>4606</v>
      </c>
      <c r="M120" s="174">
        <f t="shared" si="53"/>
        <v>0.34846335697399528</v>
      </c>
      <c r="N120" s="175">
        <f t="shared" si="56"/>
        <v>0.38514371033967898</v>
      </c>
      <c r="W120" s="10"/>
      <c r="X120" s="10"/>
      <c r="Y120" s="10"/>
      <c r="Z120" s="10"/>
      <c r="AA120" s="10"/>
    </row>
    <row r="121" spans="1:27" ht="12.75" customHeight="1" x14ac:dyDescent="0.2">
      <c r="A121" s="726"/>
      <c r="B121" s="728" t="s">
        <v>53</v>
      </c>
      <c r="C121" s="729"/>
      <c r="D121" s="156">
        <v>46365</v>
      </c>
      <c r="E121" s="186">
        <v>36844</v>
      </c>
      <c r="F121" s="158">
        <f t="shared" si="54"/>
        <v>1.2584138530018456</v>
      </c>
      <c r="G121" s="159">
        <v>38349</v>
      </c>
      <c r="H121" s="159">
        <v>31626</v>
      </c>
      <c r="I121" s="160">
        <f t="shared" si="52"/>
        <v>0.82711096732449041</v>
      </c>
      <c r="J121" s="160">
        <f t="shared" si="55"/>
        <v>0.85837585495603086</v>
      </c>
      <c r="K121" s="159">
        <v>22411</v>
      </c>
      <c r="L121" s="159">
        <v>20003</v>
      </c>
      <c r="M121" s="160">
        <f t="shared" si="53"/>
        <v>0.60826728911084571</v>
      </c>
      <c r="N121" s="161">
        <f t="shared" si="56"/>
        <v>0.70862581420350346</v>
      </c>
      <c r="W121" s="10"/>
      <c r="X121" s="10"/>
      <c r="Y121" s="10"/>
      <c r="Z121" s="10"/>
      <c r="AA121" s="10"/>
    </row>
    <row r="122" spans="1:27" ht="12.75" customHeight="1" x14ac:dyDescent="0.2">
      <c r="A122" s="726"/>
      <c r="B122" s="730" t="s">
        <v>49</v>
      </c>
      <c r="C122" s="162" t="s">
        <v>51</v>
      </c>
      <c r="D122" s="163">
        <v>45072</v>
      </c>
      <c r="E122" s="187">
        <v>36176</v>
      </c>
      <c r="F122" s="158">
        <f t="shared" si="54"/>
        <v>1.2459088898717381</v>
      </c>
      <c r="G122" s="166">
        <v>37278</v>
      </c>
      <c r="H122" s="166">
        <v>31051</v>
      </c>
      <c r="I122" s="167">
        <f t="shared" si="52"/>
        <v>0.82707667731629397</v>
      </c>
      <c r="J122" s="167">
        <f t="shared" si="55"/>
        <v>0.85833149049093327</v>
      </c>
      <c r="K122" s="166">
        <v>22031</v>
      </c>
      <c r="L122" s="166">
        <v>19646</v>
      </c>
      <c r="M122" s="167">
        <f t="shared" si="53"/>
        <v>0.60899491375497572</v>
      </c>
      <c r="N122" s="168">
        <f t="shared" si="56"/>
        <v>0.70951016070335904</v>
      </c>
      <c r="W122" s="10"/>
      <c r="X122" s="10"/>
      <c r="Y122" s="10"/>
      <c r="Z122" s="10"/>
      <c r="AA122" s="10"/>
    </row>
    <row r="123" spans="1:27" ht="12.75" customHeight="1" thickBot="1" x14ac:dyDescent="0.25">
      <c r="A123" s="727"/>
      <c r="B123" s="732"/>
      <c r="C123" s="189" t="s">
        <v>52</v>
      </c>
      <c r="D123" s="190">
        <v>1293</v>
      </c>
      <c r="E123" s="191">
        <v>1037</v>
      </c>
      <c r="F123" s="617">
        <f t="shared" si="54"/>
        <v>1.2468659594985536</v>
      </c>
      <c r="G123" s="193">
        <v>1071</v>
      </c>
      <c r="H123" s="193">
        <v>896</v>
      </c>
      <c r="I123" s="194">
        <f t="shared" si="52"/>
        <v>0.82830626450116007</v>
      </c>
      <c r="J123" s="194">
        <f t="shared" si="55"/>
        <v>0.86403085824493731</v>
      </c>
      <c r="K123" s="193">
        <v>455</v>
      </c>
      <c r="L123" s="193">
        <v>378</v>
      </c>
      <c r="M123" s="194">
        <f t="shared" si="53"/>
        <v>0.43876567020250723</v>
      </c>
      <c r="N123" s="195">
        <f t="shared" si="56"/>
        <v>0.5078125</v>
      </c>
      <c r="W123" s="10"/>
      <c r="X123" s="10"/>
      <c r="Y123" s="10"/>
      <c r="Z123" s="10"/>
      <c r="AA123" s="10"/>
    </row>
    <row r="124" spans="1:27" ht="12.75" customHeight="1" thickTop="1" thickBot="1" x14ac:dyDescent="0.25">
      <c r="A124" s="747" t="s">
        <v>552</v>
      </c>
      <c r="B124" s="748"/>
      <c r="C124" s="748"/>
      <c r="D124" s="748"/>
      <c r="E124" s="748"/>
      <c r="F124" s="748"/>
      <c r="G124" s="748"/>
      <c r="H124" s="748"/>
      <c r="I124" s="748"/>
      <c r="J124" s="748"/>
      <c r="K124" s="748"/>
      <c r="L124" s="748"/>
      <c r="M124" s="748"/>
      <c r="N124" s="751"/>
      <c r="W124" s="10"/>
      <c r="X124" s="10"/>
      <c r="Y124" s="10"/>
      <c r="Z124" s="10"/>
      <c r="AA124" s="10"/>
    </row>
    <row r="125" spans="1:27" ht="12.75" customHeight="1" x14ac:dyDescent="0.2">
      <c r="A125" s="184" t="s">
        <v>48</v>
      </c>
      <c r="B125" s="149"/>
      <c r="C125" s="149"/>
      <c r="D125" s="150">
        <v>224151</v>
      </c>
      <c r="E125" s="185">
        <v>102791</v>
      </c>
      <c r="F125" s="152">
        <f>D125/E125</f>
        <v>2.1806481112159624</v>
      </c>
      <c r="G125" s="153">
        <v>190861</v>
      </c>
      <c r="H125" s="153">
        <v>94068</v>
      </c>
      <c r="I125" s="154">
        <f t="shared" ref="I125:I131" si="57">G125/D125</f>
        <v>0.85148404423803592</v>
      </c>
      <c r="J125" s="154">
        <f>+H125/E125</f>
        <v>0.91513848488680916</v>
      </c>
      <c r="K125" s="153">
        <v>74767</v>
      </c>
      <c r="L125" s="153">
        <v>69839</v>
      </c>
      <c r="M125" s="154">
        <f t="shared" ref="M125:M131" si="58">+K125/E125</f>
        <v>0.72736912764736217</v>
      </c>
      <c r="N125" s="155">
        <f>K125/H125</f>
        <v>0.79481864183356721</v>
      </c>
      <c r="W125" s="10"/>
      <c r="X125" s="10"/>
      <c r="Y125" s="10"/>
      <c r="Z125" s="10"/>
      <c r="AA125" s="10"/>
    </row>
    <row r="126" spans="1:27" ht="12.75" customHeight="1" x14ac:dyDescent="0.2">
      <c r="A126" s="725" t="s">
        <v>49</v>
      </c>
      <c r="B126" s="728" t="s">
        <v>50</v>
      </c>
      <c r="C126" s="729"/>
      <c r="D126" s="156">
        <v>184010</v>
      </c>
      <c r="E126" s="186">
        <v>75528</v>
      </c>
      <c r="F126" s="158">
        <f t="shared" ref="F126:F131" si="59">D126/E126</f>
        <v>2.4363150090032835</v>
      </c>
      <c r="G126" s="159">
        <v>157822</v>
      </c>
      <c r="H126" s="159">
        <v>70245</v>
      </c>
      <c r="I126" s="160">
        <f t="shared" si="57"/>
        <v>0.8576816477365361</v>
      </c>
      <c r="J126" s="160">
        <f t="shared" ref="J126:J131" si="60">+H126/E126</f>
        <v>0.93005243088655865</v>
      </c>
      <c r="K126" s="159">
        <v>55769</v>
      </c>
      <c r="L126" s="159">
        <v>51929</v>
      </c>
      <c r="M126" s="160">
        <f t="shared" si="58"/>
        <v>0.73838841224446561</v>
      </c>
      <c r="N126" s="161">
        <f t="shared" ref="N126:N131" si="61">K126/H126</f>
        <v>0.7939212755356253</v>
      </c>
      <c r="W126" s="10"/>
      <c r="X126" s="10"/>
      <c r="Y126" s="10"/>
      <c r="Z126" s="10"/>
      <c r="AA126" s="10"/>
    </row>
    <row r="127" spans="1:27" ht="12.75" customHeight="1" x14ac:dyDescent="0.2">
      <c r="A127" s="726"/>
      <c r="B127" s="730" t="s">
        <v>49</v>
      </c>
      <c r="C127" s="162" t="s">
        <v>51</v>
      </c>
      <c r="D127" s="163">
        <v>154760</v>
      </c>
      <c r="E127" s="187">
        <v>71028</v>
      </c>
      <c r="F127" s="158">
        <f t="shared" si="59"/>
        <v>2.1788590415047588</v>
      </c>
      <c r="G127" s="166">
        <v>132969</v>
      </c>
      <c r="H127" s="166">
        <v>66005</v>
      </c>
      <c r="I127" s="167">
        <f t="shared" si="57"/>
        <v>0.85919488239855257</v>
      </c>
      <c r="J127" s="167">
        <f t="shared" si="60"/>
        <v>0.92928141014811061</v>
      </c>
      <c r="K127" s="166">
        <v>52913</v>
      </c>
      <c r="L127" s="166">
        <v>47748</v>
      </c>
      <c r="M127" s="167">
        <f t="shared" si="58"/>
        <v>0.74495973418933381</v>
      </c>
      <c r="N127" s="168">
        <f t="shared" si="61"/>
        <v>0.80165139004620867</v>
      </c>
      <c r="W127" s="10"/>
      <c r="X127" s="10"/>
      <c r="Y127" s="10"/>
      <c r="Z127" s="10"/>
      <c r="AA127" s="10"/>
    </row>
    <row r="128" spans="1:27" ht="12.75" customHeight="1" x14ac:dyDescent="0.2">
      <c r="A128" s="726"/>
      <c r="B128" s="746"/>
      <c r="C128" s="169" t="s">
        <v>52</v>
      </c>
      <c r="D128" s="170">
        <v>29250</v>
      </c>
      <c r="E128" s="188">
        <v>14060</v>
      </c>
      <c r="F128" s="158">
        <f t="shared" si="59"/>
        <v>2.0803698435277385</v>
      </c>
      <c r="G128" s="173">
        <v>24853</v>
      </c>
      <c r="H128" s="173">
        <v>12639</v>
      </c>
      <c r="I128" s="174">
        <f t="shared" si="57"/>
        <v>0.8496752136752137</v>
      </c>
      <c r="J128" s="174">
        <f t="shared" si="60"/>
        <v>0.89893314366998578</v>
      </c>
      <c r="K128" s="173">
        <v>5044</v>
      </c>
      <c r="L128" s="173">
        <v>4474</v>
      </c>
      <c r="M128" s="174">
        <f t="shared" si="58"/>
        <v>0.35874822190611666</v>
      </c>
      <c r="N128" s="175">
        <f t="shared" si="61"/>
        <v>0.39908220587071763</v>
      </c>
      <c r="W128" s="10"/>
      <c r="X128" s="10"/>
      <c r="Y128" s="10"/>
      <c r="Z128" s="10"/>
      <c r="AA128" s="10"/>
    </row>
    <row r="129" spans="1:27" ht="12.75" customHeight="1" x14ac:dyDescent="0.2">
      <c r="A129" s="726"/>
      <c r="B129" s="728" t="s">
        <v>53</v>
      </c>
      <c r="C129" s="729"/>
      <c r="D129" s="156">
        <v>40141</v>
      </c>
      <c r="E129" s="186">
        <v>32234</v>
      </c>
      <c r="F129" s="158">
        <f t="shared" si="59"/>
        <v>1.2452999937953713</v>
      </c>
      <c r="G129" s="159">
        <v>33039</v>
      </c>
      <c r="H129" s="159">
        <v>27655</v>
      </c>
      <c r="I129" s="160">
        <f t="shared" si="57"/>
        <v>0.82307366532971271</v>
      </c>
      <c r="J129" s="160">
        <f t="shared" si="60"/>
        <v>0.85794502699013464</v>
      </c>
      <c r="K129" s="159">
        <v>20484</v>
      </c>
      <c r="L129" s="159">
        <v>18352</v>
      </c>
      <c r="M129" s="160">
        <f t="shared" si="58"/>
        <v>0.63547806663771178</v>
      </c>
      <c r="N129" s="161">
        <f t="shared" si="61"/>
        <v>0.74069788465015363</v>
      </c>
      <c r="W129" s="10"/>
      <c r="X129" s="10"/>
      <c r="Y129" s="10"/>
      <c r="Z129" s="10"/>
      <c r="AA129" s="10"/>
    </row>
    <row r="130" spans="1:27" ht="12.75" customHeight="1" x14ac:dyDescent="0.2">
      <c r="A130" s="726"/>
      <c r="B130" s="730" t="s">
        <v>49</v>
      </c>
      <c r="C130" s="162" t="s">
        <v>51</v>
      </c>
      <c r="D130" s="163">
        <v>39054</v>
      </c>
      <c r="E130" s="187">
        <v>31617</v>
      </c>
      <c r="F130" s="158">
        <f t="shared" si="59"/>
        <v>1.2352215580225827</v>
      </c>
      <c r="G130" s="166">
        <v>32142</v>
      </c>
      <c r="H130" s="166">
        <v>27109</v>
      </c>
      <c r="I130" s="167">
        <f t="shared" si="57"/>
        <v>0.82301428790904896</v>
      </c>
      <c r="J130" s="167">
        <f t="shared" si="60"/>
        <v>0.85741847740139798</v>
      </c>
      <c r="K130" s="166">
        <v>20081</v>
      </c>
      <c r="L130" s="166">
        <v>17967</v>
      </c>
      <c r="M130" s="167">
        <f t="shared" si="58"/>
        <v>0.63513299807065815</v>
      </c>
      <c r="N130" s="168">
        <f t="shared" si="61"/>
        <v>0.74075030432697631</v>
      </c>
      <c r="W130" s="10"/>
      <c r="X130" s="10"/>
      <c r="Y130" s="10"/>
      <c r="Z130" s="10"/>
      <c r="AA130" s="10"/>
    </row>
    <row r="131" spans="1:27" ht="12.75" customHeight="1" thickBot="1" x14ac:dyDescent="0.25">
      <c r="A131" s="727"/>
      <c r="B131" s="732"/>
      <c r="C131" s="189" t="s">
        <v>52</v>
      </c>
      <c r="D131" s="190">
        <v>1087</v>
      </c>
      <c r="E131" s="191">
        <v>884</v>
      </c>
      <c r="F131" s="617">
        <f t="shared" si="59"/>
        <v>1.2296380090497738</v>
      </c>
      <c r="G131" s="193">
        <v>897</v>
      </c>
      <c r="H131" s="193">
        <v>761</v>
      </c>
      <c r="I131" s="194">
        <f t="shared" si="57"/>
        <v>0.82520699172033118</v>
      </c>
      <c r="J131" s="194">
        <f t="shared" si="60"/>
        <v>0.86085972850678738</v>
      </c>
      <c r="K131" s="193">
        <v>448</v>
      </c>
      <c r="L131" s="193">
        <v>398</v>
      </c>
      <c r="M131" s="194">
        <f t="shared" si="58"/>
        <v>0.50678733031674206</v>
      </c>
      <c r="N131" s="195">
        <f t="shared" si="61"/>
        <v>0.58869908015768724</v>
      </c>
      <c r="W131" s="10"/>
      <c r="X131" s="10"/>
      <c r="Y131" s="10"/>
      <c r="Z131" s="10"/>
      <c r="AA131" s="10"/>
    </row>
    <row r="132" spans="1:27" ht="12.75" customHeight="1" thickTop="1" thickBot="1" x14ac:dyDescent="0.25">
      <c r="A132" s="747" t="s">
        <v>562</v>
      </c>
      <c r="B132" s="748"/>
      <c r="C132" s="748"/>
      <c r="D132" s="748"/>
      <c r="E132" s="748"/>
      <c r="F132" s="748"/>
      <c r="G132" s="748"/>
      <c r="H132" s="748"/>
      <c r="I132" s="748"/>
      <c r="J132" s="748"/>
      <c r="K132" s="748"/>
      <c r="L132" s="748"/>
      <c r="M132" s="748"/>
      <c r="N132" s="751"/>
      <c r="W132" s="10"/>
      <c r="X132" s="10"/>
      <c r="Y132" s="10"/>
      <c r="Z132" s="10"/>
      <c r="AA132" s="10"/>
    </row>
    <row r="133" spans="1:27" ht="12.75" customHeight="1" x14ac:dyDescent="0.2">
      <c r="A133" s="184" t="s">
        <v>48</v>
      </c>
      <c r="B133" s="149"/>
      <c r="C133" s="149"/>
      <c r="D133" s="150">
        <v>213317</v>
      </c>
      <c r="E133" s="185">
        <v>97998</v>
      </c>
      <c r="F133" s="152">
        <f>D133/E133</f>
        <v>2.1767485050715321</v>
      </c>
      <c r="G133" s="664">
        <v>183321</v>
      </c>
      <c r="H133" s="153">
        <v>90528</v>
      </c>
      <c r="I133" s="154">
        <f t="shared" ref="I133:I139" si="62">G133/D133</f>
        <v>0.85938298400971325</v>
      </c>
      <c r="J133" s="154">
        <f>+H133/E133</f>
        <v>0.92377395457050149</v>
      </c>
      <c r="K133" s="153">
        <v>74623</v>
      </c>
      <c r="L133" s="153">
        <v>69911</v>
      </c>
      <c r="M133" s="154">
        <f t="shared" ref="M133:M139" si="63">+K133/E133</f>
        <v>0.76147472397395866</v>
      </c>
      <c r="N133" s="155">
        <f>K133/H133</f>
        <v>0.82430850123718624</v>
      </c>
      <c r="W133" s="10"/>
      <c r="X133" s="10"/>
      <c r="Y133" s="10"/>
      <c r="Z133" s="10"/>
      <c r="AA133" s="10"/>
    </row>
    <row r="134" spans="1:27" ht="12.75" customHeight="1" x14ac:dyDescent="0.2">
      <c r="A134" s="725" t="s">
        <v>49</v>
      </c>
      <c r="B134" s="728" t="s">
        <v>50</v>
      </c>
      <c r="C134" s="729"/>
      <c r="D134" s="156">
        <v>176316</v>
      </c>
      <c r="E134" s="186">
        <v>72525</v>
      </c>
      <c r="F134" s="158">
        <f t="shared" ref="F134:F139" si="64">D134/E134</f>
        <v>2.4311065149948292</v>
      </c>
      <c r="G134" s="665">
        <v>152415</v>
      </c>
      <c r="H134" s="159">
        <v>67944</v>
      </c>
      <c r="I134" s="160">
        <f t="shared" si="62"/>
        <v>0.86444225141223707</v>
      </c>
      <c r="J134" s="160">
        <f t="shared" ref="J134:J139" si="65">+H134/E134</f>
        <v>0.9368355739400207</v>
      </c>
      <c r="K134" s="159">
        <v>55868</v>
      </c>
      <c r="L134" s="159">
        <v>52223</v>
      </c>
      <c r="M134" s="160">
        <f t="shared" si="63"/>
        <v>0.77032747328507412</v>
      </c>
      <c r="N134" s="161">
        <f t="shared" ref="N134:N139" si="66">K134/H134</f>
        <v>0.82226539503120222</v>
      </c>
      <c r="W134" s="10"/>
      <c r="X134" s="10"/>
      <c r="Y134" s="10"/>
      <c r="Z134" s="10"/>
      <c r="AA134" s="10"/>
    </row>
    <row r="135" spans="1:27" ht="12.75" customHeight="1" x14ac:dyDescent="0.2">
      <c r="A135" s="726"/>
      <c r="B135" s="730" t="s">
        <v>49</v>
      </c>
      <c r="C135" s="162" t="s">
        <v>51</v>
      </c>
      <c r="D135" s="163">
        <v>147525</v>
      </c>
      <c r="E135" s="187">
        <v>68397</v>
      </c>
      <c r="F135" s="158">
        <f t="shared" si="64"/>
        <v>2.1568928461774641</v>
      </c>
      <c r="G135" s="666">
        <v>127834</v>
      </c>
      <c r="H135" s="166">
        <v>64113</v>
      </c>
      <c r="I135" s="167">
        <f t="shared" si="62"/>
        <v>0.86652431791221829</v>
      </c>
      <c r="J135" s="167">
        <f t="shared" si="65"/>
        <v>0.93736567393306724</v>
      </c>
      <c r="K135" s="166">
        <v>52990</v>
      </c>
      <c r="L135" s="166">
        <v>47876</v>
      </c>
      <c r="M135" s="167">
        <f t="shared" si="63"/>
        <v>0.77474158223313883</v>
      </c>
      <c r="N135" s="168">
        <f t="shared" si="66"/>
        <v>0.82650944426247408</v>
      </c>
      <c r="W135" s="10"/>
      <c r="X135" s="10"/>
      <c r="Y135" s="10"/>
      <c r="Z135" s="10"/>
      <c r="AA135" s="10"/>
    </row>
    <row r="136" spans="1:27" ht="12.75" customHeight="1" x14ac:dyDescent="0.2">
      <c r="A136" s="726"/>
      <c r="B136" s="746"/>
      <c r="C136" s="169" t="s">
        <v>52</v>
      </c>
      <c r="D136" s="170">
        <v>28791</v>
      </c>
      <c r="E136" s="188">
        <v>13357</v>
      </c>
      <c r="F136" s="158">
        <f t="shared" si="64"/>
        <v>2.1554989892940033</v>
      </c>
      <c r="G136" s="667">
        <v>24581</v>
      </c>
      <c r="H136" s="173">
        <v>11853</v>
      </c>
      <c r="I136" s="174">
        <f t="shared" si="62"/>
        <v>0.85377374874092593</v>
      </c>
      <c r="J136" s="174">
        <f t="shared" si="65"/>
        <v>0.88739986523920045</v>
      </c>
      <c r="K136" s="173">
        <v>5257</v>
      </c>
      <c r="L136" s="173">
        <v>4670</v>
      </c>
      <c r="M136" s="174">
        <f t="shared" si="63"/>
        <v>0.39357640188665122</v>
      </c>
      <c r="N136" s="175">
        <f t="shared" si="66"/>
        <v>0.44351640934784442</v>
      </c>
      <c r="W136" s="10"/>
      <c r="X136" s="10"/>
      <c r="Y136" s="10"/>
      <c r="Z136" s="10"/>
      <c r="AA136" s="10"/>
    </row>
    <row r="137" spans="1:27" ht="12.75" customHeight="1" x14ac:dyDescent="0.2">
      <c r="A137" s="726"/>
      <c r="B137" s="728" t="s">
        <v>53</v>
      </c>
      <c r="C137" s="729"/>
      <c r="D137" s="156">
        <f>D133-D134</f>
        <v>37001</v>
      </c>
      <c r="E137" s="186">
        <v>29852</v>
      </c>
      <c r="F137" s="158">
        <f t="shared" si="64"/>
        <v>1.2394814417794453</v>
      </c>
      <c r="G137" s="668">
        <f>G133-G134</f>
        <v>30906</v>
      </c>
      <c r="H137" s="156">
        <v>25967</v>
      </c>
      <c r="I137" s="160">
        <f t="shared" si="62"/>
        <v>0.8352747223048026</v>
      </c>
      <c r="J137" s="160">
        <f t="shared" si="65"/>
        <v>0.86985796596542941</v>
      </c>
      <c r="K137" s="159">
        <v>20208</v>
      </c>
      <c r="L137" s="159">
        <v>18095</v>
      </c>
      <c r="M137" s="160">
        <f t="shared" si="63"/>
        <v>0.67693956853812143</v>
      </c>
      <c r="N137" s="161">
        <f t="shared" si="66"/>
        <v>0.77821850810644277</v>
      </c>
      <c r="W137" s="10"/>
      <c r="X137" s="10"/>
      <c r="Y137" s="10"/>
      <c r="Z137" s="10"/>
      <c r="AA137" s="10"/>
    </row>
    <row r="138" spans="1:27" ht="12.75" customHeight="1" x14ac:dyDescent="0.2">
      <c r="A138" s="726"/>
      <c r="B138" s="730" t="s">
        <v>49</v>
      </c>
      <c r="C138" s="162" t="s">
        <v>51</v>
      </c>
      <c r="D138" s="163">
        <v>35935</v>
      </c>
      <c r="E138" s="187">
        <v>29234</v>
      </c>
      <c r="F138" s="158">
        <f t="shared" si="64"/>
        <v>1.2292194020660874</v>
      </c>
      <c r="G138" s="666">
        <v>30034</v>
      </c>
      <c r="H138" s="166">
        <v>25410</v>
      </c>
      <c r="I138" s="167">
        <f t="shared" si="62"/>
        <v>0.83578683734520665</v>
      </c>
      <c r="J138" s="167">
        <f t="shared" si="65"/>
        <v>0.86919340493945407</v>
      </c>
      <c r="K138" s="166">
        <v>19765</v>
      </c>
      <c r="L138" s="166">
        <v>17664</v>
      </c>
      <c r="M138" s="167">
        <f t="shared" si="63"/>
        <v>0.67609632619552573</v>
      </c>
      <c r="N138" s="168">
        <f t="shared" si="66"/>
        <v>0.77784336875245963</v>
      </c>
      <c r="W138" s="10"/>
      <c r="X138" s="10"/>
      <c r="Y138" s="10"/>
      <c r="Z138" s="10"/>
      <c r="AA138" s="10"/>
    </row>
    <row r="139" spans="1:27" ht="12.75" customHeight="1" thickBot="1" x14ac:dyDescent="0.25">
      <c r="A139" s="727"/>
      <c r="B139" s="732"/>
      <c r="C139" s="189" t="s">
        <v>52</v>
      </c>
      <c r="D139" s="190">
        <v>1066</v>
      </c>
      <c r="E139" s="191">
        <v>852</v>
      </c>
      <c r="F139" s="192">
        <f t="shared" si="64"/>
        <v>1.2511737089201878</v>
      </c>
      <c r="G139" s="669">
        <v>872</v>
      </c>
      <c r="H139" s="193">
        <v>734</v>
      </c>
      <c r="I139" s="194">
        <f t="shared" si="62"/>
        <v>0.81801125703564725</v>
      </c>
      <c r="J139" s="194">
        <f t="shared" si="65"/>
        <v>0.86150234741784038</v>
      </c>
      <c r="K139" s="193">
        <v>493</v>
      </c>
      <c r="L139" s="193">
        <v>440</v>
      </c>
      <c r="M139" s="194">
        <f t="shared" si="63"/>
        <v>0.57863849765258213</v>
      </c>
      <c r="N139" s="195">
        <f t="shared" si="66"/>
        <v>0.67166212534059944</v>
      </c>
      <c r="W139" s="10"/>
      <c r="X139" s="10"/>
      <c r="Y139" s="10"/>
      <c r="Z139" s="10"/>
      <c r="AA139" s="10"/>
    </row>
    <row r="140" spans="1:27" ht="12.75" customHeight="1" thickTop="1" thickBot="1" x14ac:dyDescent="0.25">
      <c r="A140" s="747" t="s">
        <v>591</v>
      </c>
      <c r="B140" s="748"/>
      <c r="C140" s="748"/>
      <c r="D140" s="748"/>
      <c r="E140" s="748"/>
      <c r="F140" s="748"/>
      <c r="G140" s="748"/>
      <c r="H140" s="748"/>
      <c r="I140" s="748"/>
      <c r="J140" s="748"/>
      <c r="K140" s="748"/>
      <c r="L140" s="748"/>
      <c r="M140" s="748"/>
      <c r="N140" s="751"/>
      <c r="W140" s="10"/>
      <c r="X140" s="10"/>
      <c r="Y140" s="10"/>
      <c r="Z140" s="10"/>
      <c r="AA140" s="10"/>
    </row>
    <row r="141" spans="1:27" ht="12.75" customHeight="1" x14ac:dyDescent="0.2">
      <c r="A141" s="184" t="s">
        <v>48</v>
      </c>
      <c r="B141" s="149"/>
      <c r="C141" s="149"/>
      <c r="D141" s="150">
        <v>204053</v>
      </c>
      <c r="E141" s="185">
        <v>95137</v>
      </c>
      <c r="F141" s="152">
        <f>D141/E141</f>
        <v>2.1448332404847745</v>
      </c>
      <c r="G141" s="664">
        <v>174937</v>
      </c>
      <c r="H141" s="153">
        <v>88116</v>
      </c>
      <c r="I141" s="154">
        <f t="shared" ref="I141:I147" si="67">G141/D141</f>
        <v>0.85731158081478831</v>
      </c>
      <c r="J141" s="154">
        <f>+H141/E141</f>
        <v>0.92620116253402984</v>
      </c>
      <c r="K141" s="153">
        <v>73350</v>
      </c>
      <c r="L141" s="153">
        <v>68753</v>
      </c>
      <c r="M141" s="154">
        <f t="shared" ref="M141:M147" si="68">+K141/E141</f>
        <v>0.77099340950418871</v>
      </c>
      <c r="N141" s="155">
        <f>K141/H141</f>
        <v>0.83242543919378997</v>
      </c>
      <c r="W141" s="10"/>
      <c r="X141" s="10"/>
      <c r="Y141" s="10"/>
      <c r="Z141" s="10"/>
      <c r="AA141" s="10"/>
    </row>
    <row r="142" spans="1:27" ht="12.75" customHeight="1" x14ac:dyDescent="0.2">
      <c r="A142" s="725" t="s">
        <v>49</v>
      </c>
      <c r="B142" s="728" t="s">
        <v>50</v>
      </c>
      <c r="C142" s="729"/>
      <c r="D142" s="156">
        <v>170345</v>
      </c>
      <c r="E142" s="186">
        <v>71584</v>
      </c>
      <c r="F142" s="158">
        <f t="shared" ref="F142:F147" si="69">D142/E142</f>
        <v>2.3796518775145286</v>
      </c>
      <c r="G142" s="665">
        <v>146902</v>
      </c>
      <c r="H142" s="159">
        <v>67232</v>
      </c>
      <c r="I142" s="160">
        <f t="shared" si="67"/>
        <v>0.86237928908978834</v>
      </c>
      <c r="J142" s="160">
        <f t="shared" ref="J142:J147" si="70">+H142/E142</f>
        <v>0.93920429146177919</v>
      </c>
      <c r="K142" s="159">
        <v>55845</v>
      </c>
      <c r="L142" s="159">
        <v>52278</v>
      </c>
      <c r="M142" s="160">
        <f t="shared" si="68"/>
        <v>0.78013243182834158</v>
      </c>
      <c r="N142" s="161">
        <f t="shared" ref="N142:N147" si="71">K142/H142</f>
        <v>0.83063124702522606</v>
      </c>
      <c r="W142" s="10"/>
      <c r="X142" s="10"/>
      <c r="Y142" s="10"/>
      <c r="Z142" s="10"/>
      <c r="AA142" s="10"/>
    </row>
    <row r="143" spans="1:27" ht="12.75" customHeight="1" x14ac:dyDescent="0.2">
      <c r="A143" s="726"/>
      <c r="B143" s="730" t="s">
        <v>49</v>
      </c>
      <c r="C143" s="162" t="s">
        <v>51</v>
      </c>
      <c r="D143" s="163">
        <v>143096</v>
      </c>
      <c r="E143" s="187">
        <v>67609</v>
      </c>
      <c r="F143" s="165">
        <f t="shared" si="69"/>
        <v>2.1165229481282077</v>
      </c>
      <c r="G143" s="666">
        <v>123816</v>
      </c>
      <c r="H143" s="166">
        <v>63523</v>
      </c>
      <c r="I143" s="167">
        <f t="shared" si="67"/>
        <v>0.86526527645776263</v>
      </c>
      <c r="J143" s="167">
        <f t="shared" si="70"/>
        <v>0.93956425919626085</v>
      </c>
      <c r="K143" s="166">
        <v>52756</v>
      </c>
      <c r="L143" s="166">
        <v>47871</v>
      </c>
      <c r="M143" s="167">
        <f t="shared" si="68"/>
        <v>0.78031031371562953</v>
      </c>
      <c r="N143" s="168">
        <f t="shared" si="71"/>
        <v>0.83050233773593818</v>
      </c>
      <c r="W143" s="10"/>
      <c r="X143" s="10"/>
      <c r="Y143" s="10"/>
      <c r="Z143" s="10"/>
      <c r="AA143" s="10"/>
    </row>
    <row r="144" spans="1:27" ht="12.75" customHeight="1" x14ac:dyDescent="0.2">
      <c r="A144" s="726"/>
      <c r="B144" s="746"/>
      <c r="C144" s="169" t="s">
        <v>52</v>
      </c>
      <c r="D144" s="170">
        <v>27249</v>
      </c>
      <c r="E144" s="188">
        <v>12846</v>
      </c>
      <c r="F144" s="172">
        <f t="shared" si="69"/>
        <v>2.1212050443717887</v>
      </c>
      <c r="G144" s="667">
        <v>23086</v>
      </c>
      <c r="H144" s="173">
        <v>11466</v>
      </c>
      <c r="I144" s="174">
        <f t="shared" si="67"/>
        <v>0.84722375133032402</v>
      </c>
      <c r="J144" s="174">
        <f t="shared" si="70"/>
        <v>0.89257356375525454</v>
      </c>
      <c r="K144" s="173">
        <v>5405</v>
      </c>
      <c r="L144" s="173">
        <v>4758</v>
      </c>
      <c r="M144" s="174">
        <f t="shared" si="68"/>
        <v>0.42075354195858633</v>
      </c>
      <c r="N144" s="175">
        <f t="shared" si="71"/>
        <v>0.47139368567939999</v>
      </c>
      <c r="W144" s="10"/>
      <c r="X144" s="10"/>
      <c r="Y144" s="10"/>
      <c r="Z144" s="10"/>
      <c r="AA144" s="10"/>
    </row>
    <row r="145" spans="1:27" ht="12.75" customHeight="1" x14ac:dyDescent="0.2">
      <c r="A145" s="726"/>
      <c r="B145" s="728" t="s">
        <v>53</v>
      </c>
      <c r="C145" s="729"/>
      <c r="D145" s="156">
        <v>33708</v>
      </c>
      <c r="E145" s="186">
        <v>27407</v>
      </c>
      <c r="F145" s="158">
        <f t="shared" si="69"/>
        <v>1.2299047688546723</v>
      </c>
      <c r="G145" s="668">
        <v>28035</v>
      </c>
      <c r="H145" s="156">
        <v>23851</v>
      </c>
      <c r="I145" s="160">
        <f t="shared" si="67"/>
        <v>0.83170167319330723</v>
      </c>
      <c r="J145" s="160">
        <f t="shared" si="70"/>
        <v>0.8702521253694312</v>
      </c>
      <c r="K145" s="159">
        <v>18752</v>
      </c>
      <c r="L145" s="159">
        <v>16849</v>
      </c>
      <c r="M145" s="160">
        <f t="shared" si="68"/>
        <v>0.68420476520596929</v>
      </c>
      <c r="N145" s="161">
        <f t="shared" si="71"/>
        <v>0.78621441448995855</v>
      </c>
      <c r="W145" s="10"/>
      <c r="X145" s="10"/>
      <c r="Y145" s="10"/>
      <c r="Z145" s="10"/>
      <c r="AA145" s="10"/>
    </row>
    <row r="146" spans="1:27" ht="12.75" customHeight="1" x14ac:dyDescent="0.2">
      <c r="A146" s="726"/>
      <c r="B146" s="730" t="s">
        <v>49</v>
      </c>
      <c r="C146" s="162" t="s">
        <v>51</v>
      </c>
      <c r="D146" s="163">
        <v>32504</v>
      </c>
      <c r="E146" s="187">
        <v>26722</v>
      </c>
      <c r="F146" s="165">
        <f t="shared" si="69"/>
        <v>1.2163760197590001</v>
      </c>
      <c r="G146" s="666">
        <v>27085</v>
      </c>
      <c r="H146" s="166">
        <v>23240</v>
      </c>
      <c r="I146" s="167">
        <f t="shared" si="67"/>
        <v>0.83328205759291163</v>
      </c>
      <c r="J146" s="167">
        <f t="shared" si="70"/>
        <v>0.86969538208217945</v>
      </c>
      <c r="K146" s="166">
        <v>18238</v>
      </c>
      <c r="L146" s="166">
        <v>16355</v>
      </c>
      <c r="M146" s="167">
        <f t="shared" si="68"/>
        <v>0.68250879425192723</v>
      </c>
      <c r="N146" s="168">
        <f t="shared" si="71"/>
        <v>0.78476764199655769</v>
      </c>
      <c r="W146" s="10"/>
      <c r="X146" s="10"/>
      <c r="Y146" s="10"/>
      <c r="Z146" s="10"/>
      <c r="AA146" s="10"/>
    </row>
    <row r="147" spans="1:27" ht="12.75" customHeight="1" thickBot="1" x14ac:dyDescent="0.25">
      <c r="A147" s="727"/>
      <c r="B147" s="732"/>
      <c r="C147" s="189" t="s">
        <v>52</v>
      </c>
      <c r="D147" s="190">
        <v>1204</v>
      </c>
      <c r="E147" s="191">
        <v>937</v>
      </c>
      <c r="F147" s="192">
        <f t="shared" si="69"/>
        <v>1.2849519743863393</v>
      </c>
      <c r="G147" s="669">
        <v>950</v>
      </c>
      <c r="H147" s="193">
        <v>802</v>
      </c>
      <c r="I147" s="194">
        <f t="shared" si="67"/>
        <v>0.78903654485049834</v>
      </c>
      <c r="J147" s="194">
        <f t="shared" si="70"/>
        <v>0.85592315901814298</v>
      </c>
      <c r="K147" s="193">
        <v>566</v>
      </c>
      <c r="L147" s="193">
        <v>509</v>
      </c>
      <c r="M147" s="194">
        <f t="shared" si="68"/>
        <v>0.60405549626467447</v>
      </c>
      <c r="N147" s="195">
        <f t="shared" si="71"/>
        <v>0.70573566084788031</v>
      </c>
      <c r="W147" s="10"/>
      <c r="X147" s="10"/>
      <c r="Y147" s="10"/>
      <c r="Z147" s="10"/>
      <c r="AA147" s="10"/>
    </row>
    <row r="148" spans="1:27" ht="14.25" thickTop="1" thickBot="1" x14ac:dyDescent="0.25">
      <c r="A148" s="747" t="s">
        <v>596</v>
      </c>
      <c r="B148" s="748"/>
      <c r="C148" s="748"/>
      <c r="D148" s="748"/>
      <c r="E148" s="748"/>
      <c r="F148" s="748"/>
      <c r="G148" s="748"/>
      <c r="H148" s="748"/>
      <c r="I148" s="748"/>
      <c r="J148" s="748"/>
      <c r="K148" s="748"/>
      <c r="L148" s="748"/>
      <c r="M148" s="748"/>
      <c r="N148" s="751"/>
      <c r="W148" s="10"/>
      <c r="X148" s="10"/>
      <c r="Y148" s="10"/>
      <c r="Z148" s="10"/>
      <c r="AA148" s="10"/>
    </row>
    <row r="149" spans="1:27" x14ac:dyDescent="0.2">
      <c r="A149" s="184" t="s">
        <v>48</v>
      </c>
      <c r="B149" s="149"/>
      <c r="C149" s="149"/>
      <c r="D149" s="150">
        <v>211447</v>
      </c>
      <c r="E149" s="185">
        <v>98127</v>
      </c>
      <c r="F149" s="152">
        <f>D149/E149</f>
        <v>2.1548299652491161</v>
      </c>
      <c r="G149" s="664">
        <v>183098</v>
      </c>
      <c r="H149" s="153">
        <v>91750</v>
      </c>
      <c r="I149" s="154">
        <f t="shared" ref="I149:I155" si="72">G149/D149</f>
        <v>0.86592857784693089</v>
      </c>
      <c r="J149" s="154">
        <f>+H149/E149</f>
        <v>0.93501278954823852</v>
      </c>
      <c r="K149" s="153">
        <v>77485</v>
      </c>
      <c r="L149" s="153">
        <v>72730</v>
      </c>
      <c r="M149" s="154">
        <f t="shared" ref="M149:M155" si="73">+K149/E149</f>
        <v>0.78963995638305462</v>
      </c>
      <c r="N149" s="155">
        <f>K149/H149</f>
        <v>0.84452316076294276</v>
      </c>
      <c r="W149" s="10"/>
      <c r="X149" s="10"/>
      <c r="Y149" s="10"/>
      <c r="Z149" s="10"/>
      <c r="AA149" s="10"/>
    </row>
    <row r="150" spans="1:27" x14ac:dyDescent="0.2">
      <c r="A150" s="725" t="s">
        <v>49</v>
      </c>
      <c r="B150" s="728" t="s">
        <v>50</v>
      </c>
      <c r="C150" s="729"/>
      <c r="D150" s="156">
        <v>178803</v>
      </c>
      <c r="E150" s="186">
        <v>75210</v>
      </c>
      <c r="F150" s="158">
        <f t="shared" ref="F150:F155" si="74">D150/E150</f>
        <v>2.3773833266852811</v>
      </c>
      <c r="G150" s="665">
        <v>154901</v>
      </c>
      <c r="H150" s="159">
        <v>71076</v>
      </c>
      <c r="I150" s="160">
        <f t="shared" si="72"/>
        <v>0.86632215343143015</v>
      </c>
      <c r="J150" s="160">
        <f t="shared" ref="J150:J155" si="75">+H150/E150</f>
        <v>0.94503390506581575</v>
      </c>
      <c r="K150" s="159">
        <v>60000</v>
      </c>
      <c r="L150" s="159">
        <v>56504</v>
      </c>
      <c r="M150" s="160">
        <f t="shared" si="73"/>
        <v>0.79776625448743521</v>
      </c>
      <c r="N150" s="161">
        <f t="shared" ref="N150:N155" si="76">K150/H150</f>
        <v>0.84416680736113459</v>
      </c>
      <c r="W150" s="10"/>
      <c r="X150" s="10"/>
      <c r="Y150" s="10"/>
      <c r="Z150" s="10"/>
      <c r="AA150" s="10"/>
    </row>
    <row r="151" spans="1:27" x14ac:dyDescent="0.2">
      <c r="A151" s="726"/>
      <c r="B151" s="730" t="s">
        <v>49</v>
      </c>
      <c r="C151" s="162" t="s">
        <v>51</v>
      </c>
      <c r="D151" s="163">
        <v>150663</v>
      </c>
      <c r="E151" s="187">
        <v>71323</v>
      </c>
      <c r="F151" s="165">
        <f t="shared" si="74"/>
        <v>2.1124041333090307</v>
      </c>
      <c r="G151" s="666">
        <v>131428</v>
      </c>
      <c r="H151" s="166">
        <v>67384</v>
      </c>
      <c r="I151" s="167">
        <f t="shared" si="72"/>
        <v>0.87233096380664132</v>
      </c>
      <c r="J151" s="167">
        <f t="shared" si="75"/>
        <v>0.94477237356813371</v>
      </c>
      <c r="K151" s="166">
        <v>56935</v>
      </c>
      <c r="L151" s="166">
        <v>51818</v>
      </c>
      <c r="M151" s="167">
        <f t="shared" si="73"/>
        <v>0.79826984282769931</v>
      </c>
      <c r="N151" s="168">
        <f t="shared" si="76"/>
        <v>0.84493351537456962</v>
      </c>
      <c r="W151" s="10"/>
      <c r="X151" s="10"/>
      <c r="Y151" s="10"/>
      <c r="Z151" s="10"/>
      <c r="AA151" s="10"/>
    </row>
    <row r="152" spans="1:27" x14ac:dyDescent="0.2">
      <c r="A152" s="726"/>
      <c r="B152" s="746"/>
      <c r="C152" s="169" t="s">
        <v>52</v>
      </c>
      <c r="D152" s="170">
        <v>28140</v>
      </c>
      <c r="E152" s="188">
        <v>13049</v>
      </c>
      <c r="F152" s="172">
        <f t="shared" si="74"/>
        <v>2.1564870871331134</v>
      </c>
      <c r="G152" s="667">
        <v>23473</v>
      </c>
      <c r="H152" s="173">
        <v>11725</v>
      </c>
      <c r="I152" s="174">
        <f t="shared" si="72"/>
        <v>0.83415067519545127</v>
      </c>
      <c r="J152" s="174">
        <f t="shared" si="75"/>
        <v>0.898536286305464</v>
      </c>
      <c r="K152" s="173">
        <v>5699</v>
      </c>
      <c r="L152" s="173">
        <v>5081</v>
      </c>
      <c r="M152" s="174">
        <f t="shared" si="73"/>
        <v>0.43673844739060463</v>
      </c>
      <c r="N152" s="175">
        <f t="shared" si="76"/>
        <v>0.48605543710021321</v>
      </c>
      <c r="W152" s="10"/>
      <c r="X152" s="10"/>
      <c r="Y152" s="10"/>
      <c r="Z152" s="10"/>
      <c r="AA152" s="10"/>
    </row>
    <row r="153" spans="1:27" x14ac:dyDescent="0.2">
      <c r="A153" s="726"/>
      <c r="B153" s="728" t="s">
        <v>53</v>
      </c>
      <c r="C153" s="729"/>
      <c r="D153" s="156">
        <v>32644</v>
      </c>
      <c r="E153" s="186">
        <v>26516</v>
      </c>
      <c r="F153" s="158">
        <f t="shared" si="74"/>
        <v>1.2311057474732237</v>
      </c>
      <c r="G153" s="668">
        <v>27536</v>
      </c>
      <c r="H153" s="156">
        <v>23277</v>
      </c>
      <c r="I153" s="160">
        <f t="shared" si="72"/>
        <v>0.84352407793162598</v>
      </c>
      <c r="J153" s="160">
        <f t="shared" si="75"/>
        <v>0.87784733745662991</v>
      </c>
      <c r="K153" s="159">
        <v>18686</v>
      </c>
      <c r="L153" s="159">
        <v>16593</v>
      </c>
      <c r="M153" s="160">
        <f t="shared" si="73"/>
        <v>0.70470659224619103</v>
      </c>
      <c r="N153" s="161">
        <f t="shared" si="76"/>
        <v>0.80276667955492542</v>
      </c>
      <c r="W153" s="10"/>
      <c r="X153" s="10"/>
      <c r="Y153" s="10"/>
      <c r="Z153" s="10"/>
      <c r="AA153" s="10"/>
    </row>
    <row r="154" spans="1:27" x14ac:dyDescent="0.2">
      <c r="A154" s="726"/>
      <c r="B154" s="730" t="s">
        <v>49</v>
      </c>
      <c r="C154" s="162" t="s">
        <v>51</v>
      </c>
      <c r="D154" s="163">
        <v>31347</v>
      </c>
      <c r="E154" s="187">
        <v>25792</v>
      </c>
      <c r="F154" s="165">
        <f t="shared" si="74"/>
        <v>1.2153768610421836</v>
      </c>
      <c r="G154" s="666">
        <v>26457</v>
      </c>
      <c r="H154" s="166">
        <v>22632</v>
      </c>
      <c r="I154" s="167">
        <f t="shared" si="72"/>
        <v>0.84400421092927558</v>
      </c>
      <c r="J154" s="167">
        <f t="shared" si="75"/>
        <v>0.8774813895781638</v>
      </c>
      <c r="K154" s="166">
        <v>18228</v>
      </c>
      <c r="L154" s="166">
        <v>16140</v>
      </c>
      <c r="M154" s="167">
        <f t="shared" si="73"/>
        <v>0.70673076923076927</v>
      </c>
      <c r="N154" s="168">
        <f t="shared" si="76"/>
        <v>0.80540827147401906</v>
      </c>
      <c r="W154" s="10"/>
      <c r="X154" s="10"/>
      <c r="Y154" s="10"/>
      <c r="Z154" s="10"/>
      <c r="AA154" s="10"/>
    </row>
    <row r="155" spans="1:27" ht="13.5" thickBot="1" x14ac:dyDescent="0.25">
      <c r="A155" s="727"/>
      <c r="B155" s="732"/>
      <c r="C155" s="189" t="s">
        <v>52</v>
      </c>
      <c r="D155" s="190">
        <v>1297</v>
      </c>
      <c r="E155" s="191">
        <v>988</v>
      </c>
      <c r="F155" s="192">
        <f t="shared" si="74"/>
        <v>1.3127530364372471</v>
      </c>
      <c r="G155" s="669">
        <v>1079</v>
      </c>
      <c r="H155" s="193">
        <v>837</v>
      </c>
      <c r="I155" s="194">
        <f t="shared" si="72"/>
        <v>0.83191981495759448</v>
      </c>
      <c r="J155" s="194">
        <f t="shared" si="75"/>
        <v>0.84716599190283404</v>
      </c>
      <c r="K155" s="193">
        <v>507</v>
      </c>
      <c r="L155" s="193">
        <v>459</v>
      </c>
      <c r="M155" s="194">
        <f t="shared" si="73"/>
        <v>0.51315789473684215</v>
      </c>
      <c r="N155" s="195">
        <f t="shared" si="76"/>
        <v>0.60573476702508966</v>
      </c>
      <c r="W155" s="10"/>
      <c r="X155" s="10"/>
      <c r="Y155" s="10"/>
      <c r="Z155" s="10"/>
      <c r="AA155" s="10"/>
    </row>
    <row r="156" spans="1:27" ht="14.25" thickTop="1" thickBot="1" x14ac:dyDescent="0.25">
      <c r="A156" s="721" t="s">
        <v>599</v>
      </c>
      <c r="B156" s="722"/>
      <c r="C156" s="722"/>
      <c r="D156" s="722"/>
      <c r="E156" s="722"/>
      <c r="F156" s="722"/>
      <c r="G156" s="722"/>
      <c r="H156" s="722"/>
      <c r="I156" s="722"/>
      <c r="J156" s="722"/>
      <c r="K156" s="722"/>
      <c r="L156" s="722"/>
      <c r="M156" s="722"/>
      <c r="N156" s="739"/>
      <c r="W156" s="10"/>
      <c r="X156" s="10"/>
      <c r="Y156" s="10"/>
      <c r="Z156" s="10"/>
      <c r="AA156" s="10"/>
    </row>
    <row r="157" spans="1:27" x14ac:dyDescent="0.2">
      <c r="A157" s="184" t="s">
        <v>48</v>
      </c>
      <c r="B157" s="149"/>
      <c r="C157" s="149"/>
      <c r="D157" s="150">
        <v>211447</v>
      </c>
      <c r="E157" s="185">
        <v>98868</v>
      </c>
      <c r="F157" s="152">
        <f>D157/E157</f>
        <v>2.1386798559695754</v>
      </c>
      <c r="G157" s="664">
        <v>189903</v>
      </c>
      <c r="H157" s="153">
        <v>94769</v>
      </c>
      <c r="I157" s="154">
        <f t="shared" ref="I157:I163" si="77">G157/D157</f>
        <v>0.89811158351738263</v>
      </c>
      <c r="J157" s="154">
        <f>+H157/E157</f>
        <v>0.95854068050329733</v>
      </c>
      <c r="K157" s="153">
        <v>79800</v>
      </c>
      <c r="L157" s="153">
        <v>75605</v>
      </c>
      <c r="M157" s="154">
        <f t="shared" ref="M157:M163" si="78">+K157/E157</f>
        <v>0.80713678844519965</v>
      </c>
      <c r="N157" s="155">
        <f>K157/H157</f>
        <v>0.8420475049858076</v>
      </c>
      <c r="W157" s="10"/>
      <c r="X157" s="10"/>
      <c r="Y157" s="10"/>
      <c r="Z157" s="10"/>
      <c r="AA157" s="10"/>
    </row>
    <row r="158" spans="1:27" x14ac:dyDescent="0.2">
      <c r="A158" s="725" t="s">
        <v>49</v>
      </c>
      <c r="B158" s="728" t="s">
        <v>50</v>
      </c>
      <c r="C158" s="729"/>
      <c r="D158" s="156">
        <v>178906</v>
      </c>
      <c r="E158" s="186">
        <v>75820</v>
      </c>
      <c r="F158" s="158">
        <f t="shared" ref="F158:F163" si="79">D158/E158</f>
        <v>2.359614877341071</v>
      </c>
      <c r="G158" s="665">
        <v>160474</v>
      </c>
      <c r="H158" s="159">
        <v>73020</v>
      </c>
      <c r="I158" s="160">
        <f t="shared" si="77"/>
        <v>0.89697382983242602</v>
      </c>
      <c r="J158" s="160">
        <f t="shared" ref="J158:J163" si="80">+H158/E158</f>
        <v>0.96307042996570824</v>
      </c>
      <c r="K158" s="159">
        <v>61660</v>
      </c>
      <c r="L158" s="159">
        <v>58513</v>
      </c>
      <c r="M158" s="160">
        <f t="shared" si="78"/>
        <v>0.8132418886837246</v>
      </c>
      <c r="N158" s="161">
        <f t="shared" ref="N158:N163" si="81">K158/H158</f>
        <v>0.84442618460695695</v>
      </c>
      <c r="W158" s="10"/>
      <c r="X158" s="10"/>
      <c r="Y158" s="10"/>
      <c r="Z158" s="10"/>
      <c r="AA158" s="10"/>
    </row>
    <row r="159" spans="1:27" x14ac:dyDescent="0.2">
      <c r="A159" s="726"/>
      <c r="B159" s="730" t="s">
        <v>49</v>
      </c>
      <c r="C159" s="162" t="s">
        <v>51</v>
      </c>
      <c r="D159" s="163">
        <v>151937</v>
      </c>
      <c r="E159" s="187">
        <v>72137</v>
      </c>
      <c r="F159" s="165">
        <f t="shared" si="79"/>
        <v>2.1062284264663074</v>
      </c>
      <c r="G159" s="666">
        <v>136711</v>
      </c>
      <c r="H159" s="166">
        <v>69415</v>
      </c>
      <c r="I159" s="167">
        <f t="shared" si="77"/>
        <v>0.89978741188782196</v>
      </c>
      <c r="J159" s="167">
        <f t="shared" si="80"/>
        <v>0.96226624339797884</v>
      </c>
      <c r="K159" s="166">
        <v>58321</v>
      </c>
      <c r="L159" s="166">
        <v>53893</v>
      </c>
      <c r="M159" s="167">
        <f t="shared" si="78"/>
        <v>0.80847553959826446</v>
      </c>
      <c r="N159" s="168">
        <f t="shared" si="81"/>
        <v>0.84017863574155438</v>
      </c>
      <c r="W159" s="10"/>
      <c r="X159" s="10"/>
      <c r="Y159" s="10"/>
      <c r="Z159" s="10"/>
      <c r="AA159" s="10"/>
    </row>
    <row r="160" spans="1:27" x14ac:dyDescent="0.2">
      <c r="A160" s="726"/>
      <c r="B160" s="731"/>
      <c r="C160" s="169" t="s">
        <v>52</v>
      </c>
      <c r="D160" s="170">
        <v>26969</v>
      </c>
      <c r="E160" s="188">
        <v>12472</v>
      </c>
      <c r="F160" s="172">
        <f t="shared" si="79"/>
        <v>2.1623636946760745</v>
      </c>
      <c r="G160" s="667">
        <v>23763</v>
      </c>
      <c r="H160" s="173">
        <v>11523</v>
      </c>
      <c r="I160" s="174">
        <f t="shared" si="77"/>
        <v>0.88112277058845345</v>
      </c>
      <c r="J160" s="174">
        <f t="shared" si="80"/>
        <v>0.92390955740859526</v>
      </c>
      <c r="K160" s="173">
        <v>5605</v>
      </c>
      <c r="L160" s="173">
        <v>5037</v>
      </c>
      <c r="M160" s="174">
        <f t="shared" si="78"/>
        <v>0.44940667094291215</v>
      </c>
      <c r="N160" s="175">
        <f t="shared" si="81"/>
        <v>0.4864184674130001</v>
      </c>
      <c r="W160" s="10"/>
      <c r="X160" s="10"/>
      <c r="Y160" s="10"/>
      <c r="Z160" s="10"/>
      <c r="AA160" s="10"/>
    </row>
    <row r="161" spans="1:27" ht="13.5" thickBot="1" x14ac:dyDescent="0.25">
      <c r="A161" s="726"/>
      <c r="B161" s="728" t="s">
        <v>53</v>
      </c>
      <c r="C161" s="729"/>
      <c r="D161" s="156">
        <v>32541</v>
      </c>
      <c r="E161" s="186">
        <v>26748</v>
      </c>
      <c r="F161" s="158">
        <f t="shared" si="79"/>
        <v>1.2165769403319875</v>
      </c>
      <c r="G161" s="668">
        <v>29429</v>
      </c>
      <c r="H161" s="159">
        <v>24908</v>
      </c>
      <c r="I161" s="160">
        <f t="shared" si="77"/>
        <v>0.90436679880765802</v>
      </c>
      <c r="J161" s="160">
        <f t="shared" si="80"/>
        <v>0.93120981007925829</v>
      </c>
      <c r="K161" s="159">
        <v>19523</v>
      </c>
      <c r="L161" s="159">
        <v>17521</v>
      </c>
      <c r="M161" s="160">
        <f t="shared" si="78"/>
        <v>0.72988634664273966</v>
      </c>
      <c r="N161" s="161">
        <f t="shared" si="81"/>
        <v>0.78380440019270914</v>
      </c>
      <c r="W161" s="10"/>
      <c r="X161" s="10"/>
      <c r="Y161" s="10"/>
      <c r="Z161" s="10"/>
      <c r="AA161" s="10"/>
    </row>
    <row r="162" spans="1:27" ht="13.5" thickTop="1" x14ac:dyDescent="0.2">
      <c r="A162" s="726"/>
      <c r="B162" s="730" t="s">
        <v>49</v>
      </c>
      <c r="C162" s="162" t="s">
        <v>51</v>
      </c>
      <c r="D162" s="163">
        <v>31396</v>
      </c>
      <c r="E162" s="187">
        <v>26104</v>
      </c>
      <c r="F162" s="165">
        <f t="shared" si="79"/>
        <v>1.202727551333129</v>
      </c>
      <c r="G162" s="666">
        <v>28443</v>
      </c>
      <c r="H162" s="166">
        <v>24308</v>
      </c>
      <c r="I162" s="167">
        <f t="shared" si="77"/>
        <v>0.90594343228436747</v>
      </c>
      <c r="J162" s="167">
        <f t="shared" si="80"/>
        <v>0.93119828378792524</v>
      </c>
      <c r="K162" s="166">
        <v>19114</v>
      </c>
      <c r="L162" s="166">
        <v>17095</v>
      </c>
      <c r="M162" s="167">
        <f t="shared" si="78"/>
        <v>0.73222494636837265</v>
      </c>
      <c r="N162" s="168">
        <f t="shared" si="81"/>
        <v>0.7863254895507652</v>
      </c>
      <c r="O162" s="733" t="s">
        <v>603</v>
      </c>
      <c r="P162" s="736" t="s">
        <v>604</v>
      </c>
      <c r="W162" s="10"/>
      <c r="X162" s="10"/>
      <c r="Y162" s="10"/>
      <c r="Z162" s="10"/>
      <c r="AA162" s="10"/>
    </row>
    <row r="163" spans="1:27" ht="13.5" customHeight="1" thickBot="1" x14ac:dyDescent="0.25">
      <c r="A163" s="727"/>
      <c r="B163" s="732"/>
      <c r="C163" s="189" t="s">
        <v>52</v>
      </c>
      <c r="D163" s="190">
        <v>1145</v>
      </c>
      <c r="E163" s="191">
        <v>919</v>
      </c>
      <c r="F163" s="192">
        <f t="shared" si="79"/>
        <v>1.2459194776931448</v>
      </c>
      <c r="G163" s="669">
        <v>986</v>
      </c>
      <c r="H163" s="193">
        <v>825</v>
      </c>
      <c r="I163" s="194">
        <f t="shared" si="77"/>
        <v>0.86113537117903927</v>
      </c>
      <c r="J163" s="194">
        <f t="shared" si="80"/>
        <v>0.89771490750816108</v>
      </c>
      <c r="K163" s="193">
        <v>472</v>
      </c>
      <c r="L163" s="193">
        <v>432</v>
      </c>
      <c r="M163" s="194">
        <f t="shared" si="78"/>
        <v>0.51360174102285094</v>
      </c>
      <c r="N163" s="195">
        <f t="shared" si="81"/>
        <v>0.57212121212121214</v>
      </c>
      <c r="O163" s="734"/>
      <c r="P163" s="737"/>
      <c r="W163" s="10"/>
      <c r="X163" s="10"/>
      <c r="Y163" s="10"/>
      <c r="Z163" s="10"/>
      <c r="AA163" s="10"/>
    </row>
    <row r="164" spans="1:27" ht="14.25" customHeight="1" thickTop="1" thickBot="1" x14ac:dyDescent="0.25">
      <c r="A164" s="721" t="s">
        <v>602</v>
      </c>
      <c r="B164" s="722"/>
      <c r="C164" s="722"/>
      <c r="D164" s="722"/>
      <c r="E164" s="722"/>
      <c r="F164" s="722"/>
      <c r="G164" s="722"/>
      <c r="H164" s="722"/>
      <c r="I164" s="722"/>
      <c r="J164" s="722"/>
      <c r="K164" s="722"/>
      <c r="L164" s="722"/>
      <c r="M164" s="722"/>
      <c r="N164" s="739"/>
      <c r="O164" s="735"/>
      <c r="P164" s="738"/>
      <c r="W164" s="10"/>
      <c r="X164" s="10"/>
      <c r="Y164" s="10"/>
      <c r="Z164" s="10"/>
      <c r="AA164" s="10"/>
    </row>
    <row r="165" spans="1:27" x14ac:dyDescent="0.2">
      <c r="A165" s="184" t="s">
        <v>48</v>
      </c>
      <c r="B165" s="149"/>
      <c r="C165" s="149"/>
      <c r="D165" s="150">
        <v>228483</v>
      </c>
      <c r="E165" s="185">
        <v>102355</v>
      </c>
      <c r="F165" s="152">
        <f>D165/E165</f>
        <v>2.2322602706267403</v>
      </c>
      <c r="G165" s="664">
        <v>201516</v>
      </c>
      <c r="H165" s="153">
        <v>97078</v>
      </c>
      <c r="I165" s="154">
        <f t="shared" ref="I165:I171" si="82">G165/D165</f>
        <v>0.88197371358044141</v>
      </c>
      <c r="J165" s="154">
        <f>+H165/E165</f>
        <v>0.94844414049142689</v>
      </c>
      <c r="K165" s="153">
        <v>79621</v>
      </c>
      <c r="L165" s="153">
        <v>75265</v>
      </c>
      <c r="M165" s="154">
        <f t="shared" ref="M165:M171" si="83">+K165/E165</f>
        <v>0.77789067461286698</v>
      </c>
      <c r="N165" s="155">
        <f>K165/H165</f>
        <v>0.82017552895609713</v>
      </c>
      <c r="O165" s="154">
        <v>0.79976550000000002</v>
      </c>
      <c r="P165" s="155">
        <v>0.84323945693153957</v>
      </c>
      <c r="W165" s="10"/>
      <c r="X165" s="10"/>
      <c r="Y165" s="10"/>
      <c r="Z165" s="10"/>
      <c r="AA165" s="10"/>
    </row>
    <row r="166" spans="1:27" x14ac:dyDescent="0.2">
      <c r="A166" s="725" t="s">
        <v>49</v>
      </c>
      <c r="B166" s="728" t="s">
        <v>50</v>
      </c>
      <c r="C166" s="729"/>
      <c r="D166" s="156">
        <v>190376</v>
      </c>
      <c r="E166" s="186">
        <v>76893</v>
      </c>
      <c r="F166" s="158">
        <f t="shared" ref="F166:F171" si="84">D166/E166</f>
        <v>2.4758560597193502</v>
      </c>
      <c r="G166" s="665">
        <v>168196</v>
      </c>
      <c r="H166" s="159">
        <v>73635</v>
      </c>
      <c r="I166" s="160">
        <f t="shared" si="82"/>
        <v>0.88349371769550789</v>
      </c>
      <c r="J166" s="160">
        <f t="shared" ref="J166:J171" si="85">+H166/E166</f>
        <v>0.95762943310834536</v>
      </c>
      <c r="K166" s="159">
        <v>61019</v>
      </c>
      <c r="L166" s="159">
        <v>58123</v>
      </c>
      <c r="M166" s="160">
        <f t="shared" si="83"/>
        <v>0.79355728089683064</v>
      </c>
      <c r="N166" s="161">
        <f t="shared" ref="N166:N171" si="86">K166/H166</f>
        <v>0.82866843213145924</v>
      </c>
      <c r="O166" s="160">
        <v>0.81721350000000004</v>
      </c>
      <c r="P166" s="161">
        <v>0.85337130000000005</v>
      </c>
      <c r="W166" s="10"/>
      <c r="X166" s="10"/>
      <c r="Y166" s="10"/>
      <c r="Z166" s="10"/>
      <c r="AA166" s="10"/>
    </row>
    <row r="167" spans="1:27" x14ac:dyDescent="0.2">
      <c r="A167" s="726"/>
      <c r="B167" s="730" t="s">
        <v>49</v>
      </c>
      <c r="C167" s="162" t="s">
        <v>51</v>
      </c>
      <c r="D167" s="163">
        <v>161621</v>
      </c>
      <c r="E167" s="187">
        <v>72971</v>
      </c>
      <c r="F167" s="165">
        <f t="shared" si="84"/>
        <v>2.2148661797152291</v>
      </c>
      <c r="G167" s="666">
        <v>144090</v>
      </c>
      <c r="H167" s="166">
        <v>69819</v>
      </c>
      <c r="I167" s="167">
        <f t="shared" si="82"/>
        <v>0.89153018481509205</v>
      </c>
      <c r="J167" s="167">
        <f t="shared" si="85"/>
        <v>0.95680475805456966</v>
      </c>
      <c r="K167" s="166">
        <v>57376</v>
      </c>
      <c r="L167" s="166">
        <v>53310</v>
      </c>
      <c r="M167" s="167">
        <f t="shared" si="83"/>
        <v>0.78628496251935698</v>
      </c>
      <c r="N167" s="168">
        <f t="shared" si="86"/>
        <v>0.82178203640842751</v>
      </c>
      <c r="O167" s="167">
        <v>0.82022989999999996</v>
      </c>
      <c r="P167" s="168">
        <v>0.85759399999999997</v>
      </c>
      <c r="W167" s="10"/>
      <c r="X167" s="10"/>
      <c r="Y167" s="10"/>
      <c r="Z167" s="10"/>
      <c r="AA167" s="10"/>
    </row>
    <row r="168" spans="1:27" x14ac:dyDescent="0.2">
      <c r="A168" s="726"/>
      <c r="B168" s="731"/>
      <c r="C168" s="169" t="s">
        <v>52</v>
      </c>
      <c r="D168" s="170">
        <v>28755</v>
      </c>
      <c r="E168" s="188">
        <v>13123</v>
      </c>
      <c r="F168" s="172">
        <f t="shared" si="84"/>
        <v>2.1911910386344586</v>
      </c>
      <c r="G168" s="667">
        <v>24106</v>
      </c>
      <c r="H168" s="173">
        <v>11865</v>
      </c>
      <c r="I168" s="174">
        <f t="shared" si="82"/>
        <v>0.83832376977916889</v>
      </c>
      <c r="J168" s="174">
        <f t="shared" si="85"/>
        <v>0.90413777337499046</v>
      </c>
      <c r="K168" s="173">
        <v>5698</v>
      </c>
      <c r="L168" s="173">
        <v>5201</v>
      </c>
      <c r="M168" s="174">
        <f t="shared" si="83"/>
        <v>0.43419949706621963</v>
      </c>
      <c r="N168" s="175">
        <f t="shared" si="86"/>
        <v>0.48023598820058999</v>
      </c>
      <c r="O168" s="174">
        <v>0.45416440000000002</v>
      </c>
      <c r="P168" s="175">
        <v>0.50231769999999998</v>
      </c>
      <c r="W168" s="10"/>
      <c r="X168" s="10"/>
      <c r="Y168" s="10"/>
      <c r="Z168" s="10"/>
      <c r="AA168" s="10"/>
    </row>
    <row r="169" spans="1:27" x14ac:dyDescent="0.2">
      <c r="A169" s="726"/>
      <c r="B169" s="728" t="s">
        <v>53</v>
      </c>
      <c r="C169" s="729"/>
      <c r="D169" s="156">
        <v>38107</v>
      </c>
      <c r="E169" s="186">
        <v>29941</v>
      </c>
      <c r="F169" s="158">
        <f t="shared" si="84"/>
        <v>1.2727363815503825</v>
      </c>
      <c r="G169" s="668">
        <v>33320</v>
      </c>
      <c r="H169" s="159">
        <v>27132</v>
      </c>
      <c r="I169" s="160">
        <f t="shared" si="82"/>
        <v>0.87438003516414309</v>
      </c>
      <c r="J169" s="160">
        <f t="shared" si="85"/>
        <v>0.90618215824454762</v>
      </c>
      <c r="K169" s="159">
        <v>20146</v>
      </c>
      <c r="L169" s="159">
        <v>17530</v>
      </c>
      <c r="M169" s="160">
        <f t="shared" si="83"/>
        <v>0.6728566180154304</v>
      </c>
      <c r="N169" s="161">
        <f t="shared" si="86"/>
        <v>0.74251805985552111</v>
      </c>
      <c r="O169" s="160">
        <v>0.70719080000000001</v>
      </c>
      <c r="P169" s="161">
        <v>0.78040679999999996</v>
      </c>
      <c r="W169" s="10"/>
      <c r="X169" s="10"/>
      <c r="Y169" s="10"/>
      <c r="Z169" s="10"/>
      <c r="AA169" s="10"/>
    </row>
    <row r="170" spans="1:27" x14ac:dyDescent="0.2">
      <c r="A170" s="726"/>
      <c r="B170" s="730" t="s">
        <v>49</v>
      </c>
      <c r="C170" s="162" t="s">
        <v>51</v>
      </c>
      <c r="D170" s="163">
        <v>36381</v>
      </c>
      <c r="E170" s="187">
        <v>29033</v>
      </c>
      <c r="F170" s="165">
        <f t="shared" si="84"/>
        <v>1.2530913098887473</v>
      </c>
      <c r="G170" s="666">
        <v>31865</v>
      </c>
      <c r="H170" s="166">
        <v>26334</v>
      </c>
      <c r="I170" s="167">
        <f t="shared" si="82"/>
        <v>0.8758692724224183</v>
      </c>
      <c r="J170" s="167">
        <f t="shared" si="85"/>
        <v>0.90703682017015119</v>
      </c>
      <c r="K170" s="166">
        <v>19750</v>
      </c>
      <c r="L170" s="166">
        <v>17119</v>
      </c>
      <c r="M170" s="167">
        <f t="shared" si="83"/>
        <v>0.68026039334550337</v>
      </c>
      <c r="N170" s="168">
        <f t="shared" si="86"/>
        <v>0.74998101313890786</v>
      </c>
      <c r="O170" s="167">
        <v>0.7153583</v>
      </c>
      <c r="P170" s="168">
        <v>0.78867620000000005</v>
      </c>
      <c r="W170" s="10"/>
      <c r="X170" s="10"/>
      <c r="Y170" s="10"/>
      <c r="Z170" s="10"/>
      <c r="AA170" s="10"/>
    </row>
    <row r="171" spans="1:27" ht="13.5" thickBot="1" x14ac:dyDescent="0.25">
      <c r="A171" s="727"/>
      <c r="B171" s="732"/>
      <c r="C171" s="189" t="s">
        <v>52</v>
      </c>
      <c r="D171" s="190">
        <v>1726</v>
      </c>
      <c r="E171" s="191">
        <v>1340</v>
      </c>
      <c r="F171" s="192">
        <f t="shared" si="84"/>
        <v>1.2880597014925372</v>
      </c>
      <c r="G171" s="669">
        <v>1455</v>
      </c>
      <c r="H171" s="193">
        <v>1154</v>
      </c>
      <c r="I171" s="194">
        <f t="shared" si="82"/>
        <v>0.84298957126303597</v>
      </c>
      <c r="J171" s="194">
        <f t="shared" si="85"/>
        <v>0.86119402985074622</v>
      </c>
      <c r="K171" s="193">
        <v>475</v>
      </c>
      <c r="L171" s="193">
        <v>423</v>
      </c>
      <c r="M171" s="194">
        <f t="shared" si="83"/>
        <v>0.35447761194029853</v>
      </c>
      <c r="N171" s="195">
        <f t="shared" si="86"/>
        <v>0.41161178509532065</v>
      </c>
      <c r="O171" s="194">
        <v>0.3738805</v>
      </c>
      <c r="P171" s="195">
        <v>0.43414209999999998</v>
      </c>
      <c r="W171" s="10"/>
      <c r="X171" s="10"/>
      <c r="Y171" s="10"/>
      <c r="Z171" s="10"/>
      <c r="AA171" s="10"/>
    </row>
    <row r="172" spans="1:27" ht="16.5" thickTop="1" thickBot="1" x14ac:dyDescent="0.25">
      <c r="A172" s="721" t="s">
        <v>609</v>
      </c>
      <c r="B172" s="722"/>
      <c r="C172" s="722"/>
      <c r="D172" s="722"/>
      <c r="E172" s="722"/>
      <c r="F172" s="722"/>
      <c r="G172" s="722"/>
      <c r="H172" s="722"/>
      <c r="I172" s="722"/>
      <c r="J172" s="722"/>
      <c r="K172" s="722"/>
      <c r="L172" s="722"/>
      <c r="M172" s="722"/>
      <c r="N172" s="722"/>
      <c r="O172" s="723"/>
      <c r="P172" s="724"/>
      <c r="W172" s="10"/>
      <c r="X172" s="10"/>
      <c r="Y172" s="10"/>
      <c r="Z172" s="10"/>
      <c r="AA172" s="10"/>
    </row>
    <row r="173" spans="1:27" x14ac:dyDescent="0.2">
      <c r="A173" s="184" t="s">
        <v>48</v>
      </c>
      <c r="B173" s="149"/>
      <c r="C173" s="149"/>
      <c r="D173" s="150">
        <v>229775</v>
      </c>
      <c r="E173" s="185">
        <v>100748</v>
      </c>
      <c r="F173" s="152">
        <f>D173/E173</f>
        <v>2.2806904355421449</v>
      </c>
      <c r="G173" s="664">
        <v>196903</v>
      </c>
      <c r="H173" s="153">
        <v>93791</v>
      </c>
      <c r="I173" s="154">
        <f t="shared" ref="I173:I179" si="87">G173/D173</f>
        <v>0.85693830921553693</v>
      </c>
      <c r="J173" s="154">
        <f>+H173/E173</f>
        <v>0.93094652003017431</v>
      </c>
      <c r="K173" s="153">
        <v>76138</v>
      </c>
      <c r="L173" s="153">
        <v>72713</v>
      </c>
      <c r="M173" s="154">
        <f t="shared" ref="M173:M179" si="88">+K173/E173</f>
        <v>0.75572716083693969</v>
      </c>
      <c r="N173" s="155">
        <f>K173/H173</f>
        <v>0.81178364661854552</v>
      </c>
      <c r="O173" s="154">
        <v>0.78575249999999996</v>
      </c>
      <c r="P173" s="155">
        <v>0.84403620000000001</v>
      </c>
      <c r="W173" s="10"/>
      <c r="X173" s="10"/>
      <c r="Y173" s="10"/>
      <c r="Z173" s="10"/>
      <c r="AA173" s="10"/>
    </row>
    <row r="174" spans="1:27" x14ac:dyDescent="0.2">
      <c r="A174" s="725" t="s">
        <v>49</v>
      </c>
      <c r="B174" s="728" t="s">
        <v>50</v>
      </c>
      <c r="C174" s="729"/>
      <c r="D174" s="156">
        <v>198143</v>
      </c>
      <c r="E174" s="186">
        <v>78965</v>
      </c>
      <c r="F174" s="158">
        <f t="shared" ref="F174:F179" si="89">D174/E174</f>
        <v>2.5092509339580826</v>
      </c>
      <c r="G174" s="665">
        <v>171079</v>
      </c>
      <c r="H174" s="159">
        <v>69404</v>
      </c>
      <c r="I174" s="160">
        <f t="shared" si="87"/>
        <v>0.86341177836209204</v>
      </c>
      <c r="J174" s="160">
        <f t="shared" ref="J174:J179" si="90">+H174/E174</f>
        <v>0.87892104096751722</v>
      </c>
      <c r="K174" s="159">
        <v>60400</v>
      </c>
      <c r="L174" s="159">
        <v>57824</v>
      </c>
      <c r="M174" s="160">
        <f t="shared" si="88"/>
        <v>0.7648958399290825</v>
      </c>
      <c r="N174" s="161">
        <f t="shared" ref="N174:N179" si="91">K174/H174</f>
        <v>0.8702668434096017</v>
      </c>
      <c r="O174" s="160">
        <v>0.79558030000000002</v>
      </c>
      <c r="P174" s="161">
        <v>0.90517829999999999</v>
      </c>
      <c r="W174" s="10"/>
      <c r="X174" s="10"/>
      <c r="Y174" s="10"/>
      <c r="Z174" s="10"/>
      <c r="AA174" s="10"/>
    </row>
    <row r="175" spans="1:27" x14ac:dyDescent="0.2">
      <c r="A175" s="726"/>
      <c r="B175" s="730" t="s">
        <v>49</v>
      </c>
      <c r="C175" s="162" t="s">
        <v>51</v>
      </c>
      <c r="D175" s="163">
        <v>169322</v>
      </c>
      <c r="E175" s="187">
        <v>75271</v>
      </c>
      <c r="F175" s="165">
        <f t="shared" si="89"/>
        <v>2.2494984788298282</v>
      </c>
      <c r="G175" s="666">
        <v>146788</v>
      </c>
      <c r="H175" s="166">
        <v>66560</v>
      </c>
      <c r="I175" s="167">
        <f t="shared" si="87"/>
        <v>0.86691628967293088</v>
      </c>
      <c r="J175" s="167">
        <f t="shared" si="90"/>
        <v>0.8842714989836723</v>
      </c>
      <c r="K175" s="166">
        <v>56673</v>
      </c>
      <c r="L175" s="166">
        <v>53007</v>
      </c>
      <c r="M175" s="167">
        <f t="shared" si="88"/>
        <v>0.7529194510502053</v>
      </c>
      <c r="N175" s="168">
        <f t="shared" si="91"/>
        <v>0.85145733173076921</v>
      </c>
      <c r="O175" s="167">
        <v>0.79593729999999996</v>
      </c>
      <c r="P175" s="168">
        <v>0.90010509999999999</v>
      </c>
      <c r="W175" s="10"/>
      <c r="X175" s="10"/>
      <c r="Y175" s="10"/>
      <c r="Z175" s="10"/>
      <c r="AA175" s="10"/>
    </row>
    <row r="176" spans="1:27" x14ac:dyDescent="0.2">
      <c r="A176" s="726"/>
      <c r="B176" s="731"/>
      <c r="C176" s="169" t="s">
        <v>52</v>
      </c>
      <c r="D176" s="170">
        <v>28821</v>
      </c>
      <c r="E176" s="188">
        <v>12973</v>
      </c>
      <c r="F176" s="172">
        <f t="shared" si="89"/>
        <v>2.2216141216372467</v>
      </c>
      <c r="G176" s="667">
        <v>24291</v>
      </c>
      <c r="H176" s="173">
        <v>10802</v>
      </c>
      <c r="I176" s="174">
        <f t="shared" si="87"/>
        <v>0.84282294160507965</v>
      </c>
      <c r="J176" s="174">
        <f t="shared" si="90"/>
        <v>0.8326524319741001</v>
      </c>
      <c r="K176" s="173">
        <v>5725</v>
      </c>
      <c r="L176" s="173">
        <v>5242</v>
      </c>
      <c r="M176" s="174">
        <f t="shared" si="88"/>
        <v>0.4413011639559084</v>
      </c>
      <c r="N176" s="175">
        <f t="shared" si="91"/>
        <v>0.52999444547306052</v>
      </c>
      <c r="O176" s="174">
        <v>0.46380939999999998</v>
      </c>
      <c r="P176" s="175">
        <v>0.55702640000000003</v>
      </c>
      <c r="W176" s="10"/>
      <c r="X176" s="10"/>
      <c r="Y176" s="10"/>
      <c r="Z176" s="10"/>
      <c r="AA176" s="10"/>
    </row>
    <row r="177" spans="1:27" x14ac:dyDescent="0.2">
      <c r="A177" s="726"/>
      <c r="B177" s="728" t="s">
        <v>53</v>
      </c>
      <c r="C177" s="729"/>
      <c r="D177" s="156">
        <v>33662</v>
      </c>
      <c r="E177" s="186">
        <v>26595</v>
      </c>
      <c r="F177" s="158">
        <f t="shared" si="89"/>
        <v>1.2657266403459297</v>
      </c>
      <c r="G177" s="668">
        <v>27854</v>
      </c>
      <c r="H177" s="159">
        <v>22362</v>
      </c>
      <c r="I177" s="160">
        <f t="shared" si="87"/>
        <v>0.82746123225001489</v>
      </c>
      <c r="J177" s="160">
        <f t="shared" si="90"/>
        <v>0.84083474337281439</v>
      </c>
      <c r="K177" s="159">
        <v>17141</v>
      </c>
      <c r="L177" s="159">
        <v>15277</v>
      </c>
      <c r="M177" s="160">
        <f t="shared" si="88"/>
        <v>0.64451964655010341</v>
      </c>
      <c r="N177" s="161">
        <f t="shared" si="91"/>
        <v>0.76652356676504785</v>
      </c>
      <c r="O177" s="160">
        <v>0.68362469999999997</v>
      </c>
      <c r="P177" s="161">
        <v>0.81303099999999995</v>
      </c>
      <c r="W177" s="10"/>
      <c r="X177" s="10"/>
      <c r="Y177" s="10"/>
      <c r="Z177" s="10"/>
      <c r="AA177" s="10"/>
    </row>
    <row r="178" spans="1:27" x14ac:dyDescent="0.2">
      <c r="A178" s="726"/>
      <c r="B178" s="730" t="s">
        <v>49</v>
      </c>
      <c r="C178" s="162" t="s">
        <v>51</v>
      </c>
      <c r="D178" s="163">
        <v>31828</v>
      </c>
      <c r="E178" s="187">
        <v>25634</v>
      </c>
      <c r="F178" s="165">
        <f t="shared" si="89"/>
        <v>1.2416322072247796</v>
      </c>
      <c r="G178" s="666">
        <v>26414</v>
      </c>
      <c r="H178" s="166">
        <v>21595</v>
      </c>
      <c r="I178" s="167">
        <f t="shared" si="87"/>
        <v>0.82989820284026639</v>
      </c>
      <c r="J178" s="167">
        <f t="shared" si="90"/>
        <v>0.84243582741671219</v>
      </c>
      <c r="K178" s="166">
        <v>16671</v>
      </c>
      <c r="L178" s="166">
        <v>14802</v>
      </c>
      <c r="M178" s="167">
        <f t="shared" si="88"/>
        <v>0.65034719513146599</v>
      </c>
      <c r="N178" s="168">
        <f t="shared" si="91"/>
        <v>0.77198425561472561</v>
      </c>
      <c r="O178" s="167">
        <v>0.69033310000000003</v>
      </c>
      <c r="P178" s="168">
        <v>0.81944890000000004</v>
      </c>
      <c r="W178" s="10"/>
      <c r="X178" s="10"/>
      <c r="Y178" s="10"/>
      <c r="Z178" s="10"/>
      <c r="AA178" s="10"/>
    </row>
    <row r="179" spans="1:27" ht="13.5" thickBot="1" x14ac:dyDescent="0.25">
      <c r="A179" s="727"/>
      <c r="B179" s="732"/>
      <c r="C179" s="189" t="s">
        <v>52</v>
      </c>
      <c r="D179" s="190">
        <v>1804</v>
      </c>
      <c r="E179" s="191">
        <v>1370</v>
      </c>
      <c r="F179" s="192">
        <f t="shared" si="89"/>
        <v>1.3167883211678832</v>
      </c>
      <c r="G179" s="669">
        <v>1440</v>
      </c>
      <c r="H179" s="193">
        <v>1078</v>
      </c>
      <c r="I179" s="194">
        <f t="shared" si="87"/>
        <v>0.79822616407982261</v>
      </c>
      <c r="J179" s="194">
        <f t="shared" si="90"/>
        <v>0.78686131386861313</v>
      </c>
      <c r="K179" s="193">
        <v>526</v>
      </c>
      <c r="L179" s="193">
        <v>485</v>
      </c>
      <c r="M179" s="194">
        <f t="shared" si="88"/>
        <v>0.38394160583941606</v>
      </c>
      <c r="N179" s="195">
        <f t="shared" si="91"/>
        <v>0.48794063079777367</v>
      </c>
      <c r="O179" s="194">
        <v>0.40875909999999999</v>
      </c>
      <c r="P179" s="195">
        <v>0.51948050000000001</v>
      </c>
      <c r="W179" s="10"/>
      <c r="X179" s="10"/>
      <c r="Y179" s="10"/>
      <c r="Z179" s="10"/>
      <c r="AA179" s="10"/>
    </row>
    <row r="180" spans="1:27" ht="16.5" thickTop="1" thickBot="1" x14ac:dyDescent="0.25">
      <c r="A180" s="721" t="s">
        <v>613</v>
      </c>
      <c r="B180" s="722"/>
      <c r="C180" s="722"/>
      <c r="D180" s="722"/>
      <c r="E180" s="722"/>
      <c r="F180" s="722"/>
      <c r="G180" s="722"/>
      <c r="H180" s="722"/>
      <c r="I180" s="722"/>
      <c r="J180" s="722"/>
      <c r="K180" s="722"/>
      <c r="L180" s="722"/>
      <c r="M180" s="722"/>
      <c r="N180" s="722"/>
      <c r="O180" s="723"/>
      <c r="P180" s="724"/>
      <c r="W180" s="10"/>
      <c r="X180" s="10"/>
      <c r="Y180" s="10"/>
      <c r="Z180" s="10"/>
      <c r="AA180" s="10"/>
    </row>
    <row r="181" spans="1:27" x14ac:dyDescent="0.2">
      <c r="A181" s="184" t="s">
        <v>48</v>
      </c>
      <c r="B181" s="149"/>
      <c r="C181" s="149"/>
      <c r="D181" s="150">
        <v>246787</v>
      </c>
      <c r="E181" s="185">
        <v>104596</v>
      </c>
      <c r="F181" s="152">
        <f>D181/E181</f>
        <v>2.3594305709587364</v>
      </c>
      <c r="G181" s="664">
        <v>212832</v>
      </c>
      <c r="H181" s="153">
        <v>97645</v>
      </c>
      <c r="I181" s="154">
        <f t="shared" ref="I181:I187" si="92">G181/D181</f>
        <v>0.86241171536588235</v>
      </c>
      <c r="J181" s="154">
        <f>+H181/E181</f>
        <v>0.93354430379746833</v>
      </c>
      <c r="K181" s="153">
        <v>78750</v>
      </c>
      <c r="L181" s="153">
        <v>75215</v>
      </c>
      <c r="M181" s="154">
        <f t="shared" ref="M181:M187" si="93">+K181/E181</f>
        <v>0.75289686030058511</v>
      </c>
      <c r="N181" s="155">
        <f>K181/H181</f>
        <v>0.80649290798299966</v>
      </c>
      <c r="O181" s="154">
        <f>82045/E181</f>
        <v>0.78439902099506675</v>
      </c>
      <c r="P181" s="155">
        <f>82045/H181</f>
        <v>0.84023759537098675</v>
      </c>
      <c r="W181" s="10"/>
      <c r="X181" s="10"/>
      <c r="Y181" s="10"/>
      <c r="Z181" s="10"/>
      <c r="AA181" s="10"/>
    </row>
    <row r="182" spans="1:27" x14ac:dyDescent="0.2">
      <c r="A182" s="725" t="s">
        <v>49</v>
      </c>
      <c r="B182" s="728" t="s">
        <v>50</v>
      </c>
      <c r="C182" s="729"/>
      <c r="D182" s="156">
        <v>212158</v>
      </c>
      <c r="E182" s="186">
        <v>82304</v>
      </c>
      <c r="F182" s="158">
        <f t="shared" ref="F182:F187" si="94">D182/E182</f>
        <v>2.5777361975116642</v>
      </c>
      <c r="G182" s="665">
        <v>184129</v>
      </c>
      <c r="H182" s="159">
        <v>77836</v>
      </c>
      <c r="I182" s="160">
        <f t="shared" si="92"/>
        <v>0.86788619802222866</v>
      </c>
      <c r="J182" s="160">
        <f t="shared" ref="J182:J187" si="95">+H182/E182</f>
        <v>0.9457134525660964</v>
      </c>
      <c r="K182" s="159">
        <v>62957</v>
      </c>
      <c r="L182" s="159">
        <v>60355</v>
      </c>
      <c r="M182" s="160">
        <f t="shared" si="93"/>
        <v>0.76493244556765161</v>
      </c>
      <c r="N182" s="161">
        <f t="shared" ref="N182:N187" si="96">K182/H182</f>
        <v>0.80884166709491756</v>
      </c>
      <c r="O182" s="160">
        <f>65547/E182</f>
        <v>0.79640114696734055</v>
      </c>
      <c r="P182" s="161">
        <f>65547/H182</f>
        <v>0.842116758312349</v>
      </c>
      <c r="W182" s="10"/>
      <c r="X182" s="10"/>
      <c r="Y182" s="10"/>
      <c r="Z182" s="10"/>
      <c r="AA182" s="10"/>
    </row>
    <row r="183" spans="1:27" x14ac:dyDescent="0.2">
      <c r="A183" s="726"/>
      <c r="B183" s="730" t="s">
        <v>49</v>
      </c>
      <c r="C183" s="162" t="s">
        <v>51</v>
      </c>
      <c r="D183" s="163">
        <v>181277</v>
      </c>
      <c r="E183" s="187">
        <v>78226</v>
      </c>
      <c r="F183" s="165">
        <f t="shared" si="94"/>
        <v>2.3173497302687087</v>
      </c>
      <c r="G183" s="666">
        <v>157539</v>
      </c>
      <c r="H183" s="166">
        <v>73801</v>
      </c>
      <c r="I183" s="167">
        <f t="shared" si="92"/>
        <v>0.86905123098903891</v>
      </c>
      <c r="J183" s="167">
        <f t="shared" si="95"/>
        <v>0.94343312964998849</v>
      </c>
      <c r="K183" s="166">
        <v>59056</v>
      </c>
      <c r="L183" s="166">
        <v>55051</v>
      </c>
      <c r="M183" s="167">
        <f t="shared" si="93"/>
        <v>0.75494081251757728</v>
      </c>
      <c r="N183" s="168">
        <f t="shared" si="96"/>
        <v>0.80020595926884464</v>
      </c>
      <c r="O183" s="167">
        <f>62499/E183</f>
        <v>0.79895431186562016</v>
      </c>
      <c r="P183" s="168">
        <f>62499/H183</f>
        <v>0.84685844365252505</v>
      </c>
      <c r="W183" s="10"/>
      <c r="X183" s="10"/>
      <c r="Y183" s="10"/>
      <c r="Z183" s="10"/>
      <c r="AA183" s="10"/>
    </row>
    <row r="184" spans="1:27" x14ac:dyDescent="0.2">
      <c r="A184" s="726"/>
      <c r="B184" s="731"/>
      <c r="C184" s="169" t="s">
        <v>52</v>
      </c>
      <c r="D184" s="170">
        <v>30881</v>
      </c>
      <c r="E184" s="188">
        <v>13973</v>
      </c>
      <c r="F184" s="172">
        <f t="shared" si="94"/>
        <v>2.2100479496171186</v>
      </c>
      <c r="G184" s="667">
        <v>26590</v>
      </c>
      <c r="H184" s="173">
        <v>12691</v>
      </c>
      <c r="I184" s="174">
        <f t="shared" si="92"/>
        <v>0.86104724587934334</v>
      </c>
      <c r="J184" s="174">
        <f t="shared" si="95"/>
        <v>0.90825162813998428</v>
      </c>
      <c r="K184" s="173">
        <v>5884</v>
      </c>
      <c r="L184" s="173">
        <v>5304</v>
      </c>
      <c r="M184" s="174">
        <f t="shared" si="93"/>
        <v>0.42109783153224073</v>
      </c>
      <c r="N184" s="175">
        <f t="shared" si="96"/>
        <v>0.46363564730911672</v>
      </c>
      <c r="O184" s="174">
        <f>6294/E184</f>
        <v>0.45044013454519433</v>
      </c>
      <c r="P184" s="175">
        <f>6294/H184</f>
        <v>0.4959420061460878</v>
      </c>
      <c r="W184" s="10"/>
      <c r="X184" s="10"/>
      <c r="Y184" s="10"/>
      <c r="Z184" s="10"/>
      <c r="AA184" s="10"/>
    </row>
    <row r="185" spans="1:27" x14ac:dyDescent="0.2">
      <c r="A185" s="726"/>
      <c r="B185" s="728" t="s">
        <v>53</v>
      </c>
      <c r="C185" s="729"/>
      <c r="D185" s="156">
        <v>35091</v>
      </c>
      <c r="E185" s="186">
        <v>27401</v>
      </c>
      <c r="F185" s="158">
        <f t="shared" si="94"/>
        <v>1.2806466917265793</v>
      </c>
      <c r="G185" s="668">
        <v>29165</v>
      </c>
      <c r="H185" s="159">
        <v>23777</v>
      </c>
      <c r="I185" s="160">
        <f t="shared" si="92"/>
        <v>0.83112478983215066</v>
      </c>
      <c r="J185" s="160">
        <f t="shared" si="95"/>
        <v>0.86774205320973685</v>
      </c>
      <c r="K185" s="159">
        <v>17262</v>
      </c>
      <c r="L185" s="159">
        <v>15293</v>
      </c>
      <c r="M185" s="160">
        <f t="shared" si="93"/>
        <v>0.62997700813838908</v>
      </c>
      <c r="N185" s="161">
        <f t="shared" si="96"/>
        <v>0.72599571014005126</v>
      </c>
      <c r="O185" s="160">
        <f>18373/E185</f>
        <v>0.67052297361410163</v>
      </c>
      <c r="P185" s="161">
        <f>18373/H185</f>
        <v>0.77272153762038942</v>
      </c>
      <c r="W185" s="10"/>
      <c r="X185" s="10"/>
      <c r="Y185" s="10"/>
      <c r="Z185" s="10"/>
      <c r="AA185" s="10"/>
    </row>
    <row r="186" spans="1:27" x14ac:dyDescent="0.2">
      <c r="A186" s="726"/>
      <c r="B186" s="730" t="s">
        <v>49</v>
      </c>
      <c r="C186" s="162" t="s">
        <v>51</v>
      </c>
      <c r="D186" s="163">
        <v>33114</v>
      </c>
      <c r="E186" s="187">
        <v>26349</v>
      </c>
      <c r="F186" s="165">
        <f t="shared" si="94"/>
        <v>1.2567459865649551</v>
      </c>
      <c r="G186" s="666">
        <v>27576</v>
      </c>
      <c r="H186" s="166">
        <v>22871</v>
      </c>
      <c r="I186" s="167">
        <f t="shared" si="92"/>
        <v>0.83275955789092226</v>
      </c>
      <c r="J186" s="167">
        <f t="shared" si="95"/>
        <v>0.86800258074310221</v>
      </c>
      <c r="K186" s="166">
        <v>16787</v>
      </c>
      <c r="L186" s="166">
        <v>14810</v>
      </c>
      <c r="M186" s="167">
        <f t="shared" si="93"/>
        <v>0.63710197730464158</v>
      </c>
      <c r="N186" s="168">
        <f t="shared" si="96"/>
        <v>0.73398627082331336</v>
      </c>
      <c r="O186" s="167">
        <f>17882/E186</f>
        <v>0.67865953167103121</v>
      </c>
      <c r="P186" s="168">
        <f>17882/H186</f>
        <v>0.78186349525600107</v>
      </c>
      <c r="W186" s="10"/>
      <c r="X186" s="10"/>
      <c r="Y186" s="10"/>
      <c r="Z186" s="10"/>
      <c r="AA186" s="10"/>
    </row>
    <row r="187" spans="1:27" ht="13.5" thickBot="1" x14ac:dyDescent="0.25">
      <c r="A187" s="727"/>
      <c r="B187" s="732"/>
      <c r="C187" s="189" t="s">
        <v>52</v>
      </c>
      <c r="D187" s="190">
        <v>1977</v>
      </c>
      <c r="E187" s="191">
        <v>1505</v>
      </c>
      <c r="F187" s="192">
        <f t="shared" si="94"/>
        <v>1.3136212624584718</v>
      </c>
      <c r="G187" s="669">
        <v>1589</v>
      </c>
      <c r="H187" s="193">
        <v>1240</v>
      </c>
      <c r="I187" s="194">
        <f t="shared" si="92"/>
        <v>0.80374304501770355</v>
      </c>
      <c r="J187" s="194">
        <f t="shared" si="95"/>
        <v>0.82392026578073085</v>
      </c>
      <c r="K187" s="193">
        <v>546</v>
      </c>
      <c r="L187" s="193">
        <v>483</v>
      </c>
      <c r="M187" s="194">
        <f t="shared" si="93"/>
        <v>0.36279069767441863</v>
      </c>
      <c r="N187" s="195">
        <f t="shared" si="96"/>
        <v>0.44032258064516128</v>
      </c>
      <c r="O187" s="194">
        <f>580/E187</f>
        <v>0.38538205980066448</v>
      </c>
      <c r="P187" s="195">
        <f>580/H187</f>
        <v>0.46774193548387094</v>
      </c>
      <c r="W187" s="10"/>
      <c r="X187" s="10"/>
      <c r="Y187" s="10"/>
      <c r="Z187" s="10"/>
      <c r="AA187" s="10"/>
    </row>
    <row r="188" spans="1:27" ht="13.5" thickTop="1" x14ac:dyDescent="0.2">
      <c r="A188" s="8" t="s">
        <v>55</v>
      </c>
      <c r="B188" s="138"/>
      <c r="C188" s="138"/>
      <c r="D188" s="138"/>
      <c r="E188" s="138"/>
      <c r="F188" s="138"/>
      <c r="G188" s="196"/>
      <c r="H188" s="138"/>
      <c r="I188" s="138"/>
      <c r="J188" s="138"/>
      <c r="K188" s="138"/>
      <c r="L188" s="138"/>
      <c r="W188" s="10"/>
      <c r="X188" s="10"/>
      <c r="Y188" s="10"/>
      <c r="Z188" s="10"/>
      <c r="AA188" s="10"/>
    </row>
    <row r="189" spans="1:27" ht="13.5" thickBot="1" x14ac:dyDescent="0.25">
      <c r="B189" s="138"/>
      <c r="C189" s="138"/>
      <c r="D189" s="138"/>
      <c r="E189" s="138"/>
      <c r="F189" s="138"/>
      <c r="G189" s="196"/>
      <c r="H189" s="138"/>
      <c r="I189" s="138"/>
      <c r="J189" s="138"/>
      <c r="K189" s="138"/>
      <c r="L189" s="138"/>
      <c r="W189" s="10"/>
      <c r="X189" s="10"/>
      <c r="Y189" s="10"/>
      <c r="Z189" s="10"/>
      <c r="AA189" s="10"/>
    </row>
    <row r="190" spans="1:27" ht="12.75" customHeight="1" thickBot="1" x14ac:dyDescent="0.25">
      <c r="A190" s="197" t="s">
        <v>56</v>
      </c>
      <c r="B190" s="198"/>
      <c r="C190" s="198"/>
      <c r="D190" s="198"/>
      <c r="E190" s="198"/>
      <c r="F190" s="198"/>
      <c r="G190" s="198"/>
      <c r="H190" s="198"/>
      <c r="I190" s="198"/>
      <c r="J190" s="198"/>
      <c r="K190" s="198"/>
      <c r="L190" s="198"/>
      <c r="M190" s="198"/>
      <c r="N190" s="199"/>
      <c r="W190" s="10">
        <v>10838</v>
      </c>
      <c r="X190" s="10"/>
      <c r="Y190" s="10"/>
      <c r="Z190" s="10"/>
      <c r="AA190" s="10"/>
    </row>
    <row r="191" spans="1:27" ht="12.75" customHeight="1" thickBot="1" x14ac:dyDescent="0.25">
      <c r="A191" s="752" t="s">
        <v>6</v>
      </c>
      <c r="B191" s="753"/>
      <c r="C191" s="753"/>
      <c r="D191" s="753"/>
      <c r="E191" s="753"/>
      <c r="F191" s="753"/>
      <c r="G191" s="753"/>
      <c r="H191" s="753"/>
      <c r="I191" s="753"/>
      <c r="J191" s="753"/>
      <c r="K191" s="753"/>
      <c r="L191" s="753"/>
      <c r="M191" s="753"/>
      <c r="N191" s="754"/>
      <c r="W191" s="10"/>
      <c r="X191" s="10"/>
      <c r="Y191" s="10"/>
      <c r="Z191" s="10"/>
      <c r="AA191" s="10"/>
    </row>
    <row r="192" spans="1:27" ht="12.75" customHeight="1" x14ac:dyDescent="0.2">
      <c r="A192" s="147" t="s">
        <v>48</v>
      </c>
      <c r="B192" s="148"/>
      <c r="C192" s="149"/>
      <c r="D192" s="150">
        <v>233592</v>
      </c>
      <c r="E192" s="151">
        <v>102948</v>
      </c>
      <c r="F192" s="152">
        <f>+D192/E192</f>
        <v>2.2690290243618136</v>
      </c>
      <c r="G192" s="151">
        <v>189240</v>
      </c>
      <c r="H192" s="153">
        <v>92300</v>
      </c>
      <c r="I192" s="154">
        <f>+G192/D192</f>
        <v>0.81013048392068221</v>
      </c>
      <c r="J192" s="154">
        <f>+H192/E192</f>
        <v>0.89656914170260715</v>
      </c>
      <c r="K192" s="151">
        <v>51883</v>
      </c>
      <c r="L192" s="151">
        <v>49820</v>
      </c>
      <c r="M192" s="154">
        <f>+K192/E192</f>
        <v>0.50397287951198666</v>
      </c>
      <c r="N192" s="155">
        <v>0.56211267605633808</v>
      </c>
      <c r="X192" s="10"/>
      <c r="Y192" s="10"/>
      <c r="Z192" s="10"/>
      <c r="AA192" s="10"/>
    </row>
    <row r="193" spans="1:27" ht="12.75" customHeight="1" x14ac:dyDescent="0.2">
      <c r="A193" s="725" t="s">
        <v>49</v>
      </c>
      <c r="B193" s="728" t="s">
        <v>50</v>
      </c>
      <c r="C193" s="729"/>
      <c r="D193" s="156">
        <v>202819</v>
      </c>
      <c r="E193" s="157">
        <v>81297</v>
      </c>
      <c r="F193" s="158">
        <f t="shared" ref="F193:F198" si="97">+D193/E193</f>
        <v>2.4947907056840966</v>
      </c>
      <c r="G193" s="157">
        <v>164660</v>
      </c>
      <c r="H193" s="159">
        <v>73892</v>
      </c>
      <c r="I193" s="160">
        <f t="shared" ref="I193:J198" si="98">+G193/D193</f>
        <v>0.8118568773142556</v>
      </c>
      <c r="J193" s="160">
        <f t="shared" si="98"/>
        <v>0.90891422807729683</v>
      </c>
      <c r="K193" s="157">
        <v>43740</v>
      </c>
      <c r="L193" s="157">
        <v>41965</v>
      </c>
      <c r="M193" s="160">
        <f t="shared" ref="M193:M198" si="99">+K193/E193</f>
        <v>0.53802723347725012</v>
      </c>
      <c r="N193" s="161">
        <v>0.59194500081199586</v>
      </c>
      <c r="X193" s="10"/>
      <c r="Y193" s="10"/>
      <c r="Z193" s="10"/>
      <c r="AA193" s="10"/>
    </row>
    <row r="194" spans="1:27" ht="12.75" customHeight="1" x14ac:dyDescent="0.2">
      <c r="A194" s="726"/>
      <c r="B194" s="730" t="s">
        <v>49</v>
      </c>
      <c r="C194" s="162" t="s">
        <v>51</v>
      </c>
      <c r="D194" s="163">
        <v>56708</v>
      </c>
      <c r="E194" s="164">
        <v>38404</v>
      </c>
      <c r="F194" s="165">
        <f t="shared" si="97"/>
        <v>1.4766170190605146</v>
      </c>
      <c r="G194" s="164">
        <v>46502</v>
      </c>
      <c r="H194" s="166">
        <v>33045</v>
      </c>
      <c r="I194" s="167">
        <f t="shared" si="98"/>
        <v>0.82002539324257595</v>
      </c>
      <c r="J194" s="167">
        <f t="shared" si="98"/>
        <v>0.86045724403707946</v>
      </c>
      <c r="K194" s="164">
        <v>14220</v>
      </c>
      <c r="L194" s="164">
        <v>11250</v>
      </c>
      <c r="M194" s="167">
        <f t="shared" si="99"/>
        <v>0.37027392979897927</v>
      </c>
      <c r="N194" s="168">
        <v>0.43032228778937814</v>
      </c>
      <c r="X194" s="10"/>
      <c r="Y194" s="10"/>
      <c r="Z194" s="10"/>
      <c r="AA194" s="10"/>
    </row>
    <row r="195" spans="1:27" ht="12.75" customHeight="1" x14ac:dyDescent="0.2">
      <c r="A195" s="726"/>
      <c r="B195" s="731"/>
      <c r="C195" s="169" t="s">
        <v>52</v>
      </c>
      <c r="D195" s="170">
        <v>146111</v>
      </c>
      <c r="E195" s="171">
        <v>67445</v>
      </c>
      <c r="F195" s="172">
        <f t="shared" si="97"/>
        <v>2.1663725998962118</v>
      </c>
      <c r="G195" s="171">
        <v>118158</v>
      </c>
      <c r="H195" s="173">
        <v>60655</v>
      </c>
      <c r="I195" s="174">
        <f t="shared" si="98"/>
        <v>0.80868654652969318</v>
      </c>
      <c r="J195" s="174">
        <f t="shared" si="98"/>
        <v>0.89932537623248576</v>
      </c>
      <c r="K195" s="171">
        <v>34375</v>
      </c>
      <c r="L195" s="171">
        <v>31840</v>
      </c>
      <c r="M195" s="174">
        <f t="shared" si="99"/>
        <v>0.50967454963303438</v>
      </c>
      <c r="N195" s="175">
        <v>0.56672986563350092</v>
      </c>
      <c r="X195" s="10"/>
      <c r="Y195" s="10"/>
      <c r="Z195" s="10"/>
      <c r="AA195" s="10"/>
    </row>
    <row r="196" spans="1:27" ht="12.75" customHeight="1" x14ac:dyDescent="0.2">
      <c r="A196" s="726"/>
      <c r="B196" s="728" t="s">
        <v>53</v>
      </c>
      <c r="C196" s="729"/>
      <c r="D196" s="156">
        <v>30773</v>
      </c>
      <c r="E196" s="157">
        <v>25340</v>
      </c>
      <c r="F196" s="158">
        <f t="shared" si="97"/>
        <v>1.2144041041831097</v>
      </c>
      <c r="G196" s="157">
        <v>24580</v>
      </c>
      <c r="H196" s="159">
        <v>21013</v>
      </c>
      <c r="I196" s="160">
        <f t="shared" si="98"/>
        <v>0.79875215286127454</v>
      </c>
      <c r="J196" s="160">
        <f t="shared" si="98"/>
        <v>0.82924230465666926</v>
      </c>
      <c r="K196" s="157">
        <v>8644</v>
      </c>
      <c r="L196" s="157">
        <v>8052</v>
      </c>
      <c r="M196" s="160">
        <f t="shared" si="99"/>
        <v>0.34112075769534334</v>
      </c>
      <c r="N196" s="161">
        <v>0.41136439347070863</v>
      </c>
      <c r="X196" s="10" t="s">
        <v>57</v>
      </c>
      <c r="Y196" s="10"/>
      <c r="Z196" s="10"/>
      <c r="AA196" s="10"/>
    </row>
    <row r="197" spans="1:27" ht="12.75" customHeight="1" x14ac:dyDescent="0.2">
      <c r="A197" s="726"/>
      <c r="B197" s="730" t="s">
        <v>49</v>
      </c>
      <c r="C197" s="162" t="s">
        <v>51</v>
      </c>
      <c r="D197" s="163">
        <v>20190</v>
      </c>
      <c r="E197" s="164">
        <v>17454</v>
      </c>
      <c r="F197" s="165">
        <f t="shared" si="97"/>
        <v>1.1567548985905809</v>
      </c>
      <c r="G197" s="164">
        <v>16105</v>
      </c>
      <c r="H197" s="166">
        <v>14377</v>
      </c>
      <c r="I197" s="167">
        <f t="shared" si="98"/>
        <v>0.79767211490837053</v>
      </c>
      <c r="J197" s="167">
        <f t="shared" si="98"/>
        <v>0.82370803254268365</v>
      </c>
      <c r="K197" s="164">
        <v>5231</v>
      </c>
      <c r="L197" s="164">
        <v>4789</v>
      </c>
      <c r="M197" s="167">
        <f t="shared" si="99"/>
        <v>0.29970207402314658</v>
      </c>
      <c r="N197" s="168">
        <v>0.36384503025665993</v>
      </c>
      <c r="X197" s="10">
        <v>22.000104799832322</v>
      </c>
      <c r="Y197" s="10"/>
      <c r="Z197" s="10"/>
      <c r="AA197" s="10"/>
    </row>
    <row r="198" spans="1:27" ht="12.75" customHeight="1" thickBot="1" x14ac:dyDescent="0.25">
      <c r="A198" s="749"/>
      <c r="B198" s="750"/>
      <c r="C198" s="176" t="s">
        <v>52</v>
      </c>
      <c r="D198" s="177">
        <v>10853</v>
      </c>
      <c r="E198" s="178">
        <v>9545</v>
      </c>
      <c r="F198" s="179">
        <f t="shared" si="97"/>
        <v>1.1370350969093765</v>
      </c>
      <c r="G198" s="178">
        <v>8475</v>
      </c>
      <c r="H198" s="180">
        <v>7806</v>
      </c>
      <c r="I198" s="181">
        <f t="shared" si="98"/>
        <v>0.78089007647655029</v>
      </c>
      <c r="J198" s="181">
        <f t="shared" si="98"/>
        <v>0.81781037192247252</v>
      </c>
      <c r="K198" s="178">
        <v>3562</v>
      </c>
      <c r="L198" s="178">
        <v>3299</v>
      </c>
      <c r="M198" s="181">
        <f t="shared" si="99"/>
        <v>0.37317967522262963</v>
      </c>
      <c r="N198" s="182">
        <v>0.45631565462464768</v>
      </c>
      <c r="X198" s="10"/>
      <c r="Y198" s="10"/>
      <c r="Z198" s="10"/>
      <c r="AA198" s="10"/>
    </row>
    <row r="199" spans="1:27" ht="12.75" customHeight="1" thickBot="1" x14ac:dyDescent="0.25">
      <c r="A199" s="747" t="s">
        <v>7</v>
      </c>
      <c r="B199" s="748"/>
      <c r="C199" s="748"/>
      <c r="D199" s="748"/>
      <c r="E199" s="748"/>
      <c r="F199" s="748"/>
      <c r="G199" s="748"/>
      <c r="H199" s="748"/>
      <c r="I199" s="748"/>
      <c r="J199" s="748"/>
      <c r="K199" s="748"/>
      <c r="L199" s="748"/>
      <c r="M199" s="748"/>
      <c r="N199" s="751"/>
      <c r="X199" s="10"/>
      <c r="Y199" s="10"/>
      <c r="Z199" s="10"/>
      <c r="AA199" s="10"/>
    </row>
    <row r="200" spans="1:27" ht="12.75" customHeight="1" x14ac:dyDescent="0.2">
      <c r="A200" s="147" t="s">
        <v>48</v>
      </c>
      <c r="B200" s="148"/>
      <c r="C200" s="149"/>
      <c r="D200" s="150">
        <v>228872</v>
      </c>
      <c r="E200" s="151">
        <v>106086</v>
      </c>
      <c r="F200" s="152">
        <f t="shared" ref="F200:F206" si="100">D200/E200</f>
        <v>2.1574194521426011</v>
      </c>
      <c r="G200" s="151">
        <v>187268</v>
      </c>
      <c r="H200" s="153">
        <v>95493</v>
      </c>
      <c r="I200" s="154">
        <f t="shared" ref="I200:I206" si="101">G200/D200</f>
        <v>0.81822153867664027</v>
      </c>
      <c r="J200" s="154">
        <f t="shared" ref="J200:J206" si="102">+H200/E200</f>
        <v>0.90014705050619304</v>
      </c>
      <c r="K200" s="151">
        <v>57239</v>
      </c>
      <c r="L200" s="151">
        <v>54716</v>
      </c>
      <c r="M200" s="154">
        <f t="shared" ref="M200:M206" si="103">K200/E200</f>
        <v>0.53955281564014101</v>
      </c>
      <c r="N200" s="155">
        <v>0.59940519200360232</v>
      </c>
      <c r="X200" s="10"/>
      <c r="Y200" s="10"/>
      <c r="Z200" s="10"/>
      <c r="AA200" s="10"/>
    </row>
    <row r="201" spans="1:27" ht="12.75" customHeight="1" x14ac:dyDescent="0.2">
      <c r="A201" s="725" t="s">
        <v>49</v>
      </c>
      <c r="B201" s="728" t="s">
        <v>50</v>
      </c>
      <c r="C201" s="729"/>
      <c r="D201" s="156">
        <v>195082</v>
      </c>
      <c r="E201" s="157">
        <v>82195</v>
      </c>
      <c r="F201" s="158">
        <f t="shared" si="100"/>
        <v>2.3734047083155909</v>
      </c>
      <c r="G201" s="157">
        <v>159639</v>
      </c>
      <c r="H201" s="159">
        <v>74830</v>
      </c>
      <c r="I201" s="160">
        <f t="shared" si="101"/>
        <v>0.81831742549286968</v>
      </c>
      <c r="J201" s="160">
        <f t="shared" si="102"/>
        <v>0.91039600948962829</v>
      </c>
      <c r="K201" s="157">
        <v>47613</v>
      </c>
      <c r="L201" s="157">
        <v>45543</v>
      </c>
      <c r="M201" s="160">
        <f t="shared" si="103"/>
        <v>0.57926881197153113</v>
      </c>
      <c r="N201" s="161">
        <v>0.63628223974341847</v>
      </c>
      <c r="X201" s="10"/>
      <c r="Y201" s="10"/>
      <c r="Z201" s="10"/>
      <c r="AA201" s="10"/>
    </row>
    <row r="202" spans="1:27" ht="12.75" customHeight="1" x14ac:dyDescent="0.2">
      <c r="A202" s="726"/>
      <c r="B202" s="730" t="s">
        <v>49</v>
      </c>
      <c r="C202" s="162" t="s">
        <v>51</v>
      </c>
      <c r="D202" s="163">
        <v>73983</v>
      </c>
      <c r="E202" s="164">
        <v>48434</v>
      </c>
      <c r="F202" s="165">
        <f t="shared" si="100"/>
        <v>1.5275013420324566</v>
      </c>
      <c r="G202" s="164">
        <v>61419</v>
      </c>
      <c r="H202" s="166">
        <v>42368</v>
      </c>
      <c r="I202" s="167">
        <f t="shared" si="101"/>
        <v>0.83017720287092978</v>
      </c>
      <c r="J202" s="167">
        <f t="shared" si="102"/>
        <v>0.87475740182516415</v>
      </c>
      <c r="K202" s="164">
        <v>22628</v>
      </c>
      <c r="L202" s="164">
        <v>18336</v>
      </c>
      <c r="M202" s="167">
        <f t="shared" si="103"/>
        <v>0.46719246810092085</v>
      </c>
      <c r="N202" s="168">
        <v>0.53408232628398788</v>
      </c>
      <c r="X202" s="10"/>
      <c r="Y202" s="10"/>
      <c r="Z202" s="10"/>
      <c r="AA202" s="10"/>
    </row>
    <row r="203" spans="1:27" ht="12.75" customHeight="1" x14ac:dyDescent="0.2">
      <c r="A203" s="726"/>
      <c r="B203" s="731"/>
      <c r="C203" s="169" t="s">
        <v>52</v>
      </c>
      <c r="D203" s="170">
        <v>121099</v>
      </c>
      <c r="E203" s="171">
        <v>61192</v>
      </c>
      <c r="F203" s="172">
        <f t="shared" si="100"/>
        <v>1.9790005229441756</v>
      </c>
      <c r="G203" s="171">
        <v>98220</v>
      </c>
      <c r="H203" s="173">
        <v>54558</v>
      </c>
      <c r="I203" s="174">
        <f t="shared" si="101"/>
        <v>0.81107193288136148</v>
      </c>
      <c r="J203" s="174">
        <f t="shared" si="102"/>
        <v>0.89158713557327751</v>
      </c>
      <c r="K203" s="171">
        <v>32640</v>
      </c>
      <c r="L203" s="171">
        <v>29115</v>
      </c>
      <c r="M203" s="174">
        <f t="shared" si="103"/>
        <v>0.5334030592234279</v>
      </c>
      <c r="N203" s="175">
        <v>0.59826239964808092</v>
      </c>
      <c r="X203" s="10"/>
      <c r="Y203" s="10"/>
      <c r="Z203" s="10"/>
      <c r="AA203" s="10"/>
    </row>
    <row r="204" spans="1:27" ht="12.75" customHeight="1" x14ac:dyDescent="0.2">
      <c r="A204" s="726"/>
      <c r="B204" s="728" t="s">
        <v>53</v>
      </c>
      <c r="C204" s="729"/>
      <c r="D204" s="156">
        <v>33790</v>
      </c>
      <c r="E204" s="157">
        <v>27807</v>
      </c>
      <c r="F204" s="158">
        <f t="shared" si="100"/>
        <v>1.2151616499442586</v>
      </c>
      <c r="G204" s="157">
        <v>27629</v>
      </c>
      <c r="H204" s="159">
        <v>23571</v>
      </c>
      <c r="I204" s="160">
        <f t="shared" si="101"/>
        <v>0.81766794909736606</v>
      </c>
      <c r="J204" s="160">
        <f t="shared" si="102"/>
        <v>0.84766425720142413</v>
      </c>
      <c r="K204" s="157">
        <v>10260</v>
      </c>
      <c r="L204" s="157">
        <v>9456</v>
      </c>
      <c r="M204" s="160">
        <f t="shared" si="103"/>
        <v>0.36897184162261298</v>
      </c>
      <c r="N204" s="161">
        <v>0.43528064146620848</v>
      </c>
      <c r="X204" s="10"/>
      <c r="Y204" s="10"/>
      <c r="Z204" s="10"/>
      <c r="AA204" s="10"/>
    </row>
    <row r="205" spans="1:27" ht="12.75" customHeight="1" x14ac:dyDescent="0.2">
      <c r="A205" s="726"/>
      <c r="B205" s="730" t="s">
        <v>49</v>
      </c>
      <c r="C205" s="162" t="s">
        <v>51</v>
      </c>
      <c r="D205" s="163">
        <v>24368</v>
      </c>
      <c r="E205" s="164">
        <v>20691</v>
      </c>
      <c r="F205" s="165">
        <f t="shared" si="100"/>
        <v>1.1777101155091585</v>
      </c>
      <c r="G205" s="164">
        <v>20114</v>
      </c>
      <c r="H205" s="166">
        <v>17619</v>
      </c>
      <c r="I205" s="167">
        <f t="shared" si="101"/>
        <v>0.82542678923177937</v>
      </c>
      <c r="J205" s="167">
        <f t="shared" si="102"/>
        <v>0.85152965057271279</v>
      </c>
      <c r="K205" s="164">
        <v>7117</v>
      </c>
      <c r="L205" s="164">
        <v>6506</v>
      </c>
      <c r="M205" s="167">
        <f t="shared" si="103"/>
        <v>0.34396597554492292</v>
      </c>
      <c r="N205" s="168">
        <v>0.40393892956467448</v>
      </c>
      <c r="X205" s="10"/>
      <c r="Y205" s="10"/>
      <c r="Z205" s="10"/>
      <c r="AA205" s="10"/>
    </row>
    <row r="206" spans="1:27" ht="12.75" customHeight="1" thickBot="1" x14ac:dyDescent="0.25">
      <c r="A206" s="749"/>
      <c r="B206" s="750"/>
      <c r="C206" s="176" t="s">
        <v>52</v>
      </c>
      <c r="D206" s="177">
        <v>9422</v>
      </c>
      <c r="E206" s="178">
        <v>8556</v>
      </c>
      <c r="F206" s="179">
        <f t="shared" si="100"/>
        <v>1.1012155212716221</v>
      </c>
      <c r="G206" s="178">
        <v>7514</v>
      </c>
      <c r="H206" s="180">
        <v>6942</v>
      </c>
      <c r="I206" s="181">
        <f t="shared" si="101"/>
        <v>0.797495223943961</v>
      </c>
      <c r="J206" s="181">
        <f t="shared" si="102"/>
        <v>0.81136044880785418</v>
      </c>
      <c r="K206" s="178">
        <v>3279</v>
      </c>
      <c r="L206" s="178">
        <v>2991</v>
      </c>
      <c r="M206" s="181">
        <f t="shared" si="103"/>
        <v>0.38323983169705472</v>
      </c>
      <c r="N206" s="182">
        <v>0.47234226447709593</v>
      </c>
      <c r="X206" s="10"/>
      <c r="Y206" s="10"/>
      <c r="Z206" s="10"/>
      <c r="AA206" s="10"/>
    </row>
    <row r="207" spans="1:27" ht="12.75" customHeight="1" thickBot="1" x14ac:dyDescent="0.25">
      <c r="A207" s="752" t="s">
        <v>8</v>
      </c>
      <c r="B207" s="753"/>
      <c r="C207" s="753"/>
      <c r="D207" s="753"/>
      <c r="E207" s="753"/>
      <c r="F207" s="753"/>
      <c r="G207" s="753"/>
      <c r="H207" s="753"/>
      <c r="I207" s="753"/>
      <c r="J207" s="753"/>
      <c r="K207" s="753"/>
      <c r="L207" s="753"/>
      <c r="M207" s="753"/>
      <c r="N207" s="754"/>
      <c r="X207" s="10"/>
      <c r="Y207" s="10"/>
      <c r="Z207" s="10"/>
      <c r="AA207" s="10"/>
    </row>
    <row r="208" spans="1:27" ht="12.75" customHeight="1" x14ac:dyDescent="0.2">
      <c r="A208" s="147" t="s">
        <v>48</v>
      </c>
      <c r="B208" s="148"/>
      <c r="C208" s="149"/>
      <c r="D208" s="150">
        <v>247058</v>
      </c>
      <c r="E208" s="151">
        <v>113958</v>
      </c>
      <c r="F208" s="152">
        <v>2.1679741659207776</v>
      </c>
      <c r="G208" s="151">
        <v>203997</v>
      </c>
      <c r="H208" s="153">
        <v>103516</v>
      </c>
      <c r="I208" s="154">
        <f>G208/D208</f>
        <v>0.82570489520679358</v>
      </c>
      <c r="J208" s="154">
        <f t="shared" ref="J208:J214" si="104">+H208/E208</f>
        <v>0.90836975025886735</v>
      </c>
      <c r="K208" s="151">
        <v>64782</v>
      </c>
      <c r="L208" s="151">
        <v>62175</v>
      </c>
      <c r="M208" s="154">
        <f>K208/E208</f>
        <v>0.56847259516664039</v>
      </c>
      <c r="N208" s="155">
        <v>0.62581629892963409</v>
      </c>
      <c r="X208" s="10"/>
      <c r="Y208" s="10"/>
      <c r="Z208" s="10"/>
      <c r="AA208" s="10"/>
    </row>
    <row r="209" spans="1:27" ht="12.75" customHeight="1" x14ac:dyDescent="0.2">
      <c r="A209" s="725" t="s">
        <v>49</v>
      </c>
      <c r="B209" s="728" t="s">
        <v>50</v>
      </c>
      <c r="C209" s="729"/>
      <c r="D209" s="156">
        <v>212314</v>
      </c>
      <c r="E209" s="157">
        <v>89428</v>
      </c>
      <c r="F209" s="158">
        <v>2.3741333810439684</v>
      </c>
      <c r="G209" s="157">
        <v>175319</v>
      </c>
      <c r="H209" s="159">
        <v>82139</v>
      </c>
      <c r="I209" s="160">
        <f t="shared" ref="I209:I214" si="105">G209/D209</f>
        <v>0.82575336529856724</v>
      </c>
      <c r="J209" s="160">
        <f t="shared" si="104"/>
        <v>0.9184930894127119</v>
      </c>
      <c r="K209" s="157">
        <v>54270</v>
      </c>
      <c r="L209" s="157">
        <v>51900</v>
      </c>
      <c r="M209" s="160">
        <f t="shared" ref="M209:M214" si="106">K209/E209</f>
        <v>0.60685691282372412</v>
      </c>
      <c r="N209" s="161">
        <v>0.66070928547949204</v>
      </c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2.75" customHeight="1" x14ac:dyDescent="0.2">
      <c r="A210" s="726"/>
      <c r="B210" s="730" t="s">
        <v>49</v>
      </c>
      <c r="C210" s="162" t="s">
        <v>51</v>
      </c>
      <c r="D210" s="163">
        <v>119285</v>
      </c>
      <c r="E210" s="164">
        <v>67128</v>
      </c>
      <c r="F210" s="165">
        <v>1.7769783100941485</v>
      </c>
      <c r="G210" s="164">
        <v>98398</v>
      </c>
      <c r="H210" s="166">
        <v>60113</v>
      </c>
      <c r="I210" s="167">
        <f t="shared" si="105"/>
        <v>0.82489835268474665</v>
      </c>
      <c r="J210" s="167">
        <f t="shared" si="104"/>
        <v>0.89549815278274336</v>
      </c>
      <c r="K210" s="164">
        <v>36426</v>
      </c>
      <c r="L210" s="164">
        <v>30899</v>
      </c>
      <c r="M210" s="167">
        <f t="shared" si="106"/>
        <v>0.54263496603503758</v>
      </c>
      <c r="N210" s="168">
        <v>0.60595877763545325</v>
      </c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2.75" customHeight="1" x14ac:dyDescent="0.2">
      <c r="A211" s="726"/>
      <c r="B211" s="731"/>
      <c r="C211" s="169" t="s">
        <v>52</v>
      </c>
      <c r="D211" s="170">
        <v>93029</v>
      </c>
      <c r="E211" s="171">
        <v>52015</v>
      </c>
      <c r="F211" s="172">
        <v>1.7885033163510526</v>
      </c>
      <c r="G211" s="171">
        <v>76921</v>
      </c>
      <c r="H211" s="173">
        <v>46346</v>
      </c>
      <c r="I211" s="174">
        <f t="shared" si="105"/>
        <v>0.82684969203151704</v>
      </c>
      <c r="J211" s="174">
        <f t="shared" si="104"/>
        <v>0.89101220801691816</v>
      </c>
      <c r="K211" s="171">
        <v>26312</v>
      </c>
      <c r="L211" s="171">
        <v>22262</v>
      </c>
      <c r="M211" s="174">
        <f t="shared" si="106"/>
        <v>0.50585408055368641</v>
      </c>
      <c r="N211" s="175">
        <v>0.56772968540974411</v>
      </c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2.75" customHeight="1" x14ac:dyDescent="0.2">
      <c r="A212" s="726"/>
      <c r="B212" s="728" t="s">
        <v>53</v>
      </c>
      <c r="C212" s="729"/>
      <c r="D212" s="156">
        <v>34744</v>
      </c>
      <c r="E212" s="157">
        <v>28694</v>
      </c>
      <c r="F212" s="158">
        <v>1.2108454729211682</v>
      </c>
      <c r="G212" s="157">
        <v>28678</v>
      </c>
      <c r="H212" s="159">
        <v>24524</v>
      </c>
      <c r="I212" s="160">
        <f t="shared" si="105"/>
        <v>0.82540870366106378</v>
      </c>
      <c r="J212" s="160">
        <f t="shared" si="104"/>
        <v>0.8546734508956576</v>
      </c>
      <c r="K212" s="157">
        <v>11261</v>
      </c>
      <c r="L212" s="157">
        <v>10601</v>
      </c>
      <c r="M212" s="160">
        <f t="shared" si="106"/>
        <v>0.39245138356450826</v>
      </c>
      <c r="N212" s="161">
        <v>0.45918284129831999</v>
      </c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2.75" customHeight="1" x14ac:dyDescent="0.2">
      <c r="A213" s="726"/>
      <c r="B213" s="730" t="s">
        <v>49</v>
      </c>
      <c r="C213" s="162" t="s">
        <v>51</v>
      </c>
      <c r="D213" s="163">
        <v>28751</v>
      </c>
      <c r="E213" s="164">
        <v>24288</v>
      </c>
      <c r="F213" s="165">
        <v>1.1837532938076416</v>
      </c>
      <c r="G213" s="164">
        <v>23896</v>
      </c>
      <c r="H213" s="166">
        <v>20757</v>
      </c>
      <c r="I213" s="167">
        <f t="shared" si="105"/>
        <v>0.83113630830231988</v>
      </c>
      <c r="J213" s="167">
        <f t="shared" si="104"/>
        <v>0.85461956521739135</v>
      </c>
      <c r="K213" s="164">
        <v>8994</v>
      </c>
      <c r="L213" s="164">
        <v>8380</v>
      </c>
      <c r="M213" s="167">
        <f t="shared" si="106"/>
        <v>0.37030632411067194</v>
      </c>
      <c r="N213" s="168">
        <v>0.43329960977019799</v>
      </c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2.75" customHeight="1" thickBot="1" x14ac:dyDescent="0.25">
      <c r="A214" s="749"/>
      <c r="B214" s="750"/>
      <c r="C214" s="176" t="s">
        <v>52</v>
      </c>
      <c r="D214" s="177">
        <v>5993</v>
      </c>
      <c r="E214" s="178">
        <v>5595</v>
      </c>
      <c r="F214" s="179">
        <v>1.0711349419124219</v>
      </c>
      <c r="G214" s="178">
        <v>4782</v>
      </c>
      <c r="H214" s="180">
        <v>4546</v>
      </c>
      <c r="I214" s="181">
        <f t="shared" si="105"/>
        <v>0.7979309194059736</v>
      </c>
      <c r="J214" s="181">
        <f t="shared" si="104"/>
        <v>0.8125111706881144</v>
      </c>
      <c r="K214" s="178">
        <v>2388</v>
      </c>
      <c r="L214" s="178">
        <v>2253</v>
      </c>
      <c r="M214" s="181">
        <f t="shared" si="106"/>
        <v>0.42680965147453082</v>
      </c>
      <c r="N214" s="182">
        <v>0.52529696436427631</v>
      </c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2.75" customHeight="1" thickBot="1" x14ac:dyDescent="0.25">
      <c r="A215" s="747" t="s">
        <v>9</v>
      </c>
      <c r="B215" s="748"/>
      <c r="C215" s="748"/>
      <c r="D215" s="748"/>
      <c r="E215" s="748"/>
      <c r="F215" s="748"/>
      <c r="G215" s="748"/>
      <c r="H215" s="748"/>
      <c r="I215" s="748"/>
      <c r="J215" s="748"/>
      <c r="K215" s="748"/>
      <c r="L215" s="748"/>
      <c r="M215" s="748"/>
      <c r="N215" s="745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2.75" customHeight="1" x14ac:dyDescent="0.2">
      <c r="A216" s="147" t="s">
        <v>48</v>
      </c>
      <c r="B216" s="148"/>
      <c r="C216" s="149"/>
      <c r="D216" s="150">
        <v>276262</v>
      </c>
      <c r="E216" s="151">
        <v>125092</v>
      </c>
      <c r="F216" s="152">
        <v>2.2084705656636716</v>
      </c>
      <c r="G216" s="151">
        <v>233198</v>
      </c>
      <c r="H216" s="153">
        <v>114166</v>
      </c>
      <c r="I216" s="154">
        <v>0.8441189884964273</v>
      </c>
      <c r="J216" s="154">
        <v>0.91265628497425899</v>
      </c>
      <c r="K216" s="151">
        <v>68698</v>
      </c>
      <c r="L216" s="151">
        <v>65694</v>
      </c>
      <c r="M216" s="154">
        <v>0.54917980366450292</v>
      </c>
      <c r="N216" s="155">
        <v>0.60173782036683421</v>
      </c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2.75" customHeight="1" x14ac:dyDescent="0.2">
      <c r="A217" s="725" t="s">
        <v>49</v>
      </c>
      <c r="B217" s="728" t="s">
        <v>50</v>
      </c>
      <c r="C217" s="729"/>
      <c r="D217" s="156">
        <v>229232</v>
      </c>
      <c r="E217" s="157">
        <v>92723</v>
      </c>
      <c r="F217" s="158">
        <v>2.4722237201125936</v>
      </c>
      <c r="G217" s="157">
        <v>193652</v>
      </c>
      <c r="H217" s="159">
        <v>85777</v>
      </c>
      <c r="I217" s="160">
        <v>0.84478606826272074</v>
      </c>
      <c r="J217" s="160">
        <v>0.92508870506778251</v>
      </c>
      <c r="K217" s="157">
        <v>55941</v>
      </c>
      <c r="L217" s="157">
        <v>53178</v>
      </c>
      <c r="M217" s="160">
        <v>0.60331309383863763</v>
      </c>
      <c r="N217" s="161">
        <v>0.65216783053732352</v>
      </c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2.75" customHeight="1" x14ac:dyDescent="0.2">
      <c r="A218" s="726"/>
      <c r="B218" s="730" t="s">
        <v>49</v>
      </c>
      <c r="C218" s="162" t="s">
        <v>51</v>
      </c>
      <c r="D218" s="163">
        <v>154589</v>
      </c>
      <c r="E218" s="164">
        <v>76714</v>
      </c>
      <c r="F218" s="165">
        <v>2.0151341345777825</v>
      </c>
      <c r="G218" s="164">
        <v>130985</v>
      </c>
      <c r="H218" s="166">
        <v>70054</v>
      </c>
      <c r="I218" s="167">
        <v>0.84731125759271353</v>
      </c>
      <c r="J218" s="167">
        <v>0.91318403420496908</v>
      </c>
      <c r="K218" s="164">
        <v>45087</v>
      </c>
      <c r="L218" s="164">
        <v>40085</v>
      </c>
      <c r="M218" s="167">
        <v>0.58772844591599971</v>
      </c>
      <c r="N218" s="168">
        <v>0.64360350586690263</v>
      </c>
      <c r="S218" s="10"/>
      <c r="T218" s="10"/>
      <c r="U218" s="10"/>
      <c r="V218" s="10"/>
      <c r="W218" s="10"/>
      <c r="X218" s="10"/>
      <c r="Y218" s="200"/>
      <c r="Z218" s="200"/>
      <c r="AA218" s="200"/>
    </row>
    <row r="219" spans="1:27" ht="12.75" customHeight="1" x14ac:dyDescent="0.2">
      <c r="A219" s="726"/>
      <c r="B219" s="731"/>
      <c r="C219" s="169" t="s">
        <v>52</v>
      </c>
      <c r="D219" s="170">
        <v>74643</v>
      </c>
      <c r="E219" s="171">
        <v>41929</v>
      </c>
      <c r="F219" s="172">
        <v>1.7802237115123185</v>
      </c>
      <c r="G219" s="171">
        <v>62667</v>
      </c>
      <c r="H219" s="173">
        <v>37639</v>
      </c>
      <c r="I219" s="174">
        <v>0.83955628793054937</v>
      </c>
      <c r="J219" s="174">
        <v>0.89768418040020037</v>
      </c>
      <c r="K219" s="171">
        <v>17310</v>
      </c>
      <c r="L219" s="171">
        <v>14081</v>
      </c>
      <c r="M219" s="174">
        <v>0.41284075460898184</v>
      </c>
      <c r="N219" s="175">
        <v>0.45989532134222483</v>
      </c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2.75" customHeight="1" x14ac:dyDescent="0.2">
      <c r="A220" s="726"/>
      <c r="B220" s="728" t="s">
        <v>53</v>
      </c>
      <c r="C220" s="729"/>
      <c r="D220" s="156">
        <v>47030</v>
      </c>
      <c r="E220" s="157">
        <v>37284</v>
      </c>
      <c r="F220" s="158">
        <v>1.2613989915245145</v>
      </c>
      <c r="G220" s="157">
        <v>39546</v>
      </c>
      <c r="H220" s="159">
        <v>32241</v>
      </c>
      <c r="I220" s="160">
        <v>0.84086753136295977</v>
      </c>
      <c r="J220" s="160">
        <v>0.86474090762793687</v>
      </c>
      <c r="K220" s="157">
        <v>13539</v>
      </c>
      <c r="L220" s="157">
        <v>12893</v>
      </c>
      <c r="M220" s="160">
        <v>0.36313163823624073</v>
      </c>
      <c r="N220" s="161">
        <v>0.41993114357495115</v>
      </c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2.75" customHeight="1" x14ac:dyDescent="0.2">
      <c r="A221" s="726"/>
      <c r="B221" s="730" t="s">
        <v>49</v>
      </c>
      <c r="C221" s="162" t="s">
        <v>51</v>
      </c>
      <c r="D221" s="163">
        <v>40420</v>
      </c>
      <c r="E221" s="164">
        <v>32852</v>
      </c>
      <c r="F221" s="165">
        <v>1.2303664921465969</v>
      </c>
      <c r="G221" s="164">
        <v>33916</v>
      </c>
      <c r="H221" s="166">
        <v>28319</v>
      </c>
      <c r="I221" s="167">
        <v>0.83908955962394849</v>
      </c>
      <c r="J221" s="167">
        <v>0.86201753317910634</v>
      </c>
      <c r="K221" s="164">
        <v>11698</v>
      </c>
      <c r="L221" s="164">
        <v>11108</v>
      </c>
      <c r="M221" s="167">
        <v>0.35608182150249607</v>
      </c>
      <c r="N221" s="168">
        <v>0.41307955789399342</v>
      </c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2.75" customHeight="1" thickBot="1" x14ac:dyDescent="0.25">
      <c r="A222" s="749"/>
      <c r="B222" s="750"/>
      <c r="C222" s="176" t="s">
        <v>52</v>
      </c>
      <c r="D222" s="177">
        <v>6610</v>
      </c>
      <c r="E222" s="178">
        <v>6020</v>
      </c>
      <c r="F222" s="179">
        <v>1.0980066445182723</v>
      </c>
      <c r="G222" s="178">
        <v>5630</v>
      </c>
      <c r="H222" s="180">
        <v>5142</v>
      </c>
      <c r="I222" s="181">
        <v>0.85173978819969742</v>
      </c>
      <c r="J222" s="181">
        <v>0.85415282392026581</v>
      </c>
      <c r="K222" s="178">
        <v>1990</v>
      </c>
      <c r="L222" s="178">
        <v>1829</v>
      </c>
      <c r="M222" s="181">
        <v>0.33056478405315615</v>
      </c>
      <c r="N222" s="182">
        <v>0.38700894593543367</v>
      </c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2.75" customHeight="1" thickBot="1" x14ac:dyDescent="0.25">
      <c r="A223" s="747" t="s">
        <v>10</v>
      </c>
      <c r="B223" s="748"/>
      <c r="C223" s="748"/>
      <c r="D223" s="748"/>
      <c r="E223" s="748"/>
      <c r="F223" s="748"/>
      <c r="G223" s="748"/>
      <c r="H223" s="748"/>
      <c r="I223" s="748"/>
      <c r="J223" s="748"/>
      <c r="K223" s="748"/>
      <c r="L223" s="748"/>
      <c r="M223" s="748"/>
      <c r="N223" s="745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2.75" customHeight="1" x14ac:dyDescent="0.2">
      <c r="A224" s="147" t="s">
        <v>48</v>
      </c>
      <c r="B224" s="148"/>
      <c r="C224" s="149"/>
      <c r="D224" s="150">
        <v>284645</v>
      </c>
      <c r="E224" s="151">
        <v>125054</v>
      </c>
      <c r="F224" s="152">
        <f>D224/E224</f>
        <v>2.2761766916691988</v>
      </c>
      <c r="G224" s="151">
        <v>239710</v>
      </c>
      <c r="H224" s="153">
        <v>113734</v>
      </c>
      <c r="I224" s="154">
        <f t="shared" ref="I224:I230" si="107">G224/D224</f>
        <v>0.84213669658697676</v>
      </c>
      <c r="J224" s="154">
        <f t="shared" ref="J224:J230" si="108">+H224/E224</f>
        <v>0.90947910502662854</v>
      </c>
      <c r="K224" s="151">
        <v>72277</v>
      </c>
      <c r="L224" s="151">
        <v>68773</v>
      </c>
      <c r="M224" s="154">
        <f t="shared" ref="M224:M230" si="109">+K224/E224</f>
        <v>0.57796631855038627</v>
      </c>
      <c r="N224" s="155">
        <f t="shared" ref="N224:N230" si="110">K224/H224</f>
        <v>0.63549158562962704</v>
      </c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2.75" customHeight="1" x14ac:dyDescent="0.2">
      <c r="A225" s="725" t="s">
        <v>49</v>
      </c>
      <c r="B225" s="728" t="s">
        <v>50</v>
      </c>
      <c r="C225" s="729"/>
      <c r="D225" s="156">
        <v>235798</v>
      </c>
      <c r="E225" s="157">
        <v>92205</v>
      </c>
      <c r="F225" s="158">
        <f t="shared" ref="F225:F230" si="111">D225/E225</f>
        <v>2.557323355566401</v>
      </c>
      <c r="G225" s="157">
        <v>199797</v>
      </c>
      <c r="H225" s="159">
        <v>85482</v>
      </c>
      <c r="I225" s="160">
        <f t="shared" si="107"/>
        <v>0.84732270841991875</v>
      </c>
      <c r="J225" s="160">
        <f t="shared" si="108"/>
        <v>0.92708638360175699</v>
      </c>
      <c r="K225" s="157">
        <v>58338</v>
      </c>
      <c r="L225" s="157">
        <v>55264</v>
      </c>
      <c r="M225" s="160">
        <f t="shared" si="109"/>
        <v>0.63269887750122011</v>
      </c>
      <c r="N225" s="161">
        <f t="shared" si="110"/>
        <v>0.682459465150558</v>
      </c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2.75" customHeight="1" x14ac:dyDescent="0.2">
      <c r="A226" s="726"/>
      <c r="B226" s="730" t="s">
        <v>49</v>
      </c>
      <c r="C226" s="162" t="s">
        <v>51</v>
      </c>
      <c r="D226" s="163">
        <v>171259</v>
      </c>
      <c r="E226" s="164">
        <v>78809</v>
      </c>
      <c r="F226" s="165">
        <f t="shared" si="111"/>
        <v>2.1730893679655878</v>
      </c>
      <c r="G226" s="164">
        <v>145242</v>
      </c>
      <c r="H226" s="166">
        <v>72618</v>
      </c>
      <c r="I226" s="167">
        <f t="shared" si="107"/>
        <v>0.8480838963207773</v>
      </c>
      <c r="J226" s="167">
        <f t="shared" si="108"/>
        <v>0.92144298240048728</v>
      </c>
      <c r="K226" s="164">
        <v>49294</v>
      </c>
      <c r="L226" s="164">
        <v>44228</v>
      </c>
      <c r="M226" s="167">
        <f t="shared" si="109"/>
        <v>0.62548693677118095</v>
      </c>
      <c r="N226" s="168">
        <f t="shared" si="110"/>
        <v>0.67881241565452088</v>
      </c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2.75" customHeight="1" x14ac:dyDescent="0.2">
      <c r="A227" s="726"/>
      <c r="B227" s="731"/>
      <c r="C227" s="169" t="s">
        <v>52</v>
      </c>
      <c r="D227" s="170">
        <v>64539</v>
      </c>
      <c r="E227" s="171">
        <v>34586</v>
      </c>
      <c r="F227" s="172">
        <f t="shared" si="111"/>
        <v>1.8660440640721678</v>
      </c>
      <c r="G227" s="171">
        <v>54555</v>
      </c>
      <c r="H227" s="173">
        <v>30988</v>
      </c>
      <c r="I227" s="174">
        <f t="shared" si="107"/>
        <v>0.84530284014316925</v>
      </c>
      <c r="J227" s="174">
        <f t="shared" si="108"/>
        <v>0.89596946741456085</v>
      </c>
      <c r="K227" s="171">
        <v>14291</v>
      </c>
      <c r="L227" s="171">
        <v>11929</v>
      </c>
      <c r="M227" s="174">
        <f t="shared" si="109"/>
        <v>0.41320187359047011</v>
      </c>
      <c r="N227" s="175">
        <f t="shared" si="110"/>
        <v>0.46117852071769716</v>
      </c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2.75" customHeight="1" x14ac:dyDescent="0.2">
      <c r="A228" s="726"/>
      <c r="B228" s="728" t="s">
        <v>53</v>
      </c>
      <c r="C228" s="729"/>
      <c r="D228" s="156">
        <v>48847</v>
      </c>
      <c r="E228" s="157">
        <v>38407</v>
      </c>
      <c r="F228" s="158">
        <f t="shared" si="111"/>
        <v>1.271825448485953</v>
      </c>
      <c r="G228" s="157">
        <v>39913</v>
      </c>
      <c r="H228" s="159">
        <v>32591</v>
      </c>
      <c r="I228" s="160">
        <f t="shared" si="107"/>
        <v>0.81710238090363785</v>
      </c>
      <c r="J228" s="160">
        <f t="shared" si="108"/>
        <v>0.84856927122659931</v>
      </c>
      <c r="K228" s="157">
        <v>14880</v>
      </c>
      <c r="L228" s="157">
        <v>13939</v>
      </c>
      <c r="M228" s="160">
        <f t="shared" si="109"/>
        <v>0.38742937485354234</v>
      </c>
      <c r="N228" s="161">
        <f t="shared" si="110"/>
        <v>0.45656776410665523</v>
      </c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2.75" customHeight="1" x14ac:dyDescent="0.2">
      <c r="A229" s="726"/>
      <c r="B229" s="730" t="s">
        <v>49</v>
      </c>
      <c r="C229" s="162" t="s">
        <v>51</v>
      </c>
      <c r="D229" s="163">
        <v>44754</v>
      </c>
      <c r="E229" s="164">
        <v>35684</v>
      </c>
      <c r="F229" s="165">
        <f t="shared" si="111"/>
        <v>1.2541755408586481</v>
      </c>
      <c r="G229" s="164">
        <v>36475</v>
      </c>
      <c r="H229" s="166">
        <v>30144</v>
      </c>
      <c r="I229" s="167">
        <f t="shared" si="107"/>
        <v>0.81501094874201185</v>
      </c>
      <c r="J229" s="167">
        <f t="shared" si="108"/>
        <v>0.84474834659791498</v>
      </c>
      <c r="K229" s="164">
        <v>13776</v>
      </c>
      <c r="L229" s="164">
        <v>12847</v>
      </c>
      <c r="M229" s="167">
        <f t="shared" si="109"/>
        <v>0.38605537495796438</v>
      </c>
      <c r="N229" s="168">
        <f t="shared" si="110"/>
        <v>0.4570063694267516</v>
      </c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2.75" customHeight="1" thickBot="1" x14ac:dyDescent="0.25">
      <c r="A230" s="749"/>
      <c r="B230" s="750"/>
      <c r="C230" s="176" t="s">
        <v>52</v>
      </c>
      <c r="D230" s="177">
        <v>4093</v>
      </c>
      <c r="E230" s="178">
        <v>3723</v>
      </c>
      <c r="F230" s="179">
        <f t="shared" si="111"/>
        <v>1.099382218640881</v>
      </c>
      <c r="G230" s="178">
        <v>3438</v>
      </c>
      <c r="H230" s="180">
        <v>3156</v>
      </c>
      <c r="I230" s="181">
        <f t="shared" si="107"/>
        <v>0.83997068165160027</v>
      </c>
      <c r="J230" s="181">
        <f t="shared" si="108"/>
        <v>0.84770346494762283</v>
      </c>
      <c r="K230" s="178">
        <v>1195</v>
      </c>
      <c r="L230" s="178">
        <v>1118</v>
      </c>
      <c r="M230" s="181">
        <f t="shared" si="109"/>
        <v>0.32097770615095356</v>
      </c>
      <c r="N230" s="182">
        <f t="shared" si="110"/>
        <v>0.37864385297845377</v>
      </c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2.75" customHeight="1" thickBot="1" x14ac:dyDescent="0.25">
      <c r="A231" s="747" t="s">
        <v>11</v>
      </c>
      <c r="B231" s="748"/>
      <c r="C231" s="748"/>
      <c r="D231" s="748"/>
      <c r="E231" s="748"/>
      <c r="F231" s="748"/>
      <c r="G231" s="748"/>
      <c r="H231" s="748"/>
      <c r="I231" s="748"/>
      <c r="J231" s="748"/>
      <c r="K231" s="748"/>
      <c r="L231" s="748"/>
      <c r="M231" s="748"/>
      <c r="N231" s="751"/>
      <c r="O231" s="10" t="s">
        <v>58</v>
      </c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2.75" customHeight="1" x14ac:dyDescent="0.2">
      <c r="A232" s="147" t="s">
        <v>48</v>
      </c>
      <c r="B232" s="148"/>
      <c r="C232" s="149"/>
      <c r="D232" s="150">
        <v>290519</v>
      </c>
      <c r="E232" s="151">
        <v>129910</v>
      </c>
      <c r="F232" s="152">
        <v>2.236309752905858</v>
      </c>
      <c r="G232" s="151">
        <v>245444</v>
      </c>
      <c r="H232" s="153">
        <v>119097</v>
      </c>
      <c r="I232" s="154">
        <v>0.84484663653668091</v>
      </c>
      <c r="J232" s="154">
        <v>0.91676545300592716</v>
      </c>
      <c r="K232" s="151">
        <v>79101</v>
      </c>
      <c r="L232" s="151">
        <v>75825</v>
      </c>
      <c r="M232" s="154">
        <v>0.6088907705334462</v>
      </c>
      <c r="N232" s="155">
        <v>0.66417290108063176</v>
      </c>
      <c r="O232" s="10" t="s">
        <v>54</v>
      </c>
      <c r="P232" s="10" t="s">
        <v>54</v>
      </c>
      <c r="Q232" s="10" t="s">
        <v>59</v>
      </c>
      <c r="R232" s="10" t="s">
        <v>60</v>
      </c>
      <c r="S232" s="10" t="s">
        <v>61</v>
      </c>
      <c r="T232" s="10" t="s">
        <v>57</v>
      </c>
      <c r="U232" s="10"/>
      <c r="V232" s="10"/>
      <c r="W232" s="10"/>
      <c r="X232" s="10"/>
      <c r="Y232" s="10"/>
      <c r="Z232" s="10"/>
      <c r="AA232" s="10"/>
    </row>
    <row r="233" spans="1:27" ht="12.75" customHeight="1" x14ac:dyDescent="0.2">
      <c r="A233" s="725" t="s">
        <v>49</v>
      </c>
      <c r="B233" s="728" t="s">
        <v>50</v>
      </c>
      <c r="C233" s="729"/>
      <c r="D233" s="156">
        <v>237872</v>
      </c>
      <c r="E233" s="157">
        <v>94048</v>
      </c>
      <c r="F233" s="158">
        <v>2.5292616536236814</v>
      </c>
      <c r="G233" s="157">
        <v>201387</v>
      </c>
      <c r="H233" s="159">
        <v>87392</v>
      </c>
      <c r="I233" s="160">
        <v>0.84661919015268716</v>
      </c>
      <c r="J233" s="160">
        <v>0.92922762844504936</v>
      </c>
      <c r="K233" s="157">
        <v>62367</v>
      </c>
      <c r="L233" s="157">
        <v>59542</v>
      </c>
      <c r="M233" s="160">
        <v>0.66314009867301804</v>
      </c>
      <c r="N233" s="161">
        <v>0.713646558037349</v>
      </c>
      <c r="O233" s="10" t="s">
        <v>62</v>
      </c>
      <c r="P233" s="10" t="s">
        <v>63</v>
      </c>
      <c r="Q233" s="10">
        <v>16314</v>
      </c>
      <c r="R233" s="10">
        <v>10.747956017313737</v>
      </c>
      <c r="S233" s="10">
        <v>10.747956017313737</v>
      </c>
      <c r="T233" s="10">
        <v>10.747956017313737</v>
      </c>
      <c r="U233" s="10"/>
      <c r="V233" s="10"/>
      <c r="W233" s="10"/>
      <c r="X233" s="10"/>
      <c r="Y233" s="10"/>
      <c r="Z233" s="10"/>
      <c r="AA233" s="10"/>
    </row>
    <row r="234" spans="1:27" ht="12.75" customHeight="1" x14ac:dyDescent="0.2">
      <c r="A234" s="726"/>
      <c r="B234" s="730" t="s">
        <v>49</v>
      </c>
      <c r="C234" s="162" t="s">
        <v>51</v>
      </c>
      <c r="D234" s="163">
        <v>184968</v>
      </c>
      <c r="E234" s="164">
        <v>84201</v>
      </c>
      <c r="F234" s="165">
        <v>2.1967435066091854</v>
      </c>
      <c r="G234" s="164">
        <v>156529</v>
      </c>
      <c r="H234" s="166">
        <v>77730</v>
      </c>
      <c r="I234" s="167">
        <v>0.84624908092210549</v>
      </c>
      <c r="J234" s="167">
        <v>0.92314818113799124</v>
      </c>
      <c r="K234" s="164">
        <v>55703</v>
      </c>
      <c r="L234" s="164">
        <v>50650</v>
      </c>
      <c r="M234" s="167">
        <v>0.66154796261327065</v>
      </c>
      <c r="N234" s="168">
        <v>0.71662163900681852</v>
      </c>
      <c r="O234" s="10"/>
      <c r="P234" s="10" t="s">
        <v>64</v>
      </c>
      <c r="Q234" s="10">
        <v>135473</v>
      </c>
      <c r="R234" s="10">
        <v>89.25204398268626</v>
      </c>
      <c r="S234" s="10">
        <v>89.25204398268626</v>
      </c>
      <c r="T234" s="10">
        <v>100</v>
      </c>
      <c r="U234" s="10" t="s">
        <v>57</v>
      </c>
      <c r="V234" s="10"/>
      <c r="W234" s="10"/>
      <c r="X234" s="10"/>
      <c r="Y234" s="10"/>
      <c r="Z234" s="10"/>
      <c r="AA234" s="10"/>
    </row>
    <row r="235" spans="1:27" ht="12.75" customHeight="1" x14ac:dyDescent="0.2">
      <c r="A235" s="726"/>
      <c r="B235" s="731"/>
      <c r="C235" s="169" t="s">
        <v>52</v>
      </c>
      <c r="D235" s="170">
        <v>52904</v>
      </c>
      <c r="E235" s="171">
        <v>28862</v>
      </c>
      <c r="F235" s="172">
        <v>1.832998406208856</v>
      </c>
      <c r="G235" s="171">
        <v>44858</v>
      </c>
      <c r="H235" s="173">
        <v>26012</v>
      </c>
      <c r="I235" s="174">
        <v>0.84791320127022529</v>
      </c>
      <c r="J235" s="174">
        <v>0.90125424433511192</v>
      </c>
      <c r="K235" s="171">
        <v>11727</v>
      </c>
      <c r="L235" s="171">
        <v>9740</v>
      </c>
      <c r="M235" s="174">
        <v>0.40631279883583954</v>
      </c>
      <c r="N235" s="175">
        <v>0.45083038597570352</v>
      </c>
      <c r="O235" s="10"/>
      <c r="P235" s="10" t="s">
        <v>65</v>
      </c>
      <c r="Q235" s="10">
        <v>151787</v>
      </c>
      <c r="R235" s="10">
        <v>100</v>
      </c>
      <c r="S235" s="10">
        <v>100</v>
      </c>
      <c r="T235" s="10"/>
      <c r="U235" s="10">
        <v>23.883733146559273</v>
      </c>
      <c r="V235" s="10"/>
      <c r="W235" s="10"/>
      <c r="X235" s="10"/>
      <c r="Y235" s="10"/>
      <c r="Z235" s="10"/>
      <c r="AA235" s="10"/>
    </row>
    <row r="236" spans="1:27" ht="12.75" customHeight="1" x14ac:dyDescent="0.2">
      <c r="A236" s="726"/>
      <c r="B236" s="728" t="s">
        <v>53</v>
      </c>
      <c r="C236" s="729"/>
      <c r="D236" s="156">
        <v>52647</v>
      </c>
      <c r="E236" s="157">
        <v>41827</v>
      </c>
      <c r="F236" s="158">
        <v>1.2586845817295049</v>
      </c>
      <c r="G236" s="157">
        <v>44057</v>
      </c>
      <c r="H236" s="159">
        <v>36361</v>
      </c>
      <c r="I236" s="160">
        <v>0.8368378065226888</v>
      </c>
      <c r="J236" s="160">
        <v>0.86931886102278433</v>
      </c>
      <c r="K236" s="157">
        <v>17917</v>
      </c>
      <c r="L236" s="157">
        <v>16794</v>
      </c>
      <c r="M236" s="160">
        <v>0.42835967198221242</v>
      </c>
      <c r="N236" s="161">
        <v>0.49275322460878412</v>
      </c>
      <c r="O236" s="10"/>
      <c r="P236" s="10"/>
      <c r="Q236" s="10"/>
      <c r="R236" s="10"/>
      <c r="S236" s="10"/>
      <c r="T236" s="10"/>
      <c r="U236" s="10">
        <v>100</v>
      </c>
      <c r="V236" s="10"/>
      <c r="W236" s="10"/>
      <c r="X236" s="10"/>
      <c r="Y236" s="10"/>
      <c r="Z236" s="10"/>
      <c r="AA236" s="10"/>
    </row>
    <row r="237" spans="1:27" ht="12.75" customHeight="1" x14ac:dyDescent="0.2">
      <c r="A237" s="726"/>
      <c r="B237" s="730" t="s">
        <v>49</v>
      </c>
      <c r="C237" s="162" t="s">
        <v>51</v>
      </c>
      <c r="D237" s="163">
        <v>48012</v>
      </c>
      <c r="E237" s="164">
        <v>38922</v>
      </c>
      <c r="F237" s="165">
        <v>1.2335440110991214</v>
      </c>
      <c r="G237" s="164">
        <v>40139</v>
      </c>
      <c r="H237" s="166">
        <v>33690</v>
      </c>
      <c r="I237" s="167">
        <v>0.83602016162626014</v>
      </c>
      <c r="J237" s="167">
        <v>0.86557730846308001</v>
      </c>
      <c r="K237" s="164">
        <v>16829</v>
      </c>
      <c r="L237" s="164">
        <v>15718</v>
      </c>
      <c r="M237" s="167">
        <v>0.43237757566414881</v>
      </c>
      <c r="N237" s="168">
        <v>0.49952508162659542</v>
      </c>
      <c r="P237" s="183"/>
      <c r="Q237" s="183"/>
      <c r="R237" s="183"/>
      <c r="S237" s="183"/>
      <c r="T237" s="183"/>
      <c r="U237" s="10"/>
      <c r="V237" s="10"/>
      <c r="W237" s="10"/>
      <c r="X237" s="10"/>
      <c r="Y237" s="10"/>
      <c r="Z237" s="10"/>
      <c r="AA237" s="10"/>
    </row>
    <row r="238" spans="1:27" ht="12.75" customHeight="1" thickBot="1" x14ac:dyDescent="0.25">
      <c r="A238" s="749"/>
      <c r="B238" s="750"/>
      <c r="C238" s="176" t="s">
        <v>52</v>
      </c>
      <c r="D238" s="177">
        <v>4635</v>
      </c>
      <c r="E238" s="178">
        <v>4123</v>
      </c>
      <c r="F238" s="179">
        <v>1.1241814212951735</v>
      </c>
      <c r="G238" s="178">
        <v>3918</v>
      </c>
      <c r="H238" s="180">
        <v>3544</v>
      </c>
      <c r="I238" s="181">
        <v>0.84530744336569574</v>
      </c>
      <c r="J238" s="181">
        <v>0.85956827552752846</v>
      </c>
      <c r="K238" s="178">
        <v>1174</v>
      </c>
      <c r="L238" s="178">
        <v>1098</v>
      </c>
      <c r="M238" s="181">
        <v>0.28474411836041719</v>
      </c>
      <c r="N238" s="182">
        <v>0.33126410835214448</v>
      </c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2.75" customHeight="1" thickBot="1" x14ac:dyDescent="0.25">
      <c r="A239" s="747" t="s">
        <v>12</v>
      </c>
      <c r="B239" s="748"/>
      <c r="C239" s="748"/>
      <c r="D239" s="748"/>
      <c r="E239" s="748"/>
      <c r="F239" s="748"/>
      <c r="G239" s="748"/>
      <c r="H239" s="748"/>
      <c r="I239" s="748"/>
      <c r="J239" s="748"/>
      <c r="K239" s="748"/>
      <c r="L239" s="748"/>
      <c r="M239" s="748"/>
      <c r="N239" s="745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2.75" customHeight="1" x14ac:dyDescent="0.2">
      <c r="A240" s="147" t="s">
        <v>48</v>
      </c>
      <c r="B240" s="148"/>
      <c r="C240" s="149"/>
      <c r="D240" s="150">
        <v>306195</v>
      </c>
      <c r="E240" s="151">
        <v>135473</v>
      </c>
      <c r="F240" s="152">
        <v>2.2601920677921061</v>
      </c>
      <c r="G240" s="151">
        <v>258371</v>
      </c>
      <c r="H240" s="153">
        <v>123631</v>
      </c>
      <c r="I240" s="154">
        <v>0.84381194990120678</v>
      </c>
      <c r="J240" s="154">
        <v>0.91258774811216992</v>
      </c>
      <c r="K240" s="151">
        <v>83559</v>
      </c>
      <c r="L240" s="151">
        <v>79378</v>
      </c>
      <c r="M240" s="154">
        <v>0.61679449041506429</v>
      </c>
      <c r="N240" s="155">
        <v>0.67587417395313476</v>
      </c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2.75" customHeight="1" x14ac:dyDescent="0.2">
      <c r="A241" s="725" t="s">
        <v>49</v>
      </c>
      <c r="B241" s="728" t="s">
        <v>50</v>
      </c>
      <c r="C241" s="729"/>
      <c r="D241" s="156">
        <v>246585</v>
      </c>
      <c r="E241" s="157">
        <v>95849</v>
      </c>
      <c r="F241" s="158">
        <v>2.5726402988033259</v>
      </c>
      <c r="G241" s="157">
        <v>208968</v>
      </c>
      <c r="H241" s="159">
        <v>89065</v>
      </c>
      <c r="I241" s="160">
        <v>0.84744814161445348</v>
      </c>
      <c r="J241" s="160">
        <v>0.92922200544606626</v>
      </c>
      <c r="K241" s="157">
        <v>64506</v>
      </c>
      <c r="L241" s="157">
        <v>60858</v>
      </c>
      <c r="M241" s="160">
        <v>0.67299606672996071</v>
      </c>
      <c r="N241" s="161">
        <v>0.72425756469993829</v>
      </c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2.75" customHeight="1" x14ac:dyDescent="0.2">
      <c r="A242" s="726"/>
      <c r="B242" s="730" t="s">
        <v>49</v>
      </c>
      <c r="C242" s="162" t="s">
        <v>51</v>
      </c>
      <c r="D242" s="163">
        <v>203938</v>
      </c>
      <c r="E242" s="164">
        <v>88678</v>
      </c>
      <c r="F242" s="165">
        <v>2.2997586774622794</v>
      </c>
      <c r="G242" s="164">
        <v>172898</v>
      </c>
      <c r="H242" s="166">
        <v>82241</v>
      </c>
      <c r="I242" s="167">
        <v>0.84779687944375248</v>
      </c>
      <c r="J242" s="167">
        <v>0.92741153386409259</v>
      </c>
      <c r="K242" s="164">
        <v>60430</v>
      </c>
      <c r="L242" s="164">
        <v>54775</v>
      </c>
      <c r="M242" s="167">
        <v>0.68145425020861994</v>
      </c>
      <c r="N242" s="168">
        <v>0.73479164893422988</v>
      </c>
      <c r="X242" s="10"/>
      <c r="Y242" s="10"/>
      <c r="Z242" s="10"/>
      <c r="AA242" s="10"/>
    </row>
    <row r="243" spans="1:27" ht="12.75" customHeight="1" x14ac:dyDescent="0.2">
      <c r="A243" s="726"/>
      <c r="B243" s="731"/>
      <c r="C243" s="169" t="s">
        <v>52</v>
      </c>
      <c r="D243" s="170">
        <v>42647</v>
      </c>
      <c r="E243" s="171">
        <v>23151</v>
      </c>
      <c r="F243" s="172">
        <v>1.8421234503909119</v>
      </c>
      <c r="G243" s="171">
        <v>36070</v>
      </c>
      <c r="H243" s="173">
        <v>20645</v>
      </c>
      <c r="I243" s="174">
        <v>0.84578047693858893</v>
      </c>
      <c r="J243" s="174">
        <v>0.89175413589045827</v>
      </c>
      <c r="K243" s="171">
        <v>8152</v>
      </c>
      <c r="L243" s="171">
        <v>6771</v>
      </c>
      <c r="M243" s="174">
        <v>0.35212301844412769</v>
      </c>
      <c r="N243" s="175">
        <v>0.39486558488738194</v>
      </c>
      <c r="X243" s="10"/>
      <c r="Y243" s="10"/>
      <c r="Z243" s="10"/>
      <c r="AA243" s="10"/>
    </row>
    <row r="244" spans="1:27" ht="12.75" customHeight="1" x14ac:dyDescent="0.2">
      <c r="A244" s="726"/>
      <c r="B244" s="728" t="s">
        <v>53</v>
      </c>
      <c r="C244" s="729"/>
      <c r="D244" s="156">
        <v>59610</v>
      </c>
      <c r="E244" s="157">
        <v>46167</v>
      </c>
      <c r="F244" s="158">
        <v>1.291182013126259</v>
      </c>
      <c r="G244" s="157">
        <v>49403</v>
      </c>
      <c r="H244" s="159">
        <v>39732</v>
      </c>
      <c r="I244" s="160">
        <v>0.82877034054688814</v>
      </c>
      <c r="J244" s="160">
        <v>0.86061472480343104</v>
      </c>
      <c r="K244" s="157">
        <v>20402</v>
      </c>
      <c r="L244" s="157">
        <v>19096</v>
      </c>
      <c r="M244" s="160">
        <v>0.44191738687807308</v>
      </c>
      <c r="N244" s="161">
        <v>0.51349038558340887</v>
      </c>
      <c r="X244" s="10"/>
      <c r="Y244" s="10"/>
      <c r="Z244" s="10"/>
      <c r="AA244" s="10"/>
    </row>
    <row r="245" spans="1:27" ht="12.75" customHeight="1" x14ac:dyDescent="0.2">
      <c r="A245" s="726"/>
      <c r="B245" s="730" t="s">
        <v>49</v>
      </c>
      <c r="C245" s="162" t="s">
        <v>51</v>
      </c>
      <c r="D245" s="163">
        <v>56609</v>
      </c>
      <c r="E245" s="164">
        <v>44316</v>
      </c>
      <c r="F245" s="165">
        <v>1.2773941691488402</v>
      </c>
      <c r="G245" s="164">
        <v>46850</v>
      </c>
      <c r="H245" s="166">
        <v>38041</v>
      </c>
      <c r="I245" s="167">
        <v>0.82760691762793903</v>
      </c>
      <c r="J245" s="167">
        <v>0.85840328549508083</v>
      </c>
      <c r="K245" s="164">
        <v>19527</v>
      </c>
      <c r="L245" s="164">
        <v>18272</v>
      </c>
      <c r="M245" s="167">
        <v>0.44063092336853504</v>
      </c>
      <c r="N245" s="168">
        <v>0.51331458163560373</v>
      </c>
      <c r="X245" s="10"/>
      <c r="Y245" s="10"/>
      <c r="Z245" s="10"/>
      <c r="AA245" s="10"/>
    </row>
    <row r="246" spans="1:27" ht="12.75" customHeight="1" thickBot="1" x14ac:dyDescent="0.25">
      <c r="A246" s="749"/>
      <c r="B246" s="750"/>
      <c r="C246" s="176" t="s">
        <v>52</v>
      </c>
      <c r="D246" s="177">
        <v>3001</v>
      </c>
      <c r="E246" s="178">
        <v>2683</v>
      </c>
      <c r="F246" s="179">
        <v>1.1185240402534475</v>
      </c>
      <c r="G246" s="178">
        <v>2553</v>
      </c>
      <c r="H246" s="180">
        <v>2327</v>
      </c>
      <c r="I246" s="181">
        <v>0.85071642785738089</v>
      </c>
      <c r="J246" s="181">
        <v>0.86731270965337304</v>
      </c>
      <c r="K246" s="178">
        <v>955</v>
      </c>
      <c r="L246" s="178">
        <v>855</v>
      </c>
      <c r="M246" s="181">
        <v>0.35594483786805814</v>
      </c>
      <c r="N246" s="182">
        <v>0.41039965620971208</v>
      </c>
      <c r="X246" s="10"/>
      <c r="Y246" s="10"/>
      <c r="Z246" s="10"/>
      <c r="AA246" s="10"/>
    </row>
    <row r="247" spans="1:27" ht="12.75" customHeight="1" thickBot="1" x14ac:dyDescent="0.25">
      <c r="A247" s="747" t="s">
        <v>13</v>
      </c>
      <c r="B247" s="748"/>
      <c r="C247" s="748"/>
      <c r="D247" s="748"/>
      <c r="E247" s="748"/>
      <c r="F247" s="748"/>
      <c r="G247" s="748"/>
      <c r="H247" s="748"/>
      <c r="I247" s="748"/>
      <c r="J247" s="748"/>
      <c r="K247" s="748"/>
      <c r="L247" s="748"/>
      <c r="M247" s="748"/>
      <c r="N247" s="745"/>
      <c r="X247" s="10"/>
      <c r="Y247" s="10"/>
      <c r="Z247" s="10"/>
      <c r="AA247" s="10"/>
    </row>
    <row r="248" spans="1:27" ht="12.75" customHeight="1" x14ac:dyDescent="0.2">
      <c r="A248" s="184" t="s">
        <v>48</v>
      </c>
      <c r="B248" s="149"/>
      <c r="C248" s="149"/>
      <c r="D248" s="150">
        <v>300856</v>
      </c>
      <c r="E248" s="185">
        <v>134261</v>
      </c>
      <c r="F248" s="152">
        <f>D248/E248</f>
        <v>2.2408294292460207</v>
      </c>
      <c r="G248" s="153">
        <v>255963</v>
      </c>
      <c r="H248" s="153">
        <v>123164</v>
      </c>
      <c r="I248" s="154">
        <f t="shared" ref="I248:I254" si="112">G248/D248</f>
        <v>0.85078243412130716</v>
      </c>
      <c r="J248" s="154">
        <f t="shared" ref="J248:J254" si="113">+H248/E248</f>
        <v>0.91734755439032933</v>
      </c>
      <c r="K248" s="153">
        <v>88702</v>
      </c>
      <c r="L248" s="153">
        <v>84057</v>
      </c>
      <c r="M248" s="154">
        <f t="shared" ref="M248:M254" si="114">+K248/E248</f>
        <v>0.66066839960971535</v>
      </c>
      <c r="N248" s="155">
        <f t="shared" ref="N248:N254" si="115">K248/H248</f>
        <v>0.72019421259458938</v>
      </c>
      <c r="X248" s="10"/>
      <c r="Y248" s="10"/>
      <c r="Z248" s="10"/>
      <c r="AA248" s="10"/>
    </row>
    <row r="249" spans="1:27" ht="12.75" customHeight="1" x14ac:dyDescent="0.2">
      <c r="A249" s="725" t="s">
        <v>49</v>
      </c>
      <c r="B249" s="728" t="s">
        <v>50</v>
      </c>
      <c r="C249" s="729"/>
      <c r="D249" s="156">
        <v>241976</v>
      </c>
      <c r="E249" s="186">
        <v>94854</v>
      </c>
      <c r="F249" s="158">
        <f t="shared" ref="F249:F254" si="116">D249/E249</f>
        <v>2.551036329516942</v>
      </c>
      <c r="G249" s="159">
        <v>206654</v>
      </c>
      <c r="H249" s="159">
        <v>88461</v>
      </c>
      <c r="I249" s="160">
        <f t="shared" si="112"/>
        <v>0.85402684563758391</v>
      </c>
      <c r="J249" s="160">
        <f t="shared" si="113"/>
        <v>0.93260168258586884</v>
      </c>
      <c r="K249" s="159">
        <v>67652</v>
      </c>
      <c r="L249" s="159">
        <v>63771</v>
      </c>
      <c r="M249" s="160">
        <f t="shared" si="114"/>
        <v>0.71322242604423636</v>
      </c>
      <c r="N249" s="161">
        <f t="shared" si="115"/>
        <v>0.76476639423022574</v>
      </c>
      <c r="X249" s="10"/>
      <c r="Y249" s="10"/>
      <c r="Z249" s="10"/>
      <c r="AA249" s="10"/>
    </row>
    <row r="250" spans="1:27" ht="12.75" customHeight="1" x14ac:dyDescent="0.2">
      <c r="A250" s="726"/>
      <c r="B250" s="730" t="s">
        <v>49</v>
      </c>
      <c r="C250" s="162" t="s">
        <v>51</v>
      </c>
      <c r="D250" s="163">
        <v>204269</v>
      </c>
      <c r="E250" s="187">
        <v>88451</v>
      </c>
      <c r="F250" s="165">
        <f t="shared" si="116"/>
        <v>2.3094029462640333</v>
      </c>
      <c r="G250" s="166">
        <v>175188</v>
      </c>
      <c r="H250" s="166">
        <v>72752</v>
      </c>
      <c r="I250" s="167">
        <f t="shared" si="112"/>
        <v>0.85763380640234199</v>
      </c>
      <c r="J250" s="167">
        <f t="shared" si="113"/>
        <v>0.82251189924364898</v>
      </c>
      <c r="K250" s="166">
        <v>64183</v>
      </c>
      <c r="L250" s="166">
        <v>58320</v>
      </c>
      <c r="M250" s="167">
        <f t="shared" si="114"/>
        <v>0.72563340154435785</v>
      </c>
      <c r="N250" s="168">
        <f t="shared" si="115"/>
        <v>0.88221629645920385</v>
      </c>
      <c r="X250" s="10"/>
      <c r="Y250" s="10"/>
      <c r="Z250" s="10"/>
      <c r="AA250" s="10"/>
    </row>
    <row r="251" spans="1:27" ht="12.75" customHeight="1" x14ac:dyDescent="0.2">
      <c r="A251" s="726"/>
      <c r="B251" s="746"/>
      <c r="C251" s="169" t="s">
        <v>52</v>
      </c>
      <c r="D251" s="170">
        <v>37707</v>
      </c>
      <c r="E251" s="188">
        <v>20124</v>
      </c>
      <c r="F251" s="172">
        <f t="shared" si="116"/>
        <v>1.8737328562909958</v>
      </c>
      <c r="G251" s="173">
        <v>31466</v>
      </c>
      <c r="H251" s="173">
        <v>15709</v>
      </c>
      <c r="I251" s="174">
        <f t="shared" si="112"/>
        <v>0.83448696528496036</v>
      </c>
      <c r="J251" s="174">
        <f t="shared" si="113"/>
        <v>0.78061021665672825</v>
      </c>
      <c r="K251" s="173">
        <v>7198</v>
      </c>
      <c r="L251" s="173">
        <v>6123</v>
      </c>
      <c r="M251" s="174">
        <f t="shared" si="114"/>
        <v>0.3576823693102763</v>
      </c>
      <c r="N251" s="175">
        <f t="shared" si="115"/>
        <v>0.45820867018906358</v>
      </c>
      <c r="X251" s="10"/>
      <c r="Y251" s="10"/>
      <c r="Z251" s="10"/>
      <c r="AA251" s="10"/>
    </row>
    <row r="252" spans="1:27" ht="12.75" customHeight="1" x14ac:dyDescent="0.2">
      <c r="A252" s="726"/>
      <c r="B252" s="728" t="s">
        <v>53</v>
      </c>
      <c r="C252" s="729"/>
      <c r="D252" s="156">
        <v>58880</v>
      </c>
      <c r="E252" s="186">
        <v>46184</v>
      </c>
      <c r="F252" s="158">
        <f t="shared" si="116"/>
        <v>1.2749003984063745</v>
      </c>
      <c r="G252" s="159">
        <v>49309</v>
      </c>
      <c r="H252" s="159">
        <v>40137</v>
      </c>
      <c r="I252" s="160">
        <f t="shared" si="112"/>
        <v>0.8374490489130435</v>
      </c>
      <c r="J252" s="160">
        <f t="shared" si="113"/>
        <v>0.86906720942317683</v>
      </c>
      <c r="K252" s="159">
        <v>22679</v>
      </c>
      <c r="L252" s="159">
        <v>20962</v>
      </c>
      <c r="M252" s="160">
        <f t="shared" si="114"/>
        <v>0.49105750909405854</v>
      </c>
      <c r="N252" s="161">
        <f t="shared" si="115"/>
        <v>0.56503973889428705</v>
      </c>
      <c r="X252" s="10"/>
      <c r="Y252" s="10"/>
      <c r="Z252" s="10"/>
      <c r="AA252" s="10"/>
    </row>
    <row r="253" spans="1:27" ht="12.75" customHeight="1" x14ac:dyDescent="0.2">
      <c r="A253" s="726"/>
      <c r="B253" s="730" t="s">
        <v>49</v>
      </c>
      <c r="C253" s="162" t="s">
        <v>51</v>
      </c>
      <c r="D253" s="163">
        <v>56983</v>
      </c>
      <c r="E253" s="187">
        <v>45069</v>
      </c>
      <c r="F253" s="165">
        <f t="shared" si="116"/>
        <v>1.2643502185537732</v>
      </c>
      <c r="G253" s="166">
        <v>47832</v>
      </c>
      <c r="H253" s="166">
        <v>38832</v>
      </c>
      <c r="I253" s="167">
        <f t="shared" si="112"/>
        <v>0.83940824456416829</v>
      </c>
      <c r="J253" s="167">
        <f t="shared" si="113"/>
        <v>0.86161219463489314</v>
      </c>
      <c r="K253" s="166">
        <v>22111</v>
      </c>
      <c r="L253" s="166">
        <v>20391</v>
      </c>
      <c r="M253" s="167">
        <f t="shared" si="114"/>
        <v>0.49060329716656681</v>
      </c>
      <c r="N253" s="168">
        <f t="shared" si="115"/>
        <v>0.56940152451586323</v>
      </c>
      <c r="X253" s="10"/>
      <c r="Y253" s="10"/>
      <c r="Z253" s="10"/>
      <c r="AA253" s="10"/>
    </row>
    <row r="254" spans="1:27" ht="12.75" customHeight="1" thickBot="1" x14ac:dyDescent="0.25">
      <c r="A254" s="727"/>
      <c r="B254" s="732"/>
      <c r="C254" s="189" t="s">
        <v>52</v>
      </c>
      <c r="D254" s="190">
        <v>1897</v>
      </c>
      <c r="E254" s="191">
        <v>1699</v>
      </c>
      <c r="F254" s="192">
        <f t="shared" si="116"/>
        <v>1.116539140670983</v>
      </c>
      <c r="G254" s="193">
        <v>1477</v>
      </c>
      <c r="H254" s="193">
        <v>1311</v>
      </c>
      <c r="I254" s="194">
        <f t="shared" si="112"/>
        <v>0.77859778597785978</v>
      </c>
      <c r="J254" s="194">
        <f t="shared" si="113"/>
        <v>0.77163037080635666</v>
      </c>
      <c r="K254" s="193">
        <v>657</v>
      </c>
      <c r="L254" s="193">
        <v>591</v>
      </c>
      <c r="M254" s="194">
        <f t="shared" si="114"/>
        <v>0.3866980576809888</v>
      </c>
      <c r="N254" s="195">
        <f t="shared" si="115"/>
        <v>0.50114416475972545</v>
      </c>
      <c r="X254" s="10"/>
      <c r="Y254" s="10"/>
      <c r="Z254" s="10"/>
      <c r="AA254" s="10"/>
    </row>
    <row r="255" spans="1:27" ht="12.75" customHeight="1" thickTop="1" thickBot="1" x14ac:dyDescent="0.25">
      <c r="A255" s="747" t="s">
        <v>14</v>
      </c>
      <c r="B255" s="748"/>
      <c r="C255" s="748"/>
      <c r="D255" s="748"/>
      <c r="E255" s="748"/>
      <c r="F255" s="748"/>
      <c r="G255" s="748"/>
      <c r="H255" s="748"/>
      <c r="I255" s="748"/>
      <c r="J255" s="748"/>
      <c r="K255" s="748"/>
      <c r="L255" s="748"/>
      <c r="M255" s="748"/>
      <c r="N255" s="745"/>
      <c r="X255" s="10"/>
      <c r="Y255" s="10"/>
      <c r="Z255" s="10"/>
      <c r="AA255" s="10"/>
    </row>
    <row r="256" spans="1:27" ht="12.75" customHeight="1" x14ac:dyDescent="0.2">
      <c r="A256" s="184" t="s">
        <v>48</v>
      </c>
      <c r="B256" s="149"/>
      <c r="C256" s="149"/>
      <c r="D256" s="150">
        <v>306512</v>
      </c>
      <c r="E256" s="185">
        <v>134108</v>
      </c>
      <c r="F256" s="152">
        <f>D256/E256</f>
        <v>2.285560891222</v>
      </c>
      <c r="G256" s="153">
        <v>264761</v>
      </c>
      <c r="H256" s="153">
        <v>124081</v>
      </c>
      <c r="I256" s="154">
        <f t="shared" ref="I256:I262" si="117">G256/D256</f>
        <v>0.86378673591898525</v>
      </c>
      <c r="J256" s="154">
        <f t="shared" ref="J256:J262" si="118">+H256/E256</f>
        <v>0.92523190264562893</v>
      </c>
      <c r="K256" s="153">
        <v>91403</v>
      </c>
      <c r="L256" s="153">
        <v>86115</v>
      </c>
      <c r="M256" s="154">
        <f t="shared" ref="M256:M262" si="119">+K256/E256</f>
        <v>0.68156262117099653</v>
      </c>
      <c r="N256" s="155">
        <f t="shared" ref="N256:N262" si="120">K256/H256</f>
        <v>0.73663977563043492</v>
      </c>
      <c r="AA256" s="10"/>
    </row>
    <row r="257" spans="1:27" ht="12.75" customHeight="1" x14ac:dyDescent="0.2">
      <c r="A257" s="725" t="s">
        <v>49</v>
      </c>
      <c r="B257" s="728" t="s">
        <v>50</v>
      </c>
      <c r="C257" s="729"/>
      <c r="D257" s="156">
        <v>248843</v>
      </c>
      <c r="E257" s="186">
        <v>96277</v>
      </c>
      <c r="F257" s="158">
        <f t="shared" ref="F257:F262" si="121">D257/E257</f>
        <v>2.5846567716069258</v>
      </c>
      <c r="G257" s="159">
        <v>216118</v>
      </c>
      <c r="H257" s="159">
        <v>90474</v>
      </c>
      <c r="I257" s="160">
        <f t="shared" si="117"/>
        <v>0.86849137809783683</v>
      </c>
      <c r="J257" s="160">
        <f t="shared" si="118"/>
        <v>0.93972599894055697</v>
      </c>
      <c r="K257" s="159">
        <v>69537</v>
      </c>
      <c r="L257" s="159">
        <v>64962</v>
      </c>
      <c r="M257" s="160">
        <f t="shared" si="119"/>
        <v>0.72225972973815133</v>
      </c>
      <c r="N257" s="161">
        <f t="shared" si="120"/>
        <v>0.7685854499635254</v>
      </c>
      <c r="AA257" s="10"/>
    </row>
    <row r="258" spans="1:27" ht="12.75" customHeight="1" x14ac:dyDescent="0.2">
      <c r="A258" s="726"/>
      <c r="B258" s="730" t="s">
        <v>49</v>
      </c>
      <c r="C258" s="162" t="s">
        <v>51</v>
      </c>
      <c r="D258" s="163">
        <v>213290</v>
      </c>
      <c r="E258" s="187">
        <v>90740</v>
      </c>
      <c r="F258" s="165">
        <f t="shared" si="121"/>
        <v>2.3505620454044522</v>
      </c>
      <c r="G258" s="166">
        <v>185472</v>
      </c>
      <c r="H258" s="166">
        <v>85252</v>
      </c>
      <c r="I258" s="167">
        <f t="shared" si="117"/>
        <v>0.86957663275352803</v>
      </c>
      <c r="J258" s="167">
        <f t="shared" si="118"/>
        <v>0.9395195062816839</v>
      </c>
      <c r="K258" s="166">
        <v>66510</v>
      </c>
      <c r="L258" s="166">
        <v>60034</v>
      </c>
      <c r="M258" s="167">
        <f t="shared" si="119"/>
        <v>0.73297333039453383</v>
      </c>
      <c r="N258" s="168">
        <f t="shared" si="120"/>
        <v>0.7801576502604044</v>
      </c>
      <c r="AA258" s="10"/>
    </row>
    <row r="259" spans="1:27" ht="12.75" customHeight="1" x14ac:dyDescent="0.2">
      <c r="A259" s="726"/>
      <c r="B259" s="746"/>
      <c r="C259" s="169" t="s">
        <v>52</v>
      </c>
      <c r="D259" s="170">
        <v>35553</v>
      </c>
      <c r="E259" s="188">
        <v>18416</v>
      </c>
      <c r="F259" s="172">
        <f t="shared" si="121"/>
        <v>1.930549522154648</v>
      </c>
      <c r="G259" s="173">
        <v>30646</v>
      </c>
      <c r="H259" s="173">
        <v>16740</v>
      </c>
      <c r="I259" s="174">
        <f t="shared" si="117"/>
        <v>0.86198070486316203</v>
      </c>
      <c r="J259" s="174">
        <f t="shared" si="118"/>
        <v>0.90899218071242394</v>
      </c>
      <c r="K259" s="173">
        <v>6283</v>
      </c>
      <c r="L259" s="173">
        <v>5582</v>
      </c>
      <c r="M259" s="174">
        <f t="shared" si="119"/>
        <v>0.34117072111207647</v>
      </c>
      <c r="N259" s="175">
        <f t="shared" si="120"/>
        <v>0.37532855436081242</v>
      </c>
      <c r="AA259" s="10"/>
    </row>
    <row r="260" spans="1:27" ht="12.75" customHeight="1" x14ac:dyDescent="0.2">
      <c r="A260" s="726"/>
      <c r="B260" s="728" t="s">
        <v>53</v>
      </c>
      <c r="C260" s="729"/>
      <c r="D260" s="156">
        <v>57669</v>
      </c>
      <c r="E260" s="186">
        <v>44496</v>
      </c>
      <c r="F260" s="158">
        <f t="shared" si="121"/>
        <v>1.2960490830636462</v>
      </c>
      <c r="G260" s="159">
        <v>48643</v>
      </c>
      <c r="H260" s="159">
        <v>39018</v>
      </c>
      <c r="I260" s="160">
        <f t="shared" si="117"/>
        <v>0.84348610171842753</v>
      </c>
      <c r="J260" s="160">
        <f t="shared" si="118"/>
        <v>0.87688781014023731</v>
      </c>
      <c r="K260" s="159">
        <v>23699</v>
      </c>
      <c r="L260" s="159">
        <v>21890</v>
      </c>
      <c r="M260" s="160">
        <f t="shared" si="119"/>
        <v>0.53260967277957572</v>
      </c>
      <c r="N260" s="161">
        <f t="shared" si="120"/>
        <v>0.60738633451227642</v>
      </c>
      <c r="AA260" s="10"/>
    </row>
    <row r="261" spans="1:27" ht="12.75" customHeight="1" x14ac:dyDescent="0.2">
      <c r="A261" s="726"/>
      <c r="B261" s="730" t="s">
        <v>49</v>
      </c>
      <c r="C261" s="162" t="s">
        <v>51</v>
      </c>
      <c r="D261" s="163">
        <v>56493</v>
      </c>
      <c r="E261" s="187">
        <v>43855</v>
      </c>
      <c r="F261" s="165">
        <f t="shared" si="121"/>
        <v>1.2881769467563562</v>
      </c>
      <c r="G261" s="166">
        <v>47666</v>
      </c>
      <c r="H261" s="166">
        <v>38445</v>
      </c>
      <c r="I261" s="167">
        <f t="shared" si="117"/>
        <v>0.84375055316587899</v>
      </c>
      <c r="J261" s="167">
        <f t="shared" si="118"/>
        <v>0.8766389237259149</v>
      </c>
      <c r="K261" s="166">
        <v>23273</v>
      </c>
      <c r="L261" s="166">
        <v>21458</v>
      </c>
      <c r="M261" s="167">
        <f t="shared" si="119"/>
        <v>0.53068065214912785</v>
      </c>
      <c r="N261" s="168">
        <f t="shared" si="120"/>
        <v>0.60535830407075042</v>
      </c>
      <c r="P261" s="8" t="s">
        <v>54</v>
      </c>
      <c r="Y261" s="10"/>
    </row>
    <row r="262" spans="1:27" ht="12.75" customHeight="1" thickBot="1" x14ac:dyDescent="0.25">
      <c r="A262" s="727"/>
      <c r="B262" s="732"/>
      <c r="C262" s="189" t="s">
        <v>52</v>
      </c>
      <c r="D262" s="190">
        <v>1176</v>
      </c>
      <c r="E262" s="191">
        <v>1011</v>
      </c>
      <c r="F262" s="192">
        <f t="shared" si="121"/>
        <v>1.1632047477744807</v>
      </c>
      <c r="G262" s="193">
        <v>977</v>
      </c>
      <c r="H262" s="193">
        <v>866</v>
      </c>
      <c r="I262" s="194">
        <f t="shared" si="117"/>
        <v>0.83078231292517002</v>
      </c>
      <c r="J262" s="194">
        <f t="shared" si="118"/>
        <v>0.85657764589515328</v>
      </c>
      <c r="K262" s="193">
        <v>513</v>
      </c>
      <c r="L262" s="193">
        <v>454</v>
      </c>
      <c r="M262" s="194">
        <f t="shared" si="119"/>
        <v>0.50741839762611274</v>
      </c>
      <c r="N262" s="195">
        <f t="shared" si="120"/>
        <v>0.59237875288683606</v>
      </c>
      <c r="Y262" s="10"/>
    </row>
    <row r="263" spans="1:27" ht="12.75" customHeight="1" thickTop="1" thickBot="1" x14ac:dyDescent="0.25">
      <c r="A263" s="747" t="s">
        <v>15</v>
      </c>
      <c r="B263" s="748"/>
      <c r="C263" s="748"/>
      <c r="D263" s="748"/>
      <c r="E263" s="748"/>
      <c r="F263" s="748"/>
      <c r="G263" s="748"/>
      <c r="H263" s="748"/>
      <c r="I263" s="748"/>
      <c r="J263" s="748"/>
      <c r="K263" s="748"/>
      <c r="L263" s="748"/>
      <c r="M263" s="748"/>
      <c r="N263" s="745"/>
      <c r="V263" s="10"/>
      <c r="W263" s="10"/>
      <c r="X263" s="10"/>
      <c r="Y263" s="10"/>
    </row>
    <row r="264" spans="1:27" ht="12.75" customHeight="1" x14ac:dyDescent="0.2">
      <c r="A264" s="184" t="s">
        <v>48</v>
      </c>
      <c r="B264" s="149"/>
      <c r="C264" s="149"/>
      <c r="D264" s="150">
        <v>313230</v>
      </c>
      <c r="E264" s="185">
        <v>138660</v>
      </c>
      <c r="F264" s="152">
        <f>D264/E264</f>
        <v>2.258978797057551</v>
      </c>
      <c r="G264" s="153">
        <v>272661</v>
      </c>
      <c r="H264" s="153">
        <v>128453</v>
      </c>
      <c r="I264" s="154">
        <f t="shared" ref="I264:I270" si="122">G264/D264</f>
        <v>0.87048175462120492</v>
      </c>
      <c r="J264" s="154">
        <f t="shared" ref="J264:J270" si="123">+H264/E264</f>
        <v>0.92638828789845662</v>
      </c>
      <c r="K264" s="153">
        <v>92933</v>
      </c>
      <c r="L264" s="153">
        <v>87711</v>
      </c>
      <c r="M264" s="154">
        <f t="shared" ref="M264:M270" si="124">+K264/E264</f>
        <v>0.67022212606375309</v>
      </c>
      <c r="N264" s="155">
        <f t="shared" ref="N264:N270" si="125">K264/H264</f>
        <v>0.72347862642367244</v>
      </c>
      <c r="V264" s="10"/>
      <c r="W264" s="10"/>
      <c r="X264" s="10"/>
      <c r="Y264" s="10"/>
    </row>
    <row r="265" spans="1:27" ht="12.75" customHeight="1" x14ac:dyDescent="0.2">
      <c r="A265" s="725" t="s">
        <v>49</v>
      </c>
      <c r="B265" s="728" t="s">
        <v>50</v>
      </c>
      <c r="C265" s="729"/>
      <c r="D265" s="156">
        <v>257315</v>
      </c>
      <c r="E265" s="186">
        <v>101334</v>
      </c>
      <c r="F265" s="158">
        <f t="shared" ref="F265:F270" si="126">D265/E265</f>
        <v>2.5392760573943591</v>
      </c>
      <c r="G265" s="159">
        <v>225300</v>
      </c>
      <c r="H265" s="159">
        <v>95233</v>
      </c>
      <c r="I265" s="160">
        <f t="shared" si="122"/>
        <v>0.87558051415580129</v>
      </c>
      <c r="J265" s="160">
        <f t="shared" si="123"/>
        <v>0.9397931592555312</v>
      </c>
      <c r="K265" s="159">
        <v>71515</v>
      </c>
      <c r="L265" s="159">
        <v>67265</v>
      </c>
      <c r="M265" s="160">
        <f t="shared" si="124"/>
        <v>0.70573548858231194</v>
      </c>
      <c r="N265" s="161">
        <f t="shared" si="125"/>
        <v>0.75094767570065002</v>
      </c>
      <c r="V265" s="10"/>
      <c r="W265" s="10"/>
      <c r="X265" s="10"/>
      <c r="Y265" s="10"/>
    </row>
    <row r="266" spans="1:27" ht="12.75" customHeight="1" x14ac:dyDescent="0.2">
      <c r="A266" s="726"/>
      <c r="B266" s="730" t="s">
        <v>49</v>
      </c>
      <c r="C266" s="162" t="s">
        <v>51</v>
      </c>
      <c r="D266" s="163">
        <v>222158</v>
      </c>
      <c r="E266" s="187">
        <v>96086</v>
      </c>
      <c r="F266" s="165">
        <f t="shared" si="126"/>
        <v>2.3120745998376453</v>
      </c>
      <c r="G266" s="166">
        <v>194651</v>
      </c>
      <c r="H266" s="166">
        <v>90392</v>
      </c>
      <c r="I266" s="167">
        <f t="shared" si="122"/>
        <v>0.87618271680515669</v>
      </c>
      <c r="J266" s="167">
        <f t="shared" si="123"/>
        <v>0.94074058655787529</v>
      </c>
      <c r="K266" s="166">
        <v>68534</v>
      </c>
      <c r="L266" s="166">
        <v>62371</v>
      </c>
      <c r="M266" s="167">
        <f t="shared" si="124"/>
        <v>0.71325687405032989</v>
      </c>
      <c r="N266" s="168">
        <f t="shared" si="125"/>
        <v>0.75818656518275951</v>
      </c>
      <c r="V266" s="10"/>
      <c r="W266" s="10"/>
      <c r="X266" s="10"/>
      <c r="Y266" s="10"/>
    </row>
    <row r="267" spans="1:27" ht="12.75" customHeight="1" x14ac:dyDescent="0.2">
      <c r="A267" s="726"/>
      <c r="B267" s="746"/>
      <c r="C267" s="169" t="s">
        <v>52</v>
      </c>
      <c r="D267" s="170">
        <v>35157</v>
      </c>
      <c r="E267" s="188">
        <v>17862</v>
      </c>
      <c r="F267" s="172">
        <f t="shared" si="126"/>
        <v>1.9682566341954988</v>
      </c>
      <c r="G267" s="173">
        <v>30649</v>
      </c>
      <c r="H267" s="173">
        <v>16189</v>
      </c>
      <c r="I267" s="174">
        <f t="shared" si="122"/>
        <v>0.87177517990727305</v>
      </c>
      <c r="J267" s="174">
        <f t="shared" si="123"/>
        <v>0.90633747620647187</v>
      </c>
      <c r="K267" s="173">
        <v>6109</v>
      </c>
      <c r="L267" s="173">
        <v>5461</v>
      </c>
      <c r="M267" s="174">
        <f t="shared" si="124"/>
        <v>0.34201097301533984</v>
      </c>
      <c r="N267" s="175">
        <f t="shared" si="125"/>
        <v>0.37735499413181789</v>
      </c>
      <c r="V267" s="10"/>
      <c r="W267" s="10"/>
      <c r="X267" s="10"/>
      <c r="Y267" s="10"/>
    </row>
    <row r="268" spans="1:27" ht="12.75" customHeight="1" x14ac:dyDescent="0.2">
      <c r="A268" s="726"/>
      <c r="B268" s="728" t="s">
        <v>53</v>
      </c>
      <c r="C268" s="729"/>
      <c r="D268" s="156">
        <v>55915</v>
      </c>
      <c r="E268" s="186">
        <v>44289</v>
      </c>
      <c r="F268" s="158">
        <f t="shared" si="126"/>
        <v>1.2625031046083677</v>
      </c>
      <c r="G268" s="159">
        <v>47361</v>
      </c>
      <c r="H268" s="159">
        <v>38818</v>
      </c>
      <c r="I268" s="160">
        <f t="shared" si="122"/>
        <v>0.84701779486720918</v>
      </c>
      <c r="J268" s="160">
        <f t="shared" si="123"/>
        <v>0.87647045541782387</v>
      </c>
      <c r="K268" s="159">
        <v>23293</v>
      </c>
      <c r="L268" s="159">
        <v>21135</v>
      </c>
      <c r="M268" s="160">
        <f t="shared" si="124"/>
        <v>0.52593194698457857</v>
      </c>
      <c r="N268" s="161">
        <f t="shared" si="125"/>
        <v>0.60005667473852331</v>
      </c>
      <c r="V268" s="10"/>
      <c r="W268" s="10"/>
      <c r="X268" s="10"/>
      <c r="Y268" s="10"/>
    </row>
    <row r="269" spans="1:27" ht="12.75" customHeight="1" x14ac:dyDescent="0.2">
      <c r="A269" s="726"/>
      <c r="B269" s="730" t="s">
        <v>49</v>
      </c>
      <c r="C269" s="162" t="s">
        <v>51</v>
      </c>
      <c r="D269" s="163">
        <v>54345</v>
      </c>
      <c r="E269" s="187">
        <v>43404</v>
      </c>
      <c r="F269" s="165">
        <f t="shared" si="126"/>
        <v>1.2520735416090683</v>
      </c>
      <c r="G269" s="166">
        <v>46180</v>
      </c>
      <c r="H269" s="166">
        <v>38086</v>
      </c>
      <c r="I269" s="167">
        <f t="shared" si="122"/>
        <v>0.84975618732174074</v>
      </c>
      <c r="J269" s="167">
        <f t="shared" si="123"/>
        <v>0.87747673025527606</v>
      </c>
      <c r="K269" s="166">
        <v>22806</v>
      </c>
      <c r="L269" s="166">
        <v>20676</v>
      </c>
      <c r="M269" s="167">
        <f t="shared" si="124"/>
        <v>0.5254354437379043</v>
      </c>
      <c r="N269" s="168">
        <f t="shared" si="125"/>
        <v>0.59880270965709181</v>
      </c>
      <c r="V269" s="10"/>
      <c r="W269" s="10"/>
      <c r="X269" s="10"/>
      <c r="Y269" s="10"/>
    </row>
    <row r="270" spans="1:27" ht="12.75" customHeight="1" thickBot="1" x14ac:dyDescent="0.25">
      <c r="A270" s="727"/>
      <c r="B270" s="732"/>
      <c r="C270" s="189" t="s">
        <v>52</v>
      </c>
      <c r="D270" s="190">
        <v>1570</v>
      </c>
      <c r="E270" s="191">
        <v>1437</v>
      </c>
      <c r="F270" s="192">
        <f t="shared" si="126"/>
        <v>1.092553931802366</v>
      </c>
      <c r="G270" s="193">
        <v>1181</v>
      </c>
      <c r="H270" s="193">
        <v>1095</v>
      </c>
      <c r="I270" s="194">
        <f t="shared" si="122"/>
        <v>0.75222929936305738</v>
      </c>
      <c r="J270" s="194">
        <f t="shared" si="123"/>
        <v>0.76200417536534448</v>
      </c>
      <c r="K270" s="193">
        <v>562</v>
      </c>
      <c r="L270" s="193">
        <v>484</v>
      </c>
      <c r="M270" s="194">
        <f t="shared" si="124"/>
        <v>0.39109255393180237</v>
      </c>
      <c r="N270" s="195">
        <f t="shared" si="125"/>
        <v>0.51324200913242013</v>
      </c>
      <c r="V270" s="10"/>
      <c r="W270" s="10"/>
      <c r="X270" s="10"/>
      <c r="Y270" s="10"/>
    </row>
    <row r="271" spans="1:27" ht="12.75" customHeight="1" thickTop="1" thickBot="1" x14ac:dyDescent="0.25">
      <c r="A271" s="747" t="s">
        <v>16</v>
      </c>
      <c r="B271" s="748"/>
      <c r="C271" s="748"/>
      <c r="D271" s="748"/>
      <c r="E271" s="748"/>
      <c r="F271" s="748"/>
      <c r="G271" s="748"/>
      <c r="H271" s="748"/>
      <c r="I271" s="748"/>
      <c r="J271" s="748"/>
      <c r="K271" s="748"/>
      <c r="L271" s="748"/>
      <c r="M271" s="748"/>
      <c r="N271" s="745"/>
      <c r="V271" s="10"/>
      <c r="W271" s="10"/>
      <c r="X271" s="10"/>
      <c r="Y271" s="10"/>
    </row>
    <row r="272" spans="1:27" ht="12.75" customHeight="1" x14ac:dyDescent="0.2">
      <c r="A272" s="184" t="s">
        <v>48</v>
      </c>
      <c r="B272" s="149"/>
      <c r="C272" s="149"/>
      <c r="D272" s="150">
        <v>314176</v>
      </c>
      <c r="E272" s="185">
        <v>139307</v>
      </c>
      <c r="F272" s="152">
        <f>D272/E272</f>
        <v>2.255277911375595</v>
      </c>
      <c r="G272" s="153">
        <v>274901</v>
      </c>
      <c r="H272" s="153">
        <v>129451</v>
      </c>
      <c r="I272" s="154">
        <f t="shared" ref="I272:I278" si="127">G272/D272</f>
        <v>0.87499045121205943</v>
      </c>
      <c r="J272" s="154">
        <f t="shared" ref="J272:J278" si="128">+H272/E272</f>
        <v>0.92924978644289236</v>
      </c>
      <c r="K272" s="153">
        <v>92293</v>
      </c>
      <c r="L272" s="153">
        <v>86851</v>
      </c>
      <c r="M272" s="154">
        <f t="shared" ref="M272:M278" si="129">+K272/E272</f>
        <v>0.66251516434924307</v>
      </c>
      <c r="N272" s="155">
        <f t="shared" ref="N272:N278" si="130">K272/H272</f>
        <v>0.71295702621068979</v>
      </c>
      <c r="V272" s="10"/>
      <c r="W272" s="10"/>
      <c r="X272" s="10"/>
      <c r="Y272" s="10"/>
    </row>
    <row r="273" spans="1:25" ht="12.75" customHeight="1" x14ac:dyDescent="0.2">
      <c r="A273" s="725" t="s">
        <v>49</v>
      </c>
      <c r="B273" s="728" t="s">
        <v>50</v>
      </c>
      <c r="C273" s="729"/>
      <c r="D273" s="156">
        <v>255012</v>
      </c>
      <c r="E273" s="186">
        <v>100119</v>
      </c>
      <c r="F273" s="158">
        <f t="shared" ref="F273:F278" si="131">D273/E273</f>
        <v>2.5470889641326822</v>
      </c>
      <c r="G273" s="159">
        <v>224058</v>
      </c>
      <c r="H273" s="159">
        <v>94208</v>
      </c>
      <c r="I273" s="160">
        <f t="shared" si="127"/>
        <v>0.87861747682461999</v>
      </c>
      <c r="J273" s="160">
        <f t="shared" si="128"/>
        <v>0.94096025729382038</v>
      </c>
      <c r="K273" s="159">
        <v>70650</v>
      </c>
      <c r="L273" s="159">
        <v>66093</v>
      </c>
      <c r="M273" s="160">
        <f t="shared" si="129"/>
        <v>0.70566026428550022</v>
      </c>
      <c r="N273" s="161">
        <f t="shared" si="130"/>
        <v>0.74993631114130432</v>
      </c>
      <c r="V273" s="10"/>
      <c r="W273" s="10"/>
      <c r="X273" s="10"/>
      <c r="Y273" s="10"/>
    </row>
    <row r="274" spans="1:25" ht="12.75" customHeight="1" x14ac:dyDescent="0.2">
      <c r="A274" s="726"/>
      <c r="B274" s="730" t="s">
        <v>49</v>
      </c>
      <c r="C274" s="162" t="s">
        <v>51</v>
      </c>
      <c r="D274" s="163">
        <v>220215</v>
      </c>
      <c r="E274" s="187">
        <v>94976</v>
      </c>
      <c r="F274" s="165">
        <f t="shared" si="131"/>
        <v>2.3186383928571428</v>
      </c>
      <c r="G274" s="166">
        <v>193926</v>
      </c>
      <c r="H274" s="166">
        <v>89471</v>
      </c>
      <c r="I274" s="167">
        <f t="shared" si="127"/>
        <v>0.88062121108916291</v>
      </c>
      <c r="J274" s="167">
        <f t="shared" si="128"/>
        <v>0.9420379885444744</v>
      </c>
      <c r="K274" s="166">
        <v>67251</v>
      </c>
      <c r="L274" s="166">
        <v>61214</v>
      </c>
      <c r="M274" s="167">
        <f t="shared" si="129"/>
        <v>0.70808414757412397</v>
      </c>
      <c r="N274" s="168">
        <f t="shared" si="130"/>
        <v>0.75165137307060392</v>
      </c>
      <c r="V274" s="10"/>
      <c r="W274" s="10"/>
      <c r="X274" s="10"/>
      <c r="Y274" s="10"/>
    </row>
    <row r="275" spans="1:25" ht="12.75" customHeight="1" x14ac:dyDescent="0.2">
      <c r="A275" s="726"/>
      <c r="B275" s="746"/>
      <c r="C275" s="169" t="s">
        <v>52</v>
      </c>
      <c r="D275" s="170">
        <v>34797</v>
      </c>
      <c r="E275" s="188">
        <v>17592</v>
      </c>
      <c r="F275" s="172">
        <f t="shared" si="131"/>
        <v>1.9780013642564802</v>
      </c>
      <c r="G275" s="173">
        <v>30132</v>
      </c>
      <c r="H275" s="173">
        <v>15728</v>
      </c>
      <c r="I275" s="174">
        <f t="shared" si="127"/>
        <v>0.8659367186826451</v>
      </c>
      <c r="J275" s="174">
        <f t="shared" si="128"/>
        <v>0.89404274670304684</v>
      </c>
      <c r="K275" s="173">
        <v>6037</v>
      </c>
      <c r="L275" s="173">
        <v>5478</v>
      </c>
      <c r="M275" s="174">
        <f t="shared" si="129"/>
        <v>0.34316734879490679</v>
      </c>
      <c r="N275" s="175">
        <f t="shared" si="130"/>
        <v>0.38383774160732453</v>
      </c>
      <c r="V275" s="10"/>
      <c r="W275" s="10"/>
      <c r="X275" s="10"/>
      <c r="Y275" s="10"/>
    </row>
    <row r="276" spans="1:25" ht="12.75" customHeight="1" x14ac:dyDescent="0.2">
      <c r="A276" s="726"/>
      <c r="B276" s="728" t="s">
        <v>53</v>
      </c>
      <c r="C276" s="729"/>
      <c r="D276" s="156">
        <v>59164</v>
      </c>
      <c r="E276" s="186">
        <v>46304</v>
      </c>
      <c r="F276" s="158">
        <f t="shared" si="131"/>
        <v>1.2777297857636489</v>
      </c>
      <c r="G276" s="159">
        <v>50843</v>
      </c>
      <c r="H276" s="159">
        <v>41150</v>
      </c>
      <c r="I276" s="160">
        <f t="shared" si="127"/>
        <v>0.85935704144412139</v>
      </c>
      <c r="J276" s="160">
        <f t="shared" si="128"/>
        <v>0.88869212163096056</v>
      </c>
      <c r="K276" s="159">
        <v>23530</v>
      </c>
      <c r="L276" s="159">
        <v>21490</v>
      </c>
      <c r="M276" s="160">
        <f t="shared" si="129"/>
        <v>0.50816344160331717</v>
      </c>
      <c r="N276" s="161">
        <f t="shared" si="130"/>
        <v>0.5718104495747266</v>
      </c>
      <c r="V276" s="10"/>
      <c r="W276" s="10"/>
      <c r="X276" s="10"/>
      <c r="Y276" s="10"/>
    </row>
    <row r="277" spans="1:25" ht="12.75" customHeight="1" x14ac:dyDescent="0.2">
      <c r="A277" s="726"/>
      <c r="B277" s="730" t="s">
        <v>49</v>
      </c>
      <c r="C277" s="162" t="s">
        <v>51</v>
      </c>
      <c r="D277" s="163">
        <v>57924</v>
      </c>
      <c r="E277" s="187">
        <v>45650</v>
      </c>
      <c r="F277" s="165">
        <f t="shared" si="131"/>
        <v>1.2688718510405257</v>
      </c>
      <c r="G277" s="166">
        <v>49774</v>
      </c>
      <c r="H277" s="166">
        <v>40554</v>
      </c>
      <c r="I277" s="167">
        <f t="shared" si="127"/>
        <v>0.85929839099509697</v>
      </c>
      <c r="J277" s="167">
        <f t="shared" si="128"/>
        <v>0.888368017524644</v>
      </c>
      <c r="K277" s="166">
        <v>23068</v>
      </c>
      <c r="L277" s="166">
        <v>21053</v>
      </c>
      <c r="M277" s="167">
        <f t="shared" si="129"/>
        <v>0.50532311062431545</v>
      </c>
      <c r="N277" s="168">
        <f t="shared" si="130"/>
        <v>0.56882181782314933</v>
      </c>
      <c r="V277" s="10"/>
      <c r="W277" s="10"/>
      <c r="X277" s="10"/>
      <c r="Y277" s="10"/>
    </row>
    <row r="278" spans="1:25" ht="12.75" customHeight="1" thickBot="1" x14ac:dyDescent="0.25">
      <c r="A278" s="727"/>
      <c r="B278" s="732"/>
      <c r="C278" s="189" t="s">
        <v>52</v>
      </c>
      <c r="D278" s="190">
        <v>1240</v>
      </c>
      <c r="E278" s="191">
        <v>1067</v>
      </c>
      <c r="F278" s="192">
        <f t="shared" si="131"/>
        <v>1.162136832239925</v>
      </c>
      <c r="G278" s="193">
        <v>1069</v>
      </c>
      <c r="H278" s="193">
        <v>950</v>
      </c>
      <c r="I278" s="194">
        <f t="shared" si="127"/>
        <v>0.86209677419354835</v>
      </c>
      <c r="J278" s="194">
        <f t="shared" si="128"/>
        <v>0.89034676663542645</v>
      </c>
      <c r="K278" s="193">
        <v>546</v>
      </c>
      <c r="L278" s="193">
        <v>455</v>
      </c>
      <c r="M278" s="194">
        <f t="shared" si="129"/>
        <v>0.51171508903467666</v>
      </c>
      <c r="N278" s="195">
        <f t="shared" si="130"/>
        <v>0.57473684210526321</v>
      </c>
      <c r="V278" s="10"/>
      <c r="W278" s="10"/>
      <c r="X278" s="10"/>
      <c r="Y278" s="10"/>
    </row>
    <row r="279" spans="1:25" ht="12.75" customHeight="1" thickTop="1" thickBot="1" x14ac:dyDescent="0.25">
      <c r="A279" s="747" t="s">
        <v>17</v>
      </c>
      <c r="B279" s="748"/>
      <c r="C279" s="748"/>
      <c r="D279" s="748"/>
      <c r="E279" s="748"/>
      <c r="F279" s="748"/>
      <c r="G279" s="748"/>
      <c r="H279" s="748"/>
      <c r="I279" s="748"/>
      <c r="J279" s="748"/>
      <c r="K279" s="748"/>
      <c r="L279" s="748"/>
      <c r="M279" s="748"/>
      <c r="N279" s="745"/>
      <c r="V279" s="10"/>
      <c r="W279" s="10"/>
      <c r="X279" s="10"/>
      <c r="Y279" s="10"/>
    </row>
    <row r="280" spans="1:25" ht="12.75" customHeight="1" x14ac:dyDescent="0.2">
      <c r="A280" s="184" t="s">
        <v>48</v>
      </c>
      <c r="B280" s="149"/>
      <c r="C280" s="149"/>
      <c r="D280" s="150">
        <v>295170</v>
      </c>
      <c r="E280" s="185">
        <v>131825</v>
      </c>
      <c r="F280" s="152">
        <f>D280/E280</f>
        <v>2.2391048738858337</v>
      </c>
      <c r="G280" s="153">
        <v>256940</v>
      </c>
      <c r="H280" s="153">
        <v>122092</v>
      </c>
      <c r="I280" s="154">
        <f t="shared" ref="I280:I286" si="132">G280/D280</f>
        <v>0.87048141748822716</v>
      </c>
      <c r="J280" s="154">
        <f>+H280/E280</f>
        <v>0.92616726721031672</v>
      </c>
      <c r="K280" s="153">
        <v>88014</v>
      </c>
      <c r="L280" s="153">
        <v>82509</v>
      </c>
      <c r="M280" s="154">
        <f t="shared" ref="M280:M286" si="133">+K280/E280</f>
        <v>0.6676578797648397</v>
      </c>
      <c r="N280" s="155">
        <f>K280/H280</f>
        <v>0.72088261311142421</v>
      </c>
      <c r="V280" s="10"/>
      <c r="W280" s="10"/>
      <c r="X280" s="10"/>
      <c r="Y280" s="10"/>
    </row>
    <row r="281" spans="1:25" ht="12.75" customHeight="1" x14ac:dyDescent="0.2">
      <c r="A281" s="725" t="s">
        <v>49</v>
      </c>
      <c r="B281" s="728" t="s">
        <v>50</v>
      </c>
      <c r="C281" s="729"/>
      <c r="D281" s="156">
        <v>243632</v>
      </c>
      <c r="E281" s="186">
        <v>97725</v>
      </c>
      <c r="F281" s="158">
        <f t="shared" ref="F281:F286" si="134">D281/E281</f>
        <v>2.4930365822460989</v>
      </c>
      <c r="G281" s="159">
        <v>212938</v>
      </c>
      <c r="H281" s="159">
        <v>91545</v>
      </c>
      <c r="I281" s="160">
        <f t="shared" si="132"/>
        <v>0.8740149077296907</v>
      </c>
      <c r="J281" s="160">
        <f t="shared" ref="J281:J286" si="135">+H281/E281</f>
        <v>0.93676132003069834</v>
      </c>
      <c r="K281" s="159">
        <v>68380</v>
      </c>
      <c r="L281" s="159">
        <v>63827</v>
      </c>
      <c r="M281" s="160">
        <f t="shared" si="133"/>
        <v>0.69971859810693271</v>
      </c>
      <c r="N281" s="161">
        <f t="shared" ref="N281:N286" si="136">K281/H281</f>
        <v>0.7469550494292424</v>
      </c>
      <c r="V281" s="10"/>
      <c r="W281" s="10"/>
      <c r="X281" s="10"/>
      <c r="Y281" s="10"/>
    </row>
    <row r="282" spans="1:25" ht="12.75" customHeight="1" x14ac:dyDescent="0.2">
      <c r="A282" s="726"/>
      <c r="B282" s="730" t="s">
        <v>49</v>
      </c>
      <c r="C282" s="162" t="s">
        <v>51</v>
      </c>
      <c r="D282" s="163">
        <v>211273</v>
      </c>
      <c r="E282" s="187">
        <v>92748</v>
      </c>
      <c r="F282" s="165">
        <f t="shared" si="134"/>
        <v>2.2779251304610342</v>
      </c>
      <c r="G282" s="166">
        <v>185097</v>
      </c>
      <c r="H282" s="166">
        <v>86918</v>
      </c>
      <c r="I282" s="167">
        <f t="shared" si="132"/>
        <v>0.87610343015908332</v>
      </c>
      <c r="J282" s="167">
        <f t="shared" si="135"/>
        <v>0.93714150170354082</v>
      </c>
      <c r="K282" s="166">
        <v>65684</v>
      </c>
      <c r="L282" s="166">
        <v>59688</v>
      </c>
      <c r="M282" s="167">
        <f t="shared" si="133"/>
        <v>0.70819855953767197</v>
      </c>
      <c r="N282" s="168">
        <f t="shared" si="136"/>
        <v>0.75570077544352143</v>
      </c>
      <c r="V282" s="10"/>
      <c r="W282" s="10"/>
      <c r="X282" s="10"/>
      <c r="Y282" s="10"/>
    </row>
    <row r="283" spans="1:25" ht="12.75" customHeight="1" x14ac:dyDescent="0.2">
      <c r="A283" s="726"/>
      <c r="B283" s="746"/>
      <c r="C283" s="169" t="s">
        <v>52</v>
      </c>
      <c r="D283" s="170">
        <v>32359</v>
      </c>
      <c r="E283" s="188">
        <v>16549</v>
      </c>
      <c r="F283" s="172">
        <f t="shared" si="134"/>
        <v>1.9553447338207746</v>
      </c>
      <c r="G283" s="173">
        <v>27841</v>
      </c>
      <c r="H283" s="173">
        <v>14888</v>
      </c>
      <c r="I283" s="174">
        <f t="shared" si="132"/>
        <v>0.86037887450168427</v>
      </c>
      <c r="J283" s="174">
        <f t="shared" si="135"/>
        <v>0.89963139766753275</v>
      </c>
      <c r="K283" s="173">
        <v>4993</v>
      </c>
      <c r="L283" s="173">
        <v>4532</v>
      </c>
      <c r="M283" s="174">
        <f t="shared" si="133"/>
        <v>0.30171007311620035</v>
      </c>
      <c r="N283" s="175">
        <f t="shared" si="136"/>
        <v>0.33537076840408381</v>
      </c>
      <c r="V283" s="10"/>
      <c r="W283" s="10"/>
      <c r="X283" s="10"/>
      <c r="Y283" s="10"/>
    </row>
    <row r="284" spans="1:25" ht="12.75" customHeight="1" x14ac:dyDescent="0.2">
      <c r="A284" s="726"/>
      <c r="B284" s="728" t="s">
        <v>53</v>
      </c>
      <c r="C284" s="729"/>
      <c r="D284" s="156">
        <v>51538</v>
      </c>
      <c r="E284" s="186">
        <v>40455</v>
      </c>
      <c r="F284" s="158">
        <f t="shared" si="134"/>
        <v>1.2739587195649487</v>
      </c>
      <c r="G284" s="159">
        <v>44002</v>
      </c>
      <c r="H284" s="159">
        <v>35706</v>
      </c>
      <c r="I284" s="160">
        <f t="shared" si="132"/>
        <v>0.85377779502503004</v>
      </c>
      <c r="J284" s="160">
        <f t="shared" si="135"/>
        <v>0.88261030774935112</v>
      </c>
      <c r="K284" s="159">
        <v>21208</v>
      </c>
      <c r="L284" s="159">
        <v>19157</v>
      </c>
      <c r="M284" s="160">
        <f t="shared" si="133"/>
        <v>0.52423680632801883</v>
      </c>
      <c r="N284" s="161">
        <f t="shared" si="136"/>
        <v>0.59396179913739988</v>
      </c>
      <c r="V284" s="10"/>
      <c r="W284" s="10"/>
      <c r="X284" s="10"/>
      <c r="Y284" s="10"/>
    </row>
    <row r="285" spans="1:25" ht="12.75" customHeight="1" x14ac:dyDescent="0.2">
      <c r="A285" s="726"/>
      <c r="B285" s="730" t="s">
        <v>49</v>
      </c>
      <c r="C285" s="162" t="s">
        <v>51</v>
      </c>
      <c r="D285" s="163">
        <v>49723</v>
      </c>
      <c r="E285" s="187">
        <v>39525</v>
      </c>
      <c r="F285" s="165">
        <f t="shared" si="134"/>
        <v>1.2580139152435168</v>
      </c>
      <c r="G285" s="166">
        <v>42625</v>
      </c>
      <c r="H285" s="166">
        <v>34914</v>
      </c>
      <c r="I285" s="167">
        <f t="shared" si="132"/>
        <v>0.85724916034832976</v>
      </c>
      <c r="J285" s="167">
        <f t="shared" si="135"/>
        <v>0.88333965844402274</v>
      </c>
      <c r="K285" s="166">
        <v>20467</v>
      </c>
      <c r="L285" s="166">
        <v>18484</v>
      </c>
      <c r="M285" s="167">
        <f t="shared" si="133"/>
        <v>0.51782416192283365</v>
      </c>
      <c r="N285" s="168">
        <f t="shared" si="136"/>
        <v>0.58621183479406547</v>
      </c>
      <c r="V285" s="10"/>
      <c r="W285" s="10"/>
      <c r="X285" s="10"/>
      <c r="Y285" s="10"/>
    </row>
    <row r="286" spans="1:25" ht="12.75" customHeight="1" thickBot="1" x14ac:dyDescent="0.25">
      <c r="A286" s="727"/>
      <c r="B286" s="732"/>
      <c r="C286" s="189" t="s">
        <v>52</v>
      </c>
      <c r="D286" s="190">
        <v>1815</v>
      </c>
      <c r="E286" s="191">
        <v>1677</v>
      </c>
      <c r="F286" s="192">
        <f t="shared" si="134"/>
        <v>1.0822898032200359</v>
      </c>
      <c r="G286" s="193">
        <v>1377</v>
      </c>
      <c r="H286" s="193">
        <v>1274</v>
      </c>
      <c r="I286" s="194">
        <f t="shared" si="132"/>
        <v>0.75867768595041318</v>
      </c>
      <c r="J286" s="194">
        <f t="shared" si="135"/>
        <v>0.75968992248062017</v>
      </c>
      <c r="K286" s="193">
        <v>810</v>
      </c>
      <c r="L286" s="193">
        <v>691</v>
      </c>
      <c r="M286" s="194">
        <f t="shared" si="133"/>
        <v>0.48300536672629696</v>
      </c>
      <c r="N286" s="195">
        <f t="shared" si="136"/>
        <v>0.63579277864992145</v>
      </c>
      <c r="V286" s="10"/>
      <c r="W286" s="10"/>
      <c r="X286" s="10"/>
      <c r="Y286" s="10"/>
    </row>
    <row r="287" spans="1:25" ht="12.75" customHeight="1" thickTop="1" thickBot="1" x14ac:dyDescent="0.25">
      <c r="A287" s="747" t="s">
        <v>35</v>
      </c>
      <c r="B287" s="748"/>
      <c r="C287" s="748"/>
      <c r="D287" s="748"/>
      <c r="E287" s="748"/>
      <c r="F287" s="748"/>
      <c r="G287" s="748"/>
      <c r="H287" s="748"/>
      <c r="I287" s="748"/>
      <c r="J287" s="748"/>
      <c r="K287" s="748"/>
      <c r="L287" s="748"/>
      <c r="M287" s="748"/>
      <c r="N287" s="745"/>
      <c r="V287" s="10"/>
      <c r="W287" s="10"/>
      <c r="X287" s="10"/>
      <c r="Y287" s="10"/>
    </row>
    <row r="288" spans="1:25" ht="12.75" customHeight="1" x14ac:dyDescent="0.2">
      <c r="A288" s="184" t="s">
        <v>48</v>
      </c>
      <c r="B288" s="149"/>
      <c r="C288" s="149"/>
      <c r="D288" s="150">
        <v>277561</v>
      </c>
      <c r="E288" s="185">
        <v>125798</v>
      </c>
      <c r="F288" s="152">
        <f>D288/E288</f>
        <v>2.2064023275409785</v>
      </c>
      <c r="G288" s="153">
        <v>239564</v>
      </c>
      <c r="H288" s="153">
        <v>108747</v>
      </c>
      <c r="I288" s="154">
        <f t="shared" ref="I288:I294" si="137">G288/D288</f>
        <v>0.86310396633532804</v>
      </c>
      <c r="J288" s="154">
        <f>+H288/E288</f>
        <v>0.86445730456764014</v>
      </c>
      <c r="K288" s="153">
        <v>84467</v>
      </c>
      <c r="L288" s="153">
        <v>79253</v>
      </c>
      <c r="M288" s="154">
        <f t="shared" ref="M288:M294" si="138">+K288/E288</f>
        <v>0.67144946660519245</v>
      </c>
      <c r="N288" s="155">
        <f>K288/H288</f>
        <v>0.77672947299695627</v>
      </c>
      <c r="V288" s="10"/>
      <c r="W288" s="10"/>
      <c r="X288" s="10"/>
      <c r="Y288" s="10"/>
    </row>
    <row r="289" spans="1:25" ht="12.75" customHeight="1" x14ac:dyDescent="0.2">
      <c r="A289" s="725" t="s">
        <v>49</v>
      </c>
      <c r="B289" s="728" t="s">
        <v>50</v>
      </c>
      <c r="C289" s="729"/>
      <c r="D289" s="156">
        <v>230405</v>
      </c>
      <c r="E289" s="186">
        <v>94356</v>
      </c>
      <c r="F289" s="158">
        <f t="shared" ref="F289:F294" si="139">D289/E289</f>
        <v>2.4418690915257111</v>
      </c>
      <c r="G289" s="159">
        <v>199977</v>
      </c>
      <c r="H289" s="159">
        <v>82182</v>
      </c>
      <c r="I289" s="160">
        <f t="shared" si="137"/>
        <v>0.86793689373060479</v>
      </c>
      <c r="J289" s="160">
        <f t="shared" ref="J289:J294" si="140">+H289/E289</f>
        <v>0.87097799821950905</v>
      </c>
      <c r="K289" s="159">
        <v>66323</v>
      </c>
      <c r="L289" s="159">
        <v>62006</v>
      </c>
      <c r="M289" s="160">
        <f t="shared" si="138"/>
        <v>0.70290177625164274</v>
      </c>
      <c r="N289" s="161">
        <f t="shared" ref="N289:N294" si="141">K289/H289</f>
        <v>0.80702586941179333</v>
      </c>
      <c r="V289" s="10"/>
      <c r="W289" s="10"/>
      <c r="X289" s="10"/>
      <c r="Y289" s="10"/>
    </row>
    <row r="290" spans="1:25" ht="12.75" customHeight="1" x14ac:dyDescent="0.2">
      <c r="A290" s="726"/>
      <c r="B290" s="730" t="s">
        <v>49</v>
      </c>
      <c r="C290" s="162" t="s">
        <v>51</v>
      </c>
      <c r="D290" s="163">
        <v>198817</v>
      </c>
      <c r="E290" s="187">
        <v>89171</v>
      </c>
      <c r="F290" s="165">
        <f t="shared" si="139"/>
        <v>2.2296150093640308</v>
      </c>
      <c r="G290" s="166">
        <v>172754</v>
      </c>
      <c r="H290" s="166">
        <v>77846</v>
      </c>
      <c r="I290" s="167">
        <f t="shared" si="137"/>
        <v>0.86890960028568986</v>
      </c>
      <c r="J290" s="167">
        <f t="shared" si="140"/>
        <v>0.87299682632245912</v>
      </c>
      <c r="K290" s="166">
        <v>63314</v>
      </c>
      <c r="L290" s="166">
        <v>57618</v>
      </c>
      <c r="M290" s="167">
        <f t="shared" si="138"/>
        <v>0.71002904531742383</v>
      </c>
      <c r="N290" s="168">
        <f t="shared" si="141"/>
        <v>0.81332374174652522</v>
      </c>
      <c r="V290" s="10"/>
      <c r="W290" s="10"/>
      <c r="X290" s="10"/>
      <c r="Y290" s="10"/>
    </row>
    <row r="291" spans="1:25" ht="12.75" customHeight="1" x14ac:dyDescent="0.2">
      <c r="A291" s="726"/>
      <c r="B291" s="746"/>
      <c r="C291" s="169" t="s">
        <v>52</v>
      </c>
      <c r="D291" s="170">
        <v>31588</v>
      </c>
      <c r="E291" s="188">
        <v>16390</v>
      </c>
      <c r="F291" s="172">
        <f t="shared" si="139"/>
        <v>1.9272727272727272</v>
      </c>
      <c r="G291" s="173">
        <v>27223</v>
      </c>
      <c r="H291" s="173">
        <v>14077</v>
      </c>
      <c r="I291" s="174">
        <f t="shared" si="137"/>
        <v>0.86181461314423202</v>
      </c>
      <c r="J291" s="174">
        <f t="shared" si="140"/>
        <v>0.85887736424649175</v>
      </c>
      <c r="K291" s="173">
        <v>5186</v>
      </c>
      <c r="L291" s="173">
        <v>4763</v>
      </c>
      <c r="M291" s="174">
        <f t="shared" si="138"/>
        <v>0.31641244661378892</v>
      </c>
      <c r="N291" s="175">
        <f t="shared" si="141"/>
        <v>0.3684023584570576</v>
      </c>
      <c r="V291" s="10"/>
      <c r="W291" s="10"/>
      <c r="X291" s="10"/>
      <c r="Y291" s="10"/>
    </row>
    <row r="292" spans="1:25" ht="12.75" customHeight="1" x14ac:dyDescent="0.2">
      <c r="A292" s="726"/>
      <c r="B292" s="728" t="s">
        <v>53</v>
      </c>
      <c r="C292" s="729"/>
      <c r="D292" s="156">
        <v>47156</v>
      </c>
      <c r="E292" s="186">
        <v>37540</v>
      </c>
      <c r="F292" s="158">
        <f t="shared" si="139"/>
        <v>1.2561534363345765</v>
      </c>
      <c r="G292" s="159">
        <v>39587</v>
      </c>
      <c r="H292" s="159">
        <v>31678</v>
      </c>
      <c r="I292" s="160">
        <f t="shared" si="137"/>
        <v>0.83949020273135977</v>
      </c>
      <c r="J292" s="160">
        <f t="shared" si="140"/>
        <v>0.84384656366542354</v>
      </c>
      <c r="K292" s="159">
        <v>19770</v>
      </c>
      <c r="L292" s="159">
        <v>17719</v>
      </c>
      <c r="M292" s="160">
        <f t="shared" si="138"/>
        <v>0.52663825253063401</v>
      </c>
      <c r="N292" s="161">
        <f t="shared" si="141"/>
        <v>0.62409243007765647</v>
      </c>
      <c r="V292" s="10"/>
      <c r="W292" s="10"/>
      <c r="X292" s="10"/>
      <c r="Y292" s="10"/>
    </row>
    <row r="293" spans="1:25" ht="12.75" customHeight="1" x14ac:dyDescent="0.2">
      <c r="A293" s="726"/>
      <c r="B293" s="730" t="s">
        <v>49</v>
      </c>
      <c r="C293" s="162" t="s">
        <v>51</v>
      </c>
      <c r="D293" s="163">
        <v>46139</v>
      </c>
      <c r="E293" s="187">
        <v>36980</v>
      </c>
      <c r="F293" s="165">
        <f t="shared" si="139"/>
        <v>1.2476744186046511</v>
      </c>
      <c r="G293" s="166">
        <v>38720</v>
      </c>
      <c r="H293" s="166">
        <v>31210</v>
      </c>
      <c r="I293" s="167">
        <f t="shared" si="137"/>
        <v>0.83920327705411912</v>
      </c>
      <c r="J293" s="167">
        <f t="shared" si="140"/>
        <v>0.84396971335857218</v>
      </c>
      <c r="K293" s="166">
        <v>19394</v>
      </c>
      <c r="L293" s="166">
        <v>17357</v>
      </c>
      <c r="M293" s="167">
        <f t="shared" si="138"/>
        <v>0.52444564629529478</v>
      </c>
      <c r="N293" s="168">
        <f t="shared" si="141"/>
        <v>0.62140339634732455</v>
      </c>
      <c r="V293" s="10"/>
      <c r="W293" s="10"/>
      <c r="X293" s="10"/>
      <c r="Y293" s="10"/>
    </row>
    <row r="294" spans="1:25" ht="12.75" customHeight="1" thickBot="1" x14ac:dyDescent="0.25">
      <c r="A294" s="727"/>
      <c r="B294" s="732"/>
      <c r="C294" s="189" t="s">
        <v>52</v>
      </c>
      <c r="D294" s="190">
        <v>1017</v>
      </c>
      <c r="E294" s="191">
        <v>872</v>
      </c>
      <c r="F294" s="192">
        <f t="shared" si="139"/>
        <v>1.1662844036697249</v>
      </c>
      <c r="G294" s="193">
        <v>867</v>
      </c>
      <c r="H294" s="193">
        <v>737</v>
      </c>
      <c r="I294" s="194">
        <f t="shared" si="137"/>
        <v>0.85250737463126847</v>
      </c>
      <c r="J294" s="194">
        <f t="shared" si="140"/>
        <v>0.84518348623853212</v>
      </c>
      <c r="K294" s="193">
        <v>426</v>
      </c>
      <c r="L294" s="193">
        <v>373</v>
      </c>
      <c r="M294" s="194">
        <f t="shared" si="138"/>
        <v>0.48853211009174313</v>
      </c>
      <c r="N294" s="195">
        <f t="shared" si="141"/>
        <v>0.57801899592944372</v>
      </c>
      <c r="V294" s="10"/>
      <c r="W294" s="10"/>
      <c r="X294" s="10"/>
      <c r="Y294" s="10"/>
    </row>
    <row r="295" spans="1:25" ht="12.75" customHeight="1" thickTop="1" thickBot="1" x14ac:dyDescent="0.25">
      <c r="A295" s="747" t="s">
        <v>543</v>
      </c>
      <c r="B295" s="748"/>
      <c r="C295" s="748"/>
      <c r="D295" s="748"/>
      <c r="E295" s="748"/>
      <c r="F295" s="748"/>
      <c r="G295" s="748"/>
      <c r="H295" s="748"/>
      <c r="I295" s="748"/>
      <c r="J295" s="748"/>
      <c r="K295" s="748"/>
      <c r="L295" s="748"/>
      <c r="M295" s="748"/>
      <c r="N295" s="751"/>
      <c r="V295" s="10"/>
      <c r="W295" s="10"/>
      <c r="X295" s="10"/>
      <c r="Y295" s="10"/>
    </row>
    <row r="296" spans="1:25" ht="12.75" customHeight="1" x14ac:dyDescent="0.2">
      <c r="A296" s="184" t="s">
        <v>48</v>
      </c>
      <c r="B296" s="149"/>
      <c r="C296" s="149"/>
      <c r="D296" s="150">
        <v>248575</v>
      </c>
      <c r="E296" s="185">
        <v>114138</v>
      </c>
      <c r="F296" s="152">
        <f>D296/E296</f>
        <v>2.1778461161050657</v>
      </c>
      <c r="G296" s="153">
        <v>213747</v>
      </c>
      <c r="H296" s="153">
        <v>104346</v>
      </c>
      <c r="I296" s="154">
        <f t="shared" ref="I296:I302" si="142">G296/D296</f>
        <v>0.859889369405612</v>
      </c>
      <c r="J296" s="154">
        <f>+H296/E296</f>
        <v>0.91420911528150139</v>
      </c>
      <c r="K296" s="153">
        <v>76576</v>
      </c>
      <c r="L296" s="153">
        <v>71223</v>
      </c>
      <c r="M296" s="154">
        <f t="shared" ref="M296:M302" si="143">+K296/E296</f>
        <v>0.67090714748812841</v>
      </c>
      <c r="N296" s="155">
        <f>K296/H296</f>
        <v>0.73386617599141313</v>
      </c>
      <c r="V296" s="10"/>
      <c r="W296" s="10"/>
      <c r="X296" s="10"/>
      <c r="Y296" s="10"/>
    </row>
    <row r="297" spans="1:25" ht="12.75" customHeight="1" x14ac:dyDescent="0.2">
      <c r="A297" s="725" t="s">
        <v>49</v>
      </c>
      <c r="B297" s="728" t="s">
        <v>50</v>
      </c>
      <c r="C297" s="729"/>
      <c r="D297" s="156">
        <v>204168</v>
      </c>
      <c r="E297" s="186">
        <v>84790</v>
      </c>
      <c r="F297" s="158">
        <f>D297/E297</f>
        <v>2.407925462908362</v>
      </c>
      <c r="G297" s="159">
        <v>176751</v>
      </c>
      <c r="H297" s="159">
        <v>78634</v>
      </c>
      <c r="I297" s="160">
        <f t="shared" si="142"/>
        <v>0.86571353003408957</v>
      </c>
      <c r="J297" s="160">
        <f t="shared" ref="J297:J302" si="144">+H297/E297</f>
        <v>0.92739709871447107</v>
      </c>
      <c r="K297" s="159">
        <v>59275</v>
      </c>
      <c r="L297" s="159">
        <v>54920</v>
      </c>
      <c r="M297" s="160">
        <f t="shared" si="143"/>
        <v>0.69908008019813661</v>
      </c>
      <c r="N297" s="161">
        <f t="shared" ref="N297:N302" si="145">K297/H297</f>
        <v>0.75380878500394233</v>
      </c>
      <c r="V297" s="10"/>
      <c r="W297" s="10"/>
      <c r="X297" s="10"/>
      <c r="Y297" s="10"/>
    </row>
    <row r="298" spans="1:25" ht="12.75" customHeight="1" x14ac:dyDescent="0.2">
      <c r="A298" s="726"/>
      <c r="B298" s="730" t="s">
        <v>49</v>
      </c>
      <c r="C298" s="162" t="s">
        <v>51</v>
      </c>
      <c r="D298" s="163">
        <v>172949</v>
      </c>
      <c r="E298" s="187">
        <v>79653</v>
      </c>
      <c r="F298" s="165">
        <f t="shared" ref="F298:F302" si="146">D298/E298</f>
        <v>2.171280428860181</v>
      </c>
      <c r="G298" s="166">
        <v>150011</v>
      </c>
      <c r="H298" s="166">
        <v>73940</v>
      </c>
      <c r="I298" s="167">
        <f t="shared" si="142"/>
        <v>0.86737130599193979</v>
      </c>
      <c r="J298" s="167">
        <f t="shared" si="144"/>
        <v>0.92827639888014257</v>
      </c>
      <c r="K298" s="166">
        <v>56439</v>
      </c>
      <c r="L298" s="166">
        <v>50614</v>
      </c>
      <c r="M298" s="167">
        <f t="shared" si="143"/>
        <v>0.70856088282927199</v>
      </c>
      <c r="N298" s="168">
        <f t="shared" si="145"/>
        <v>0.7633080876386259</v>
      </c>
      <c r="V298" s="10"/>
      <c r="W298" s="10"/>
      <c r="X298" s="10"/>
      <c r="Y298" s="10"/>
    </row>
    <row r="299" spans="1:25" ht="12.75" customHeight="1" x14ac:dyDescent="0.2">
      <c r="A299" s="726"/>
      <c r="B299" s="746"/>
      <c r="C299" s="169" t="s">
        <v>52</v>
      </c>
      <c r="D299" s="170">
        <v>31229</v>
      </c>
      <c r="E299" s="188">
        <v>15861</v>
      </c>
      <c r="F299" s="172">
        <f t="shared" si="146"/>
        <v>1.9689174705251875</v>
      </c>
      <c r="G299" s="173">
        <v>26740</v>
      </c>
      <c r="H299" s="173">
        <v>14047</v>
      </c>
      <c r="I299" s="174">
        <f t="shared" si="142"/>
        <v>0.8562554036312402</v>
      </c>
      <c r="J299" s="174">
        <f t="shared" si="144"/>
        <v>0.88563142298720132</v>
      </c>
      <c r="K299" s="173">
        <v>5187</v>
      </c>
      <c r="L299" s="173">
        <v>4670</v>
      </c>
      <c r="M299" s="174">
        <f t="shared" si="143"/>
        <v>0.32702856062038965</v>
      </c>
      <c r="N299" s="175">
        <f t="shared" si="145"/>
        <v>0.3692603402861821</v>
      </c>
      <c r="V299" s="10"/>
      <c r="W299" s="10"/>
      <c r="X299" s="10"/>
      <c r="Y299" s="10"/>
    </row>
    <row r="300" spans="1:25" ht="12.75" customHeight="1" x14ac:dyDescent="0.2">
      <c r="A300" s="726"/>
      <c r="B300" s="728" t="s">
        <v>53</v>
      </c>
      <c r="C300" s="729"/>
      <c r="D300" s="156">
        <v>44407</v>
      </c>
      <c r="E300" s="186">
        <v>34890</v>
      </c>
      <c r="F300" s="158">
        <f t="shared" si="146"/>
        <v>1.2727715677844655</v>
      </c>
      <c r="G300" s="159">
        <v>36996</v>
      </c>
      <c r="H300" s="159">
        <v>30072</v>
      </c>
      <c r="I300" s="160">
        <f t="shared" si="142"/>
        <v>0.83311189677303132</v>
      </c>
      <c r="J300" s="160">
        <f t="shared" si="144"/>
        <v>0.86190885640584691</v>
      </c>
      <c r="K300" s="159">
        <v>18865</v>
      </c>
      <c r="L300" s="159">
        <v>16761</v>
      </c>
      <c r="M300" s="160">
        <f t="shared" si="143"/>
        <v>0.54069934078532533</v>
      </c>
      <c r="N300" s="161">
        <f t="shared" si="145"/>
        <v>0.62732774674115455</v>
      </c>
      <c r="V300" s="10"/>
      <c r="W300" s="10"/>
      <c r="X300" s="10"/>
      <c r="Y300" s="10"/>
    </row>
    <row r="301" spans="1:25" ht="12.75" customHeight="1" x14ac:dyDescent="0.2">
      <c r="A301" s="726"/>
      <c r="B301" s="730" t="s">
        <v>49</v>
      </c>
      <c r="C301" s="162" t="s">
        <v>51</v>
      </c>
      <c r="D301" s="163">
        <v>42633</v>
      </c>
      <c r="E301" s="187">
        <v>33852</v>
      </c>
      <c r="F301" s="165">
        <f t="shared" si="146"/>
        <v>1.2593938319744771</v>
      </c>
      <c r="G301" s="166">
        <v>35448</v>
      </c>
      <c r="H301" s="166">
        <v>29127</v>
      </c>
      <c r="I301" s="167">
        <f t="shared" si="142"/>
        <v>0.83146858067694041</v>
      </c>
      <c r="J301" s="167">
        <f t="shared" si="144"/>
        <v>0.86042183622828783</v>
      </c>
      <c r="K301" s="166">
        <v>18121</v>
      </c>
      <c r="L301" s="166">
        <v>16065</v>
      </c>
      <c r="M301" s="167">
        <f t="shared" si="143"/>
        <v>0.53530072078459179</v>
      </c>
      <c r="N301" s="168">
        <f t="shared" si="145"/>
        <v>0.62213753561987162</v>
      </c>
      <c r="V301" s="10"/>
      <c r="W301" s="10"/>
      <c r="X301" s="10"/>
      <c r="Y301" s="10"/>
    </row>
    <row r="302" spans="1:25" ht="12.75" customHeight="1" thickBot="1" x14ac:dyDescent="0.25">
      <c r="A302" s="727"/>
      <c r="B302" s="732"/>
      <c r="C302" s="189" t="s">
        <v>52</v>
      </c>
      <c r="D302" s="190">
        <v>1774</v>
      </c>
      <c r="E302" s="191">
        <v>1485</v>
      </c>
      <c r="F302" s="192">
        <f t="shared" si="146"/>
        <v>1.1946127946127947</v>
      </c>
      <c r="G302" s="193">
        <v>1508</v>
      </c>
      <c r="H302" s="193">
        <v>1302</v>
      </c>
      <c r="I302" s="194">
        <f t="shared" si="142"/>
        <v>0.8500563697857948</v>
      </c>
      <c r="J302" s="194">
        <f t="shared" si="144"/>
        <v>0.87676767676767675</v>
      </c>
      <c r="K302" s="193">
        <v>833</v>
      </c>
      <c r="L302" s="193">
        <v>717</v>
      </c>
      <c r="M302" s="194">
        <f t="shared" si="143"/>
        <v>0.56094276094276097</v>
      </c>
      <c r="N302" s="195">
        <f t="shared" si="145"/>
        <v>0.63978494623655913</v>
      </c>
      <c r="V302" s="10"/>
      <c r="W302" s="10"/>
      <c r="X302" s="10"/>
      <c r="Y302" s="10"/>
    </row>
    <row r="303" spans="1:25" ht="12.75" customHeight="1" thickTop="1" thickBot="1" x14ac:dyDescent="0.25">
      <c r="A303" s="747" t="s">
        <v>545</v>
      </c>
      <c r="B303" s="748"/>
      <c r="C303" s="748"/>
      <c r="D303" s="748"/>
      <c r="E303" s="748"/>
      <c r="F303" s="748"/>
      <c r="G303" s="748"/>
      <c r="H303" s="748"/>
      <c r="I303" s="748"/>
      <c r="J303" s="748"/>
      <c r="K303" s="748"/>
      <c r="L303" s="748"/>
      <c r="M303" s="748"/>
      <c r="N303" s="751"/>
      <c r="V303" s="10"/>
      <c r="W303" s="10"/>
      <c r="X303" s="10"/>
      <c r="Y303" s="10"/>
    </row>
    <row r="304" spans="1:25" ht="12.75" customHeight="1" x14ac:dyDescent="0.2">
      <c r="A304" s="184" t="s">
        <v>48</v>
      </c>
      <c r="B304" s="149"/>
      <c r="C304" s="149"/>
      <c r="D304" s="150">
        <v>231132</v>
      </c>
      <c r="E304" s="185">
        <v>105050</v>
      </c>
      <c r="F304" s="152">
        <f>D304/E304</f>
        <v>2.2002094240837695</v>
      </c>
      <c r="G304" s="153">
        <v>197846</v>
      </c>
      <c r="H304" s="153">
        <v>95940</v>
      </c>
      <c r="I304" s="154">
        <f t="shared" ref="I304:I310" si="147">G304/D304</f>
        <v>0.85598705501618122</v>
      </c>
      <c r="J304" s="154">
        <f>+H304/E304</f>
        <v>0.91327939076630171</v>
      </c>
      <c r="K304" s="153">
        <v>71778</v>
      </c>
      <c r="L304" s="153">
        <v>67071</v>
      </c>
      <c r="M304" s="154">
        <f t="shared" ref="M304:M310" si="148">+K304/E304</f>
        <v>0.68327463112803422</v>
      </c>
      <c r="N304" s="155">
        <f>K304/H304</f>
        <v>0.7481550969355848</v>
      </c>
      <c r="V304" s="10"/>
      <c r="W304" s="10"/>
      <c r="X304" s="10"/>
      <c r="Y304" s="10"/>
    </row>
    <row r="305" spans="1:25" ht="12.75" customHeight="1" x14ac:dyDescent="0.2">
      <c r="A305" s="725" t="s">
        <v>49</v>
      </c>
      <c r="B305" s="728" t="s">
        <v>50</v>
      </c>
      <c r="C305" s="729"/>
      <c r="D305" s="156">
        <v>191750</v>
      </c>
      <c r="E305" s="186">
        <v>78999</v>
      </c>
      <c r="F305" s="158">
        <f>D305/E305</f>
        <v>2.4272459145052467</v>
      </c>
      <c r="G305" s="159">
        <v>165384</v>
      </c>
      <c r="H305" s="159">
        <v>73226</v>
      </c>
      <c r="I305" s="160">
        <f t="shared" si="147"/>
        <v>0.86249804432855282</v>
      </c>
      <c r="J305" s="160">
        <f t="shared" ref="J305:J310" si="149">+H305/E305</f>
        <v>0.92692312560918488</v>
      </c>
      <c r="K305" s="159">
        <v>55772</v>
      </c>
      <c r="L305" s="159">
        <v>51852</v>
      </c>
      <c r="M305" s="160">
        <f t="shared" si="148"/>
        <v>0.70598362004582338</v>
      </c>
      <c r="N305" s="161">
        <f t="shared" ref="N305:N310" si="150">K305/H305</f>
        <v>0.76164203971267042</v>
      </c>
      <c r="V305" s="10"/>
      <c r="W305" s="10"/>
      <c r="X305" s="10"/>
      <c r="Y305" s="10"/>
    </row>
    <row r="306" spans="1:25" ht="12.75" customHeight="1" x14ac:dyDescent="0.2">
      <c r="A306" s="726"/>
      <c r="B306" s="730" t="s">
        <v>49</v>
      </c>
      <c r="C306" s="162" t="s">
        <v>51</v>
      </c>
      <c r="D306" s="163">
        <v>161497</v>
      </c>
      <c r="E306" s="187">
        <v>74117</v>
      </c>
      <c r="F306" s="165">
        <f t="shared" ref="F306:F310" si="151">D306/E306</f>
        <v>2.1789468003292094</v>
      </c>
      <c r="G306" s="166">
        <v>139434</v>
      </c>
      <c r="H306" s="166">
        <v>68611</v>
      </c>
      <c r="I306" s="167">
        <f t="shared" si="147"/>
        <v>0.86338445915404005</v>
      </c>
      <c r="J306" s="167">
        <f t="shared" si="149"/>
        <v>0.92571204986710198</v>
      </c>
      <c r="K306" s="166">
        <v>52890</v>
      </c>
      <c r="L306" s="166">
        <v>47582</v>
      </c>
      <c r="M306" s="167">
        <f t="shared" si="148"/>
        <v>0.71360146794932333</v>
      </c>
      <c r="N306" s="168">
        <f t="shared" si="150"/>
        <v>0.77086764512978967</v>
      </c>
      <c r="V306" s="10"/>
      <c r="W306" s="10"/>
      <c r="X306" s="10"/>
      <c r="Y306" s="10"/>
    </row>
    <row r="307" spans="1:25" ht="12.75" customHeight="1" x14ac:dyDescent="0.2">
      <c r="A307" s="726"/>
      <c r="B307" s="731"/>
      <c r="C307" s="169" t="s">
        <v>52</v>
      </c>
      <c r="D307" s="170">
        <v>30253</v>
      </c>
      <c r="E307" s="188">
        <v>14805</v>
      </c>
      <c r="F307" s="172">
        <f t="shared" si="151"/>
        <v>2.0434312732185074</v>
      </c>
      <c r="G307" s="173">
        <v>25950</v>
      </c>
      <c r="H307" s="173">
        <v>13395</v>
      </c>
      <c r="I307" s="174">
        <f t="shared" si="147"/>
        <v>0.85776617194988924</v>
      </c>
      <c r="J307" s="174">
        <f t="shared" si="149"/>
        <v>0.90476190476190477</v>
      </c>
      <c r="K307" s="173">
        <v>5159</v>
      </c>
      <c r="L307" s="173">
        <v>4606</v>
      </c>
      <c r="M307" s="174">
        <f t="shared" si="148"/>
        <v>0.34846335697399528</v>
      </c>
      <c r="N307" s="175">
        <f t="shared" si="150"/>
        <v>0.38514371033967898</v>
      </c>
      <c r="V307" s="10"/>
      <c r="W307" s="10"/>
      <c r="X307" s="10"/>
      <c r="Y307" s="10"/>
    </row>
    <row r="308" spans="1:25" ht="12.75" customHeight="1" x14ac:dyDescent="0.2">
      <c r="A308" s="726"/>
      <c r="B308" s="728" t="s">
        <v>53</v>
      </c>
      <c r="C308" s="729"/>
      <c r="D308" s="156">
        <v>39382</v>
      </c>
      <c r="E308" s="186">
        <v>31160</v>
      </c>
      <c r="F308" s="158">
        <f t="shared" si="151"/>
        <v>1.2638639281129653</v>
      </c>
      <c r="G308" s="159">
        <v>32462</v>
      </c>
      <c r="H308" s="159">
        <v>26647</v>
      </c>
      <c r="I308" s="160">
        <f t="shared" si="147"/>
        <v>0.8242852064394901</v>
      </c>
      <c r="J308" s="160">
        <f t="shared" si="149"/>
        <v>0.85516688061617463</v>
      </c>
      <c r="K308" s="159">
        <v>17384</v>
      </c>
      <c r="L308" s="159">
        <v>15617</v>
      </c>
      <c r="M308" s="160">
        <f t="shared" si="148"/>
        <v>0.55789473684210522</v>
      </c>
      <c r="N308" s="161">
        <f t="shared" si="150"/>
        <v>0.65238113108417461</v>
      </c>
      <c r="V308" s="10"/>
      <c r="W308" s="10"/>
      <c r="X308" s="10"/>
      <c r="Y308" s="10"/>
    </row>
    <row r="309" spans="1:25" ht="12.75" customHeight="1" x14ac:dyDescent="0.2">
      <c r="A309" s="726"/>
      <c r="B309" s="730" t="s">
        <v>49</v>
      </c>
      <c r="C309" s="162" t="s">
        <v>51</v>
      </c>
      <c r="D309" s="163">
        <v>38089</v>
      </c>
      <c r="E309" s="187">
        <v>30482</v>
      </c>
      <c r="F309" s="165">
        <f t="shared" si="151"/>
        <v>1.2495571156748244</v>
      </c>
      <c r="G309" s="166">
        <v>31391</v>
      </c>
      <c r="H309" s="166">
        <v>26041</v>
      </c>
      <c r="I309" s="167">
        <f t="shared" si="147"/>
        <v>0.82414870435033738</v>
      </c>
      <c r="J309" s="167">
        <f t="shared" si="149"/>
        <v>0.8543074601404107</v>
      </c>
      <c r="K309" s="166">
        <v>17003</v>
      </c>
      <c r="L309" s="166">
        <v>15259</v>
      </c>
      <c r="M309" s="167">
        <f t="shared" si="148"/>
        <v>0.55780460599698178</v>
      </c>
      <c r="N309" s="168">
        <f t="shared" si="150"/>
        <v>0.65293191505702541</v>
      </c>
      <c r="V309" s="10"/>
      <c r="W309" s="10"/>
      <c r="X309" s="10"/>
      <c r="Y309" s="10"/>
    </row>
    <row r="310" spans="1:25" ht="12.75" customHeight="1" thickBot="1" x14ac:dyDescent="0.25">
      <c r="A310" s="727"/>
      <c r="B310" s="732"/>
      <c r="C310" s="189" t="s">
        <v>52</v>
      </c>
      <c r="D310" s="190">
        <v>1293</v>
      </c>
      <c r="E310" s="191">
        <v>1037</v>
      </c>
      <c r="F310" s="192">
        <f t="shared" si="151"/>
        <v>1.2468659594985536</v>
      </c>
      <c r="G310" s="193">
        <v>1071</v>
      </c>
      <c r="H310" s="193">
        <v>896</v>
      </c>
      <c r="I310" s="194">
        <f t="shared" si="147"/>
        <v>0.82830626450116007</v>
      </c>
      <c r="J310" s="194">
        <f t="shared" si="149"/>
        <v>0.86403085824493731</v>
      </c>
      <c r="K310" s="193">
        <v>455</v>
      </c>
      <c r="L310" s="193">
        <v>378</v>
      </c>
      <c r="M310" s="194">
        <f t="shared" si="148"/>
        <v>0.43876567020250723</v>
      </c>
      <c r="N310" s="195">
        <f t="shared" si="150"/>
        <v>0.5078125</v>
      </c>
      <c r="V310" s="10"/>
      <c r="W310" s="10"/>
      <c r="X310" s="10"/>
      <c r="Y310" s="10"/>
    </row>
    <row r="311" spans="1:25" ht="12.75" customHeight="1" thickTop="1" thickBot="1" x14ac:dyDescent="0.25">
      <c r="A311" s="740" t="s">
        <v>552</v>
      </c>
      <c r="B311" s="741"/>
      <c r="C311" s="741"/>
      <c r="D311" s="741"/>
      <c r="E311" s="741"/>
      <c r="F311" s="741"/>
      <c r="G311" s="741"/>
      <c r="H311" s="741"/>
      <c r="I311" s="741"/>
      <c r="J311" s="741"/>
      <c r="K311" s="741"/>
      <c r="L311" s="741"/>
      <c r="M311" s="741"/>
      <c r="N311" s="742"/>
      <c r="V311" s="10"/>
      <c r="W311" s="10"/>
      <c r="X311" s="10"/>
      <c r="Y311" s="10"/>
    </row>
    <row r="312" spans="1:25" ht="12.75" customHeight="1" x14ac:dyDescent="0.2">
      <c r="A312" s="184" t="s">
        <v>48</v>
      </c>
      <c r="B312" s="149"/>
      <c r="C312" s="149"/>
      <c r="D312" s="150">
        <v>213624</v>
      </c>
      <c r="E312" s="185">
        <v>95900</v>
      </c>
      <c r="F312" s="152">
        <f>D312/E312</f>
        <v>2.2275703858185611</v>
      </c>
      <c r="G312" s="153">
        <v>182401</v>
      </c>
      <c r="H312" s="153">
        <v>87763</v>
      </c>
      <c r="I312" s="154">
        <f t="shared" ref="I312:I318" si="152">G312/D312</f>
        <v>0.85384132868966034</v>
      </c>
      <c r="J312" s="154">
        <f>+H312/E312</f>
        <v>0.91515119916579768</v>
      </c>
      <c r="K312" s="153">
        <v>67709</v>
      </c>
      <c r="L312" s="153">
        <v>63185</v>
      </c>
      <c r="M312" s="154">
        <f t="shared" ref="M312:M318" si="153">+K312/E312</f>
        <v>0.70603753910323253</v>
      </c>
      <c r="N312" s="155">
        <f>K312/H312</f>
        <v>0.77149823957704267</v>
      </c>
      <c r="V312" s="10"/>
      <c r="W312" s="10"/>
      <c r="X312" s="10"/>
      <c r="Y312" s="10"/>
    </row>
    <row r="313" spans="1:25" ht="12.75" customHeight="1" x14ac:dyDescent="0.2">
      <c r="A313" s="725" t="s">
        <v>49</v>
      </c>
      <c r="B313" s="728" t="s">
        <v>50</v>
      </c>
      <c r="C313" s="729"/>
      <c r="D313" s="156">
        <v>178963</v>
      </c>
      <c r="E313" s="186">
        <v>72993</v>
      </c>
      <c r="F313" s="158">
        <f>D313/E313</f>
        <v>2.4517830476895046</v>
      </c>
      <c r="G313" s="159">
        <v>153797</v>
      </c>
      <c r="H313" s="159">
        <v>67791</v>
      </c>
      <c r="I313" s="160">
        <f t="shared" si="152"/>
        <v>0.85937875426764188</v>
      </c>
      <c r="J313" s="160">
        <f t="shared" ref="J313:J318" si="154">+H313/E313</f>
        <v>0.92873289219514199</v>
      </c>
      <c r="K313" s="159">
        <v>52615</v>
      </c>
      <c r="L313" s="159">
        <v>48927</v>
      </c>
      <c r="M313" s="160">
        <f t="shared" si="153"/>
        <v>0.72082254462756701</v>
      </c>
      <c r="N313" s="161">
        <f t="shared" ref="N313:N318" si="155">K313/H313</f>
        <v>0.77613547521057369</v>
      </c>
      <c r="V313" s="10"/>
      <c r="W313" s="10"/>
      <c r="X313" s="10"/>
      <c r="Y313" s="10"/>
    </row>
    <row r="314" spans="1:25" ht="12.75" customHeight="1" x14ac:dyDescent="0.2">
      <c r="A314" s="726"/>
      <c r="B314" s="730" t="s">
        <v>49</v>
      </c>
      <c r="C314" s="162" t="s">
        <v>51</v>
      </c>
      <c r="D314" s="163">
        <v>149713</v>
      </c>
      <c r="E314" s="187">
        <v>68394</v>
      </c>
      <c r="F314" s="165">
        <f t="shared" ref="F314:F318" si="156">D314/E314</f>
        <v>2.1889785653712313</v>
      </c>
      <c r="G314" s="166">
        <v>128944</v>
      </c>
      <c r="H314" s="166">
        <v>63458</v>
      </c>
      <c r="I314" s="167">
        <f t="shared" si="152"/>
        <v>0.86127457201445434</v>
      </c>
      <c r="J314" s="167">
        <f t="shared" si="154"/>
        <v>0.92782992660174868</v>
      </c>
      <c r="K314" s="166">
        <v>49745</v>
      </c>
      <c r="L314" s="166">
        <v>44744</v>
      </c>
      <c r="M314" s="167">
        <f t="shared" si="153"/>
        <v>0.72732988273825194</v>
      </c>
      <c r="N314" s="168">
        <f t="shared" si="155"/>
        <v>0.78390431466481769</v>
      </c>
      <c r="V314" s="10"/>
      <c r="W314" s="10"/>
      <c r="X314" s="10"/>
      <c r="Y314" s="10"/>
    </row>
    <row r="315" spans="1:25" ht="12.75" customHeight="1" x14ac:dyDescent="0.2">
      <c r="A315" s="726"/>
      <c r="B315" s="731"/>
      <c r="C315" s="169" t="s">
        <v>52</v>
      </c>
      <c r="D315" s="170">
        <v>29250</v>
      </c>
      <c r="E315" s="188">
        <v>14060</v>
      </c>
      <c r="F315" s="172">
        <f t="shared" si="156"/>
        <v>2.0803698435277385</v>
      </c>
      <c r="G315" s="173">
        <v>24853</v>
      </c>
      <c r="H315" s="173">
        <v>12639</v>
      </c>
      <c r="I315" s="174">
        <f t="shared" si="152"/>
        <v>0.8496752136752137</v>
      </c>
      <c r="J315" s="174">
        <f t="shared" si="154"/>
        <v>0.89893314366998578</v>
      </c>
      <c r="K315" s="173">
        <v>5044</v>
      </c>
      <c r="L315" s="173">
        <v>4474</v>
      </c>
      <c r="M315" s="174">
        <f t="shared" si="153"/>
        <v>0.35874822190611666</v>
      </c>
      <c r="N315" s="175">
        <f t="shared" si="155"/>
        <v>0.39908220587071763</v>
      </c>
      <c r="V315" s="10"/>
      <c r="W315" s="10"/>
      <c r="X315" s="10"/>
      <c r="Y315" s="10"/>
    </row>
    <row r="316" spans="1:25" ht="12.75" customHeight="1" x14ac:dyDescent="0.2">
      <c r="A316" s="726"/>
      <c r="B316" s="728" t="s">
        <v>53</v>
      </c>
      <c r="C316" s="729"/>
      <c r="D316" s="156">
        <v>34661</v>
      </c>
      <c r="E316" s="186">
        <v>27437</v>
      </c>
      <c r="F316" s="158">
        <f t="shared" si="156"/>
        <v>1.2632940919196705</v>
      </c>
      <c r="G316" s="159">
        <v>28604</v>
      </c>
      <c r="H316" s="159">
        <v>23529</v>
      </c>
      <c r="I316" s="160">
        <f t="shared" si="152"/>
        <v>0.8252502812959811</v>
      </c>
      <c r="J316" s="160">
        <f t="shared" si="154"/>
        <v>0.8575646025440099</v>
      </c>
      <c r="K316" s="159">
        <v>16445</v>
      </c>
      <c r="L316" s="159">
        <v>14637</v>
      </c>
      <c r="M316" s="160">
        <f t="shared" si="153"/>
        <v>0.59937310930495313</v>
      </c>
      <c r="N316" s="161">
        <f t="shared" si="155"/>
        <v>0.69892473118279574</v>
      </c>
      <c r="V316" s="10"/>
      <c r="W316" s="10"/>
      <c r="X316" s="10"/>
      <c r="Y316" s="10"/>
    </row>
    <row r="317" spans="1:25" ht="12.75" customHeight="1" x14ac:dyDescent="0.2">
      <c r="A317" s="726"/>
      <c r="B317" s="730" t="s">
        <v>49</v>
      </c>
      <c r="C317" s="162" t="s">
        <v>51</v>
      </c>
      <c r="D317" s="163">
        <v>33574</v>
      </c>
      <c r="E317" s="187">
        <v>26818</v>
      </c>
      <c r="F317" s="165">
        <f t="shared" si="156"/>
        <v>1.2519203520023865</v>
      </c>
      <c r="G317" s="166">
        <v>27707</v>
      </c>
      <c r="H317" s="166">
        <v>22981</v>
      </c>
      <c r="I317" s="167">
        <f t="shared" si="152"/>
        <v>0.82525168284982431</v>
      </c>
      <c r="J317" s="167">
        <f t="shared" si="154"/>
        <v>0.85692445372510995</v>
      </c>
      <c r="K317" s="166">
        <v>16041</v>
      </c>
      <c r="L317" s="166">
        <v>14251</v>
      </c>
      <c r="M317" s="167">
        <f t="shared" si="153"/>
        <v>0.59814303825788651</v>
      </c>
      <c r="N317" s="168">
        <f t="shared" si="155"/>
        <v>0.69801140072233581</v>
      </c>
      <c r="V317" s="10"/>
      <c r="W317" s="10"/>
      <c r="X317" s="10"/>
      <c r="Y317" s="10"/>
    </row>
    <row r="318" spans="1:25" ht="12.75" customHeight="1" thickBot="1" x14ac:dyDescent="0.25">
      <c r="A318" s="727"/>
      <c r="B318" s="732"/>
      <c r="C318" s="189" t="s">
        <v>52</v>
      </c>
      <c r="D318" s="190">
        <v>1087</v>
      </c>
      <c r="E318" s="191">
        <v>884</v>
      </c>
      <c r="F318" s="192">
        <f t="shared" si="156"/>
        <v>1.2296380090497738</v>
      </c>
      <c r="G318" s="193">
        <v>897</v>
      </c>
      <c r="H318" s="193">
        <v>761</v>
      </c>
      <c r="I318" s="194">
        <f t="shared" si="152"/>
        <v>0.82520699172033118</v>
      </c>
      <c r="J318" s="194">
        <f t="shared" si="154"/>
        <v>0.86085972850678738</v>
      </c>
      <c r="K318" s="193">
        <v>448</v>
      </c>
      <c r="L318" s="193">
        <v>398</v>
      </c>
      <c r="M318" s="194">
        <f t="shared" si="153"/>
        <v>0.50678733031674206</v>
      </c>
      <c r="N318" s="195">
        <f t="shared" si="155"/>
        <v>0.58869908015768724</v>
      </c>
      <c r="V318" s="10"/>
      <c r="W318" s="10"/>
      <c r="X318" s="10"/>
      <c r="Y318" s="10"/>
    </row>
    <row r="319" spans="1:25" ht="12.75" customHeight="1" thickTop="1" thickBot="1" x14ac:dyDescent="0.25">
      <c r="A319" s="740" t="s">
        <v>562</v>
      </c>
      <c r="B319" s="741"/>
      <c r="C319" s="741"/>
      <c r="D319" s="741"/>
      <c r="E319" s="741"/>
      <c r="F319" s="741"/>
      <c r="G319" s="741"/>
      <c r="H319" s="741"/>
      <c r="I319" s="741"/>
      <c r="J319" s="741"/>
      <c r="K319" s="741"/>
      <c r="L319" s="741"/>
      <c r="M319" s="741"/>
      <c r="N319" s="742"/>
      <c r="V319" s="10"/>
      <c r="W319" s="10"/>
      <c r="X319" s="10"/>
      <c r="Y319" s="10"/>
    </row>
    <row r="320" spans="1:25" ht="12.75" customHeight="1" x14ac:dyDescent="0.2">
      <c r="A320" s="184" t="s">
        <v>48</v>
      </c>
      <c r="B320" s="149"/>
      <c r="C320" s="149"/>
      <c r="D320" s="150">
        <v>203073</v>
      </c>
      <c r="E320" s="185">
        <v>91402</v>
      </c>
      <c r="F320" s="152">
        <f>D320/E320</f>
        <v>2.2217566355221985</v>
      </c>
      <c r="G320" s="664">
        <v>174846</v>
      </c>
      <c r="H320" s="153">
        <v>84358</v>
      </c>
      <c r="I320" s="154">
        <f t="shared" ref="I320:I326" si="157">G320/D320</f>
        <v>0.86100072387762039</v>
      </c>
      <c r="J320" s="154">
        <f>+H320/E320</f>
        <v>0.92293385265092664</v>
      </c>
      <c r="K320" s="153">
        <v>67541</v>
      </c>
      <c r="L320" s="153">
        <v>63286</v>
      </c>
      <c r="M320" s="154">
        <f t="shared" ref="M320:M326" si="158">+K320/E320</f>
        <v>0.73894444322881336</v>
      </c>
      <c r="N320" s="155">
        <f>K320/H320</f>
        <v>0.80064724151829114</v>
      </c>
      <c r="V320" s="10"/>
      <c r="W320" s="10"/>
      <c r="X320" s="10"/>
      <c r="Y320" s="10"/>
    </row>
    <row r="321" spans="1:25" ht="12.75" customHeight="1" x14ac:dyDescent="0.2">
      <c r="A321" s="725" t="s">
        <v>49</v>
      </c>
      <c r="B321" s="728" t="s">
        <v>50</v>
      </c>
      <c r="C321" s="729"/>
      <c r="D321" s="156">
        <v>171128</v>
      </c>
      <c r="E321" s="186">
        <v>69856</v>
      </c>
      <c r="F321" s="158">
        <f>D321/E321</f>
        <v>2.4497251488776914</v>
      </c>
      <c r="G321" s="665">
        <v>148183</v>
      </c>
      <c r="H321" s="159">
        <v>65378</v>
      </c>
      <c r="I321" s="160">
        <f t="shared" si="157"/>
        <v>0.86591907811696511</v>
      </c>
      <c r="J321" s="160">
        <f t="shared" ref="J321:J326" si="159">+H321/E321</f>
        <v>0.93589670178653228</v>
      </c>
      <c r="K321" s="159">
        <v>52535</v>
      </c>
      <c r="L321" s="159">
        <v>49067</v>
      </c>
      <c r="M321" s="160">
        <f t="shared" si="158"/>
        <v>0.75204706825469536</v>
      </c>
      <c r="N321" s="161">
        <f t="shared" ref="N321:N326" si="160">K321/H321</f>
        <v>0.80355777172749243</v>
      </c>
      <c r="V321" s="10"/>
      <c r="W321" s="10"/>
      <c r="X321" s="10"/>
      <c r="Y321" s="10"/>
    </row>
    <row r="322" spans="1:25" ht="12.75" customHeight="1" x14ac:dyDescent="0.2">
      <c r="A322" s="726"/>
      <c r="B322" s="730" t="s">
        <v>49</v>
      </c>
      <c r="C322" s="162" t="s">
        <v>51</v>
      </c>
      <c r="D322" s="163">
        <v>142337</v>
      </c>
      <c r="E322" s="187">
        <v>65629</v>
      </c>
      <c r="F322" s="165">
        <f t="shared" ref="F322:F326" si="161">D322/E322</f>
        <v>2.1688125676149261</v>
      </c>
      <c r="G322" s="666">
        <v>123602</v>
      </c>
      <c r="H322" s="166">
        <v>61452</v>
      </c>
      <c r="I322" s="167">
        <f t="shared" si="157"/>
        <v>0.86837575612806228</v>
      </c>
      <c r="J322" s="167">
        <f t="shared" si="159"/>
        <v>0.936354355544043</v>
      </c>
      <c r="K322" s="166">
        <v>49639</v>
      </c>
      <c r="L322" s="166">
        <v>44717</v>
      </c>
      <c r="M322" s="167">
        <f t="shared" si="158"/>
        <v>0.75635770772067223</v>
      </c>
      <c r="N322" s="168">
        <f t="shared" si="160"/>
        <v>0.8077686649742889</v>
      </c>
      <c r="V322" s="10"/>
      <c r="W322" s="10"/>
      <c r="X322" s="10"/>
      <c r="Y322" s="10"/>
    </row>
    <row r="323" spans="1:25" ht="12.75" customHeight="1" x14ac:dyDescent="0.2">
      <c r="A323" s="726"/>
      <c r="B323" s="731"/>
      <c r="C323" s="169" t="s">
        <v>52</v>
      </c>
      <c r="D323" s="170">
        <v>28791</v>
      </c>
      <c r="E323" s="188">
        <v>13357</v>
      </c>
      <c r="F323" s="172">
        <f t="shared" si="161"/>
        <v>2.1554989892940033</v>
      </c>
      <c r="G323" s="667">
        <v>24581</v>
      </c>
      <c r="H323" s="173">
        <v>11853</v>
      </c>
      <c r="I323" s="174">
        <f t="shared" si="157"/>
        <v>0.85377374874092593</v>
      </c>
      <c r="J323" s="174">
        <f t="shared" si="159"/>
        <v>0.88739986523920045</v>
      </c>
      <c r="K323" s="173">
        <v>5257</v>
      </c>
      <c r="L323" s="173">
        <v>4670</v>
      </c>
      <c r="M323" s="174">
        <f t="shared" si="158"/>
        <v>0.39357640188665122</v>
      </c>
      <c r="N323" s="175">
        <f t="shared" si="160"/>
        <v>0.44351640934784442</v>
      </c>
      <c r="V323" s="10"/>
      <c r="W323" s="10"/>
      <c r="X323" s="10"/>
      <c r="Y323" s="10"/>
    </row>
    <row r="324" spans="1:25" ht="12.75" customHeight="1" x14ac:dyDescent="0.2">
      <c r="A324" s="726"/>
      <c r="B324" s="728" t="s">
        <v>53</v>
      </c>
      <c r="C324" s="729"/>
      <c r="D324" s="156">
        <f>D320-D321</f>
        <v>31945</v>
      </c>
      <c r="E324" s="186">
        <v>25515</v>
      </c>
      <c r="F324" s="158">
        <f t="shared" si="161"/>
        <v>1.2520086223789928</v>
      </c>
      <c r="G324" s="668">
        <f>G320-G321</f>
        <v>26663</v>
      </c>
      <c r="H324" s="159">
        <v>22115</v>
      </c>
      <c r="I324" s="160">
        <f t="shared" si="157"/>
        <v>0.8346533103772108</v>
      </c>
      <c r="J324" s="160">
        <f t="shared" si="159"/>
        <v>0.8667450519302371</v>
      </c>
      <c r="K324" s="159">
        <v>16330</v>
      </c>
      <c r="L324" s="159">
        <v>14580</v>
      </c>
      <c r="M324" s="160">
        <f t="shared" si="158"/>
        <v>0.64001567705271412</v>
      </c>
      <c r="N324" s="161">
        <f t="shared" si="160"/>
        <v>0.73841284196246892</v>
      </c>
      <c r="V324" s="10"/>
      <c r="W324" s="10"/>
      <c r="X324" s="10"/>
      <c r="Y324" s="10"/>
    </row>
    <row r="325" spans="1:25" ht="12.75" customHeight="1" x14ac:dyDescent="0.2">
      <c r="A325" s="726"/>
      <c r="B325" s="730" t="s">
        <v>49</v>
      </c>
      <c r="C325" s="162" t="s">
        <v>51</v>
      </c>
      <c r="D325" s="163">
        <v>30879</v>
      </c>
      <c r="E325" s="187">
        <v>24889</v>
      </c>
      <c r="F325" s="165">
        <f t="shared" si="161"/>
        <v>1.240668568443891</v>
      </c>
      <c r="G325" s="666">
        <v>25791</v>
      </c>
      <c r="H325" s="166">
        <v>21554</v>
      </c>
      <c r="I325" s="167">
        <f t="shared" si="157"/>
        <v>0.83522782473525692</v>
      </c>
      <c r="J325" s="167">
        <f t="shared" si="159"/>
        <v>0.86600506247739961</v>
      </c>
      <c r="K325" s="166">
        <v>15886</v>
      </c>
      <c r="L325" s="166">
        <v>14149</v>
      </c>
      <c r="M325" s="167">
        <f t="shared" si="158"/>
        <v>0.63827393627707019</v>
      </c>
      <c r="N325" s="168">
        <f t="shared" si="160"/>
        <v>0.73703256936067552</v>
      </c>
      <c r="V325" s="10"/>
      <c r="W325" s="10"/>
      <c r="X325" s="10"/>
      <c r="Y325" s="10"/>
    </row>
    <row r="326" spans="1:25" ht="12.75" customHeight="1" thickBot="1" x14ac:dyDescent="0.25">
      <c r="A326" s="727"/>
      <c r="B326" s="732"/>
      <c r="C326" s="189" t="s">
        <v>52</v>
      </c>
      <c r="D326" s="190">
        <v>1066</v>
      </c>
      <c r="E326" s="191">
        <v>852</v>
      </c>
      <c r="F326" s="192">
        <f t="shared" si="161"/>
        <v>1.2511737089201878</v>
      </c>
      <c r="G326" s="669">
        <v>872</v>
      </c>
      <c r="H326" s="193">
        <v>734</v>
      </c>
      <c r="I326" s="194">
        <f t="shared" si="157"/>
        <v>0.81801125703564725</v>
      </c>
      <c r="J326" s="194">
        <f t="shared" si="159"/>
        <v>0.86150234741784038</v>
      </c>
      <c r="K326" s="193">
        <v>493</v>
      </c>
      <c r="L326" s="193">
        <v>440</v>
      </c>
      <c r="M326" s="194">
        <f t="shared" si="158"/>
        <v>0.57863849765258213</v>
      </c>
      <c r="N326" s="195">
        <f t="shared" si="160"/>
        <v>0.67166212534059944</v>
      </c>
      <c r="V326" s="10"/>
      <c r="W326" s="10"/>
      <c r="X326" s="10"/>
      <c r="Y326" s="10"/>
    </row>
    <row r="327" spans="1:25" ht="12.75" customHeight="1" thickTop="1" thickBot="1" x14ac:dyDescent="0.25">
      <c r="A327" s="740" t="s">
        <v>591</v>
      </c>
      <c r="B327" s="741"/>
      <c r="C327" s="741"/>
      <c r="D327" s="741"/>
      <c r="E327" s="741"/>
      <c r="F327" s="741"/>
      <c r="G327" s="741"/>
      <c r="H327" s="741"/>
      <c r="I327" s="741"/>
      <c r="J327" s="741"/>
      <c r="K327" s="741"/>
      <c r="L327" s="741"/>
      <c r="M327" s="741"/>
      <c r="N327" s="742"/>
      <c r="V327" s="10"/>
      <c r="W327" s="10"/>
      <c r="X327" s="10"/>
      <c r="Y327" s="10"/>
    </row>
    <row r="328" spans="1:25" ht="12.75" customHeight="1" x14ac:dyDescent="0.2">
      <c r="A328" s="184" t="s">
        <v>48</v>
      </c>
      <c r="B328" s="149"/>
      <c r="C328" s="149"/>
      <c r="D328" s="150">
        <v>193774</v>
      </c>
      <c r="E328" s="185">
        <v>88539</v>
      </c>
      <c r="F328" s="152">
        <f>D328/E328</f>
        <v>2.1885722675882944</v>
      </c>
      <c r="G328" s="664">
        <v>166197</v>
      </c>
      <c r="H328" s="153">
        <v>81764</v>
      </c>
      <c r="I328" s="154">
        <f t="shared" ref="I328:I334" si="162">G328/D328</f>
        <v>0.85768472550496966</v>
      </c>
      <c r="J328" s="154">
        <f>+H328/E328</f>
        <v>0.92348004834027941</v>
      </c>
      <c r="K328" s="153">
        <v>66425</v>
      </c>
      <c r="L328" s="153">
        <v>62196</v>
      </c>
      <c r="M328" s="154">
        <f t="shared" ref="M328:M334" si="163">+K328/E328</f>
        <v>0.75023435999954824</v>
      </c>
      <c r="N328" s="155">
        <f>K328/H328</f>
        <v>0.81239909984834402</v>
      </c>
      <c r="V328" s="10"/>
      <c r="W328" s="10"/>
      <c r="X328" s="10"/>
      <c r="Y328" s="10"/>
    </row>
    <row r="329" spans="1:25" ht="12.75" customHeight="1" x14ac:dyDescent="0.2">
      <c r="A329" s="725" t="s">
        <v>49</v>
      </c>
      <c r="B329" s="728" t="s">
        <v>50</v>
      </c>
      <c r="C329" s="729"/>
      <c r="D329" s="156">
        <v>165088</v>
      </c>
      <c r="E329" s="186">
        <v>68879</v>
      </c>
      <c r="F329" s="158">
        <f>D329/E329</f>
        <v>2.3967827639774097</v>
      </c>
      <c r="G329" s="665">
        <v>142465</v>
      </c>
      <c r="H329" s="159">
        <v>64495</v>
      </c>
      <c r="I329" s="160">
        <f t="shared" si="162"/>
        <v>0.86296399496026366</v>
      </c>
      <c r="J329" s="160">
        <f t="shared" ref="J329:J334" si="164">+H329/E329</f>
        <v>0.93635215377691317</v>
      </c>
      <c r="K329" s="159">
        <v>52497</v>
      </c>
      <c r="L329" s="159">
        <v>49057</v>
      </c>
      <c r="M329" s="160">
        <f t="shared" si="163"/>
        <v>0.76216263302312748</v>
      </c>
      <c r="N329" s="161">
        <f t="shared" ref="N329:N334" si="165">K329/H329</f>
        <v>0.81397007519962783</v>
      </c>
      <c r="V329" s="10"/>
      <c r="W329" s="10"/>
      <c r="X329" s="10"/>
      <c r="Y329" s="10"/>
    </row>
    <row r="330" spans="1:25" ht="12.75" customHeight="1" x14ac:dyDescent="0.2">
      <c r="A330" s="726"/>
      <c r="B330" s="730" t="s">
        <v>49</v>
      </c>
      <c r="C330" s="162" t="s">
        <v>51</v>
      </c>
      <c r="D330" s="163">
        <v>137839</v>
      </c>
      <c r="E330" s="187">
        <v>64799</v>
      </c>
      <c r="F330" s="165">
        <f t="shared" ref="F330:F334" si="166">D330/E330</f>
        <v>2.1271778885476627</v>
      </c>
      <c r="G330" s="666">
        <v>119379</v>
      </c>
      <c r="H330" s="166">
        <v>60692</v>
      </c>
      <c r="I330" s="167">
        <f t="shared" si="162"/>
        <v>0.86607563897010276</v>
      </c>
      <c r="J330" s="167">
        <f t="shared" si="164"/>
        <v>0.93661939227457214</v>
      </c>
      <c r="K330" s="166">
        <v>49397</v>
      </c>
      <c r="L330" s="166">
        <v>44648</v>
      </c>
      <c r="M330" s="167">
        <f t="shared" si="163"/>
        <v>0.76231114677695644</v>
      </c>
      <c r="N330" s="168">
        <f t="shared" si="165"/>
        <v>0.81389639491201471</v>
      </c>
      <c r="V330" s="10"/>
      <c r="W330" s="10"/>
      <c r="X330" s="10"/>
      <c r="Y330" s="10"/>
    </row>
    <row r="331" spans="1:25" ht="12.75" customHeight="1" x14ac:dyDescent="0.2">
      <c r="A331" s="726"/>
      <c r="B331" s="731"/>
      <c r="C331" s="169" t="s">
        <v>52</v>
      </c>
      <c r="D331" s="170">
        <v>27249</v>
      </c>
      <c r="E331" s="188">
        <v>12846</v>
      </c>
      <c r="F331" s="172">
        <f t="shared" si="166"/>
        <v>2.1212050443717887</v>
      </c>
      <c r="G331" s="667">
        <v>23086</v>
      </c>
      <c r="H331" s="173">
        <v>11466</v>
      </c>
      <c r="I331" s="174">
        <f t="shared" si="162"/>
        <v>0.84722375133032402</v>
      </c>
      <c r="J331" s="174">
        <f t="shared" si="164"/>
        <v>0.89257356375525454</v>
      </c>
      <c r="K331" s="173">
        <v>5405</v>
      </c>
      <c r="L331" s="173">
        <v>4758</v>
      </c>
      <c r="M331" s="174">
        <f t="shared" si="163"/>
        <v>0.42075354195858633</v>
      </c>
      <c r="N331" s="175">
        <f t="shared" si="165"/>
        <v>0.47139368567939999</v>
      </c>
      <c r="V331" s="10"/>
      <c r="W331" s="10"/>
      <c r="X331" s="10"/>
      <c r="Y331" s="10"/>
    </row>
    <row r="332" spans="1:25" ht="12.75" customHeight="1" x14ac:dyDescent="0.2">
      <c r="A332" s="726"/>
      <c r="B332" s="728" t="s">
        <v>53</v>
      </c>
      <c r="C332" s="729"/>
      <c r="D332" s="156">
        <v>28686</v>
      </c>
      <c r="E332" s="186">
        <v>23804</v>
      </c>
      <c r="F332" s="158">
        <f t="shared" si="166"/>
        <v>1.2050915812468492</v>
      </c>
      <c r="G332" s="668">
        <v>23732</v>
      </c>
      <c r="H332" s="159">
        <v>19944</v>
      </c>
      <c r="I332" s="160">
        <f t="shared" si="162"/>
        <v>0.82730251690720213</v>
      </c>
      <c r="J332" s="160">
        <f t="shared" si="164"/>
        <v>0.83784237943202822</v>
      </c>
      <c r="K332" s="159">
        <v>15011</v>
      </c>
      <c r="L332" s="159">
        <v>13462</v>
      </c>
      <c r="M332" s="160">
        <f t="shared" si="163"/>
        <v>0.63060830112586119</v>
      </c>
      <c r="N332" s="161">
        <f t="shared" si="165"/>
        <v>0.75265744083433617</v>
      </c>
      <c r="V332" s="10"/>
      <c r="W332" s="10"/>
      <c r="X332" s="10"/>
      <c r="Y332" s="10"/>
    </row>
    <row r="333" spans="1:25" ht="12.75" customHeight="1" x14ac:dyDescent="0.2">
      <c r="A333" s="726"/>
      <c r="B333" s="730" t="s">
        <v>49</v>
      </c>
      <c r="C333" s="162" t="s">
        <v>51</v>
      </c>
      <c r="D333" s="163">
        <v>27482</v>
      </c>
      <c r="E333" s="187">
        <v>22393</v>
      </c>
      <c r="F333" s="165">
        <f t="shared" si="166"/>
        <v>1.2272585182869646</v>
      </c>
      <c r="G333" s="666">
        <v>22782</v>
      </c>
      <c r="H333" s="166">
        <v>19332</v>
      </c>
      <c r="I333" s="167">
        <f t="shared" si="162"/>
        <v>0.8289789680518157</v>
      </c>
      <c r="J333" s="167">
        <f t="shared" si="164"/>
        <v>0.86330549725360606</v>
      </c>
      <c r="K333" s="166">
        <v>14497</v>
      </c>
      <c r="L333" s="166">
        <v>12968</v>
      </c>
      <c r="M333" s="167">
        <f t="shared" si="163"/>
        <v>0.64738980931541101</v>
      </c>
      <c r="N333" s="168">
        <f t="shared" si="165"/>
        <v>0.74989654458928201</v>
      </c>
      <c r="V333" s="10"/>
      <c r="W333" s="10"/>
      <c r="X333" s="10"/>
      <c r="Y333" s="10"/>
    </row>
    <row r="334" spans="1:25" ht="12.75" customHeight="1" thickBot="1" x14ac:dyDescent="0.25">
      <c r="A334" s="727"/>
      <c r="B334" s="732"/>
      <c r="C334" s="189" t="s">
        <v>52</v>
      </c>
      <c r="D334" s="190">
        <v>1204</v>
      </c>
      <c r="E334" s="191">
        <v>937</v>
      </c>
      <c r="F334" s="192">
        <f t="shared" si="166"/>
        <v>1.2849519743863393</v>
      </c>
      <c r="G334" s="669">
        <v>950</v>
      </c>
      <c r="H334" s="193">
        <v>802</v>
      </c>
      <c r="I334" s="194">
        <f t="shared" si="162"/>
        <v>0.78903654485049834</v>
      </c>
      <c r="J334" s="194">
        <f t="shared" si="164"/>
        <v>0.85592315901814298</v>
      </c>
      <c r="K334" s="193">
        <v>566</v>
      </c>
      <c r="L334" s="193">
        <v>509</v>
      </c>
      <c r="M334" s="194">
        <f t="shared" si="163"/>
        <v>0.60405549626467447</v>
      </c>
      <c r="N334" s="195">
        <f t="shared" si="165"/>
        <v>0.70573566084788031</v>
      </c>
      <c r="V334" s="10"/>
      <c r="W334" s="10"/>
      <c r="X334" s="10"/>
      <c r="Y334" s="10"/>
    </row>
    <row r="335" spans="1:25" ht="12.75" customHeight="1" thickTop="1" thickBot="1" x14ac:dyDescent="0.25">
      <c r="A335" s="740" t="s">
        <v>595</v>
      </c>
      <c r="B335" s="741"/>
      <c r="C335" s="741"/>
      <c r="D335" s="741"/>
      <c r="E335" s="741"/>
      <c r="F335" s="741"/>
      <c r="G335" s="741"/>
      <c r="H335" s="741"/>
      <c r="I335" s="741"/>
      <c r="J335" s="741"/>
      <c r="K335" s="741"/>
      <c r="L335" s="741"/>
      <c r="M335" s="741"/>
      <c r="N335" s="742"/>
      <c r="V335" s="10"/>
      <c r="W335" s="10"/>
      <c r="X335" s="10"/>
      <c r="Y335" s="10"/>
    </row>
    <row r="336" spans="1:25" ht="12.75" customHeight="1" x14ac:dyDescent="0.2">
      <c r="A336" s="184" t="s">
        <v>48</v>
      </c>
      <c r="B336" s="149"/>
      <c r="C336" s="149"/>
      <c r="D336" s="150">
        <v>201016</v>
      </c>
      <c r="E336" s="185">
        <v>91222</v>
      </c>
      <c r="F336" s="152">
        <f>D336/E336</f>
        <v>2.2035912389555152</v>
      </c>
      <c r="G336" s="664">
        <v>173487</v>
      </c>
      <c r="H336" s="153">
        <v>84912</v>
      </c>
      <c r="I336" s="154">
        <f t="shared" ref="I336:I342" si="167">G336/D336</f>
        <v>0.86305070243164728</v>
      </c>
      <c r="J336" s="154">
        <f>+H336/E336</f>
        <v>0.93082808971520026</v>
      </c>
      <c r="K336" s="153">
        <v>70161</v>
      </c>
      <c r="L336" s="153">
        <v>65888</v>
      </c>
      <c r="M336" s="154">
        <f t="shared" ref="M336:M342" si="168">+K336/E336</f>
        <v>0.76912367630615419</v>
      </c>
      <c r="N336" s="155">
        <f>K336/H336</f>
        <v>0.82627897117015259</v>
      </c>
      <c r="V336" s="10"/>
      <c r="W336" s="10"/>
      <c r="X336" s="10"/>
      <c r="Y336" s="10"/>
    </row>
    <row r="337" spans="1:25" ht="12.75" customHeight="1" x14ac:dyDescent="0.2">
      <c r="A337" s="725" t="s">
        <v>49</v>
      </c>
      <c r="B337" s="728" t="s">
        <v>50</v>
      </c>
      <c r="C337" s="729"/>
      <c r="D337" s="156">
        <v>173158</v>
      </c>
      <c r="E337" s="186">
        <v>72160</v>
      </c>
      <c r="F337" s="158">
        <f>D337/E337</f>
        <v>2.3996396895787138</v>
      </c>
      <c r="G337" s="665">
        <v>150077</v>
      </c>
      <c r="H337" s="159">
        <v>67948</v>
      </c>
      <c r="I337" s="160">
        <f t="shared" si="167"/>
        <v>0.86670555215467959</v>
      </c>
      <c r="J337" s="160">
        <f t="shared" ref="J337:J342" si="169">+H337/E337</f>
        <v>0.94162971175166299</v>
      </c>
      <c r="K337" s="159">
        <v>56257</v>
      </c>
      <c r="L337" s="159">
        <v>52899</v>
      </c>
      <c r="M337" s="160">
        <f t="shared" si="168"/>
        <v>0.77961474501108652</v>
      </c>
      <c r="N337" s="161">
        <f t="shared" ref="N337:N342" si="170">K337/H337</f>
        <v>0.8279419556131159</v>
      </c>
      <c r="V337" s="10"/>
      <c r="W337" s="10"/>
      <c r="X337" s="10"/>
      <c r="Y337" s="10"/>
    </row>
    <row r="338" spans="1:25" ht="12.75" customHeight="1" x14ac:dyDescent="0.2">
      <c r="A338" s="726"/>
      <c r="B338" s="730" t="s">
        <v>49</v>
      </c>
      <c r="C338" s="162" t="s">
        <v>51</v>
      </c>
      <c r="D338" s="163">
        <v>145018</v>
      </c>
      <c r="E338" s="187">
        <v>68177</v>
      </c>
      <c r="F338" s="165">
        <f t="shared" ref="F338:F342" si="171">D338/E338</f>
        <v>2.1270809803892807</v>
      </c>
      <c r="G338" s="666">
        <v>126604</v>
      </c>
      <c r="H338" s="166">
        <v>64161</v>
      </c>
      <c r="I338" s="167">
        <f t="shared" si="167"/>
        <v>0.87302265925609235</v>
      </c>
      <c r="J338" s="167">
        <f t="shared" si="169"/>
        <v>0.94109450401161687</v>
      </c>
      <c r="K338" s="166">
        <v>53175</v>
      </c>
      <c r="L338" s="166">
        <v>48210</v>
      </c>
      <c r="M338" s="167">
        <f t="shared" si="168"/>
        <v>0.77995511682825591</v>
      </c>
      <c r="N338" s="168">
        <f t="shared" si="170"/>
        <v>0.82877448917566743</v>
      </c>
      <c r="V338" s="10"/>
      <c r="W338" s="10"/>
      <c r="X338" s="10"/>
      <c r="Y338" s="10"/>
    </row>
    <row r="339" spans="1:25" ht="12.75" customHeight="1" x14ac:dyDescent="0.2">
      <c r="A339" s="726"/>
      <c r="B339" s="731"/>
      <c r="C339" s="169" t="s">
        <v>52</v>
      </c>
      <c r="D339" s="170">
        <v>28140</v>
      </c>
      <c r="E339" s="188">
        <v>13049</v>
      </c>
      <c r="F339" s="172">
        <f t="shared" si="171"/>
        <v>2.1564870871331134</v>
      </c>
      <c r="G339" s="667">
        <v>23473</v>
      </c>
      <c r="H339" s="173">
        <v>11725</v>
      </c>
      <c r="I339" s="174">
        <f t="shared" si="167"/>
        <v>0.83415067519545127</v>
      </c>
      <c r="J339" s="174">
        <f t="shared" si="169"/>
        <v>0.898536286305464</v>
      </c>
      <c r="K339" s="173">
        <v>5699</v>
      </c>
      <c r="L339" s="173">
        <v>5081</v>
      </c>
      <c r="M339" s="174">
        <f t="shared" si="168"/>
        <v>0.43673844739060463</v>
      </c>
      <c r="N339" s="175">
        <f t="shared" si="170"/>
        <v>0.48605543710021321</v>
      </c>
      <c r="V339" s="10"/>
      <c r="W339" s="10"/>
      <c r="X339" s="10"/>
      <c r="Y339" s="10"/>
    </row>
    <row r="340" spans="1:25" ht="12.75" customHeight="1" x14ac:dyDescent="0.2">
      <c r="A340" s="726"/>
      <c r="B340" s="728" t="s">
        <v>53</v>
      </c>
      <c r="C340" s="729"/>
      <c r="D340" s="156">
        <v>27858</v>
      </c>
      <c r="E340" s="186">
        <v>22293</v>
      </c>
      <c r="F340" s="158">
        <f t="shared" si="171"/>
        <v>1.2496299286771633</v>
      </c>
      <c r="G340" s="668">
        <v>23410</v>
      </c>
      <c r="H340" s="159">
        <v>19472</v>
      </c>
      <c r="I340" s="160">
        <f t="shared" si="167"/>
        <v>0.84033311795534493</v>
      </c>
      <c r="J340" s="160">
        <f t="shared" si="169"/>
        <v>0.87345803615484685</v>
      </c>
      <c r="K340" s="159">
        <v>14978</v>
      </c>
      <c r="L340" s="159">
        <v>13300</v>
      </c>
      <c r="M340" s="160">
        <f t="shared" si="168"/>
        <v>0.67187009375140183</v>
      </c>
      <c r="N340" s="161">
        <f t="shared" si="170"/>
        <v>0.76920706655710769</v>
      </c>
      <c r="V340" s="10"/>
      <c r="W340" s="10"/>
      <c r="X340" s="10"/>
      <c r="Y340" s="10"/>
    </row>
    <row r="341" spans="1:25" ht="12.75" customHeight="1" x14ac:dyDescent="0.2">
      <c r="A341" s="726"/>
      <c r="B341" s="730" t="s">
        <v>49</v>
      </c>
      <c r="C341" s="162" t="s">
        <v>51</v>
      </c>
      <c r="D341" s="163">
        <v>26561</v>
      </c>
      <c r="E341" s="187">
        <v>21560</v>
      </c>
      <c r="F341" s="165">
        <f t="shared" si="171"/>
        <v>1.2319573283858998</v>
      </c>
      <c r="G341" s="666">
        <v>22331</v>
      </c>
      <c r="H341" s="166">
        <v>18823</v>
      </c>
      <c r="I341" s="167">
        <f t="shared" si="167"/>
        <v>0.84074394789352813</v>
      </c>
      <c r="J341" s="167">
        <f t="shared" si="169"/>
        <v>0.87305194805194808</v>
      </c>
      <c r="K341" s="166">
        <v>14518</v>
      </c>
      <c r="L341" s="166">
        <v>12846</v>
      </c>
      <c r="M341" s="167">
        <f t="shared" si="168"/>
        <v>0.67337662337662341</v>
      </c>
      <c r="N341" s="168">
        <f t="shared" si="170"/>
        <v>0.7712904425436965</v>
      </c>
      <c r="V341" s="10"/>
      <c r="W341" s="10"/>
      <c r="X341" s="10"/>
      <c r="Y341" s="10"/>
    </row>
    <row r="342" spans="1:25" ht="12.75" customHeight="1" thickBot="1" x14ac:dyDescent="0.25">
      <c r="A342" s="727"/>
      <c r="B342" s="732"/>
      <c r="C342" s="189" t="s">
        <v>52</v>
      </c>
      <c r="D342" s="190">
        <v>1297</v>
      </c>
      <c r="E342" s="191">
        <v>988</v>
      </c>
      <c r="F342" s="192">
        <f t="shared" si="171"/>
        <v>1.3127530364372471</v>
      </c>
      <c r="G342" s="669">
        <v>1079</v>
      </c>
      <c r="H342" s="193">
        <v>837</v>
      </c>
      <c r="I342" s="194">
        <f t="shared" si="167"/>
        <v>0.83191981495759448</v>
      </c>
      <c r="J342" s="194">
        <f t="shared" si="169"/>
        <v>0.84716599190283404</v>
      </c>
      <c r="K342" s="193">
        <v>507</v>
      </c>
      <c r="L342" s="193">
        <v>459</v>
      </c>
      <c r="M342" s="194">
        <f t="shared" si="168"/>
        <v>0.51315789473684215</v>
      </c>
      <c r="N342" s="195">
        <f t="shared" si="170"/>
        <v>0.60573476702508966</v>
      </c>
      <c r="V342" s="10"/>
      <c r="W342" s="10"/>
      <c r="X342" s="10"/>
      <c r="Y342" s="10"/>
    </row>
    <row r="343" spans="1:25" ht="12.75" customHeight="1" thickTop="1" thickBot="1" x14ac:dyDescent="0.25">
      <c r="A343" s="721" t="s">
        <v>599</v>
      </c>
      <c r="B343" s="722"/>
      <c r="C343" s="722"/>
      <c r="D343" s="722"/>
      <c r="E343" s="722"/>
      <c r="F343" s="722"/>
      <c r="G343" s="722"/>
      <c r="H343" s="722"/>
      <c r="I343" s="722"/>
      <c r="J343" s="722"/>
      <c r="K343" s="722"/>
      <c r="L343" s="722"/>
      <c r="M343" s="722"/>
      <c r="N343" s="739"/>
      <c r="V343" s="10"/>
      <c r="W343" s="10"/>
      <c r="X343" s="10"/>
      <c r="Y343" s="10"/>
    </row>
    <row r="344" spans="1:25" ht="12.75" customHeight="1" x14ac:dyDescent="0.2">
      <c r="A344" s="184" t="s">
        <v>48</v>
      </c>
      <c r="B344" s="149"/>
      <c r="C344" s="149"/>
      <c r="D344" s="150">
        <v>201827</v>
      </c>
      <c r="E344" s="185">
        <v>92752</v>
      </c>
      <c r="F344" s="152">
        <f>D344/E344</f>
        <v>2.175985423494911</v>
      </c>
      <c r="G344" s="664">
        <v>181255</v>
      </c>
      <c r="H344" s="153">
        <v>88822</v>
      </c>
      <c r="I344" s="154">
        <f t="shared" ref="I344:I350" si="172">G344/D344</f>
        <v>0.89807112031591407</v>
      </c>
      <c r="J344" s="154">
        <f>+H344/E344</f>
        <v>0.95762894600655513</v>
      </c>
      <c r="K344" s="153">
        <v>73368</v>
      </c>
      <c r="L344" s="153">
        <v>69488</v>
      </c>
      <c r="M344" s="154">
        <f t="shared" ref="M344:M350" si="173">+K344/E344</f>
        <v>0.79101259272037261</v>
      </c>
      <c r="N344" s="155">
        <f>K344/H344</f>
        <v>0.82601157370921618</v>
      </c>
      <c r="V344" s="10"/>
      <c r="W344" s="10"/>
      <c r="X344" s="10"/>
      <c r="Y344" s="10"/>
    </row>
    <row r="345" spans="1:25" ht="12.75" customHeight="1" x14ac:dyDescent="0.2">
      <c r="A345" s="725" t="s">
        <v>49</v>
      </c>
      <c r="B345" s="728" t="s">
        <v>50</v>
      </c>
      <c r="C345" s="729"/>
      <c r="D345" s="156">
        <v>173900</v>
      </c>
      <c r="E345" s="186">
        <v>73290</v>
      </c>
      <c r="F345" s="158">
        <f>D345/E345</f>
        <v>2.3727657252012553</v>
      </c>
      <c r="G345" s="665">
        <v>155935</v>
      </c>
      <c r="H345" s="159">
        <v>70418</v>
      </c>
      <c r="I345" s="160">
        <f t="shared" si="172"/>
        <v>0.89669350201265097</v>
      </c>
      <c r="J345" s="160">
        <f t="shared" ref="J345:J350" si="174">+H345/E345</f>
        <v>0.96081320780461177</v>
      </c>
      <c r="K345" s="159">
        <v>58609</v>
      </c>
      <c r="L345" s="159">
        <v>55505</v>
      </c>
      <c r="M345" s="160">
        <f t="shared" si="173"/>
        <v>0.7996861781962068</v>
      </c>
      <c r="N345" s="161">
        <f t="shared" ref="N345:N350" si="175">K345/H345</f>
        <v>0.83230140021017351</v>
      </c>
      <c r="V345" s="10"/>
      <c r="W345" s="10"/>
      <c r="X345" s="10"/>
      <c r="Y345" s="10"/>
    </row>
    <row r="346" spans="1:25" ht="12.75" customHeight="1" x14ac:dyDescent="0.2">
      <c r="A346" s="726"/>
      <c r="B346" s="730" t="s">
        <v>49</v>
      </c>
      <c r="C346" s="162" t="s">
        <v>51</v>
      </c>
      <c r="D346" s="163">
        <v>146931</v>
      </c>
      <c r="E346" s="187">
        <v>69530</v>
      </c>
      <c r="F346" s="165">
        <f t="shared" ref="F346:F350" si="176">D346/E346</f>
        <v>2.1132029339853302</v>
      </c>
      <c r="G346" s="666">
        <v>132172</v>
      </c>
      <c r="H346" s="166">
        <v>66728</v>
      </c>
      <c r="I346" s="167">
        <f t="shared" si="172"/>
        <v>0.89955149015524294</v>
      </c>
      <c r="J346" s="167">
        <f t="shared" si="174"/>
        <v>0.95970084855458071</v>
      </c>
      <c r="K346" s="166">
        <v>55528</v>
      </c>
      <c r="L346" s="166">
        <v>50882</v>
      </c>
      <c r="M346" s="167">
        <f t="shared" si="173"/>
        <v>0.79861930102114198</v>
      </c>
      <c r="N346" s="168">
        <f t="shared" si="175"/>
        <v>0.83215441793549938</v>
      </c>
      <c r="V346" s="10"/>
      <c r="W346" s="10"/>
      <c r="X346" s="10"/>
      <c r="Y346" s="10"/>
    </row>
    <row r="347" spans="1:25" ht="12.75" customHeight="1" x14ac:dyDescent="0.2">
      <c r="A347" s="726"/>
      <c r="B347" s="731"/>
      <c r="C347" s="169" t="s">
        <v>52</v>
      </c>
      <c r="D347" s="170">
        <v>26969</v>
      </c>
      <c r="E347" s="188">
        <v>12472</v>
      </c>
      <c r="F347" s="172">
        <f t="shared" si="176"/>
        <v>2.1623636946760745</v>
      </c>
      <c r="G347" s="667">
        <v>23763</v>
      </c>
      <c r="H347" s="173">
        <v>11523</v>
      </c>
      <c r="I347" s="174">
        <f t="shared" si="172"/>
        <v>0.88112277058845345</v>
      </c>
      <c r="J347" s="174">
        <f t="shared" si="174"/>
        <v>0.92390955740859526</v>
      </c>
      <c r="K347" s="173">
        <v>5605</v>
      </c>
      <c r="L347" s="173">
        <v>5037</v>
      </c>
      <c r="M347" s="174">
        <f t="shared" si="173"/>
        <v>0.44940667094291215</v>
      </c>
      <c r="N347" s="175">
        <f t="shared" si="175"/>
        <v>0.4864184674130001</v>
      </c>
      <c r="V347" s="10"/>
      <c r="W347" s="10"/>
      <c r="X347" s="10"/>
      <c r="Y347" s="10"/>
    </row>
    <row r="348" spans="1:25" ht="12.75" customHeight="1" thickBot="1" x14ac:dyDescent="0.25">
      <c r="A348" s="726"/>
      <c r="B348" s="728" t="s">
        <v>53</v>
      </c>
      <c r="C348" s="729"/>
      <c r="D348" s="156">
        <v>27927</v>
      </c>
      <c r="E348" s="186">
        <v>22700</v>
      </c>
      <c r="F348" s="158">
        <f t="shared" si="176"/>
        <v>1.2302643171806167</v>
      </c>
      <c r="G348" s="668">
        <v>25320</v>
      </c>
      <c r="H348" s="159">
        <v>21168</v>
      </c>
      <c r="I348" s="160">
        <f t="shared" si="172"/>
        <v>0.90664947899881831</v>
      </c>
      <c r="J348" s="160">
        <f t="shared" si="174"/>
        <v>0.93251101321585905</v>
      </c>
      <c r="K348" s="159">
        <v>15943</v>
      </c>
      <c r="L348" s="159">
        <v>14331</v>
      </c>
      <c r="M348" s="160">
        <f t="shared" si="173"/>
        <v>0.70233480176211449</v>
      </c>
      <c r="N348" s="161">
        <f t="shared" si="175"/>
        <v>0.75316515495086922</v>
      </c>
      <c r="V348" s="10"/>
      <c r="W348" s="10"/>
      <c r="X348" s="10"/>
      <c r="Y348" s="10"/>
    </row>
    <row r="349" spans="1:25" ht="12.75" customHeight="1" thickTop="1" x14ac:dyDescent="0.2">
      <c r="A349" s="726"/>
      <c r="B349" s="730" t="s">
        <v>49</v>
      </c>
      <c r="C349" s="162" t="s">
        <v>51</v>
      </c>
      <c r="D349" s="163">
        <v>26782</v>
      </c>
      <c r="E349" s="187">
        <v>22047</v>
      </c>
      <c r="F349" s="165">
        <f t="shared" si="176"/>
        <v>1.2147684492221165</v>
      </c>
      <c r="G349" s="666">
        <v>24334</v>
      </c>
      <c r="H349" s="166">
        <v>20565</v>
      </c>
      <c r="I349" s="167">
        <f t="shared" si="172"/>
        <v>0.90859532521843034</v>
      </c>
      <c r="J349" s="167">
        <f t="shared" si="174"/>
        <v>0.9327799700639543</v>
      </c>
      <c r="K349" s="166">
        <v>15533</v>
      </c>
      <c r="L349" s="166">
        <v>13905</v>
      </c>
      <c r="M349" s="167">
        <f t="shared" si="173"/>
        <v>0.70454030026761005</v>
      </c>
      <c r="N349" s="168">
        <f t="shared" si="175"/>
        <v>0.75531242402139553</v>
      </c>
      <c r="O349" s="733" t="s">
        <v>603</v>
      </c>
      <c r="P349" s="736" t="s">
        <v>604</v>
      </c>
      <c r="V349" s="10"/>
      <c r="W349" s="10"/>
      <c r="X349" s="10"/>
      <c r="Y349" s="10"/>
    </row>
    <row r="350" spans="1:25" ht="12.75" customHeight="1" thickBot="1" x14ac:dyDescent="0.25">
      <c r="A350" s="727"/>
      <c r="B350" s="732"/>
      <c r="C350" s="189" t="s">
        <v>52</v>
      </c>
      <c r="D350" s="190">
        <v>1145</v>
      </c>
      <c r="E350" s="191">
        <v>919</v>
      </c>
      <c r="F350" s="192">
        <f t="shared" si="176"/>
        <v>1.2459194776931448</v>
      </c>
      <c r="G350" s="669">
        <v>986</v>
      </c>
      <c r="H350" s="193">
        <v>825</v>
      </c>
      <c r="I350" s="194">
        <f t="shared" si="172"/>
        <v>0.86113537117903927</v>
      </c>
      <c r="J350" s="194">
        <f t="shared" si="174"/>
        <v>0.89771490750816108</v>
      </c>
      <c r="K350" s="193">
        <v>472</v>
      </c>
      <c r="L350" s="193">
        <v>432</v>
      </c>
      <c r="M350" s="194">
        <f t="shared" si="173"/>
        <v>0.51360174102285094</v>
      </c>
      <c r="N350" s="195">
        <f t="shared" si="175"/>
        <v>0.57212121212121214</v>
      </c>
      <c r="O350" s="734"/>
      <c r="P350" s="737"/>
      <c r="V350" s="10"/>
      <c r="W350" s="10"/>
      <c r="X350" s="10"/>
      <c r="Y350" s="10"/>
    </row>
    <row r="351" spans="1:25" ht="12.75" customHeight="1" thickTop="1" thickBot="1" x14ac:dyDescent="0.25">
      <c r="A351" s="721" t="s">
        <v>602</v>
      </c>
      <c r="B351" s="722"/>
      <c r="C351" s="722"/>
      <c r="D351" s="722"/>
      <c r="E351" s="722"/>
      <c r="F351" s="722"/>
      <c r="G351" s="722"/>
      <c r="H351" s="722"/>
      <c r="I351" s="722"/>
      <c r="J351" s="722"/>
      <c r="K351" s="722"/>
      <c r="L351" s="722"/>
      <c r="M351" s="722"/>
      <c r="N351" s="739"/>
      <c r="O351" s="735"/>
      <c r="P351" s="738"/>
      <c r="V351" s="10"/>
      <c r="W351" s="10"/>
      <c r="X351" s="10"/>
      <c r="Y351" s="10"/>
    </row>
    <row r="352" spans="1:25" ht="12.75" customHeight="1" x14ac:dyDescent="0.2">
      <c r="A352" s="184" t="s">
        <v>48</v>
      </c>
      <c r="B352" s="149"/>
      <c r="C352" s="149"/>
      <c r="D352" s="150">
        <v>217772</v>
      </c>
      <c r="E352" s="185">
        <v>95979</v>
      </c>
      <c r="F352" s="152">
        <f>D352/E352</f>
        <v>2.268954667166776</v>
      </c>
      <c r="G352" s="664">
        <v>192180</v>
      </c>
      <c r="H352" s="153">
        <v>90884</v>
      </c>
      <c r="I352" s="154">
        <f t="shared" ref="I352:I358" si="177">G352/D352</f>
        <v>0.88248259647704941</v>
      </c>
      <c r="J352" s="154">
        <f>+H352/E352</f>
        <v>0.94691547109263485</v>
      </c>
      <c r="K352" s="153">
        <v>72204</v>
      </c>
      <c r="L352" s="153">
        <v>68309</v>
      </c>
      <c r="M352" s="154">
        <f t="shared" ref="M352:M358" si="178">+K352/E352</f>
        <v>0.75228956334198105</v>
      </c>
      <c r="N352" s="155">
        <f>K352/H352</f>
        <v>0.79446327186303423</v>
      </c>
      <c r="O352" s="154">
        <f>74686/E352</f>
        <v>0.77814938684503898</v>
      </c>
      <c r="P352" s="155">
        <f>74686/H352</f>
        <v>0.82177280929536556</v>
      </c>
      <c r="V352" s="10"/>
      <c r="W352" s="10"/>
      <c r="X352" s="10"/>
      <c r="Y352" s="10"/>
    </row>
    <row r="353" spans="1:25" ht="12.75" customHeight="1" x14ac:dyDescent="0.2">
      <c r="A353" s="725" t="s">
        <v>49</v>
      </c>
      <c r="B353" s="728" t="s">
        <v>50</v>
      </c>
      <c r="C353" s="729"/>
      <c r="D353" s="156">
        <v>185806</v>
      </c>
      <c r="E353" s="186">
        <v>74556</v>
      </c>
      <c r="F353" s="158">
        <f>D353/E353</f>
        <v>2.4921669617468747</v>
      </c>
      <c r="G353" s="665">
        <v>163676</v>
      </c>
      <c r="H353" s="159">
        <v>71262</v>
      </c>
      <c r="I353" s="160">
        <f t="shared" si="177"/>
        <v>0.88089727995866651</v>
      </c>
      <c r="J353" s="160">
        <f t="shared" ref="J353:J358" si="179">+H353/E353</f>
        <v>0.9558184451955577</v>
      </c>
      <c r="K353" s="159">
        <v>57782</v>
      </c>
      <c r="L353" s="159">
        <v>54954</v>
      </c>
      <c r="M353" s="160">
        <f t="shared" si="178"/>
        <v>0.77501475401040831</v>
      </c>
      <c r="N353" s="161">
        <f t="shared" ref="N353:N358" si="180">K353/H353</f>
        <v>0.81083887625943696</v>
      </c>
      <c r="O353" s="160">
        <f>59611/E353</f>
        <v>0.79954664949836363</v>
      </c>
      <c r="P353" s="161">
        <f>59611/H353</f>
        <v>0.83650472902809347</v>
      </c>
      <c r="V353" s="10"/>
      <c r="W353" s="10"/>
      <c r="X353" s="10"/>
      <c r="Y353" s="10"/>
    </row>
    <row r="354" spans="1:25" ht="12.75" customHeight="1" x14ac:dyDescent="0.2">
      <c r="A354" s="726"/>
      <c r="B354" s="730" t="s">
        <v>49</v>
      </c>
      <c r="C354" s="162" t="s">
        <v>51</v>
      </c>
      <c r="D354" s="163">
        <v>156331</v>
      </c>
      <c r="E354" s="187">
        <v>70553</v>
      </c>
      <c r="F354" s="165">
        <f t="shared" ref="F354:F358" si="181">D354/E354</f>
        <v>2.2157952177795415</v>
      </c>
      <c r="G354" s="666">
        <v>139570</v>
      </c>
      <c r="H354" s="166">
        <v>67371</v>
      </c>
      <c r="I354" s="167">
        <f t="shared" si="177"/>
        <v>0.89278518016260366</v>
      </c>
      <c r="J354" s="167">
        <f t="shared" si="179"/>
        <v>0.95489915382761892</v>
      </c>
      <c r="K354" s="166">
        <v>54122</v>
      </c>
      <c r="L354" s="166">
        <v>50139</v>
      </c>
      <c r="M354" s="167">
        <f t="shared" si="178"/>
        <v>0.76711124969880795</v>
      </c>
      <c r="N354" s="168">
        <f t="shared" si="180"/>
        <v>0.80334268453785751</v>
      </c>
      <c r="O354" s="167">
        <f>56605/E354</f>
        <v>0.80230465040466037</v>
      </c>
      <c r="P354" s="168">
        <f>56605/H354</f>
        <v>0.84019830490864023</v>
      </c>
      <c r="V354" s="10"/>
      <c r="W354" s="10"/>
      <c r="X354" s="10"/>
      <c r="Y354" s="10"/>
    </row>
    <row r="355" spans="1:25" ht="12.75" customHeight="1" x14ac:dyDescent="0.2">
      <c r="A355" s="726"/>
      <c r="B355" s="731"/>
      <c r="C355" s="169" t="s">
        <v>52</v>
      </c>
      <c r="D355" s="170">
        <v>28755</v>
      </c>
      <c r="E355" s="188">
        <v>13123</v>
      </c>
      <c r="F355" s="172">
        <f t="shared" si="181"/>
        <v>2.1911910386344586</v>
      </c>
      <c r="G355" s="667">
        <v>24106</v>
      </c>
      <c r="H355" s="173">
        <v>11865</v>
      </c>
      <c r="I355" s="174">
        <f t="shared" si="177"/>
        <v>0.83832376977916889</v>
      </c>
      <c r="J355" s="174">
        <f t="shared" si="179"/>
        <v>0.90413777337499046</v>
      </c>
      <c r="K355" s="173">
        <v>5698</v>
      </c>
      <c r="L355" s="173">
        <v>5201</v>
      </c>
      <c r="M355" s="174">
        <f t="shared" si="178"/>
        <v>0.43419949706621963</v>
      </c>
      <c r="N355" s="175">
        <f t="shared" si="180"/>
        <v>0.48023598820058999</v>
      </c>
      <c r="O355" s="174">
        <f>5960/E355</f>
        <v>0.45416444410576851</v>
      </c>
      <c r="P355" s="175">
        <f>5960/H355</f>
        <v>0.50231774125579431</v>
      </c>
      <c r="V355" s="10"/>
      <c r="W355" s="10"/>
      <c r="X355" s="10"/>
      <c r="Y355" s="10"/>
    </row>
    <row r="356" spans="1:25" ht="12.75" customHeight="1" x14ac:dyDescent="0.2">
      <c r="A356" s="726"/>
      <c r="B356" s="728" t="s">
        <v>53</v>
      </c>
      <c r="C356" s="729"/>
      <c r="D356" s="156">
        <v>32686</v>
      </c>
      <c r="E356" s="186">
        <v>25280</v>
      </c>
      <c r="F356" s="158">
        <f t="shared" si="181"/>
        <v>1.2929588607594937</v>
      </c>
      <c r="G356" s="668">
        <v>28504</v>
      </c>
      <c r="H356" s="159">
        <v>22798</v>
      </c>
      <c r="I356" s="160">
        <f t="shared" si="177"/>
        <v>0.87205531420179894</v>
      </c>
      <c r="J356" s="160">
        <f t="shared" si="179"/>
        <v>0.90181962025316453</v>
      </c>
      <c r="K356" s="159">
        <v>15724</v>
      </c>
      <c r="L356" s="159">
        <v>13675</v>
      </c>
      <c r="M356" s="160">
        <f t="shared" si="178"/>
        <v>0.62199367088607593</v>
      </c>
      <c r="N356" s="161">
        <f t="shared" si="180"/>
        <v>0.68970962365119748</v>
      </c>
      <c r="O356" s="160">
        <f>16697/E356</f>
        <v>0.66048259493670891</v>
      </c>
      <c r="P356" s="161">
        <f>16697/H356</f>
        <v>0.73238880603561718</v>
      </c>
      <c r="V356" s="10"/>
      <c r="W356" s="10"/>
      <c r="X356" s="10"/>
      <c r="Y356" s="10"/>
    </row>
    <row r="357" spans="1:25" ht="12.75" customHeight="1" x14ac:dyDescent="0.2">
      <c r="A357" s="726"/>
      <c r="B357" s="730" t="s">
        <v>49</v>
      </c>
      <c r="C357" s="162" t="s">
        <v>51</v>
      </c>
      <c r="D357" s="163">
        <v>30960</v>
      </c>
      <c r="E357" s="187">
        <v>24359</v>
      </c>
      <c r="F357" s="165">
        <f t="shared" si="181"/>
        <v>1.2709881358019623</v>
      </c>
      <c r="G357" s="666">
        <v>27049</v>
      </c>
      <c r="H357" s="166">
        <v>21994</v>
      </c>
      <c r="I357" s="167">
        <f t="shared" si="177"/>
        <v>0.87367571059431526</v>
      </c>
      <c r="J357" s="167">
        <f t="shared" si="179"/>
        <v>0.90291062851512793</v>
      </c>
      <c r="K357" s="166">
        <v>15328</v>
      </c>
      <c r="L357" s="166">
        <v>13264</v>
      </c>
      <c r="M357" s="167">
        <f t="shared" si="178"/>
        <v>0.6292540744693953</v>
      </c>
      <c r="N357" s="168">
        <f t="shared" si="180"/>
        <v>0.69691734109302539</v>
      </c>
      <c r="O357" s="167">
        <f>16292/E357</f>
        <v>0.66882876965392668</v>
      </c>
      <c r="P357" s="168">
        <f>16292/H357</f>
        <v>0.740747476584523</v>
      </c>
      <c r="V357" s="10"/>
      <c r="W357" s="10"/>
      <c r="X357" s="10"/>
      <c r="Y357" s="10"/>
    </row>
    <row r="358" spans="1:25" ht="12.75" customHeight="1" thickBot="1" x14ac:dyDescent="0.25">
      <c r="A358" s="727"/>
      <c r="B358" s="732"/>
      <c r="C358" s="189" t="s">
        <v>52</v>
      </c>
      <c r="D358" s="190">
        <v>1726</v>
      </c>
      <c r="E358" s="191">
        <v>1340</v>
      </c>
      <c r="F358" s="192">
        <f t="shared" si="181"/>
        <v>1.2880597014925372</v>
      </c>
      <c r="G358" s="669">
        <v>1455</v>
      </c>
      <c r="H358" s="193">
        <v>1154</v>
      </c>
      <c r="I358" s="194">
        <f t="shared" si="177"/>
        <v>0.84298957126303597</v>
      </c>
      <c r="J358" s="194">
        <f t="shared" si="179"/>
        <v>0.86119402985074622</v>
      </c>
      <c r="K358" s="193">
        <v>475</v>
      </c>
      <c r="L358" s="193">
        <v>423</v>
      </c>
      <c r="M358" s="194">
        <f t="shared" si="178"/>
        <v>0.35447761194029853</v>
      </c>
      <c r="N358" s="195">
        <f t="shared" si="180"/>
        <v>0.41161178509532065</v>
      </c>
      <c r="O358" s="194">
        <f>501/E358</f>
        <v>0.37388059701492538</v>
      </c>
      <c r="P358" s="195">
        <f>501/H358</f>
        <v>0.4341421143847487</v>
      </c>
      <c r="V358" s="10"/>
      <c r="W358" s="10"/>
      <c r="X358" s="10"/>
      <c r="Y358" s="10"/>
    </row>
    <row r="359" spans="1:25" ht="12.75" customHeight="1" thickTop="1" thickBot="1" x14ac:dyDescent="0.25">
      <c r="A359" s="721" t="s">
        <v>609</v>
      </c>
      <c r="B359" s="722"/>
      <c r="C359" s="722"/>
      <c r="D359" s="722"/>
      <c r="E359" s="722"/>
      <c r="F359" s="722"/>
      <c r="G359" s="722"/>
      <c r="H359" s="722"/>
      <c r="I359" s="722"/>
      <c r="J359" s="722"/>
      <c r="K359" s="722"/>
      <c r="L359" s="722"/>
      <c r="M359" s="722"/>
      <c r="N359" s="722"/>
      <c r="O359" s="723"/>
      <c r="P359" s="724"/>
      <c r="V359" s="10"/>
      <c r="W359" s="10"/>
      <c r="X359" s="10"/>
      <c r="Y359" s="10"/>
    </row>
    <row r="360" spans="1:25" ht="12.75" customHeight="1" x14ac:dyDescent="0.2">
      <c r="A360" s="184" t="s">
        <v>48</v>
      </c>
      <c r="B360" s="149"/>
      <c r="C360" s="149"/>
      <c r="D360" s="150">
        <v>220843</v>
      </c>
      <c r="E360" s="185">
        <v>94351</v>
      </c>
      <c r="F360" s="152">
        <f>D360/E360</f>
        <v>2.3406535171858276</v>
      </c>
      <c r="G360" s="664">
        <v>189330</v>
      </c>
      <c r="H360" s="153">
        <v>81760</v>
      </c>
      <c r="I360" s="154">
        <f t="shared" ref="I360:I366" si="182">G360/D360</f>
        <v>0.85730586887517379</v>
      </c>
      <c r="J360" s="154">
        <f>+H360/E360</f>
        <v>0.86655149388983688</v>
      </c>
      <c r="K360" s="153">
        <v>68482</v>
      </c>
      <c r="L360" s="153">
        <v>65492</v>
      </c>
      <c r="M360" s="154">
        <f t="shared" ref="M360:M366" si="183">+K360/E360</f>
        <v>0.72582166590709163</v>
      </c>
      <c r="N360" s="155">
        <f>K360/H360</f>
        <v>0.83759784735812137</v>
      </c>
      <c r="O360" s="154">
        <v>0.75148110000000001</v>
      </c>
      <c r="P360" s="155">
        <v>0.86720889999999995</v>
      </c>
      <c r="V360" s="10"/>
      <c r="W360" s="10"/>
      <c r="X360" s="10"/>
      <c r="Y360" s="10"/>
    </row>
    <row r="361" spans="1:25" ht="12.75" customHeight="1" x14ac:dyDescent="0.2">
      <c r="A361" s="725" t="s">
        <v>49</v>
      </c>
      <c r="B361" s="728" t="s">
        <v>50</v>
      </c>
      <c r="C361" s="729"/>
      <c r="D361" s="156">
        <v>192161</v>
      </c>
      <c r="E361" s="186">
        <v>76059</v>
      </c>
      <c r="F361" s="158">
        <f>D361/E361</f>
        <v>2.5264728697458554</v>
      </c>
      <c r="G361" s="665">
        <v>165842</v>
      </c>
      <c r="H361" s="159">
        <v>66509</v>
      </c>
      <c r="I361" s="160">
        <f t="shared" si="182"/>
        <v>0.86303672441338253</v>
      </c>
      <c r="J361" s="160">
        <f t="shared" ref="J361:J366" si="184">+H361/E361</f>
        <v>0.87443957979989217</v>
      </c>
      <c r="K361" s="159">
        <v>56540</v>
      </c>
      <c r="L361" s="159">
        <v>54104</v>
      </c>
      <c r="M361" s="160">
        <f t="shared" si="183"/>
        <v>0.74337027833655456</v>
      </c>
      <c r="N361" s="161">
        <f t="shared" ref="N361:N366" si="185">K361/H361</f>
        <v>0.85011051135936488</v>
      </c>
      <c r="O361" s="160">
        <v>0.76735160000000002</v>
      </c>
      <c r="P361" s="161">
        <v>0.87753530000000002</v>
      </c>
      <c r="V361" s="10"/>
      <c r="W361" s="10"/>
      <c r="X361" s="10"/>
      <c r="Y361" s="10"/>
    </row>
    <row r="362" spans="1:25" ht="12.75" customHeight="1" x14ac:dyDescent="0.2">
      <c r="A362" s="726"/>
      <c r="B362" s="730" t="s">
        <v>49</v>
      </c>
      <c r="C362" s="162" t="s">
        <v>51</v>
      </c>
      <c r="D362" s="163">
        <v>163340</v>
      </c>
      <c r="E362" s="187">
        <v>72282</v>
      </c>
      <c r="F362" s="165">
        <f t="shared" ref="F362:F366" si="186">D362/E362</f>
        <v>2.2597603829445783</v>
      </c>
      <c r="G362" s="666">
        <v>141551</v>
      </c>
      <c r="H362" s="166">
        <v>63598</v>
      </c>
      <c r="I362" s="167">
        <f t="shared" si="182"/>
        <v>0.86660340394269619</v>
      </c>
      <c r="J362" s="167">
        <f t="shared" si="184"/>
        <v>0.87985943941783573</v>
      </c>
      <c r="K362" s="166">
        <v>52801</v>
      </c>
      <c r="L362" s="166">
        <v>49284</v>
      </c>
      <c r="M362" s="167">
        <f t="shared" si="183"/>
        <v>0.73048615146232809</v>
      </c>
      <c r="N362" s="168">
        <f t="shared" si="185"/>
        <v>0.83023051039340856</v>
      </c>
      <c r="O362" s="167">
        <v>0.76414590000000004</v>
      </c>
      <c r="P362" s="168">
        <v>0.86848639999999999</v>
      </c>
      <c r="V362" s="10"/>
      <c r="W362" s="10"/>
      <c r="X362" s="10"/>
      <c r="Y362" s="10"/>
    </row>
    <row r="363" spans="1:25" ht="12.75" customHeight="1" x14ac:dyDescent="0.2">
      <c r="A363" s="726"/>
      <c r="B363" s="731"/>
      <c r="C363" s="169" t="s">
        <v>52</v>
      </c>
      <c r="D363" s="170">
        <v>28821</v>
      </c>
      <c r="E363" s="188">
        <v>12972</v>
      </c>
      <c r="F363" s="172">
        <f t="shared" si="186"/>
        <v>2.2217853839037929</v>
      </c>
      <c r="G363" s="667">
        <v>24291</v>
      </c>
      <c r="H363" s="173">
        <v>10801</v>
      </c>
      <c r="I363" s="174">
        <f t="shared" si="182"/>
        <v>0.84282294160507965</v>
      </c>
      <c r="J363" s="174">
        <f t="shared" si="184"/>
        <v>0.83263953129818069</v>
      </c>
      <c r="K363" s="173">
        <v>5725</v>
      </c>
      <c r="L363" s="173">
        <v>5242</v>
      </c>
      <c r="M363" s="174">
        <f t="shared" si="183"/>
        <v>0.44133518347209372</v>
      </c>
      <c r="N363" s="175">
        <f t="shared" si="185"/>
        <v>0.53004351448939913</v>
      </c>
      <c r="O363" s="174">
        <v>0.4595282</v>
      </c>
      <c r="P363" s="175">
        <v>0.55189330000000003</v>
      </c>
      <c r="V363" s="10"/>
      <c r="W363" s="10"/>
      <c r="X363" s="10"/>
      <c r="Y363" s="10"/>
    </row>
    <row r="364" spans="1:25" ht="12.75" customHeight="1" x14ac:dyDescent="0.2">
      <c r="A364" s="726"/>
      <c r="B364" s="728" t="s">
        <v>53</v>
      </c>
      <c r="C364" s="729"/>
      <c r="D364" s="156">
        <v>28682</v>
      </c>
      <c r="E364" s="186">
        <v>22291</v>
      </c>
      <c r="F364" s="158">
        <f t="shared" si="186"/>
        <v>1.2867076398546498</v>
      </c>
      <c r="G364" s="668">
        <v>23488</v>
      </c>
      <c r="H364" s="159">
        <v>18468</v>
      </c>
      <c r="I364" s="160">
        <f t="shared" si="182"/>
        <v>0.81891081514538733</v>
      </c>
      <c r="J364" s="160">
        <f t="shared" si="184"/>
        <v>0.82849580548203305</v>
      </c>
      <c r="K364" s="159">
        <v>13135</v>
      </c>
      <c r="L364" s="159">
        <v>11704</v>
      </c>
      <c r="M364" s="160">
        <f t="shared" si="183"/>
        <v>0.58925126732762101</v>
      </c>
      <c r="N364" s="161">
        <f t="shared" si="185"/>
        <v>0.71123023608403724</v>
      </c>
      <c r="O364" s="160">
        <v>0.63173469999999998</v>
      </c>
      <c r="P364" s="161">
        <v>0.76250810000000002</v>
      </c>
      <c r="V364" s="10"/>
      <c r="W364" s="10"/>
      <c r="X364" s="10"/>
      <c r="Y364" s="10"/>
    </row>
    <row r="365" spans="1:25" ht="12.75" customHeight="1" x14ac:dyDescent="0.2">
      <c r="A365" s="726"/>
      <c r="B365" s="730" t="s">
        <v>49</v>
      </c>
      <c r="C365" s="162" t="s">
        <v>51</v>
      </c>
      <c r="D365" s="163">
        <v>26828</v>
      </c>
      <c r="E365" s="187">
        <v>21305</v>
      </c>
      <c r="F365" s="165">
        <f t="shared" si="186"/>
        <v>1.2592349213799579</v>
      </c>
      <c r="G365" s="666">
        <v>22048</v>
      </c>
      <c r="H365" s="166">
        <v>17689</v>
      </c>
      <c r="I365" s="167">
        <f t="shared" si="182"/>
        <v>0.8218279409572089</v>
      </c>
      <c r="J365" s="167">
        <f t="shared" si="184"/>
        <v>0.83027458343111948</v>
      </c>
      <c r="K365" s="166">
        <v>12663</v>
      </c>
      <c r="L365" s="166">
        <v>11229</v>
      </c>
      <c r="M365" s="167">
        <f t="shared" si="183"/>
        <v>0.59436751936165222</v>
      </c>
      <c r="N365" s="168">
        <f t="shared" si="185"/>
        <v>0.7158686189157103</v>
      </c>
      <c r="O365" s="167">
        <v>0.63834780000000002</v>
      </c>
      <c r="P365" s="168">
        <v>0.76109459999999995</v>
      </c>
      <c r="V365" s="10"/>
      <c r="W365" s="10"/>
      <c r="X365" s="10"/>
      <c r="Y365" s="10"/>
    </row>
    <row r="366" spans="1:25" ht="12.75" customHeight="1" thickBot="1" x14ac:dyDescent="0.25">
      <c r="A366" s="727"/>
      <c r="B366" s="732"/>
      <c r="C366" s="189" t="s">
        <v>52</v>
      </c>
      <c r="D366" s="190">
        <v>1804</v>
      </c>
      <c r="E366" s="191">
        <v>1370</v>
      </c>
      <c r="F366" s="192">
        <f t="shared" si="186"/>
        <v>1.3167883211678832</v>
      </c>
      <c r="G366" s="669">
        <v>1440</v>
      </c>
      <c r="H366" s="193">
        <v>1078</v>
      </c>
      <c r="I366" s="194">
        <f t="shared" si="182"/>
        <v>0.79822616407982261</v>
      </c>
      <c r="J366" s="194">
        <f t="shared" si="184"/>
        <v>0.78686131386861313</v>
      </c>
      <c r="K366" s="193">
        <v>526</v>
      </c>
      <c r="L366" s="193">
        <v>485</v>
      </c>
      <c r="M366" s="194">
        <f t="shared" si="183"/>
        <v>0.38394160583941606</v>
      </c>
      <c r="N366" s="195">
        <f t="shared" si="185"/>
        <v>0.48794063079777367</v>
      </c>
      <c r="O366" s="194">
        <v>0.40510940000000001</v>
      </c>
      <c r="P366" s="195">
        <v>0.51484229999999997</v>
      </c>
      <c r="V366" s="10"/>
      <c r="W366" s="10"/>
      <c r="X366" s="10"/>
      <c r="Y366" s="10"/>
    </row>
    <row r="367" spans="1:25" ht="12.75" customHeight="1" thickTop="1" thickBot="1" x14ac:dyDescent="0.25">
      <c r="A367" s="721" t="s">
        <v>613</v>
      </c>
      <c r="B367" s="722"/>
      <c r="C367" s="722"/>
      <c r="D367" s="722"/>
      <c r="E367" s="722"/>
      <c r="F367" s="722"/>
      <c r="G367" s="722"/>
      <c r="H367" s="722"/>
      <c r="I367" s="722"/>
      <c r="J367" s="722"/>
      <c r="K367" s="722"/>
      <c r="L367" s="722"/>
      <c r="M367" s="722"/>
      <c r="N367" s="722"/>
      <c r="O367" s="723"/>
      <c r="P367" s="724"/>
      <c r="V367" s="10"/>
      <c r="W367" s="10"/>
      <c r="X367" s="10"/>
      <c r="Y367" s="10"/>
    </row>
    <row r="368" spans="1:25" ht="12.75" customHeight="1" x14ac:dyDescent="0.2">
      <c r="A368" s="184" t="s">
        <v>48</v>
      </c>
      <c r="B368" s="149"/>
      <c r="C368" s="149"/>
      <c r="D368" s="150">
        <v>236871</v>
      </c>
      <c r="E368" s="185">
        <v>98718</v>
      </c>
      <c r="F368" s="152">
        <f>D368/E368</f>
        <v>2.3994712210539113</v>
      </c>
      <c r="G368" s="664">
        <v>204425</v>
      </c>
      <c r="H368" s="153">
        <v>91950</v>
      </c>
      <c r="I368" s="154">
        <f t="shared" ref="I368:I374" si="187">G368/D368</f>
        <v>0.8630224890341156</v>
      </c>
      <c r="J368" s="154">
        <f>+H368/E368</f>
        <v>0.93144107457606518</v>
      </c>
      <c r="K368" s="153">
        <v>71655</v>
      </c>
      <c r="L368" s="153">
        <v>68677</v>
      </c>
      <c r="M368" s="154">
        <f t="shared" ref="M368:M374" si="188">+K368/E368</f>
        <v>0.72585546708806903</v>
      </c>
      <c r="N368" s="155">
        <f>K368/H368</f>
        <v>0.77928221859706359</v>
      </c>
      <c r="O368" s="154">
        <f>75037/E368</f>
        <v>0.76011467007030131</v>
      </c>
      <c r="P368" s="155">
        <f>75037/H368</f>
        <v>0.81606307775965203</v>
      </c>
      <c r="V368" s="10"/>
      <c r="W368" s="10"/>
      <c r="X368" s="10"/>
      <c r="Y368" s="10"/>
    </row>
    <row r="369" spans="1:25" ht="12.75" customHeight="1" x14ac:dyDescent="0.2">
      <c r="A369" s="725" t="s">
        <v>49</v>
      </c>
      <c r="B369" s="728" t="s">
        <v>50</v>
      </c>
      <c r="C369" s="729"/>
      <c r="D369" s="156">
        <v>206609</v>
      </c>
      <c r="E369" s="186">
        <v>79782</v>
      </c>
      <c r="F369" s="158">
        <f>D369/E369</f>
        <v>2.5896693489759595</v>
      </c>
      <c r="G369" s="665">
        <v>179381</v>
      </c>
      <c r="H369" s="159">
        <v>75298</v>
      </c>
      <c r="I369" s="160">
        <f t="shared" si="187"/>
        <v>0.868214840592617</v>
      </c>
      <c r="J369" s="160">
        <f t="shared" ref="J369:J374" si="189">+H369/E369</f>
        <v>0.94379684640645756</v>
      </c>
      <c r="K369" s="159">
        <v>59393</v>
      </c>
      <c r="L369" s="159">
        <v>56946</v>
      </c>
      <c r="M369" s="160">
        <f t="shared" si="188"/>
        <v>0.7444411020029581</v>
      </c>
      <c r="N369" s="161">
        <f t="shared" ref="N369:N374" si="190">K369/H369</f>
        <v>0.7887726101622885</v>
      </c>
      <c r="O369" s="160">
        <f>62105/E369</f>
        <v>0.77843373191948062</v>
      </c>
      <c r="P369" s="161">
        <f>62105/H369</f>
        <v>0.82478950304124943</v>
      </c>
      <c r="V369" s="10"/>
      <c r="W369" s="10"/>
      <c r="X369" s="10"/>
      <c r="Y369" s="10"/>
    </row>
    <row r="370" spans="1:25" ht="12.75" customHeight="1" x14ac:dyDescent="0.2">
      <c r="A370" s="726"/>
      <c r="B370" s="730" t="s">
        <v>49</v>
      </c>
      <c r="C370" s="162" t="s">
        <v>51</v>
      </c>
      <c r="D370" s="163">
        <v>175728</v>
      </c>
      <c r="E370" s="187">
        <v>75630</v>
      </c>
      <c r="F370" s="165">
        <f t="shared" ref="F370:F374" si="191">D370/E370</f>
        <v>2.3235224117413726</v>
      </c>
      <c r="G370" s="666">
        <v>152791</v>
      </c>
      <c r="H370" s="166">
        <v>71195</v>
      </c>
      <c r="I370" s="167">
        <f t="shared" si="187"/>
        <v>0.86947441500500777</v>
      </c>
      <c r="J370" s="167">
        <f t="shared" si="189"/>
        <v>0.94135924897527434</v>
      </c>
      <c r="K370" s="166">
        <v>55509</v>
      </c>
      <c r="L370" s="166">
        <v>51857</v>
      </c>
      <c r="M370" s="167">
        <f t="shared" si="188"/>
        <v>0.73395477984926616</v>
      </c>
      <c r="N370" s="168">
        <f t="shared" si="190"/>
        <v>0.77967553901257114</v>
      </c>
      <c r="O370" s="167">
        <f>59043/E370</f>
        <v>0.78068226894089643</v>
      </c>
      <c r="P370" s="168">
        <f>59043/H370</f>
        <v>0.8293138563101341</v>
      </c>
      <c r="V370" s="10"/>
      <c r="W370" s="10"/>
      <c r="X370" s="10"/>
      <c r="Y370" s="10"/>
    </row>
    <row r="371" spans="1:25" ht="12.75" customHeight="1" x14ac:dyDescent="0.2">
      <c r="A371" s="726"/>
      <c r="B371" s="731"/>
      <c r="C371" s="169" t="s">
        <v>52</v>
      </c>
      <c r="D371" s="170">
        <v>30881</v>
      </c>
      <c r="E371" s="188">
        <v>13973</v>
      </c>
      <c r="F371" s="172">
        <f t="shared" si="191"/>
        <v>2.2100479496171186</v>
      </c>
      <c r="G371" s="667">
        <v>26590</v>
      </c>
      <c r="H371" s="173">
        <v>12691</v>
      </c>
      <c r="I371" s="174">
        <f t="shared" si="187"/>
        <v>0.86104724587934334</v>
      </c>
      <c r="J371" s="174">
        <f t="shared" si="189"/>
        <v>0.90825162813998428</v>
      </c>
      <c r="K371" s="173">
        <v>5884</v>
      </c>
      <c r="L371" s="173">
        <v>5481</v>
      </c>
      <c r="M371" s="174">
        <f t="shared" si="188"/>
        <v>0.42109783153224073</v>
      </c>
      <c r="N371" s="175">
        <f t="shared" si="190"/>
        <v>0.46363564730911672</v>
      </c>
      <c r="O371" s="174">
        <f>6294/E371</f>
        <v>0.45044013454519433</v>
      </c>
      <c r="P371" s="175">
        <f>6294/H371</f>
        <v>0.4959420061460878</v>
      </c>
      <c r="V371" s="10"/>
      <c r="W371" s="10"/>
      <c r="X371" s="10"/>
      <c r="Y371" s="10"/>
    </row>
    <row r="372" spans="1:25" ht="12.75" customHeight="1" x14ac:dyDescent="0.2">
      <c r="A372" s="726"/>
      <c r="B372" s="728" t="s">
        <v>53</v>
      </c>
      <c r="C372" s="729"/>
      <c r="D372" s="156">
        <v>30262</v>
      </c>
      <c r="E372" s="186">
        <v>23305</v>
      </c>
      <c r="F372" s="158">
        <f t="shared" si="191"/>
        <v>1.2985196309804763</v>
      </c>
      <c r="G372" s="668">
        <v>25044</v>
      </c>
      <c r="H372" s="159">
        <v>20058</v>
      </c>
      <c r="I372" s="160">
        <f t="shared" si="187"/>
        <v>0.82757253320996627</v>
      </c>
      <c r="J372" s="160">
        <f t="shared" si="189"/>
        <v>0.86067367517700066</v>
      </c>
      <c r="K372" s="159">
        <v>13512</v>
      </c>
      <c r="L372" s="159">
        <v>12098</v>
      </c>
      <c r="M372" s="160">
        <f t="shared" si="188"/>
        <v>0.57978974468998068</v>
      </c>
      <c r="N372" s="161">
        <f t="shared" si="190"/>
        <v>0.67364642536643737</v>
      </c>
      <c r="O372" s="160">
        <f>14571/E372</f>
        <v>0.62523063720231709</v>
      </c>
      <c r="P372" s="161">
        <f>14571/H372</f>
        <v>0.72644331438827403</v>
      </c>
      <c r="V372" s="10"/>
      <c r="W372" s="10"/>
      <c r="X372" s="10"/>
      <c r="Y372" s="10"/>
    </row>
    <row r="373" spans="1:25" ht="12.75" customHeight="1" x14ac:dyDescent="0.2">
      <c r="A373" s="726"/>
      <c r="B373" s="730" t="s">
        <v>49</v>
      </c>
      <c r="C373" s="162" t="s">
        <v>51</v>
      </c>
      <c r="D373" s="163">
        <v>28285</v>
      </c>
      <c r="E373" s="166">
        <v>22238</v>
      </c>
      <c r="F373" s="165">
        <f t="shared" si="191"/>
        <v>1.2719219354258477</v>
      </c>
      <c r="G373" s="666">
        <v>23455</v>
      </c>
      <c r="H373" s="166">
        <v>19147</v>
      </c>
      <c r="I373" s="167">
        <f t="shared" si="187"/>
        <v>0.82923811207353726</v>
      </c>
      <c r="J373" s="167">
        <f t="shared" si="189"/>
        <v>0.86100368738195876</v>
      </c>
      <c r="K373" s="166">
        <v>13037</v>
      </c>
      <c r="L373" s="166">
        <v>11620</v>
      </c>
      <c r="M373" s="167">
        <f t="shared" si="188"/>
        <v>0.58624876337800158</v>
      </c>
      <c r="N373" s="168">
        <f t="shared" si="190"/>
        <v>0.68088995665117247</v>
      </c>
      <c r="O373" s="167">
        <f>14080/E373</f>
        <v>0.63315046317114854</v>
      </c>
      <c r="P373" s="168">
        <f>14080/H373</f>
        <v>0.73536324228338645</v>
      </c>
      <c r="V373" s="10"/>
      <c r="W373" s="10"/>
      <c r="X373" s="10"/>
      <c r="Y373" s="10"/>
    </row>
    <row r="374" spans="1:25" ht="12.75" customHeight="1" thickBot="1" x14ac:dyDescent="0.25">
      <c r="A374" s="727"/>
      <c r="B374" s="732"/>
      <c r="C374" s="189" t="s">
        <v>52</v>
      </c>
      <c r="D374" s="190">
        <v>1977</v>
      </c>
      <c r="E374" s="193">
        <v>1505</v>
      </c>
      <c r="F374" s="192">
        <f t="shared" si="191"/>
        <v>1.3136212624584718</v>
      </c>
      <c r="G374" s="669">
        <v>1589</v>
      </c>
      <c r="H374" s="193">
        <v>1240</v>
      </c>
      <c r="I374" s="194">
        <f t="shared" si="187"/>
        <v>0.80374304501770355</v>
      </c>
      <c r="J374" s="194">
        <f t="shared" si="189"/>
        <v>0.82392026578073085</v>
      </c>
      <c r="K374" s="193">
        <v>546</v>
      </c>
      <c r="L374" s="193">
        <v>492</v>
      </c>
      <c r="M374" s="194">
        <f t="shared" si="188"/>
        <v>0.36279069767441863</v>
      </c>
      <c r="N374" s="195">
        <f t="shared" si="190"/>
        <v>0.44032258064516128</v>
      </c>
      <c r="O374" s="194">
        <f>580/E374</f>
        <v>0.38538205980066448</v>
      </c>
      <c r="P374" s="195">
        <f>580/H374</f>
        <v>0.46774193548387094</v>
      </c>
      <c r="V374" s="10"/>
      <c r="W374" s="10"/>
      <c r="X374" s="10"/>
      <c r="Y374" s="10"/>
    </row>
    <row r="375" spans="1:25" ht="14.25" thickTop="1" thickBot="1" x14ac:dyDescent="0.25">
      <c r="A375" s="8" t="s">
        <v>55</v>
      </c>
      <c r="B375" s="138"/>
      <c r="C375" s="138"/>
      <c r="D375" s="138"/>
      <c r="E375" s="138"/>
      <c r="F375" s="138"/>
      <c r="G375" s="138"/>
      <c r="H375" s="138"/>
      <c r="I375" s="138"/>
      <c r="J375" s="138"/>
      <c r="K375" s="138"/>
      <c r="L375" s="138"/>
      <c r="V375" s="10"/>
      <c r="W375" s="10"/>
      <c r="X375" s="10"/>
      <c r="Y375" s="10"/>
    </row>
    <row r="376" spans="1:25" ht="13.5" thickBot="1" x14ac:dyDescent="0.25">
      <c r="A376" s="197" t="s">
        <v>66</v>
      </c>
      <c r="B376" s="198"/>
      <c r="C376" s="198"/>
      <c r="D376" s="198"/>
      <c r="E376" s="198"/>
      <c r="F376" s="198"/>
      <c r="G376" s="198"/>
      <c r="H376" s="198"/>
      <c r="I376" s="198"/>
      <c r="J376" s="198"/>
      <c r="K376" s="198"/>
      <c r="L376" s="198"/>
      <c r="M376" s="198"/>
      <c r="N376" s="199"/>
      <c r="V376" s="10"/>
      <c r="W376" s="10"/>
      <c r="X376" s="10"/>
      <c r="Y376" s="10"/>
    </row>
    <row r="377" spans="1:25" ht="12.75" customHeight="1" thickBot="1" x14ac:dyDescent="0.25">
      <c r="A377" s="752" t="s">
        <v>6</v>
      </c>
      <c r="B377" s="753"/>
      <c r="C377" s="753"/>
      <c r="D377" s="753"/>
      <c r="E377" s="753"/>
      <c r="F377" s="753"/>
      <c r="G377" s="753"/>
      <c r="H377" s="753"/>
      <c r="I377" s="753"/>
      <c r="J377" s="753"/>
      <c r="K377" s="753"/>
      <c r="L377" s="753"/>
      <c r="M377" s="753"/>
      <c r="N377" s="754"/>
      <c r="V377" s="10"/>
      <c r="W377" s="10"/>
      <c r="X377" s="10"/>
      <c r="Y377" s="10"/>
    </row>
    <row r="378" spans="1:25" ht="12.75" customHeight="1" x14ac:dyDescent="0.2">
      <c r="A378" s="147" t="s">
        <v>48</v>
      </c>
      <c r="B378" s="148"/>
      <c r="C378" s="149"/>
      <c r="D378" s="201">
        <v>3860</v>
      </c>
      <c r="E378" s="202">
        <v>3635</v>
      </c>
      <c r="F378" s="203">
        <f t="shared" ref="F378:F383" si="192">+D378/E378</f>
        <v>1.061898211829436</v>
      </c>
      <c r="G378" s="202">
        <v>3376</v>
      </c>
      <c r="H378" s="204">
        <v>3262</v>
      </c>
      <c r="I378" s="205">
        <f t="shared" ref="I378:J391" si="193">+G378/D378</f>
        <v>0.87461139896373052</v>
      </c>
      <c r="J378" s="205">
        <f t="shared" si="193"/>
        <v>0.89738651994497942</v>
      </c>
      <c r="K378" s="202">
        <v>3022</v>
      </c>
      <c r="L378" s="204">
        <v>2760</v>
      </c>
      <c r="M378" s="205">
        <f t="shared" ref="M378:M383" si="194">+K378/E378</f>
        <v>0.83136176066024758</v>
      </c>
      <c r="N378" s="206">
        <v>0.92642550582464744</v>
      </c>
      <c r="V378" s="10"/>
      <c r="W378" s="10"/>
      <c r="X378" s="10"/>
      <c r="Y378" s="10"/>
    </row>
    <row r="379" spans="1:25" ht="12.75" customHeight="1" x14ac:dyDescent="0.2">
      <c r="A379" s="725" t="s">
        <v>49</v>
      </c>
      <c r="B379" s="728" t="s">
        <v>50</v>
      </c>
      <c r="C379" s="729"/>
      <c r="D379" s="207">
        <v>2351</v>
      </c>
      <c r="E379" s="208">
        <v>2183</v>
      </c>
      <c r="F379" s="209">
        <f t="shared" si="192"/>
        <v>1.0769583142464498</v>
      </c>
      <c r="G379" s="210">
        <v>2019</v>
      </c>
      <c r="H379" s="208">
        <v>1923</v>
      </c>
      <c r="I379" s="211">
        <f t="shared" si="193"/>
        <v>0.85878349638451723</v>
      </c>
      <c r="J379" s="211">
        <f t="shared" si="193"/>
        <v>0.88089784699954188</v>
      </c>
      <c r="K379" s="210">
        <v>1813</v>
      </c>
      <c r="L379" s="210">
        <v>1605</v>
      </c>
      <c r="M379" s="211">
        <f t="shared" si="194"/>
        <v>0.83050847457627119</v>
      </c>
      <c r="N379" s="212">
        <v>0.94279771190847639</v>
      </c>
      <c r="V379" s="10"/>
      <c r="W379" s="10"/>
      <c r="X379" s="10"/>
      <c r="Y379" s="10"/>
    </row>
    <row r="380" spans="1:25" ht="12.75" customHeight="1" x14ac:dyDescent="0.2">
      <c r="A380" s="726"/>
      <c r="B380" s="730" t="s">
        <v>49</v>
      </c>
      <c r="C380" s="162" t="s">
        <v>51</v>
      </c>
      <c r="D380" s="213">
        <v>2213</v>
      </c>
      <c r="E380" s="214">
        <v>2054</v>
      </c>
      <c r="F380" s="215">
        <f t="shared" si="192"/>
        <v>1.0774099318403116</v>
      </c>
      <c r="G380" s="216">
        <v>1916</v>
      </c>
      <c r="H380" s="214">
        <v>1821</v>
      </c>
      <c r="I380" s="217">
        <f t="shared" si="193"/>
        <v>0.8657930411206507</v>
      </c>
      <c r="J380" s="217">
        <f t="shared" si="193"/>
        <v>0.88656280428432332</v>
      </c>
      <c r="K380" s="216">
        <v>1711</v>
      </c>
      <c r="L380" s="216">
        <v>1502</v>
      </c>
      <c r="M380" s="217">
        <f t="shared" si="194"/>
        <v>0.83300876338851026</v>
      </c>
      <c r="N380" s="218">
        <v>0.93959362987369577</v>
      </c>
      <c r="V380" s="10"/>
      <c r="W380" s="10"/>
      <c r="X380" s="10"/>
      <c r="Y380" s="10"/>
    </row>
    <row r="381" spans="1:25" ht="12.75" customHeight="1" x14ac:dyDescent="0.2">
      <c r="A381" s="726"/>
      <c r="B381" s="731"/>
      <c r="C381" s="169" t="s">
        <v>52</v>
      </c>
      <c r="D381" s="219">
        <v>138</v>
      </c>
      <c r="E381" s="220">
        <v>138</v>
      </c>
      <c r="F381" s="221">
        <f t="shared" si="192"/>
        <v>1</v>
      </c>
      <c r="G381" s="222">
        <v>103</v>
      </c>
      <c r="H381" s="220">
        <v>103</v>
      </c>
      <c r="I381" s="223">
        <f t="shared" si="193"/>
        <v>0.74637681159420288</v>
      </c>
      <c r="J381" s="223">
        <f t="shared" si="193"/>
        <v>0.74637681159420288</v>
      </c>
      <c r="K381" s="222">
        <v>103</v>
      </c>
      <c r="L381" s="222">
        <v>103</v>
      </c>
      <c r="M381" s="223">
        <f t="shared" si="194"/>
        <v>0.74637681159420288</v>
      </c>
      <c r="N381" s="224">
        <v>1</v>
      </c>
      <c r="V381" s="10"/>
      <c r="W381" s="10"/>
      <c r="X381" s="10"/>
      <c r="Y381" s="10"/>
    </row>
    <row r="382" spans="1:25" ht="12.75" customHeight="1" x14ac:dyDescent="0.2">
      <c r="A382" s="726"/>
      <c r="B382" s="728" t="s">
        <v>53</v>
      </c>
      <c r="C382" s="729"/>
      <c r="D382" s="207">
        <v>1509</v>
      </c>
      <c r="E382" s="208">
        <v>1482</v>
      </c>
      <c r="F382" s="209">
        <f t="shared" si="192"/>
        <v>1.0182186234817814</v>
      </c>
      <c r="G382" s="210">
        <v>1357</v>
      </c>
      <c r="H382" s="208">
        <v>1350</v>
      </c>
      <c r="I382" s="211">
        <f t="shared" si="193"/>
        <v>0.89927104042412198</v>
      </c>
      <c r="J382" s="211">
        <f t="shared" si="193"/>
        <v>0.91093117408906887</v>
      </c>
      <c r="K382" s="210">
        <v>1218</v>
      </c>
      <c r="L382" s="210">
        <v>1155</v>
      </c>
      <c r="M382" s="211">
        <f t="shared" si="194"/>
        <v>0.82186234817813764</v>
      </c>
      <c r="N382" s="212">
        <v>0.90222222222222226</v>
      </c>
      <c r="V382" s="10"/>
      <c r="W382" s="10"/>
      <c r="X382" s="10"/>
      <c r="Y382" s="10"/>
    </row>
    <row r="383" spans="1:25" ht="12.75" customHeight="1" x14ac:dyDescent="0.2">
      <c r="A383" s="726"/>
      <c r="B383" s="730" t="s">
        <v>49</v>
      </c>
      <c r="C383" s="162" t="s">
        <v>51</v>
      </c>
      <c r="D383" s="213">
        <v>1509</v>
      </c>
      <c r="E383" s="214">
        <v>1482</v>
      </c>
      <c r="F383" s="215">
        <f t="shared" si="192"/>
        <v>1.0182186234817814</v>
      </c>
      <c r="G383" s="216">
        <v>1357</v>
      </c>
      <c r="H383" s="214">
        <v>1350</v>
      </c>
      <c r="I383" s="217">
        <f t="shared" si="193"/>
        <v>0.89927104042412198</v>
      </c>
      <c r="J383" s="217">
        <f t="shared" si="193"/>
        <v>0.91093117408906887</v>
      </c>
      <c r="K383" s="216">
        <v>1218</v>
      </c>
      <c r="L383" s="216">
        <v>1155</v>
      </c>
      <c r="M383" s="217">
        <f t="shared" si="194"/>
        <v>0.82186234817813764</v>
      </c>
      <c r="N383" s="218">
        <v>0.90222222222222226</v>
      </c>
      <c r="V383" s="10"/>
      <c r="W383" s="10"/>
      <c r="X383" s="10"/>
      <c r="Y383" s="10"/>
    </row>
    <row r="384" spans="1:25" ht="12.75" customHeight="1" thickBot="1" x14ac:dyDescent="0.25">
      <c r="A384" s="749"/>
      <c r="B384" s="750"/>
      <c r="C384" s="176" t="s">
        <v>52</v>
      </c>
      <c r="D384" s="225">
        <v>0</v>
      </c>
      <c r="E384" s="226">
        <v>0</v>
      </c>
      <c r="F384" s="227" t="s">
        <v>67</v>
      </c>
      <c r="G384" s="228">
        <v>0</v>
      </c>
      <c r="H384" s="226">
        <v>0</v>
      </c>
      <c r="I384" s="229" t="s">
        <v>67</v>
      </c>
      <c r="J384" s="229" t="s">
        <v>67</v>
      </c>
      <c r="K384" s="228">
        <v>0</v>
      </c>
      <c r="L384" s="228">
        <v>0</v>
      </c>
      <c r="M384" s="229" t="s">
        <v>67</v>
      </c>
      <c r="N384" s="230" t="s">
        <v>67</v>
      </c>
      <c r="V384" s="10" t="s">
        <v>61</v>
      </c>
      <c r="W384" s="10" t="s">
        <v>57</v>
      </c>
      <c r="X384" s="10"/>
      <c r="Y384" s="10"/>
    </row>
    <row r="385" spans="1:27" ht="12.75" customHeight="1" thickBot="1" x14ac:dyDescent="0.25">
      <c r="A385" s="752" t="s">
        <v>7</v>
      </c>
      <c r="B385" s="753"/>
      <c r="C385" s="753"/>
      <c r="D385" s="753"/>
      <c r="E385" s="753"/>
      <c r="F385" s="753"/>
      <c r="G385" s="753"/>
      <c r="H385" s="753"/>
      <c r="I385" s="753"/>
      <c r="J385" s="753"/>
      <c r="K385" s="753"/>
      <c r="L385" s="753"/>
      <c r="M385" s="753"/>
      <c r="N385" s="754"/>
      <c r="V385" s="10">
        <v>56.852116997340971</v>
      </c>
      <c r="W385" s="10">
        <v>56.852116997340971</v>
      </c>
      <c r="X385" s="10"/>
      <c r="Y385" s="10"/>
    </row>
    <row r="386" spans="1:27" ht="12.75" customHeight="1" x14ac:dyDescent="0.2">
      <c r="A386" s="147" t="s">
        <v>48</v>
      </c>
      <c r="B386" s="148"/>
      <c r="C386" s="149"/>
      <c r="D386" s="201">
        <v>5154</v>
      </c>
      <c r="E386" s="202">
        <v>4843</v>
      </c>
      <c r="F386" s="203">
        <f t="shared" ref="F386:F391" si="195">D386/E386</f>
        <v>1.0642163947966137</v>
      </c>
      <c r="G386" s="202">
        <v>5451</v>
      </c>
      <c r="H386" s="204">
        <v>4396</v>
      </c>
      <c r="I386" s="205">
        <f t="shared" ref="I386:I391" si="196">G386/D386</f>
        <v>1.0576251455180443</v>
      </c>
      <c r="J386" s="205">
        <f t="shared" si="193"/>
        <v>0.90770183770390256</v>
      </c>
      <c r="K386" s="202">
        <v>4174</v>
      </c>
      <c r="L386" s="204">
        <v>3694</v>
      </c>
      <c r="M386" s="205">
        <f t="shared" ref="M386:M391" si="197">K386/E386</f>
        <v>0.86186248193268633</v>
      </c>
      <c r="N386" s="206">
        <v>0.94949954504094636</v>
      </c>
      <c r="X386" s="10">
        <v>43.147883002659029</v>
      </c>
      <c r="Y386" s="10">
        <v>100</v>
      </c>
      <c r="Z386" s="10"/>
      <c r="AA386" s="10"/>
    </row>
    <row r="387" spans="1:27" ht="12.75" customHeight="1" x14ac:dyDescent="0.2">
      <c r="A387" s="725" t="s">
        <v>49</v>
      </c>
      <c r="B387" s="728" t="s">
        <v>50</v>
      </c>
      <c r="C387" s="729"/>
      <c r="D387" s="207">
        <v>3311</v>
      </c>
      <c r="E387" s="208">
        <v>3079</v>
      </c>
      <c r="F387" s="209">
        <f t="shared" si="195"/>
        <v>1.0753491393309516</v>
      </c>
      <c r="G387" s="210">
        <v>2740</v>
      </c>
      <c r="H387" s="208">
        <v>2735</v>
      </c>
      <c r="I387" s="211">
        <f t="shared" si="196"/>
        <v>0.82754454847478098</v>
      </c>
      <c r="J387" s="211">
        <f t="shared" si="193"/>
        <v>0.88827541409548549</v>
      </c>
      <c r="K387" s="210">
        <v>2533</v>
      </c>
      <c r="L387" s="210">
        <v>2189</v>
      </c>
      <c r="M387" s="211">
        <f t="shared" si="197"/>
        <v>0.82266969795388112</v>
      </c>
      <c r="N387" s="212">
        <v>0.92614259597806214</v>
      </c>
      <c r="X387" s="10">
        <v>100</v>
      </c>
      <c r="Y387" s="10"/>
      <c r="Z387" s="10"/>
      <c r="AA387" s="10"/>
    </row>
    <row r="388" spans="1:27" ht="12.75" customHeight="1" x14ac:dyDescent="0.2">
      <c r="A388" s="726"/>
      <c r="B388" s="730" t="s">
        <v>49</v>
      </c>
      <c r="C388" s="162" t="s">
        <v>51</v>
      </c>
      <c r="D388" s="213">
        <v>3197</v>
      </c>
      <c r="E388" s="214">
        <v>2970</v>
      </c>
      <c r="F388" s="215">
        <f t="shared" si="195"/>
        <v>1.0764309764309765</v>
      </c>
      <c r="G388" s="216">
        <v>2782</v>
      </c>
      <c r="H388" s="214">
        <v>2669</v>
      </c>
      <c r="I388" s="217">
        <f t="shared" si="196"/>
        <v>0.87019080387863623</v>
      </c>
      <c r="J388" s="217">
        <f t="shared" si="193"/>
        <v>0.8986531986531987</v>
      </c>
      <c r="K388" s="216">
        <v>2465</v>
      </c>
      <c r="L388" s="216">
        <v>2121</v>
      </c>
      <c r="M388" s="217">
        <f t="shared" si="197"/>
        <v>0.82996632996633002</v>
      </c>
      <c r="N388" s="218">
        <v>0.92356687898089174</v>
      </c>
      <c r="X388" s="10"/>
      <c r="Y388" s="10"/>
      <c r="Z388" s="10"/>
      <c r="AA388" s="10"/>
    </row>
    <row r="389" spans="1:27" ht="12.75" customHeight="1" x14ac:dyDescent="0.2">
      <c r="A389" s="726"/>
      <c r="B389" s="731"/>
      <c r="C389" s="169" t="s">
        <v>52</v>
      </c>
      <c r="D389" s="219">
        <v>114</v>
      </c>
      <c r="E389" s="220">
        <v>114</v>
      </c>
      <c r="F389" s="221">
        <f t="shared" si="195"/>
        <v>1</v>
      </c>
      <c r="G389" s="222">
        <v>68</v>
      </c>
      <c r="H389" s="220">
        <v>68</v>
      </c>
      <c r="I389" s="223">
        <f t="shared" si="196"/>
        <v>0.59649122807017541</v>
      </c>
      <c r="J389" s="223">
        <f t="shared" si="193"/>
        <v>0.59649122807017541</v>
      </c>
      <c r="K389" s="222">
        <v>68</v>
      </c>
      <c r="L389" s="222">
        <v>68</v>
      </c>
      <c r="M389" s="223">
        <f t="shared" si="197"/>
        <v>0.59649122807017541</v>
      </c>
      <c r="N389" s="224">
        <v>1</v>
      </c>
      <c r="X389" s="10"/>
      <c r="Y389" s="10"/>
      <c r="Z389" s="10"/>
      <c r="AA389" s="10"/>
    </row>
    <row r="390" spans="1:27" ht="12.75" customHeight="1" x14ac:dyDescent="0.2">
      <c r="A390" s="726"/>
      <c r="B390" s="728" t="s">
        <v>53</v>
      </c>
      <c r="C390" s="729"/>
      <c r="D390" s="207">
        <v>1843</v>
      </c>
      <c r="E390" s="208">
        <v>1808</v>
      </c>
      <c r="F390" s="209">
        <f t="shared" si="195"/>
        <v>1.019358407079646</v>
      </c>
      <c r="G390" s="210">
        <v>1691</v>
      </c>
      <c r="H390" s="208">
        <v>1675</v>
      </c>
      <c r="I390" s="211">
        <f t="shared" si="196"/>
        <v>0.91752577319587625</v>
      </c>
      <c r="J390" s="211">
        <f t="shared" si="193"/>
        <v>0.92643805309734517</v>
      </c>
      <c r="K390" s="210">
        <v>1652</v>
      </c>
      <c r="L390" s="210">
        <v>1506</v>
      </c>
      <c r="M390" s="211">
        <f t="shared" si="197"/>
        <v>0.91371681415929207</v>
      </c>
      <c r="N390" s="212">
        <v>0.98626865671641795</v>
      </c>
      <c r="X390" s="10"/>
      <c r="Y390" s="10"/>
      <c r="Z390" s="10"/>
      <c r="AA390" s="10"/>
    </row>
    <row r="391" spans="1:27" ht="12.75" customHeight="1" x14ac:dyDescent="0.2">
      <c r="A391" s="726"/>
      <c r="B391" s="730" t="s">
        <v>49</v>
      </c>
      <c r="C391" s="162" t="s">
        <v>51</v>
      </c>
      <c r="D391" s="213">
        <v>1843</v>
      </c>
      <c r="E391" s="214">
        <v>1808</v>
      </c>
      <c r="F391" s="215">
        <f t="shared" si="195"/>
        <v>1.019358407079646</v>
      </c>
      <c r="G391" s="216">
        <v>1691</v>
      </c>
      <c r="H391" s="214">
        <v>1675</v>
      </c>
      <c r="I391" s="217">
        <f t="shared" si="196"/>
        <v>0.91752577319587625</v>
      </c>
      <c r="J391" s="217">
        <f t="shared" si="193"/>
        <v>0.92643805309734517</v>
      </c>
      <c r="K391" s="216">
        <v>1652</v>
      </c>
      <c r="L391" s="216">
        <v>1506</v>
      </c>
      <c r="M391" s="217">
        <f t="shared" si="197"/>
        <v>0.91371681415929207</v>
      </c>
      <c r="N391" s="218">
        <v>0.98626865671641795</v>
      </c>
    </row>
    <row r="392" spans="1:27" ht="12.75" customHeight="1" thickBot="1" x14ac:dyDescent="0.25">
      <c r="A392" s="749"/>
      <c r="B392" s="750"/>
      <c r="C392" s="176" t="s">
        <v>52</v>
      </c>
      <c r="D392" s="225">
        <v>0</v>
      </c>
      <c r="E392" s="226">
        <v>0</v>
      </c>
      <c r="F392" s="227" t="s">
        <v>67</v>
      </c>
      <c r="G392" s="228">
        <v>0</v>
      </c>
      <c r="H392" s="226">
        <v>0</v>
      </c>
      <c r="I392" s="229" t="s">
        <v>67</v>
      </c>
      <c r="J392" s="229" t="s">
        <v>67</v>
      </c>
      <c r="K392" s="228">
        <v>0</v>
      </c>
      <c r="L392" s="228">
        <v>0</v>
      </c>
      <c r="M392" s="229" t="s">
        <v>67</v>
      </c>
      <c r="N392" s="230" t="s">
        <v>67</v>
      </c>
    </row>
    <row r="393" spans="1:27" ht="12.75" customHeight="1" thickBot="1" x14ac:dyDescent="0.25">
      <c r="A393" s="743" t="s">
        <v>8</v>
      </c>
      <c r="B393" s="744"/>
      <c r="C393" s="744"/>
      <c r="D393" s="744"/>
      <c r="E393" s="744"/>
      <c r="F393" s="744"/>
      <c r="G393" s="744"/>
      <c r="H393" s="744"/>
      <c r="I393" s="744"/>
      <c r="J393" s="744"/>
      <c r="K393" s="744"/>
      <c r="L393" s="744"/>
      <c r="M393" s="744"/>
      <c r="N393" s="745"/>
    </row>
    <row r="394" spans="1:27" ht="12.75" customHeight="1" x14ac:dyDescent="0.2">
      <c r="A394" s="147" t="s">
        <v>48</v>
      </c>
      <c r="B394" s="148"/>
      <c r="C394" s="149"/>
      <c r="D394" s="201">
        <v>6215</v>
      </c>
      <c r="E394" s="202">
        <v>5826</v>
      </c>
      <c r="F394" s="203">
        <f t="shared" ref="F394:F399" si="198">D394/E394</f>
        <v>1.0667696532784072</v>
      </c>
      <c r="G394" s="202">
        <v>5439</v>
      </c>
      <c r="H394" s="204">
        <v>5276</v>
      </c>
      <c r="I394" s="205">
        <f t="shared" ref="I394:I399" si="199">G394/D394</f>
        <v>0.87514078841512466</v>
      </c>
      <c r="J394" s="205">
        <f t="shared" ref="J394:J399" si="200">+H394/E394</f>
        <v>0.90559560590456578</v>
      </c>
      <c r="K394" s="202">
        <v>5112</v>
      </c>
      <c r="L394" s="204">
        <v>4400</v>
      </c>
      <c r="M394" s="205">
        <f t="shared" ref="M394:M399" si="201">K394/E394</f>
        <v>0.87744593202883625</v>
      </c>
      <c r="N394" s="206">
        <v>0.96891584533737685</v>
      </c>
    </row>
    <row r="395" spans="1:27" ht="12.75" customHeight="1" x14ac:dyDescent="0.2">
      <c r="A395" s="725" t="s">
        <v>49</v>
      </c>
      <c r="B395" s="728" t="s">
        <v>50</v>
      </c>
      <c r="C395" s="729"/>
      <c r="D395" s="207">
        <v>3778</v>
      </c>
      <c r="E395" s="208">
        <v>3487</v>
      </c>
      <c r="F395" s="209">
        <f t="shared" si="198"/>
        <v>1.083452824777746</v>
      </c>
      <c r="G395" s="210">
        <v>3171</v>
      </c>
      <c r="H395" s="208">
        <v>3057</v>
      </c>
      <c r="I395" s="211">
        <f t="shared" si="199"/>
        <v>0.83933298041291693</v>
      </c>
      <c r="J395" s="211">
        <f t="shared" si="200"/>
        <v>0.87668482936621739</v>
      </c>
      <c r="K395" s="210">
        <v>2922</v>
      </c>
      <c r="L395" s="210">
        <v>2467</v>
      </c>
      <c r="M395" s="211">
        <f t="shared" si="201"/>
        <v>0.83796960137654142</v>
      </c>
      <c r="N395" s="212">
        <v>0.95583905789990187</v>
      </c>
    </row>
    <row r="396" spans="1:27" ht="12.75" customHeight="1" x14ac:dyDescent="0.2">
      <c r="A396" s="726"/>
      <c r="B396" s="730" t="s">
        <v>49</v>
      </c>
      <c r="C396" s="162" t="s">
        <v>51</v>
      </c>
      <c r="D396" s="213">
        <v>3700</v>
      </c>
      <c r="E396" s="214">
        <v>3412</v>
      </c>
      <c r="F396" s="215">
        <f t="shared" si="198"/>
        <v>1.0844079718640094</v>
      </c>
      <c r="G396" s="216">
        <v>3112</v>
      </c>
      <c r="H396" s="214">
        <v>2998</v>
      </c>
      <c r="I396" s="217">
        <f t="shared" si="199"/>
        <v>0.84108108108108104</v>
      </c>
      <c r="J396" s="217">
        <f t="shared" si="200"/>
        <v>0.87866354044548656</v>
      </c>
      <c r="K396" s="216">
        <v>2863</v>
      </c>
      <c r="L396" s="216">
        <v>2416</v>
      </c>
      <c r="M396" s="217">
        <f t="shared" si="201"/>
        <v>0.83909730363423207</v>
      </c>
      <c r="N396" s="218">
        <v>0.95496997998665778</v>
      </c>
    </row>
    <row r="397" spans="1:27" ht="12.75" customHeight="1" x14ac:dyDescent="0.2">
      <c r="A397" s="726"/>
      <c r="B397" s="731"/>
      <c r="C397" s="169" t="s">
        <v>52</v>
      </c>
      <c r="D397" s="219">
        <v>78</v>
      </c>
      <c r="E397" s="220">
        <v>78</v>
      </c>
      <c r="F397" s="221">
        <f t="shared" si="198"/>
        <v>1</v>
      </c>
      <c r="G397" s="222">
        <v>59</v>
      </c>
      <c r="H397" s="220">
        <v>59</v>
      </c>
      <c r="I397" s="223">
        <f t="shared" si="199"/>
        <v>0.75641025641025639</v>
      </c>
      <c r="J397" s="223">
        <f t="shared" si="200"/>
        <v>0.75641025641025639</v>
      </c>
      <c r="K397" s="222">
        <v>59</v>
      </c>
      <c r="L397" s="222">
        <v>51</v>
      </c>
      <c r="M397" s="223">
        <f t="shared" si="201"/>
        <v>0.75641025641025639</v>
      </c>
      <c r="N397" s="224">
        <v>1</v>
      </c>
    </row>
    <row r="398" spans="1:27" ht="12.75" customHeight="1" x14ac:dyDescent="0.2">
      <c r="A398" s="726"/>
      <c r="B398" s="728" t="s">
        <v>53</v>
      </c>
      <c r="C398" s="729"/>
      <c r="D398" s="207">
        <v>2437</v>
      </c>
      <c r="E398" s="208">
        <v>2380</v>
      </c>
      <c r="F398" s="209">
        <f t="shared" si="198"/>
        <v>1.0239495798319327</v>
      </c>
      <c r="G398" s="210">
        <v>2268</v>
      </c>
      <c r="H398" s="208">
        <v>2236</v>
      </c>
      <c r="I398" s="211">
        <f t="shared" si="199"/>
        <v>0.93065244152646698</v>
      </c>
      <c r="J398" s="211">
        <f t="shared" si="200"/>
        <v>0.93949579831932772</v>
      </c>
      <c r="K398" s="210">
        <v>2202</v>
      </c>
      <c r="L398" s="210">
        <v>1935</v>
      </c>
      <c r="M398" s="211">
        <f t="shared" si="201"/>
        <v>0.92521008403361349</v>
      </c>
      <c r="N398" s="212">
        <v>0.98479427549194987</v>
      </c>
    </row>
    <row r="399" spans="1:27" ht="12.75" customHeight="1" x14ac:dyDescent="0.2">
      <c r="A399" s="726"/>
      <c r="B399" s="730" t="s">
        <v>49</v>
      </c>
      <c r="C399" s="162" t="s">
        <v>51</v>
      </c>
      <c r="D399" s="213">
        <v>2437</v>
      </c>
      <c r="E399" s="214">
        <v>2380</v>
      </c>
      <c r="F399" s="215">
        <f t="shared" si="198"/>
        <v>1.0239495798319327</v>
      </c>
      <c r="G399" s="216">
        <v>2268</v>
      </c>
      <c r="H399" s="214">
        <v>2236</v>
      </c>
      <c r="I399" s="217">
        <f t="shared" si="199"/>
        <v>0.93065244152646698</v>
      </c>
      <c r="J399" s="217">
        <f t="shared" si="200"/>
        <v>0.93949579831932772</v>
      </c>
      <c r="K399" s="216">
        <v>2202</v>
      </c>
      <c r="L399" s="216">
        <v>1935</v>
      </c>
      <c r="M399" s="217">
        <f t="shared" si="201"/>
        <v>0.92521008403361349</v>
      </c>
      <c r="N399" s="218">
        <v>0.98479427549194987</v>
      </c>
    </row>
    <row r="400" spans="1:27" ht="12.75" customHeight="1" thickBot="1" x14ac:dyDescent="0.25">
      <c r="A400" s="749"/>
      <c r="B400" s="750"/>
      <c r="C400" s="176" t="s">
        <v>52</v>
      </c>
      <c r="D400" s="225">
        <v>0</v>
      </c>
      <c r="E400" s="226">
        <v>0</v>
      </c>
      <c r="F400" s="227" t="s">
        <v>67</v>
      </c>
      <c r="G400" s="228">
        <v>0</v>
      </c>
      <c r="H400" s="226">
        <v>0</v>
      </c>
      <c r="I400" s="229" t="s">
        <v>67</v>
      </c>
      <c r="J400" s="229" t="s">
        <v>67</v>
      </c>
      <c r="K400" s="228">
        <v>0</v>
      </c>
      <c r="L400" s="228">
        <v>0</v>
      </c>
      <c r="M400" s="229" t="s">
        <v>67</v>
      </c>
      <c r="N400" s="230" t="s">
        <v>67</v>
      </c>
    </row>
    <row r="401" spans="1:14" ht="12.75" customHeight="1" thickBot="1" x14ac:dyDescent="0.25">
      <c r="A401" s="743" t="s">
        <v>9</v>
      </c>
      <c r="B401" s="744"/>
      <c r="C401" s="744"/>
      <c r="D401" s="744"/>
      <c r="E401" s="744"/>
      <c r="F401" s="744"/>
      <c r="G401" s="744"/>
      <c r="H401" s="744"/>
      <c r="I401" s="744"/>
      <c r="J401" s="744"/>
      <c r="K401" s="744"/>
      <c r="L401" s="744"/>
      <c r="M401" s="744"/>
      <c r="N401" s="745"/>
    </row>
    <row r="402" spans="1:14" ht="12.75" customHeight="1" x14ac:dyDescent="0.2">
      <c r="A402" s="147" t="s">
        <v>48</v>
      </c>
      <c r="B402" s="148"/>
      <c r="C402" s="149"/>
      <c r="D402" s="201">
        <v>8715</v>
      </c>
      <c r="E402" s="202">
        <v>8242</v>
      </c>
      <c r="F402" s="203">
        <v>1.0573889832564911</v>
      </c>
      <c r="G402" s="202">
        <v>7779</v>
      </c>
      <c r="H402" s="204">
        <v>7570</v>
      </c>
      <c r="I402" s="205">
        <v>0.89259896729776245</v>
      </c>
      <c r="J402" s="205">
        <v>0.91846639165251154</v>
      </c>
      <c r="K402" s="202">
        <v>7319</v>
      </c>
      <c r="L402" s="204">
        <v>6592</v>
      </c>
      <c r="M402" s="205">
        <v>0.88801261829653</v>
      </c>
      <c r="N402" s="206">
        <v>0.96684280052840155</v>
      </c>
    </row>
    <row r="403" spans="1:14" ht="12.75" customHeight="1" x14ac:dyDescent="0.2">
      <c r="A403" s="725" t="s">
        <v>49</v>
      </c>
      <c r="B403" s="728" t="s">
        <v>50</v>
      </c>
      <c r="C403" s="729"/>
      <c r="D403" s="207">
        <v>4365</v>
      </c>
      <c r="E403" s="208">
        <v>4025</v>
      </c>
      <c r="F403" s="209">
        <v>1.0844720496894409</v>
      </c>
      <c r="G403" s="210">
        <v>3733</v>
      </c>
      <c r="H403" s="208">
        <v>3579</v>
      </c>
      <c r="I403" s="211">
        <v>0.85521191294387167</v>
      </c>
      <c r="J403" s="211">
        <v>0.88919254658385094</v>
      </c>
      <c r="K403" s="210">
        <v>3412</v>
      </c>
      <c r="L403" s="210">
        <v>2985</v>
      </c>
      <c r="M403" s="211">
        <v>0.8477018633540373</v>
      </c>
      <c r="N403" s="212">
        <v>0.95333892148644872</v>
      </c>
    </row>
    <row r="404" spans="1:14" ht="12.75" customHeight="1" x14ac:dyDescent="0.2">
      <c r="A404" s="726"/>
      <c r="B404" s="730" t="s">
        <v>49</v>
      </c>
      <c r="C404" s="162" t="s">
        <v>51</v>
      </c>
      <c r="D404" s="213">
        <v>4309</v>
      </c>
      <c r="E404" s="214">
        <v>3982</v>
      </c>
      <c r="F404" s="215">
        <v>1.082119537920643</v>
      </c>
      <c r="G404" s="216">
        <v>3692</v>
      </c>
      <c r="H404" s="214">
        <v>3546</v>
      </c>
      <c r="I404" s="217">
        <v>0.8568113251334416</v>
      </c>
      <c r="J404" s="217">
        <v>0.89050728277247615</v>
      </c>
      <c r="K404" s="216">
        <v>3378</v>
      </c>
      <c r="L404" s="216">
        <v>2949</v>
      </c>
      <c r="M404" s="217">
        <v>0.84831742842792568</v>
      </c>
      <c r="N404" s="218">
        <v>0.95262267343485618</v>
      </c>
    </row>
    <row r="405" spans="1:14" ht="12.75" customHeight="1" x14ac:dyDescent="0.2">
      <c r="A405" s="726"/>
      <c r="B405" s="731"/>
      <c r="C405" s="169" t="s">
        <v>52</v>
      </c>
      <c r="D405" s="219">
        <v>56</v>
      </c>
      <c r="E405" s="220">
        <v>56</v>
      </c>
      <c r="F405" s="221">
        <v>1</v>
      </c>
      <c r="G405" s="222">
        <v>41</v>
      </c>
      <c r="H405" s="220">
        <v>41</v>
      </c>
      <c r="I405" s="223">
        <v>0.7321428571428571</v>
      </c>
      <c r="J405" s="223">
        <v>0.7321428571428571</v>
      </c>
      <c r="K405" s="222">
        <v>41</v>
      </c>
      <c r="L405" s="222">
        <v>36</v>
      </c>
      <c r="M405" s="223">
        <v>0.7321428571428571</v>
      </c>
      <c r="N405" s="224">
        <v>1</v>
      </c>
    </row>
    <row r="406" spans="1:14" ht="12.75" customHeight="1" x14ac:dyDescent="0.2">
      <c r="A406" s="726"/>
      <c r="B406" s="728" t="s">
        <v>53</v>
      </c>
      <c r="C406" s="729"/>
      <c r="D406" s="207">
        <v>4350</v>
      </c>
      <c r="E406" s="208">
        <v>4261</v>
      </c>
      <c r="F406" s="209">
        <v>1.0208871157005397</v>
      </c>
      <c r="G406" s="210">
        <v>4046</v>
      </c>
      <c r="H406" s="208">
        <v>4015</v>
      </c>
      <c r="I406" s="211">
        <v>0.93011494252873561</v>
      </c>
      <c r="J406" s="211">
        <v>0.94226707345693494</v>
      </c>
      <c r="K406" s="210">
        <v>3923</v>
      </c>
      <c r="L406" s="210">
        <v>3611</v>
      </c>
      <c r="M406" s="211">
        <v>0.92067589767660174</v>
      </c>
      <c r="N406" s="212">
        <v>0.97708592777085923</v>
      </c>
    </row>
    <row r="407" spans="1:14" ht="12.75" customHeight="1" x14ac:dyDescent="0.2">
      <c r="A407" s="726"/>
      <c r="B407" s="730" t="s">
        <v>49</v>
      </c>
      <c r="C407" s="162" t="s">
        <v>51</v>
      </c>
      <c r="D407" s="213">
        <v>4350</v>
      </c>
      <c r="E407" s="214">
        <v>4261</v>
      </c>
      <c r="F407" s="215">
        <v>1.0208871157005397</v>
      </c>
      <c r="G407" s="216">
        <v>4046</v>
      </c>
      <c r="H407" s="214">
        <v>4015</v>
      </c>
      <c r="I407" s="217">
        <v>0.93011494252873561</v>
      </c>
      <c r="J407" s="217">
        <v>0.94226707345693494</v>
      </c>
      <c r="K407" s="216">
        <v>3923</v>
      </c>
      <c r="L407" s="216">
        <v>3611</v>
      </c>
      <c r="M407" s="217">
        <v>0.92067589767660174</v>
      </c>
      <c r="N407" s="218">
        <v>0.97708592777085923</v>
      </c>
    </row>
    <row r="408" spans="1:14" ht="12.75" customHeight="1" thickBot="1" x14ac:dyDescent="0.25">
      <c r="A408" s="749"/>
      <c r="B408" s="750"/>
      <c r="C408" s="176" t="s">
        <v>52</v>
      </c>
      <c r="D408" s="225">
        <v>0</v>
      </c>
      <c r="E408" s="226">
        <v>0</v>
      </c>
      <c r="F408" s="227" t="s">
        <v>67</v>
      </c>
      <c r="G408" s="228">
        <v>0</v>
      </c>
      <c r="H408" s="226">
        <v>0</v>
      </c>
      <c r="I408" s="229" t="s">
        <v>67</v>
      </c>
      <c r="J408" s="229" t="s">
        <v>67</v>
      </c>
      <c r="K408" s="228">
        <v>0</v>
      </c>
      <c r="L408" s="228">
        <v>0</v>
      </c>
      <c r="M408" s="229" t="s">
        <v>67</v>
      </c>
      <c r="N408" s="230" t="s">
        <v>67</v>
      </c>
    </row>
    <row r="409" spans="1:14" ht="12.75" customHeight="1" thickBot="1" x14ac:dyDescent="0.25">
      <c r="A409" s="743" t="s">
        <v>10</v>
      </c>
      <c r="B409" s="744"/>
      <c r="C409" s="744"/>
      <c r="D409" s="744"/>
      <c r="E409" s="744"/>
      <c r="F409" s="744"/>
      <c r="G409" s="744"/>
      <c r="H409" s="744"/>
      <c r="I409" s="744"/>
      <c r="J409" s="744"/>
      <c r="K409" s="744"/>
      <c r="L409" s="744"/>
      <c r="M409" s="744"/>
      <c r="N409" s="745"/>
    </row>
    <row r="410" spans="1:14" ht="12.75" customHeight="1" x14ac:dyDescent="0.2">
      <c r="A410" s="147" t="s">
        <v>48</v>
      </c>
      <c r="B410" s="148"/>
      <c r="C410" s="149"/>
      <c r="D410" s="201">
        <v>10113</v>
      </c>
      <c r="E410" s="202">
        <v>9336</v>
      </c>
      <c r="F410" s="203">
        <f t="shared" ref="F410:F415" si="202">D410/E410</f>
        <v>1.0832262210796915</v>
      </c>
      <c r="G410" s="202">
        <v>9037</v>
      </c>
      <c r="H410" s="204">
        <v>8583</v>
      </c>
      <c r="I410" s="205">
        <f t="shared" ref="I410:I415" si="203">G410/D410</f>
        <v>0.8936022940769307</v>
      </c>
      <c r="J410" s="205">
        <f t="shared" ref="J410:J415" si="204">+H410/E410</f>
        <v>0.91934447300771205</v>
      </c>
      <c r="K410" s="202">
        <v>8197</v>
      </c>
      <c r="L410" s="204">
        <v>7538</v>
      </c>
      <c r="M410" s="205">
        <f t="shared" ref="M410:M415" si="205">+K410/E410</f>
        <v>0.87799914310197091</v>
      </c>
      <c r="N410" s="206">
        <f t="shared" ref="N410:N415" si="206">K410/H410</f>
        <v>0.95502737970406615</v>
      </c>
    </row>
    <row r="411" spans="1:14" ht="12.75" customHeight="1" x14ac:dyDescent="0.2">
      <c r="A411" s="725" t="s">
        <v>49</v>
      </c>
      <c r="B411" s="728" t="s">
        <v>50</v>
      </c>
      <c r="C411" s="729"/>
      <c r="D411" s="207">
        <v>5104</v>
      </c>
      <c r="E411" s="208">
        <v>4575</v>
      </c>
      <c r="F411" s="209">
        <f t="shared" si="202"/>
        <v>1.1156284153005465</v>
      </c>
      <c r="G411" s="210">
        <v>4451</v>
      </c>
      <c r="H411" s="208">
        <v>4136</v>
      </c>
      <c r="I411" s="211">
        <f t="shared" si="203"/>
        <v>0.87206112852664575</v>
      </c>
      <c r="J411" s="211">
        <f t="shared" si="204"/>
        <v>0.9040437158469945</v>
      </c>
      <c r="K411" s="210">
        <v>3874</v>
      </c>
      <c r="L411" s="210">
        <v>3430</v>
      </c>
      <c r="M411" s="211">
        <f t="shared" si="205"/>
        <v>0.84677595628415303</v>
      </c>
      <c r="N411" s="212">
        <f t="shared" si="206"/>
        <v>0.93665377176015474</v>
      </c>
    </row>
    <row r="412" spans="1:14" ht="12.75" customHeight="1" x14ac:dyDescent="0.2">
      <c r="A412" s="726"/>
      <c r="B412" s="730" t="s">
        <v>49</v>
      </c>
      <c r="C412" s="162" t="s">
        <v>51</v>
      </c>
      <c r="D412" s="213">
        <v>5048</v>
      </c>
      <c r="E412" s="214">
        <v>4526</v>
      </c>
      <c r="F412" s="215">
        <f t="shared" si="202"/>
        <v>1.1153336279275299</v>
      </c>
      <c r="G412" s="216">
        <v>4408</v>
      </c>
      <c r="H412" s="214">
        <v>4097</v>
      </c>
      <c r="I412" s="217">
        <f t="shared" si="203"/>
        <v>0.87321711568938198</v>
      </c>
      <c r="J412" s="217">
        <f t="shared" si="204"/>
        <v>0.90521431727794965</v>
      </c>
      <c r="K412" s="216">
        <v>3832</v>
      </c>
      <c r="L412" s="216">
        <v>3396</v>
      </c>
      <c r="M412" s="217">
        <f t="shared" si="205"/>
        <v>0.84666372072470175</v>
      </c>
      <c r="N412" s="218">
        <f t="shared" si="206"/>
        <v>0.93531852575054919</v>
      </c>
    </row>
    <row r="413" spans="1:14" ht="12.75" customHeight="1" x14ac:dyDescent="0.2">
      <c r="A413" s="726"/>
      <c r="B413" s="731"/>
      <c r="C413" s="169" t="s">
        <v>52</v>
      </c>
      <c r="D413" s="219">
        <v>56</v>
      </c>
      <c r="E413" s="220">
        <v>55</v>
      </c>
      <c r="F413" s="221">
        <f t="shared" si="202"/>
        <v>1.0181818181818181</v>
      </c>
      <c r="G413" s="222">
        <v>43</v>
      </c>
      <c r="H413" s="220">
        <v>42</v>
      </c>
      <c r="I413" s="223">
        <f t="shared" si="203"/>
        <v>0.7678571428571429</v>
      </c>
      <c r="J413" s="223">
        <f t="shared" si="204"/>
        <v>0.76363636363636367</v>
      </c>
      <c r="K413" s="222">
        <v>42</v>
      </c>
      <c r="L413" s="222">
        <v>34</v>
      </c>
      <c r="M413" s="223">
        <f t="shared" si="205"/>
        <v>0.76363636363636367</v>
      </c>
      <c r="N413" s="224">
        <f t="shared" si="206"/>
        <v>1</v>
      </c>
    </row>
    <row r="414" spans="1:14" ht="12.75" customHeight="1" x14ac:dyDescent="0.2">
      <c r="A414" s="726"/>
      <c r="B414" s="728" t="s">
        <v>53</v>
      </c>
      <c r="C414" s="729"/>
      <c r="D414" s="207">
        <v>5009</v>
      </c>
      <c r="E414" s="208">
        <v>4813</v>
      </c>
      <c r="F414" s="209">
        <f t="shared" si="202"/>
        <v>1.0407230417618949</v>
      </c>
      <c r="G414" s="210">
        <v>4586</v>
      </c>
      <c r="H414" s="208">
        <v>4475</v>
      </c>
      <c r="I414" s="211">
        <f t="shared" si="203"/>
        <v>0.91555200638850065</v>
      </c>
      <c r="J414" s="211">
        <f t="shared" si="204"/>
        <v>0.92977353002285479</v>
      </c>
      <c r="K414" s="210">
        <v>4347</v>
      </c>
      <c r="L414" s="210">
        <v>4118</v>
      </c>
      <c r="M414" s="211">
        <f t="shared" si="205"/>
        <v>0.90317889050488265</v>
      </c>
      <c r="N414" s="212">
        <f t="shared" si="206"/>
        <v>0.97139664804469272</v>
      </c>
    </row>
    <row r="415" spans="1:14" ht="12.75" customHeight="1" x14ac:dyDescent="0.2">
      <c r="A415" s="726"/>
      <c r="B415" s="730" t="s">
        <v>49</v>
      </c>
      <c r="C415" s="162" t="s">
        <v>51</v>
      </c>
      <c r="D415" s="213">
        <v>5009</v>
      </c>
      <c r="E415" s="214">
        <v>4813</v>
      </c>
      <c r="F415" s="215">
        <f t="shared" si="202"/>
        <v>1.0407230417618949</v>
      </c>
      <c r="G415" s="216">
        <v>4586</v>
      </c>
      <c r="H415" s="214">
        <v>4475</v>
      </c>
      <c r="I415" s="217">
        <f t="shared" si="203"/>
        <v>0.91555200638850065</v>
      </c>
      <c r="J415" s="217">
        <f t="shared" si="204"/>
        <v>0.92977353002285479</v>
      </c>
      <c r="K415" s="216">
        <v>4347</v>
      </c>
      <c r="L415" s="216">
        <v>4118</v>
      </c>
      <c r="M415" s="217">
        <f t="shared" si="205"/>
        <v>0.90317889050488265</v>
      </c>
      <c r="N415" s="218">
        <f t="shared" si="206"/>
        <v>0.97139664804469272</v>
      </c>
    </row>
    <row r="416" spans="1:14" ht="12.75" customHeight="1" thickBot="1" x14ac:dyDescent="0.25">
      <c r="A416" s="749"/>
      <c r="B416" s="750"/>
      <c r="C416" s="176" t="s">
        <v>52</v>
      </c>
      <c r="D416" s="225">
        <v>0</v>
      </c>
      <c r="E416" s="226">
        <v>0</v>
      </c>
      <c r="F416" s="227" t="s">
        <v>67</v>
      </c>
      <c r="G416" s="228">
        <v>0</v>
      </c>
      <c r="H416" s="226">
        <v>0</v>
      </c>
      <c r="I416" s="229" t="s">
        <v>67</v>
      </c>
      <c r="J416" s="229" t="s">
        <v>67</v>
      </c>
      <c r="K416" s="228">
        <v>0</v>
      </c>
      <c r="L416" s="228">
        <v>0</v>
      </c>
      <c r="M416" s="229" t="s">
        <v>67</v>
      </c>
      <c r="N416" s="230" t="s">
        <v>67</v>
      </c>
    </row>
    <row r="417" spans="1:14" ht="12.75" customHeight="1" thickBot="1" x14ac:dyDescent="0.25">
      <c r="A417" s="743" t="s">
        <v>11</v>
      </c>
      <c r="B417" s="744"/>
      <c r="C417" s="744"/>
      <c r="D417" s="744"/>
      <c r="E417" s="744"/>
      <c r="F417" s="744"/>
      <c r="G417" s="744"/>
      <c r="H417" s="744"/>
      <c r="I417" s="744"/>
      <c r="J417" s="744"/>
      <c r="K417" s="744"/>
      <c r="L417" s="744"/>
      <c r="M417" s="744"/>
      <c r="N417" s="745"/>
    </row>
    <row r="418" spans="1:14" ht="12.75" customHeight="1" x14ac:dyDescent="0.2">
      <c r="A418" s="147" t="s">
        <v>48</v>
      </c>
      <c r="B418" s="148"/>
      <c r="C418" s="149"/>
      <c r="D418" s="201">
        <v>12815</v>
      </c>
      <c r="E418" s="202">
        <v>11978</v>
      </c>
      <c r="F418" s="203">
        <v>1.0698781098680914</v>
      </c>
      <c r="G418" s="202">
        <v>11511</v>
      </c>
      <c r="H418" s="204">
        <v>11037</v>
      </c>
      <c r="I418" s="205">
        <v>0.89824424502536093</v>
      </c>
      <c r="J418" s="205">
        <v>0.92143930539322094</v>
      </c>
      <c r="K418" s="202">
        <v>10357</v>
      </c>
      <c r="L418" s="204">
        <v>9774</v>
      </c>
      <c r="M418" s="205">
        <v>0.86466855902487894</v>
      </c>
      <c r="N418" s="206">
        <v>0.9383890549968289</v>
      </c>
    </row>
    <row r="419" spans="1:14" ht="12.75" customHeight="1" x14ac:dyDescent="0.2">
      <c r="A419" s="725" t="s">
        <v>49</v>
      </c>
      <c r="B419" s="728" t="s">
        <v>50</v>
      </c>
      <c r="C419" s="729"/>
      <c r="D419" s="207">
        <v>5979</v>
      </c>
      <c r="E419" s="208">
        <v>5448</v>
      </c>
      <c r="F419" s="209">
        <v>1.097466960352423</v>
      </c>
      <c r="G419" s="210">
        <v>5264</v>
      </c>
      <c r="H419" s="208">
        <v>4941</v>
      </c>
      <c r="I419" s="211">
        <v>0.88041478508111726</v>
      </c>
      <c r="J419" s="211">
        <v>0.9069383259911894</v>
      </c>
      <c r="K419" s="210">
        <v>4758</v>
      </c>
      <c r="L419" s="210">
        <v>4219</v>
      </c>
      <c r="M419" s="211">
        <v>0.87334801762114533</v>
      </c>
      <c r="N419" s="212">
        <v>0.96296296296296291</v>
      </c>
    </row>
    <row r="420" spans="1:14" ht="12.75" customHeight="1" x14ac:dyDescent="0.2">
      <c r="A420" s="726"/>
      <c r="B420" s="730" t="s">
        <v>49</v>
      </c>
      <c r="C420" s="162" t="s">
        <v>51</v>
      </c>
      <c r="D420" s="213">
        <v>5964</v>
      </c>
      <c r="E420" s="214">
        <v>5435</v>
      </c>
      <c r="F420" s="215">
        <v>1.0973321067157313</v>
      </c>
      <c r="G420" s="216">
        <v>5255</v>
      </c>
      <c r="H420" s="214">
        <v>4933</v>
      </c>
      <c r="I420" s="217">
        <v>0.88112005365526491</v>
      </c>
      <c r="J420" s="217">
        <v>0.90763569457221716</v>
      </c>
      <c r="K420" s="216">
        <v>4750</v>
      </c>
      <c r="L420" s="216">
        <v>4211</v>
      </c>
      <c r="M420" s="217">
        <v>0.87396504139834408</v>
      </c>
      <c r="N420" s="218">
        <v>0.96290289884451652</v>
      </c>
    </row>
    <row r="421" spans="1:14" ht="12.75" customHeight="1" x14ac:dyDescent="0.2">
      <c r="A421" s="726"/>
      <c r="B421" s="731"/>
      <c r="C421" s="169" t="s">
        <v>52</v>
      </c>
      <c r="D421" s="219">
        <v>15</v>
      </c>
      <c r="E421" s="220">
        <v>13</v>
      </c>
      <c r="F421" s="221">
        <v>1.1538461538461537</v>
      </c>
      <c r="G421" s="222">
        <v>9</v>
      </c>
      <c r="H421" s="220">
        <v>8</v>
      </c>
      <c r="I421" s="223">
        <v>0.6</v>
      </c>
      <c r="J421" s="223">
        <v>0.61538461538461542</v>
      </c>
      <c r="K421" s="222">
        <v>8</v>
      </c>
      <c r="L421" s="222">
        <v>8</v>
      </c>
      <c r="M421" s="223">
        <v>0.61538461538461542</v>
      </c>
      <c r="N421" s="224">
        <v>1</v>
      </c>
    </row>
    <row r="422" spans="1:14" ht="12.75" customHeight="1" x14ac:dyDescent="0.2">
      <c r="A422" s="726"/>
      <c r="B422" s="728" t="s">
        <v>53</v>
      </c>
      <c r="C422" s="729"/>
      <c r="D422" s="207">
        <v>6836</v>
      </c>
      <c r="E422" s="208">
        <v>6623</v>
      </c>
      <c r="F422" s="209">
        <v>1.0321606522723841</v>
      </c>
      <c r="G422" s="210">
        <v>6247</v>
      </c>
      <c r="H422" s="208">
        <v>6136</v>
      </c>
      <c r="I422" s="211">
        <v>0.91383850204798123</v>
      </c>
      <c r="J422" s="211">
        <v>0.92646836780914998</v>
      </c>
      <c r="K422" s="210">
        <v>5909</v>
      </c>
      <c r="L422" s="210">
        <v>5559</v>
      </c>
      <c r="M422" s="211">
        <v>0.89219386984750115</v>
      </c>
      <c r="N422" s="212">
        <v>0.96300521512385917</v>
      </c>
    </row>
    <row r="423" spans="1:14" ht="12.75" customHeight="1" x14ac:dyDescent="0.2">
      <c r="A423" s="726"/>
      <c r="B423" s="730" t="s">
        <v>49</v>
      </c>
      <c r="C423" s="162" t="s">
        <v>51</v>
      </c>
      <c r="D423" s="213">
        <v>6836</v>
      </c>
      <c r="E423" s="214">
        <v>6623</v>
      </c>
      <c r="F423" s="215">
        <v>1.0321606522723841</v>
      </c>
      <c r="G423" s="216">
        <v>6247</v>
      </c>
      <c r="H423" s="214">
        <v>6136</v>
      </c>
      <c r="I423" s="217">
        <v>0.91383850204798123</v>
      </c>
      <c r="J423" s="217">
        <v>0.92646836780914998</v>
      </c>
      <c r="K423" s="216">
        <v>5909</v>
      </c>
      <c r="L423" s="216">
        <v>5559</v>
      </c>
      <c r="M423" s="217">
        <v>0.89219386984750115</v>
      </c>
      <c r="N423" s="218">
        <v>0.96300521512385917</v>
      </c>
    </row>
    <row r="424" spans="1:14" ht="12.75" customHeight="1" thickBot="1" x14ac:dyDescent="0.25">
      <c r="A424" s="749"/>
      <c r="B424" s="750"/>
      <c r="C424" s="176" t="s">
        <v>52</v>
      </c>
      <c r="D424" s="225">
        <v>0</v>
      </c>
      <c r="E424" s="226">
        <v>0</v>
      </c>
      <c r="F424" s="227" t="s">
        <v>67</v>
      </c>
      <c r="G424" s="228">
        <v>0</v>
      </c>
      <c r="H424" s="226">
        <v>0</v>
      </c>
      <c r="I424" s="229" t="s">
        <v>67</v>
      </c>
      <c r="J424" s="229" t="s">
        <v>67</v>
      </c>
      <c r="K424" s="228">
        <v>0</v>
      </c>
      <c r="L424" s="228">
        <v>0</v>
      </c>
      <c r="M424" s="229" t="s">
        <v>67</v>
      </c>
      <c r="N424" s="230" t="s">
        <v>67</v>
      </c>
    </row>
    <row r="425" spans="1:14" ht="12.75" customHeight="1" thickBot="1" x14ac:dyDescent="0.25">
      <c r="A425" s="743" t="s">
        <v>12</v>
      </c>
      <c r="B425" s="744"/>
      <c r="C425" s="744"/>
      <c r="D425" s="744"/>
      <c r="E425" s="744"/>
      <c r="F425" s="744"/>
      <c r="G425" s="744"/>
      <c r="H425" s="744"/>
      <c r="I425" s="744"/>
      <c r="J425" s="744"/>
      <c r="K425" s="744"/>
      <c r="L425" s="744"/>
      <c r="M425" s="744"/>
      <c r="N425" s="745"/>
    </row>
    <row r="426" spans="1:14" ht="12.75" customHeight="1" x14ac:dyDescent="0.2">
      <c r="A426" s="147" t="s">
        <v>48</v>
      </c>
      <c r="B426" s="148"/>
      <c r="C426" s="149"/>
      <c r="D426" s="201">
        <v>17509</v>
      </c>
      <c r="E426" s="202">
        <v>16314</v>
      </c>
      <c r="F426" s="203">
        <f>D426/E426</f>
        <v>1.0732499693514772</v>
      </c>
      <c r="G426" s="202">
        <v>16057</v>
      </c>
      <c r="H426" s="204">
        <v>15398</v>
      </c>
      <c r="I426" s="205">
        <f>G426/D426</f>
        <v>0.91707122051516365</v>
      </c>
      <c r="J426" s="205">
        <f>+H426/E426</f>
        <v>0.94385190633811455</v>
      </c>
      <c r="K426" s="202">
        <v>14459</v>
      </c>
      <c r="L426" s="204">
        <v>13595</v>
      </c>
      <c r="M426" s="205">
        <f>+K426/E426</f>
        <v>0.88629398063013365</v>
      </c>
      <c r="N426" s="206">
        <f>K426/H426</f>
        <v>0.9390180542927653</v>
      </c>
    </row>
    <row r="427" spans="1:14" ht="12.75" customHeight="1" x14ac:dyDescent="0.2">
      <c r="A427" s="725" t="s">
        <v>49</v>
      </c>
      <c r="B427" s="728" t="s">
        <v>50</v>
      </c>
      <c r="C427" s="729"/>
      <c r="D427" s="207">
        <v>7513</v>
      </c>
      <c r="E427" s="208">
        <v>6814</v>
      </c>
      <c r="F427" s="209">
        <f>D427/E427</f>
        <v>1.1025829175227473</v>
      </c>
      <c r="G427" s="210">
        <v>6608</v>
      </c>
      <c r="H427" s="208">
        <v>6281</v>
      </c>
      <c r="I427" s="211">
        <f>G427/D427</f>
        <v>0.87954212697990153</v>
      </c>
      <c r="J427" s="211">
        <f>+H427/E427</f>
        <v>0.92177869093043729</v>
      </c>
      <c r="K427" s="210">
        <v>5825</v>
      </c>
      <c r="L427" s="210">
        <v>5407</v>
      </c>
      <c r="M427" s="211">
        <f>+K427/E427</f>
        <v>0.85485764602289405</v>
      </c>
      <c r="N427" s="212">
        <f>K427/H427</f>
        <v>0.92740009552619007</v>
      </c>
    </row>
    <row r="428" spans="1:14" ht="12.75" customHeight="1" x14ac:dyDescent="0.2">
      <c r="A428" s="726"/>
      <c r="B428" s="730" t="s">
        <v>49</v>
      </c>
      <c r="C428" s="162" t="s">
        <v>51</v>
      </c>
      <c r="D428" s="213">
        <v>7513</v>
      </c>
      <c r="E428" s="214">
        <v>6814</v>
      </c>
      <c r="F428" s="215">
        <f>D428/E428</f>
        <v>1.1025829175227473</v>
      </c>
      <c r="G428" s="216">
        <v>6608</v>
      </c>
      <c r="H428" s="214">
        <v>6281</v>
      </c>
      <c r="I428" s="217">
        <f>G428/D428</f>
        <v>0.87954212697990153</v>
      </c>
      <c r="J428" s="217">
        <f>+H428/E428</f>
        <v>0.92177869093043729</v>
      </c>
      <c r="K428" s="216">
        <v>5825</v>
      </c>
      <c r="L428" s="216">
        <v>5407</v>
      </c>
      <c r="M428" s="217">
        <f>+K428/E428</f>
        <v>0.85485764602289405</v>
      </c>
      <c r="N428" s="218">
        <f>K428/H428</f>
        <v>0.92740009552619007</v>
      </c>
    </row>
    <row r="429" spans="1:14" ht="12.75" customHeight="1" x14ac:dyDescent="0.2">
      <c r="A429" s="726"/>
      <c r="B429" s="731"/>
      <c r="C429" s="169" t="s">
        <v>52</v>
      </c>
      <c r="D429" s="219">
        <v>0</v>
      </c>
      <c r="E429" s="220">
        <v>0</v>
      </c>
      <c r="F429" s="221" t="s">
        <v>67</v>
      </c>
      <c r="G429" s="222">
        <v>0</v>
      </c>
      <c r="H429" s="220">
        <v>0</v>
      </c>
      <c r="I429" s="223" t="s">
        <v>67</v>
      </c>
      <c r="J429" s="223" t="s">
        <v>67</v>
      </c>
      <c r="K429" s="222">
        <v>0</v>
      </c>
      <c r="L429" s="222">
        <v>0</v>
      </c>
      <c r="M429" s="223" t="s">
        <v>67</v>
      </c>
      <c r="N429" s="224" t="s">
        <v>67</v>
      </c>
    </row>
    <row r="430" spans="1:14" ht="12.75" customHeight="1" x14ac:dyDescent="0.2">
      <c r="A430" s="726"/>
      <c r="B430" s="728" t="s">
        <v>53</v>
      </c>
      <c r="C430" s="729"/>
      <c r="D430" s="207">
        <v>9996</v>
      </c>
      <c r="E430" s="208">
        <v>9639</v>
      </c>
      <c r="F430" s="209">
        <f>D430/E430</f>
        <v>1.037037037037037</v>
      </c>
      <c r="G430" s="210">
        <v>9449</v>
      </c>
      <c r="H430" s="208">
        <v>9216</v>
      </c>
      <c r="I430" s="211">
        <f>G430/D430</f>
        <v>0.94527811124449779</v>
      </c>
      <c r="J430" s="211">
        <f>+H430/E430</f>
        <v>0.95611577964519145</v>
      </c>
      <c r="K430" s="210">
        <v>8685</v>
      </c>
      <c r="L430" s="210">
        <v>8210</v>
      </c>
      <c r="M430" s="211">
        <f>+K430/E430</f>
        <v>0.90102707749766575</v>
      </c>
      <c r="N430" s="212">
        <f>K430/H430</f>
        <v>0.9423828125</v>
      </c>
    </row>
    <row r="431" spans="1:14" ht="12.75" customHeight="1" x14ac:dyDescent="0.2">
      <c r="A431" s="726"/>
      <c r="B431" s="730" t="s">
        <v>49</v>
      </c>
      <c r="C431" s="162" t="s">
        <v>51</v>
      </c>
      <c r="D431" s="213">
        <v>9957</v>
      </c>
      <c r="E431" s="214">
        <v>9602</v>
      </c>
      <c r="F431" s="215">
        <f>D431/E431</f>
        <v>1.0369714642782755</v>
      </c>
      <c r="G431" s="216">
        <v>9410</v>
      </c>
      <c r="H431" s="214">
        <v>9179</v>
      </c>
      <c r="I431" s="217">
        <f>G431/D431</f>
        <v>0.94506377422918553</v>
      </c>
      <c r="J431" s="217">
        <f>+H431/E431</f>
        <v>0.95594667777546349</v>
      </c>
      <c r="K431" s="216">
        <v>8648</v>
      </c>
      <c r="L431" s="216">
        <v>8173</v>
      </c>
      <c r="M431" s="217">
        <f>+K431/E431</f>
        <v>0.90064569881274736</v>
      </c>
      <c r="N431" s="218">
        <f>K431/H431</f>
        <v>0.94215056106329664</v>
      </c>
    </row>
    <row r="432" spans="1:14" ht="12.75" customHeight="1" thickBot="1" x14ac:dyDescent="0.25">
      <c r="A432" s="749"/>
      <c r="B432" s="750"/>
      <c r="C432" s="176" t="s">
        <v>52</v>
      </c>
      <c r="D432" s="225">
        <v>39</v>
      </c>
      <c r="E432" s="226">
        <v>38</v>
      </c>
      <c r="F432" s="227">
        <f>D432/E432</f>
        <v>1.0263157894736843</v>
      </c>
      <c r="G432" s="228">
        <v>39</v>
      </c>
      <c r="H432" s="226">
        <v>38</v>
      </c>
      <c r="I432" s="229">
        <f>G432/D432</f>
        <v>1</v>
      </c>
      <c r="J432" s="229">
        <f>+H432/E432</f>
        <v>1</v>
      </c>
      <c r="K432" s="228">
        <v>38</v>
      </c>
      <c r="L432" s="228">
        <v>38</v>
      </c>
      <c r="M432" s="229">
        <f>+K432/E432</f>
        <v>1</v>
      </c>
      <c r="N432" s="230">
        <f>K432/H432</f>
        <v>1</v>
      </c>
    </row>
    <row r="433" spans="1:14" ht="12.75" customHeight="1" thickBot="1" x14ac:dyDescent="0.25">
      <c r="A433" s="743" t="s">
        <v>13</v>
      </c>
      <c r="B433" s="744"/>
      <c r="C433" s="744"/>
      <c r="D433" s="744"/>
      <c r="E433" s="744"/>
      <c r="F433" s="744"/>
      <c r="G433" s="744"/>
      <c r="H433" s="744"/>
      <c r="I433" s="744"/>
      <c r="J433" s="744"/>
      <c r="K433" s="744"/>
      <c r="L433" s="744"/>
      <c r="M433" s="744"/>
      <c r="N433" s="745"/>
    </row>
    <row r="434" spans="1:14" ht="12.75" customHeight="1" x14ac:dyDescent="0.2">
      <c r="A434" s="147" t="s">
        <v>48</v>
      </c>
      <c r="B434" s="148"/>
      <c r="C434" s="149"/>
      <c r="D434" s="201">
        <v>19509</v>
      </c>
      <c r="E434" s="202">
        <v>18059</v>
      </c>
      <c r="F434" s="203">
        <f>D434/E434</f>
        <v>1.0802923749930782</v>
      </c>
      <c r="G434" s="202">
        <v>17430</v>
      </c>
      <c r="H434" s="204">
        <v>16715</v>
      </c>
      <c r="I434" s="205">
        <f>G434/D434</f>
        <v>0.89343379978471471</v>
      </c>
      <c r="J434" s="205">
        <f>+H434/E434</f>
        <v>0.92557727448917437</v>
      </c>
      <c r="K434" s="202">
        <v>16298</v>
      </c>
      <c r="L434" s="204">
        <v>14916</v>
      </c>
      <c r="M434" s="205">
        <f>+K434/E434</f>
        <v>0.90248629492219945</v>
      </c>
      <c r="N434" s="206">
        <f>K434/H434</f>
        <v>0.97505234819024833</v>
      </c>
    </row>
    <row r="435" spans="1:14" ht="12.75" customHeight="1" x14ac:dyDescent="0.2">
      <c r="A435" s="725" t="s">
        <v>49</v>
      </c>
      <c r="B435" s="728" t="s">
        <v>50</v>
      </c>
      <c r="C435" s="729"/>
      <c r="D435" s="207">
        <v>7971</v>
      </c>
      <c r="E435" s="208">
        <v>7162</v>
      </c>
      <c r="F435" s="209">
        <f>D435/E435</f>
        <v>1.1129572745043284</v>
      </c>
      <c r="G435" s="210">
        <v>6854</v>
      </c>
      <c r="H435" s="208">
        <v>6468</v>
      </c>
      <c r="I435" s="211">
        <f>G435/D435</f>
        <v>0.85986701794003262</v>
      </c>
      <c r="J435" s="211">
        <f>+H435/E435</f>
        <v>0.90309969282323377</v>
      </c>
      <c r="K435" s="210">
        <v>6266</v>
      </c>
      <c r="L435" s="210">
        <v>5636</v>
      </c>
      <c r="M435" s="211">
        <f>+K435/E435</f>
        <v>0.8748952806478637</v>
      </c>
      <c r="N435" s="212">
        <f>K435/H435</f>
        <v>0.96876932591218301</v>
      </c>
    </row>
    <row r="436" spans="1:14" ht="12.75" customHeight="1" x14ac:dyDescent="0.2">
      <c r="A436" s="726"/>
      <c r="B436" s="730" t="s">
        <v>49</v>
      </c>
      <c r="C436" s="162" t="s">
        <v>51</v>
      </c>
      <c r="D436" s="213">
        <v>7971</v>
      </c>
      <c r="E436" s="214">
        <v>7162</v>
      </c>
      <c r="F436" s="215">
        <f>D436/E436</f>
        <v>1.1129572745043284</v>
      </c>
      <c r="G436" s="216">
        <v>6854</v>
      </c>
      <c r="H436" s="214">
        <v>6468</v>
      </c>
      <c r="I436" s="217">
        <f>G436/D436</f>
        <v>0.85986701794003262</v>
      </c>
      <c r="J436" s="217">
        <f>+H436/E436</f>
        <v>0.90309969282323377</v>
      </c>
      <c r="K436" s="216">
        <v>6266</v>
      </c>
      <c r="L436" s="216">
        <v>5636</v>
      </c>
      <c r="M436" s="217">
        <f>+K436/E436</f>
        <v>0.8748952806478637</v>
      </c>
      <c r="N436" s="218">
        <f>K436/H436</f>
        <v>0.96876932591218301</v>
      </c>
    </row>
    <row r="437" spans="1:14" ht="12.75" customHeight="1" x14ac:dyDescent="0.2">
      <c r="A437" s="726"/>
      <c r="B437" s="731"/>
      <c r="C437" s="169" t="s">
        <v>52</v>
      </c>
      <c r="D437" s="219" t="s">
        <v>68</v>
      </c>
      <c r="E437" s="220" t="s">
        <v>68</v>
      </c>
      <c r="F437" s="221" t="s">
        <v>67</v>
      </c>
      <c r="G437" s="222" t="s">
        <v>68</v>
      </c>
      <c r="H437" s="220" t="s">
        <v>67</v>
      </c>
      <c r="I437" s="223" t="s">
        <v>67</v>
      </c>
      <c r="J437" s="223" t="s">
        <v>67</v>
      </c>
      <c r="K437" s="222" t="s">
        <v>68</v>
      </c>
      <c r="L437" s="222" t="s">
        <v>68</v>
      </c>
      <c r="M437" s="223" t="s">
        <v>67</v>
      </c>
      <c r="N437" s="224" t="s">
        <v>67</v>
      </c>
    </row>
    <row r="438" spans="1:14" ht="12.75" customHeight="1" x14ac:dyDescent="0.2">
      <c r="A438" s="726"/>
      <c r="B438" s="728" t="s">
        <v>53</v>
      </c>
      <c r="C438" s="729"/>
      <c r="D438" s="207">
        <v>11538</v>
      </c>
      <c r="E438" s="208">
        <v>11060</v>
      </c>
      <c r="F438" s="209">
        <f>D438/E438</f>
        <v>1.0432188065099457</v>
      </c>
      <c r="G438" s="210">
        <v>10576</v>
      </c>
      <c r="H438" s="208">
        <v>10331</v>
      </c>
      <c r="I438" s="211">
        <f>G438/D438</f>
        <v>0.9166233315999307</v>
      </c>
      <c r="J438" s="211">
        <f>+H438/E438</f>
        <v>0.93408679927667271</v>
      </c>
      <c r="K438" s="210">
        <v>10091</v>
      </c>
      <c r="L438" s="210">
        <v>9299</v>
      </c>
      <c r="M438" s="211">
        <f>+K438/E438</f>
        <v>0.91238698010849906</v>
      </c>
      <c r="N438" s="212">
        <f>K438/H438</f>
        <v>0.97676894782692869</v>
      </c>
    </row>
    <row r="439" spans="1:14" ht="12.75" customHeight="1" x14ac:dyDescent="0.2">
      <c r="A439" s="726"/>
      <c r="B439" s="730" t="s">
        <v>49</v>
      </c>
      <c r="C439" s="162" t="s">
        <v>51</v>
      </c>
      <c r="D439" s="213">
        <v>11454</v>
      </c>
      <c r="E439" s="214">
        <v>10976</v>
      </c>
      <c r="F439" s="215">
        <f>D439/E439</f>
        <v>1.0435495626822158</v>
      </c>
      <c r="G439" s="216">
        <v>10492</v>
      </c>
      <c r="H439" s="214">
        <v>10247</v>
      </c>
      <c r="I439" s="217">
        <f>G439/D439</f>
        <v>0.91601187358128167</v>
      </c>
      <c r="J439" s="217">
        <f>+H439/E439</f>
        <v>0.93358236151603502</v>
      </c>
      <c r="K439" s="216">
        <v>10011</v>
      </c>
      <c r="L439" s="216">
        <v>9219</v>
      </c>
      <c r="M439" s="217">
        <f>+K439/E439</f>
        <v>0.91208090379008744</v>
      </c>
      <c r="N439" s="218">
        <f>K439/H439</f>
        <v>0.97696886893724988</v>
      </c>
    </row>
    <row r="440" spans="1:14" ht="12.75" customHeight="1" thickBot="1" x14ac:dyDescent="0.25">
      <c r="A440" s="727"/>
      <c r="B440" s="732"/>
      <c r="C440" s="189" t="s">
        <v>52</v>
      </c>
      <c r="D440" s="231">
        <v>84</v>
      </c>
      <c r="E440" s="232">
        <v>84</v>
      </c>
      <c r="F440" s="233">
        <f>D440/E440</f>
        <v>1</v>
      </c>
      <c r="G440" s="234">
        <v>84</v>
      </c>
      <c r="H440" s="232">
        <v>84</v>
      </c>
      <c r="I440" s="235">
        <f>G440/D440</f>
        <v>1</v>
      </c>
      <c r="J440" s="235">
        <f>+H440/E440</f>
        <v>1</v>
      </c>
      <c r="K440" s="234">
        <v>80</v>
      </c>
      <c r="L440" s="234">
        <v>80</v>
      </c>
      <c r="M440" s="235">
        <f>+K440/E440</f>
        <v>0.95238095238095233</v>
      </c>
      <c r="N440" s="236">
        <f>K440/H440</f>
        <v>0.95238095238095233</v>
      </c>
    </row>
    <row r="441" spans="1:14" ht="12.75" customHeight="1" thickTop="1" thickBot="1" x14ac:dyDescent="0.25">
      <c r="A441" s="743" t="s">
        <v>14</v>
      </c>
      <c r="B441" s="744"/>
      <c r="C441" s="744"/>
      <c r="D441" s="744"/>
      <c r="E441" s="744"/>
      <c r="F441" s="744"/>
      <c r="G441" s="744"/>
      <c r="H441" s="744"/>
      <c r="I441" s="744"/>
      <c r="J441" s="744"/>
      <c r="K441" s="744"/>
      <c r="L441" s="744"/>
      <c r="M441" s="744"/>
      <c r="N441" s="745"/>
    </row>
    <row r="442" spans="1:14" ht="12.75" customHeight="1" x14ac:dyDescent="0.2">
      <c r="A442" s="147" t="s">
        <v>48</v>
      </c>
      <c r="B442" s="148"/>
      <c r="C442" s="149"/>
      <c r="D442" s="201">
        <v>18481</v>
      </c>
      <c r="E442" s="202">
        <v>17101</v>
      </c>
      <c r="F442" s="203">
        <f>D442/E442</f>
        <v>1.0806970352610958</v>
      </c>
      <c r="G442" s="202">
        <v>17336</v>
      </c>
      <c r="H442" s="204">
        <v>16369</v>
      </c>
      <c r="I442" s="205">
        <f t="shared" ref="I442:I448" si="207">G442/D442</f>
        <v>0.93804447811265623</v>
      </c>
      <c r="J442" s="205">
        <f t="shared" ref="J442:J448" si="208">+H442/E442</f>
        <v>0.95719548564411439</v>
      </c>
      <c r="K442" s="202">
        <v>15007</v>
      </c>
      <c r="L442" s="204">
        <v>13919</v>
      </c>
      <c r="M442" s="205">
        <f t="shared" ref="M442:M448" si="209">+K442/E442</f>
        <v>0.87755102040816324</v>
      </c>
      <c r="N442" s="206">
        <f t="shared" ref="N442:N448" si="210">K442/H442</f>
        <v>0.91679393976418844</v>
      </c>
    </row>
    <row r="443" spans="1:14" ht="12.75" customHeight="1" x14ac:dyDescent="0.2">
      <c r="A443" s="725" t="s">
        <v>49</v>
      </c>
      <c r="B443" s="728" t="s">
        <v>50</v>
      </c>
      <c r="C443" s="729"/>
      <c r="D443" s="207">
        <v>8265</v>
      </c>
      <c r="E443" s="208">
        <v>7462</v>
      </c>
      <c r="F443" s="209">
        <f>D443/E443</f>
        <v>1.107611900294827</v>
      </c>
      <c r="G443" s="210">
        <v>7592</v>
      </c>
      <c r="H443" s="208">
        <v>7051</v>
      </c>
      <c r="I443" s="211">
        <f t="shared" si="207"/>
        <v>0.91857229280096797</v>
      </c>
      <c r="J443" s="211">
        <f t="shared" si="208"/>
        <v>0.94492093272581079</v>
      </c>
      <c r="K443" s="210">
        <v>6398</v>
      </c>
      <c r="L443" s="210">
        <v>5848</v>
      </c>
      <c r="M443" s="211">
        <f t="shared" si="209"/>
        <v>0.85741088180112568</v>
      </c>
      <c r="N443" s="212">
        <f t="shared" si="210"/>
        <v>0.90738902283364065</v>
      </c>
    </row>
    <row r="444" spans="1:14" ht="12.75" customHeight="1" x14ac:dyDescent="0.2">
      <c r="A444" s="726"/>
      <c r="B444" s="730" t="s">
        <v>49</v>
      </c>
      <c r="C444" s="162" t="s">
        <v>51</v>
      </c>
      <c r="D444" s="213">
        <v>8265</v>
      </c>
      <c r="E444" s="214">
        <v>7462</v>
      </c>
      <c r="F444" s="215">
        <f>D444/E444</f>
        <v>1.107611900294827</v>
      </c>
      <c r="G444" s="216">
        <v>7592</v>
      </c>
      <c r="H444" s="214">
        <v>7051</v>
      </c>
      <c r="I444" s="217">
        <f t="shared" si="207"/>
        <v>0.91857229280096797</v>
      </c>
      <c r="J444" s="217">
        <f t="shared" si="208"/>
        <v>0.94492093272581079</v>
      </c>
      <c r="K444" s="216">
        <v>6398</v>
      </c>
      <c r="L444" s="216">
        <v>5848</v>
      </c>
      <c r="M444" s="217">
        <f t="shared" si="209"/>
        <v>0.85741088180112568</v>
      </c>
      <c r="N444" s="218">
        <f t="shared" si="210"/>
        <v>0.90738902283364065</v>
      </c>
    </row>
    <row r="445" spans="1:14" ht="12.75" customHeight="1" x14ac:dyDescent="0.2">
      <c r="A445" s="726"/>
      <c r="B445" s="731"/>
      <c r="C445" s="169" t="s">
        <v>52</v>
      </c>
      <c r="D445" s="219" t="s">
        <v>68</v>
      </c>
      <c r="E445" s="220" t="s">
        <v>68</v>
      </c>
      <c r="F445" s="222" t="s">
        <v>67</v>
      </c>
      <c r="G445" s="222" t="s">
        <v>68</v>
      </c>
      <c r="H445" s="220" t="s">
        <v>67</v>
      </c>
      <c r="I445" s="223" t="s">
        <v>67</v>
      </c>
      <c r="J445" s="223" t="s">
        <v>67</v>
      </c>
      <c r="K445" s="222" t="s">
        <v>68</v>
      </c>
      <c r="L445" s="237" t="s">
        <v>68</v>
      </c>
      <c r="M445" s="223" t="s">
        <v>67</v>
      </c>
      <c r="N445" s="224" t="s">
        <v>67</v>
      </c>
    </row>
    <row r="446" spans="1:14" ht="12.75" customHeight="1" x14ac:dyDescent="0.2">
      <c r="A446" s="726"/>
      <c r="B446" s="728" t="s">
        <v>53</v>
      </c>
      <c r="C446" s="729"/>
      <c r="D446" s="207">
        <v>10216</v>
      </c>
      <c r="E446" s="208">
        <v>9816</v>
      </c>
      <c r="F446" s="209">
        <f>D446/E446</f>
        <v>1.0407497962510188</v>
      </c>
      <c r="G446" s="210">
        <v>9744</v>
      </c>
      <c r="H446" s="208">
        <v>9460</v>
      </c>
      <c r="I446" s="211">
        <f t="shared" si="207"/>
        <v>0.95379796397807359</v>
      </c>
      <c r="J446" s="211">
        <f t="shared" si="208"/>
        <v>0.96373268133659329</v>
      </c>
      <c r="K446" s="210">
        <v>8689</v>
      </c>
      <c r="L446" s="210">
        <v>8099</v>
      </c>
      <c r="M446" s="211">
        <f t="shared" si="209"/>
        <v>0.88518744906275471</v>
      </c>
      <c r="N446" s="212">
        <f t="shared" si="210"/>
        <v>0.91849894291754752</v>
      </c>
    </row>
    <row r="447" spans="1:14" ht="12.75" customHeight="1" x14ac:dyDescent="0.2">
      <c r="A447" s="726"/>
      <c r="B447" s="730" t="s">
        <v>49</v>
      </c>
      <c r="C447" s="162" t="s">
        <v>51</v>
      </c>
      <c r="D447" s="213">
        <v>10127</v>
      </c>
      <c r="E447" s="214">
        <v>9729</v>
      </c>
      <c r="F447" s="215">
        <f>D447/E447</f>
        <v>1.0409086237023333</v>
      </c>
      <c r="G447" s="216">
        <v>9655</v>
      </c>
      <c r="H447" s="214">
        <v>9373</v>
      </c>
      <c r="I447" s="217">
        <f t="shared" si="207"/>
        <v>0.9533919225831935</v>
      </c>
      <c r="J447" s="217">
        <f t="shared" si="208"/>
        <v>0.96340836673861652</v>
      </c>
      <c r="K447" s="216">
        <v>8605</v>
      </c>
      <c r="L447" s="216">
        <v>8015</v>
      </c>
      <c r="M447" s="217">
        <f t="shared" si="209"/>
        <v>0.88446911296124986</v>
      </c>
      <c r="N447" s="218">
        <f t="shared" si="210"/>
        <v>0.91806252000426758</v>
      </c>
    </row>
    <row r="448" spans="1:14" ht="12.75" customHeight="1" thickBot="1" x14ac:dyDescent="0.25">
      <c r="A448" s="727"/>
      <c r="B448" s="732"/>
      <c r="C448" s="189" t="s">
        <v>52</v>
      </c>
      <c r="D448" s="231">
        <v>89</v>
      </c>
      <c r="E448" s="232">
        <v>87</v>
      </c>
      <c r="F448" s="233">
        <f>D448/E448</f>
        <v>1.0229885057471264</v>
      </c>
      <c r="G448" s="234">
        <v>89</v>
      </c>
      <c r="H448" s="232">
        <v>87</v>
      </c>
      <c r="I448" s="235">
        <f t="shared" si="207"/>
        <v>1</v>
      </c>
      <c r="J448" s="235">
        <f t="shared" si="208"/>
        <v>1</v>
      </c>
      <c r="K448" s="234">
        <v>84</v>
      </c>
      <c r="L448" s="234">
        <v>84</v>
      </c>
      <c r="M448" s="235">
        <f t="shared" si="209"/>
        <v>0.96551724137931039</v>
      </c>
      <c r="N448" s="236">
        <f t="shared" si="210"/>
        <v>0.96551724137931039</v>
      </c>
    </row>
    <row r="449" spans="1:14" ht="12.75" customHeight="1" thickTop="1" thickBot="1" x14ac:dyDescent="0.25">
      <c r="A449" s="743" t="s">
        <v>15</v>
      </c>
      <c r="B449" s="744"/>
      <c r="C449" s="744"/>
      <c r="D449" s="744"/>
      <c r="E449" s="744"/>
      <c r="F449" s="744"/>
      <c r="G449" s="744"/>
      <c r="H449" s="744"/>
      <c r="I449" s="744"/>
      <c r="J449" s="744"/>
      <c r="K449" s="744"/>
      <c r="L449" s="744"/>
      <c r="M449" s="744"/>
      <c r="N449" s="745"/>
    </row>
    <row r="450" spans="1:14" ht="12.75" customHeight="1" x14ac:dyDescent="0.2">
      <c r="A450" s="147" t="s">
        <v>48</v>
      </c>
      <c r="B450" s="148"/>
      <c r="C450" s="149"/>
      <c r="D450" s="201">
        <v>18306</v>
      </c>
      <c r="E450" s="202">
        <v>16724</v>
      </c>
      <c r="F450" s="203">
        <f>D450/E450</f>
        <v>1.0945945945945945</v>
      </c>
      <c r="G450" s="202">
        <v>16284</v>
      </c>
      <c r="H450" s="204">
        <v>15324</v>
      </c>
      <c r="I450" s="205">
        <f>G450/D450</f>
        <v>0.88954441166830545</v>
      </c>
      <c r="J450" s="205">
        <f>+H450/E450</f>
        <v>0.91628796938531454</v>
      </c>
      <c r="K450" s="202">
        <v>14352</v>
      </c>
      <c r="L450" s="204">
        <v>13222</v>
      </c>
      <c r="M450" s="205">
        <f>+K450/E450</f>
        <v>0.85816790241569008</v>
      </c>
      <c r="N450" s="206">
        <f>K450/H450</f>
        <v>0.93657008613938919</v>
      </c>
    </row>
    <row r="451" spans="1:14" ht="12.75" customHeight="1" x14ac:dyDescent="0.2">
      <c r="A451" s="725" t="s">
        <v>49</v>
      </c>
      <c r="B451" s="728" t="s">
        <v>50</v>
      </c>
      <c r="C451" s="729"/>
      <c r="D451" s="207">
        <v>8465</v>
      </c>
      <c r="E451" s="208">
        <v>7555</v>
      </c>
      <c r="F451" s="209">
        <f>D451/E451</f>
        <v>1.1204500330906684</v>
      </c>
      <c r="G451" s="210">
        <v>7452</v>
      </c>
      <c r="H451" s="208">
        <v>6896</v>
      </c>
      <c r="I451" s="211">
        <f>G451/D451</f>
        <v>0.88033077377436508</v>
      </c>
      <c r="J451" s="211">
        <f>+H451/E451</f>
        <v>0.91277299801455991</v>
      </c>
      <c r="K451" s="210">
        <v>6375</v>
      </c>
      <c r="L451" s="210">
        <v>5847</v>
      </c>
      <c r="M451" s="211">
        <f>+K451/E451</f>
        <v>0.84381204500330909</v>
      </c>
      <c r="N451" s="212">
        <f>K451/H451</f>
        <v>0.92444895591647336</v>
      </c>
    </row>
    <row r="452" spans="1:14" ht="12.75" customHeight="1" x14ac:dyDescent="0.2">
      <c r="A452" s="726"/>
      <c r="B452" s="730" t="s">
        <v>49</v>
      </c>
      <c r="C452" s="162" t="s">
        <v>51</v>
      </c>
      <c r="D452" s="213">
        <v>8465</v>
      </c>
      <c r="E452" s="214">
        <v>7555</v>
      </c>
      <c r="F452" s="215">
        <f>D452/E452</f>
        <v>1.1204500330906684</v>
      </c>
      <c r="G452" s="216">
        <v>7452</v>
      </c>
      <c r="H452" s="214">
        <v>6896</v>
      </c>
      <c r="I452" s="217">
        <f>G452/D452</f>
        <v>0.88033077377436508</v>
      </c>
      <c r="J452" s="217">
        <f>+H452/E452</f>
        <v>0.91277299801455991</v>
      </c>
      <c r="K452" s="216">
        <v>6375</v>
      </c>
      <c r="L452" s="216">
        <v>5847</v>
      </c>
      <c r="M452" s="217">
        <f>+K452/E452</f>
        <v>0.84381204500330909</v>
      </c>
      <c r="N452" s="218">
        <f>K452/H452</f>
        <v>0.92444895591647336</v>
      </c>
    </row>
    <row r="453" spans="1:14" ht="12.75" customHeight="1" x14ac:dyDescent="0.2">
      <c r="A453" s="726"/>
      <c r="B453" s="731"/>
      <c r="C453" s="169" t="s">
        <v>52</v>
      </c>
      <c r="D453" s="219">
        <v>0</v>
      </c>
      <c r="E453" s="220">
        <v>0</v>
      </c>
      <c r="F453" s="222" t="s">
        <v>67</v>
      </c>
      <c r="G453" s="222">
        <v>0</v>
      </c>
      <c r="H453" s="220">
        <v>0</v>
      </c>
      <c r="I453" s="223" t="s">
        <v>67</v>
      </c>
      <c r="J453" s="223" t="s">
        <v>67</v>
      </c>
      <c r="K453" s="222">
        <v>0</v>
      </c>
      <c r="L453" s="237">
        <v>0</v>
      </c>
      <c r="M453" s="223" t="s">
        <v>67</v>
      </c>
      <c r="N453" s="224" t="s">
        <v>67</v>
      </c>
    </row>
    <row r="454" spans="1:14" ht="12.75" customHeight="1" x14ac:dyDescent="0.2">
      <c r="A454" s="726"/>
      <c r="B454" s="728" t="s">
        <v>53</v>
      </c>
      <c r="C454" s="729"/>
      <c r="D454" s="207">
        <v>9841</v>
      </c>
      <c r="E454" s="208">
        <v>9372</v>
      </c>
      <c r="F454" s="209">
        <f>D454/E454</f>
        <v>1.0500426803243705</v>
      </c>
      <c r="G454" s="210">
        <v>8832</v>
      </c>
      <c r="H454" s="208">
        <v>8550</v>
      </c>
      <c r="I454" s="211">
        <f>G454/D454</f>
        <v>0.89746976933238487</v>
      </c>
      <c r="J454" s="211">
        <f>+H454/E454</f>
        <v>0.91229193341869397</v>
      </c>
      <c r="K454" s="210">
        <v>8041</v>
      </c>
      <c r="L454" s="210">
        <v>7386</v>
      </c>
      <c r="M454" s="211">
        <f>+K454/E454</f>
        <v>0.857981220657277</v>
      </c>
      <c r="N454" s="212">
        <f>K454/H454</f>
        <v>0.9404678362573099</v>
      </c>
    </row>
    <row r="455" spans="1:14" ht="12.75" customHeight="1" x14ac:dyDescent="0.2">
      <c r="A455" s="726"/>
      <c r="B455" s="730" t="s">
        <v>49</v>
      </c>
      <c r="C455" s="162" t="s">
        <v>51</v>
      </c>
      <c r="D455" s="213">
        <v>9769</v>
      </c>
      <c r="E455" s="214">
        <v>9301</v>
      </c>
      <c r="F455" s="215">
        <f>D455/E455</f>
        <v>1.0503171701967531</v>
      </c>
      <c r="G455" s="216">
        <v>8760</v>
      </c>
      <c r="H455" s="214">
        <v>8479</v>
      </c>
      <c r="I455" s="217">
        <f>G455/D455</f>
        <v>0.89671409560855764</v>
      </c>
      <c r="J455" s="217">
        <f>+H455/E455</f>
        <v>0.91162240619288248</v>
      </c>
      <c r="K455" s="216">
        <v>7970</v>
      </c>
      <c r="L455" s="216">
        <v>7315</v>
      </c>
      <c r="M455" s="217">
        <f>+K455/E455</f>
        <v>0.85689710783786688</v>
      </c>
      <c r="N455" s="218">
        <f>K455/H455</f>
        <v>0.93996933600660459</v>
      </c>
    </row>
    <row r="456" spans="1:14" ht="12.75" customHeight="1" thickBot="1" x14ac:dyDescent="0.25">
      <c r="A456" s="727"/>
      <c r="B456" s="732"/>
      <c r="C456" s="189" t="s">
        <v>52</v>
      </c>
      <c r="D456" s="231">
        <v>72</v>
      </c>
      <c r="E456" s="232">
        <v>71</v>
      </c>
      <c r="F456" s="233">
        <f>D456/E456</f>
        <v>1.0140845070422535</v>
      </c>
      <c r="G456" s="234">
        <v>72</v>
      </c>
      <c r="H456" s="232">
        <v>71</v>
      </c>
      <c r="I456" s="235">
        <f>G456/D456</f>
        <v>1</v>
      </c>
      <c r="J456" s="235">
        <f>+H456/E456</f>
        <v>1</v>
      </c>
      <c r="K456" s="234">
        <v>71</v>
      </c>
      <c r="L456" s="234">
        <v>71</v>
      </c>
      <c r="M456" s="235">
        <f>+K456/E456</f>
        <v>1</v>
      </c>
      <c r="N456" s="236">
        <f>K456/H456</f>
        <v>1</v>
      </c>
    </row>
    <row r="457" spans="1:14" ht="12.75" customHeight="1" thickTop="1" thickBot="1" x14ac:dyDescent="0.25">
      <c r="A457" s="743" t="s">
        <v>16</v>
      </c>
      <c r="B457" s="744"/>
      <c r="C457" s="744"/>
      <c r="D457" s="744"/>
      <c r="E457" s="744"/>
      <c r="F457" s="744"/>
      <c r="G457" s="744"/>
      <c r="H457" s="744"/>
      <c r="I457" s="744"/>
      <c r="J457" s="744"/>
      <c r="K457" s="744"/>
      <c r="L457" s="744"/>
      <c r="M457" s="744"/>
      <c r="N457" s="745"/>
    </row>
    <row r="458" spans="1:14" ht="12.75" customHeight="1" x14ac:dyDescent="0.2">
      <c r="A458" s="147" t="s">
        <v>48</v>
      </c>
      <c r="B458" s="148"/>
      <c r="C458" s="149"/>
      <c r="D458" s="201">
        <v>15890</v>
      </c>
      <c r="E458" s="202">
        <v>14616</v>
      </c>
      <c r="F458" s="203">
        <f>D458/E458</f>
        <v>1.0871647509578544</v>
      </c>
      <c r="G458" s="202">
        <v>13680</v>
      </c>
      <c r="H458" s="204">
        <v>13051</v>
      </c>
      <c r="I458" s="205">
        <f>G458/D458</f>
        <v>0.8609188168659534</v>
      </c>
      <c r="J458" s="205">
        <f>+H458/E458</f>
        <v>0.89292556102900933</v>
      </c>
      <c r="K458" s="202">
        <v>12266</v>
      </c>
      <c r="L458" s="204">
        <v>11208</v>
      </c>
      <c r="M458" s="205">
        <f>+K458/E458</f>
        <v>0.83921729611384788</v>
      </c>
      <c r="N458" s="206">
        <f>K458/H458</f>
        <v>0.9398513523867903</v>
      </c>
    </row>
    <row r="459" spans="1:14" ht="12.75" customHeight="1" x14ac:dyDescent="0.2">
      <c r="A459" s="725" t="s">
        <v>49</v>
      </c>
      <c r="B459" s="728" t="s">
        <v>50</v>
      </c>
      <c r="C459" s="729"/>
      <c r="D459" s="207">
        <v>7636</v>
      </c>
      <c r="E459" s="208">
        <v>6886</v>
      </c>
      <c r="F459" s="209">
        <f>D459/E459</f>
        <v>1.1089166424629684</v>
      </c>
      <c r="G459" s="210">
        <v>6446</v>
      </c>
      <c r="H459" s="208">
        <v>6070</v>
      </c>
      <c r="I459" s="211">
        <f>G459/D459</f>
        <v>0.84415924567836564</v>
      </c>
      <c r="J459" s="211">
        <f>+H459/E459</f>
        <v>0.88149869300029049</v>
      </c>
      <c r="K459" s="210">
        <v>5630</v>
      </c>
      <c r="L459" s="210">
        <v>5054</v>
      </c>
      <c r="M459" s="211">
        <f>+K459/E459</f>
        <v>0.81760092942201568</v>
      </c>
      <c r="N459" s="212">
        <f>K459/H459</f>
        <v>0.92751235584843494</v>
      </c>
    </row>
    <row r="460" spans="1:14" ht="12.75" customHeight="1" x14ac:dyDescent="0.2">
      <c r="A460" s="726"/>
      <c r="B460" s="730" t="s">
        <v>49</v>
      </c>
      <c r="C460" s="162" t="s">
        <v>51</v>
      </c>
      <c r="D460" s="213">
        <v>7636</v>
      </c>
      <c r="E460" s="214">
        <v>6886</v>
      </c>
      <c r="F460" s="215">
        <f>D460/E460</f>
        <v>1.1089166424629684</v>
      </c>
      <c r="G460" s="216">
        <v>6446</v>
      </c>
      <c r="H460" s="214">
        <v>6070</v>
      </c>
      <c r="I460" s="217">
        <f>G460/D460</f>
        <v>0.84415924567836564</v>
      </c>
      <c r="J460" s="217">
        <f>+H460/E460</f>
        <v>0.88149869300029049</v>
      </c>
      <c r="K460" s="216">
        <v>5630</v>
      </c>
      <c r="L460" s="216">
        <v>5054</v>
      </c>
      <c r="M460" s="217">
        <f>+K460/E460</f>
        <v>0.81760092942201568</v>
      </c>
      <c r="N460" s="218">
        <f>K460/H460</f>
        <v>0.92751235584843494</v>
      </c>
    </row>
    <row r="461" spans="1:14" ht="12.75" customHeight="1" x14ac:dyDescent="0.2">
      <c r="A461" s="726"/>
      <c r="B461" s="731"/>
      <c r="C461" s="169" t="s">
        <v>52</v>
      </c>
      <c r="D461" s="219">
        <v>0</v>
      </c>
      <c r="E461" s="220">
        <v>0</v>
      </c>
      <c r="F461" s="222" t="s">
        <v>67</v>
      </c>
      <c r="G461" s="222">
        <v>0</v>
      </c>
      <c r="H461" s="220">
        <v>0</v>
      </c>
      <c r="I461" s="223" t="s">
        <v>67</v>
      </c>
      <c r="J461" s="223" t="s">
        <v>67</v>
      </c>
      <c r="K461" s="222">
        <v>0</v>
      </c>
      <c r="L461" s="237">
        <v>0</v>
      </c>
      <c r="M461" s="223" t="s">
        <v>67</v>
      </c>
      <c r="N461" s="224" t="s">
        <v>67</v>
      </c>
    </row>
    <row r="462" spans="1:14" ht="12.75" customHeight="1" x14ac:dyDescent="0.2">
      <c r="A462" s="726"/>
      <c r="B462" s="728" t="s">
        <v>53</v>
      </c>
      <c r="C462" s="729"/>
      <c r="D462" s="207">
        <v>8254</v>
      </c>
      <c r="E462" s="208">
        <v>7926</v>
      </c>
      <c r="F462" s="209">
        <f>D462/E462</f>
        <v>1.041382790815039</v>
      </c>
      <c r="G462" s="210">
        <v>7234</v>
      </c>
      <c r="H462" s="208">
        <v>7077</v>
      </c>
      <c r="I462" s="211">
        <f>G462/D462</f>
        <v>0.87642355221710688</v>
      </c>
      <c r="J462" s="211">
        <f>+H462/E462</f>
        <v>0.892884178652536</v>
      </c>
      <c r="K462" s="210">
        <v>6692</v>
      </c>
      <c r="L462" s="210">
        <v>6168</v>
      </c>
      <c r="M462" s="211">
        <f>+K462/E462</f>
        <v>0.84430986626293214</v>
      </c>
      <c r="N462" s="212">
        <f>K462/H462</f>
        <v>0.94559841740850648</v>
      </c>
    </row>
    <row r="463" spans="1:14" ht="12.75" customHeight="1" x14ac:dyDescent="0.2">
      <c r="A463" s="726"/>
      <c r="B463" s="730" t="s">
        <v>49</v>
      </c>
      <c r="C463" s="162" t="s">
        <v>51</v>
      </c>
      <c r="D463" s="213">
        <v>8119</v>
      </c>
      <c r="E463" s="214">
        <v>7792</v>
      </c>
      <c r="F463" s="215">
        <f>D463/E463</f>
        <v>1.0419661190965093</v>
      </c>
      <c r="G463" s="216">
        <v>7099</v>
      </c>
      <c r="H463" s="214">
        <v>6943</v>
      </c>
      <c r="I463" s="217">
        <f>G463/D463</f>
        <v>0.87436876462618551</v>
      </c>
      <c r="J463" s="217">
        <f>+H463/E463</f>
        <v>0.89104209445585214</v>
      </c>
      <c r="K463" s="216">
        <v>6564</v>
      </c>
      <c r="L463" s="216">
        <v>6040</v>
      </c>
      <c r="M463" s="217">
        <f>+K463/E463</f>
        <v>0.8424024640657084</v>
      </c>
      <c r="N463" s="218">
        <f>K463/H463</f>
        <v>0.94541264583033269</v>
      </c>
    </row>
    <row r="464" spans="1:14" ht="12.75" customHeight="1" thickBot="1" x14ac:dyDescent="0.25">
      <c r="A464" s="727"/>
      <c r="B464" s="732"/>
      <c r="C464" s="189" t="s">
        <v>52</v>
      </c>
      <c r="D464" s="231">
        <v>135</v>
      </c>
      <c r="E464" s="232">
        <v>134</v>
      </c>
      <c r="F464" s="233">
        <f>D464/E464</f>
        <v>1.0074626865671641</v>
      </c>
      <c r="G464" s="234">
        <v>135</v>
      </c>
      <c r="H464" s="232">
        <v>134</v>
      </c>
      <c r="I464" s="235">
        <f>G464/D464</f>
        <v>1</v>
      </c>
      <c r="J464" s="235">
        <f>+H464/E464</f>
        <v>1</v>
      </c>
      <c r="K464" s="234">
        <v>128</v>
      </c>
      <c r="L464" s="234">
        <v>128</v>
      </c>
      <c r="M464" s="235">
        <f>+K464/E464</f>
        <v>0.95522388059701491</v>
      </c>
      <c r="N464" s="236">
        <f>K464/H464</f>
        <v>0.95522388059701491</v>
      </c>
    </row>
    <row r="465" spans="1:14" ht="12.75" customHeight="1" thickTop="1" thickBot="1" x14ac:dyDescent="0.25">
      <c r="A465" s="743" t="s">
        <v>17</v>
      </c>
      <c r="B465" s="744"/>
      <c r="C465" s="744"/>
      <c r="D465" s="744"/>
      <c r="E465" s="744"/>
      <c r="F465" s="744"/>
      <c r="G465" s="744"/>
      <c r="H465" s="744"/>
      <c r="I465" s="744"/>
      <c r="J465" s="744"/>
      <c r="K465" s="744"/>
      <c r="L465" s="744"/>
      <c r="M465" s="744"/>
      <c r="N465" s="745"/>
    </row>
    <row r="466" spans="1:14" ht="12.75" customHeight="1" x14ac:dyDescent="0.2">
      <c r="A466" s="147" t="s">
        <v>48</v>
      </c>
      <c r="B466" s="148"/>
      <c r="C466" s="149"/>
      <c r="D466" s="201">
        <v>14282</v>
      </c>
      <c r="E466" s="202">
        <v>13100</v>
      </c>
      <c r="F466" s="203">
        <f>D466/E466</f>
        <v>1.0902290076335879</v>
      </c>
      <c r="G466" s="202">
        <v>11366</v>
      </c>
      <c r="H466" s="204">
        <v>11772</v>
      </c>
      <c r="I466" s="205">
        <f>G466/D466</f>
        <v>0.79582691499789948</v>
      </c>
      <c r="J466" s="205">
        <f>+H466/E466</f>
        <v>0.89862595419847324</v>
      </c>
      <c r="K466" s="202">
        <v>10906</v>
      </c>
      <c r="L466" s="204">
        <v>10085</v>
      </c>
      <c r="M466" s="205">
        <f>+K466/E466</f>
        <v>0.83251908396946561</v>
      </c>
      <c r="N466" s="206">
        <f>K466/H466</f>
        <v>0.92643560992184848</v>
      </c>
    </row>
    <row r="467" spans="1:14" ht="12.75" customHeight="1" x14ac:dyDescent="0.2">
      <c r="A467" s="725" t="s">
        <v>49</v>
      </c>
      <c r="B467" s="728" t="s">
        <v>50</v>
      </c>
      <c r="C467" s="729"/>
      <c r="D467" s="207">
        <v>7040</v>
      </c>
      <c r="E467" s="208">
        <v>6301</v>
      </c>
      <c r="F467" s="209">
        <f>D467/E467</f>
        <v>1.1172829709569909</v>
      </c>
      <c r="G467" s="210">
        <v>5386</v>
      </c>
      <c r="H467" s="208">
        <v>5621</v>
      </c>
      <c r="I467" s="211">
        <f>G467/D467</f>
        <v>0.76505681818181814</v>
      </c>
      <c r="J467" s="211">
        <f>+H467/E467</f>
        <v>0.8920806221234725</v>
      </c>
      <c r="K467" s="210">
        <v>5115</v>
      </c>
      <c r="L467" s="210">
        <v>4657</v>
      </c>
      <c r="M467" s="211">
        <f>+K467/E467</f>
        <v>0.81177590858593873</v>
      </c>
      <c r="N467" s="212">
        <f>K467/H467</f>
        <v>0.90998043052837574</v>
      </c>
    </row>
    <row r="468" spans="1:14" ht="12.75" customHeight="1" x14ac:dyDescent="0.2">
      <c r="A468" s="726"/>
      <c r="B468" s="730" t="s">
        <v>49</v>
      </c>
      <c r="C468" s="162" t="s">
        <v>51</v>
      </c>
      <c r="D468" s="213">
        <v>7040</v>
      </c>
      <c r="E468" s="214">
        <v>6301</v>
      </c>
      <c r="F468" s="215">
        <f>D468/E468</f>
        <v>1.1172829709569909</v>
      </c>
      <c r="G468" s="216">
        <v>5386</v>
      </c>
      <c r="H468" s="214">
        <v>5621</v>
      </c>
      <c r="I468" s="217">
        <f>G468/D468</f>
        <v>0.76505681818181814</v>
      </c>
      <c r="J468" s="217">
        <f>+H468/E468</f>
        <v>0.8920806221234725</v>
      </c>
      <c r="K468" s="216">
        <v>5115</v>
      </c>
      <c r="L468" s="216">
        <v>4657</v>
      </c>
      <c r="M468" s="217">
        <f>+K468/E468</f>
        <v>0.81177590858593873</v>
      </c>
      <c r="N468" s="218">
        <f>K468/H468</f>
        <v>0.90998043052837574</v>
      </c>
    </row>
    <row r="469" spans="1:14" ht="12.75" customHeight="1" x14ac:dyDescent="0.2">
      <c r="A469" s="726"/>
      <c r="B469" s="731"/>
      <c r="C469" s="169" t="s">
        <v>52</v>
      </c>
      <c r="D469" s="219">
        <v>0</v>
      </c>
      <c r="E469" s="220">
        <v>0</v>
      </c>
      <c r="F469" s="222" t="s">
        <v>67</v>
      </c>
      <c r="G469" s="222">
        <v>0</v>
      </c>
      <c r="H469" s="220">
        <v>0</v>
      </c>
      <c r="I469" s="223" t="s">
        <v>67</v>
      </c>
      <c r="J469" s="223" t="s">
        <v>67</v>
      </c>
      <c r="K469" s="222">
        <v>0</v>
      </c>
      <c r="L469" s="237">
        <v>0</v>
      </c>
      <c r="M469" s="223" t="s">
        <v>67</v>
      </c>
      <c r="N469" s="224" t="s">
        <v>67</v>
      </c>
    </row>
    <row r="470" spans="1:14" ht="12.75" customHeight="1" x14ac:dyDescent="0.2">
      <c r="A470" s="726"/>
      <c r="B470" s="728" t="s">
        <v>53</v>
      </c>
      <c r="C470" s="729"/>
      <c r="D470" s="207">
        <v>7242</v>
      </c>
      <c r="E470" s="208">
        <v>6968</v>
      </c>
      <c r="F470" s="209">
        <f>D470/E470</f>
        <v>1.0393226176808266</v>
      </c>
      <c r="G470" s="210">
        <v>6043</v>
      </c>
      <c r="H470" s="208">
        <v>6151</v>
      </c>
      <c r="I470" s="211">
        <f>G470/D470</f>
        <v>0.83443800055233364</v>
      </c>
      <c r="J470" s="211">
        <f>+H470/E470</f>
        <v>0.88274971297359361</v>
      </c>
      <c r="K470" s="210">
        <v>5833</v>
      </c>
      <c r="L470" s="210">
        <v>5449</v>
      </c>
      <c r="M470" s="211">
        <f>+K470/E470</f>
        <v>0.83711251435132028</v>
      </c>
      <c r="N470" s="212">
        <f>K470/H470</f>
        <v>0.94830108925377987</v>
      </c>
    </row>
    <row r="471" spans="1:14" ht="12.75" customHeight="1" x14ac:dyDescent="0.2">
      <c r="A471" s="726"/>
      <c r="B471" s="730" t="s">
        <v>49</v>
      </c>
      <c r="C471" s="162" t="s">
        <v>51</v>
      </c>
      <c r="D471" s="213">
        <v>7242</v>
      </c>
      <c r="E471" s="214">
        <v>6968</v>
      </c>
      <c r="F471" s="215">
        <f>D471/E471</f>
        <v>1.0393226176808266</v>
      </c>
      <c r="G471" s="216">
        <v>6043</v>
      </c>
      <c r="H471" s="214">
        <v>6151</v>
      </c>
      <c r="I471" s="217">
        <f>G471/D471</f>
        <v>0.83443800055233364</v>
      </c>
      <c r="J471" s="217">
        <f>+H471/E471</f>
        <v>0.88274971297359361</v>
      </c>
      <c r="K471" s="216">
        <v>5833</v>
      </c>
      <c r="L471" s="216">
        <v>5449</v>
      </c>
      <c r="M471" s="217">
        <f>+K471/E471</f>
        <v>0.83711251435132028</v>
      </c>
      <c r="N471" s="218">
        <f>K471/H471</f>
        <v>0.94830108925377987</v>
      </c>
    </row>
    <row r="472" spans="1:14" ht="12.75" customHeight="1" thickBot="1" x14ac:dyDescent="0.25">
      <c r="A472" s="727"/>
      <c r="B472" s="732"/>
      <c r="C472" s="189" t="s">
        <v>52</v>
      </c>
      <c r="D472" s="231">
        <v>0</v>
      </c>
      <c r="E472" s="232">
        <v>0</v>
      </c>
      <c r="F472" s="233" t="s">
        <v>69</v>
      </c>
      <c r="G472" s="234">
        <v>0</v>
      </c>
      <c r="H472" s="232">
        <v>0</v>
      </c>
      <c r="I472" s="235" t="s">
        <v>69</v>
      </c>
      <c r="J472" s="235" t="s">
        <v>69</v>
      </c>
      <c r="K472" s="234">
        <v>0</v>
      </c>
      <c r="L472" s="234">
        <v>0</v>
      </c>
      <c r="M472" s="235" t="s">
        <v>69</v>
      </c>
      <c r="N472" s="236" t="s">
        <v>69</v>
      </c>
    </row>
    <row r="473" spans="1:14" ht="12.75" customHeight="1" thickTop="1" thickBot="1" x14ac:dyDescent="0.25">
      <c r="A473" s="743" t="s">
        <v>35</v>
      </c>
      <c r="B473" s="744"/>
      <c r="C473" s="744"/>
      <c r="D473" s="744"/>
      <c r="E473" s="744"/>
      <c r="F473" s="744"/>
      <c r="G473" s="744"/>
      <c r="H473" s="744"/>
      <c r="I473" s="744"/>
      <c r="J473" s="744"/>
      <c r="K473" s="744"/>
      <c r="L473" s="744"/>
      <c r="M473" s="744"/>
      <c r="N473" s="745"/>
    </row>
    <row r="474" spans="1:14" ht="12.75" customHeight="1" x14ac:dyDescent="0.2">
      <c r="A474" s="147" t="s">
        <v>48</v>
      </c>
      <c r="B474" s="148"/>
      <c r="C474" s="149"/>
      <c r="D474" s="201">
        <v>13392</v>
      </c>
      <c r="E474" s="202">
        <v>12088</v>
      </c>
      <c r="F474" s="203">
        <f>D474/E474</f>
        <v>1.1078755790866976</v>
      </c>
      <c r="G474" s="202">
        <v>10838</v>
      </c>
      <c r="H474" s="204">
        <v>10031</v>
      </c>
      <c r="I474" s="205">
        <f>G474/D474</f>
        <v>0.80928912783751494</v>
      </c>
      <c r="J474" s="205">
        <f>+H474/E474</f>
        <v>0.8298312375909993</v>
      </c>
      <c r="K474" s="202">
        <v>9905</v>
      </c>
      <c r="L474" s="204">
        <v>9052</v>
      </c>
      <c r="M474" s="205">
        <f>+K474/E474</f>
        <v>0.81940767703507611</v>
      </c>
      <c r="N474" s="206">
        <f>K474/H474</f>
        <v>0.98743893928820659</v>
      </c>
    </row>
    <row r="475" spans="1:14" ht="12.75" customHeight="1" x14ac:dyDescent="0.2">
      <c r="A475" s="725" t="s">
        <v>49</v>
      </c>
      <c r="B475" s="728" t="s">
        <v>50</v>
      </c>
      <c r="C475" s="729"/>
      <c r="D475" s="207">
        <v>6755</v>
      </c>
      <c r="E475" s="208">
        <v>5957</v>
      </c>
      <c r="F475" s="209">
        <f>D475/E475</f>
        <v>1.1339600470035254</v>
      </c>
      <c r="G475" s="210">
        <v>5447</v>
      </c>
      <c r="H475" s="208">
        <v>4947</v>
      </c>
      <c r="I475" s="211">
        <f>G475/D475</f>
        <v>0.80636565507031832</v>
      </c>
      <c r="J475" s="211">
        <f>+H475/E475</f>
        <v>0.83045156958200439</v>
      </c>
      <c r="K475" s="210">
        <v>4836</v>
      </c>
      <c r="L475" s="210">
        <v>4406</v>
      </c>
      <c r="M475" s="211">
        <f>+K475/E475</f>
        <v>0.81181802920933355</v>
      </c>
      <c r="N475" s="212">
        <f>K475/H475</f>
        <v>0.97756215888417219</v>
      </c>
    </row>
    <row r="476" spans="1:14" ht="12.75" customHeight="1" x14ac:dyDescent="0.2">
      <c r="A476" s="726"/>
      <c r="B476" s="730" t="s">
        <v>49</v>
      </c>
      <c r="C476" s="162" t="s">
        <v>51</v>
      </c>
      <c r="D476" s="213">
        <v>6755</v>
      </c>
      <c r="E476" s="214">
        <v>5957</v>
      </c>
      <c r="F476" s="215">
        <f>D476/E476</f>
        <v>1.1339600470035254</v>
      </c>
      <c r="G476" s="216">
        <v>5447</v>
      </c>
      <c r="H476" s="214">
        <v>4947</v>
      </c>
      <c r="I476" s="217">
        <f>G476/D476</f>
        <v>0.80636565507031832</v>
      </c>
      <c r="J476" s="217">
        <f>+H476/E476</f>
        <v>0.83045156958200439</v>
      </c>
      <c r="K476" s="216">
        <v>4836</v>
      </c>
      <c r="L476" s="216">
        <v>4406</v>
      </c>
      <c r="M476" s="217">
        <f>+K476/E476</f>
        <v>0.81181802920933355</v>
      </c>
      <c r="N476" s="218">
        <f>K476/H476</f>
        <v>0.97756215888417219</v>
      </c>
    </row>
    <row r="477" spans="1:14" ht="12.75" customHeight="1" x14ac:dyDescent="0.2">
      <c r="A477" s="726"/>
      <c r="B477" s="731"/>
      <c r="C477" s="169" t="s">
        <v>52</v>
      </c>
      <c r="D477" s="219">
        <v>0</v>
      </c>
      <c r="E477" s="220">
        <v>0</v>
      </c>
      <c r="F477" s="222" t="s">
        <v>67</v>
      </c>
      <c r="G477" s="222">
        <v>0</v>
      </c>
      <c r="H477" s="220">
        <v>0</v>
      </c>
      <c r="I477" s="223" t="s">
        <v>67</v>
      </c>
      <c r="J477" s="223" t="s">
        <v>67</v>
      </c>
      <c r="K477" s="222">
        <v>0</v>
      </c>
      <c r="L477" s="237">
        <v>0</v>
      </c>
      <c r="M477" s="223" t="s">
        <v>67</v>
      </c>
      <c r="N477" s="224" t="s">
        <v>67</v>
      </c>
    </row>
    <row r="478" spans="1:14" ht="12.75" customHeight="1" x14ac:dyDescent="0.2">
      <c r="A478" s="726"/>
      <c r="B478" s="728" t="s">
        <v>53</v>
      </c>
      <c r="C478" s="729"/>
      <c r="D478" s="207">
        <v>6637</v>
      </c>
      <c r="E478" s="208">
        <v>6329</v>
      </c>
      <c r="F478" s="209">
        <f>D478/E478</f>
        <v>1.0486648759677675</v>
      </c>
      <c r="G478" s="210">
        <v>5391</v>
      </c>
      <c r="H478" s="208">
        <v>5211</v>
      </c>
      <c r="I478" s="211">
        <f>G478/D478</f>
        <v>0.81226457736929336</v>
      </c>
      <c r="J478" s="211">
        <f>+H478/E478</f>
        <v>0.82335282035076629</v>
      </c>
      <c r="K478" s="210">
        <v>5130</v>
      </c>
      <c r="L478" s="210">
        <v>4667</v>
      </c>
      <c r="M478" s="211">
        <f>+K478/E478</f>
        <v>0.81055458998261964</v>
      </c>
      <c r="N478" s="212">
        <f>K478/H478</f>
        <v>0.98445595854922274</v>
      </c>
    </row>
    <row r="479" spans="1:14" ht="12.75" customHeight="1" x14ac:dyDescent="0.2">
      <c r="A479" s="726"/>
      <c r="B479" s="730" t="s">
        <v>49</v>
      </c>
      <c r="C479" s="162" t="s">
        <v>51</v>
      </c>
      <c r="D479" s="213">
        <v>6637</v>
      </c>
      <c r="E479" s="214">
        <v>6329</v>
      </c>
      <c r="F479" s="215">
        <f>D479/E479</f>
        <v>1.0486648759677675</v>
      </c>
      <c r="G479" s="216">
        <v>5391</v>
      </c>
      <c r="H479" s="214">
        <v>5211</v>
      </c>
      <c r="I479" s="217">
        <f>G479/D479</f>
        <v>0.81226457736929336</v>
      </c>
      <c r="J479" s="217">
        <f>+H479/E479</f>
        <v>0.82335282035076629</v>
      </c>
      <c r="K479" s="216">
        <v>5130</v>
      </c>
      <c r="L479" s="216">
        <v>1667</v>
      </c>
      <c r="M479" s="217">
        <f>+K479/E479</f>
        <v>0.81055458998261964</v>
      </c>
      <c r="N479" s="218">
        <f>K479/H479</f>
        <v>0.98445595854922274</v>
      </c>
    </row>
    <row r="480" spans="1:14" ht="12.75" customHeight="1" thickBot="1" x14ac:dyDescent="0.25">
      <c r="A480" s="727"/>
      <c r="B480" s="732"/>
      <c r="C480" s="189" t="s">
        <v>52</v>
      </c>
      <c r="D480" s="231">
        <v>0</v>
      </c>
      <c r="E480" s="232">
        <v>0</v>
      </c>
      <c r="F480" s="233" t="s">
        <v>69</v>
      </c>
      <c r="G480" s="234">
        <v>0</v>
      </c>
      <c r="H480" s="232">
        <v>0</v>
      </c>
      <c r="I480" s="235" t="s">
        <v>69</v>
      </c>
      <c r="J480" s="235" t="s">
        <v>69</v>
      </c>
      <c r="K480" s="234">
        <v>0</v>
      </c>
      <c r="L480" s="234">
        <v>0</v>
      </c>
      <c r="M480" s="235" t="s">
        <v>69</v>
      </c>
      <c r="N480" s="236" t="s">
        <v>69</v>
      </c>
    </row>
    <row r="481" spans="1:14" ht="12.75" customHeight="1" thickTop="1" thickBot="1" x14ac:dyDescent="0.25">
      <c r="A481" s="743" t="s">
        <v>543</v>
      </c>
      <c r="B481" s="744"/>
      <c r="C481" s="744"/>
      <c r="D481" s="744"/>
      <c r="E481" s="744"/>
      <c r="F481" s="744"/>
      <c r="G481" s="744"/>
      <c r="H481" s="744"/>
      <c r="I481" s="744"/>
      <c r="J481" s="744"/>
      <c r="K481" s="744"/>
      <c r="L481" s="744"/>
      <c r="M481" s="744"/>
      <c r="N481" s="745"/>
    </row>
    <row r="482" spans="1:14" ht="12.75" customHeight="1" x14ac:dyDescent="0.2">
      <c r="A482" s="147" t="s">
        <v>48</v>
      </c>
      <c r="B482" s="148"/>
      <c r="C482" s="149"/>
      <c r="D482" s="201">
        <v>11892</v>
      </c>
      <c r="E482" s="202">
        <v>10884</v>
      </c>
      <c r="F482" s="203">
        <f>D482/E482</f>
        <v>1.0926130099228224</v>
      </c>
      <c r="G482" s="202">
        <v>9600</v>
      </c>
      <c r="H482" s="204">
        <v>9236</v>
      </c>
      <c r="I482" s="205">
        <f t="shared" ref="I482:I487" si="211">G482/D482</f>
        <v>0.80726538849646823</v>
      </c>
      <c r="J482" s="205">
        <f>+H482/E482</f>
        <v>0.84858507901506797</v>
      </c>
      <c r="K482" s="202">
        <v>8837</v>
      </c>
      <c r="L482" s="204">
        <v>8031</v>
      </c>
      <c r="M482" s="205">
        <f t="shared" ref="M482:M487" si="212">+K482/E482</f>
        <v>0.81192576258728411</v>
      </c>
      <c r="N482" s="206">
        <f>K482/H482</f>
        <v>0.95679948029449979</v>
      </c>
    </row>
    <row r="483" spans="1:14" ht="12.75" customHeight="1" x14ac:dyDescent="0.2">
      <c r="A483" s="725" t="s">
        <v>49</v>
      </c>
      <c r="B483" s="728" t="s">
        <v>50</v>
      </c>
      <c r="C483" s="729"/>
      <c r="D483" s="207">
        <v>5693</v>
      </c>
      <c r="E483" s="208">
        <v>5079</v>
      </c>
      <c r="F483" s="209">
        <f>D483/E483</f>
        <v>1.120889938964363</v>
      </c>
      <c r="G483" s="210">
        <v>4616</v>
      </c>
      <c r="H483" s="208">
        <v>4402</v>
      </c>
      <c r="I483" s="211">
        <f t="shared" si="211"/>
        <v>0.81082030563850338</v>
      </c>
      <c r="J483" s="211">
        <f t="shared" ref="J483:J487" si="213">+H483/E483</f>
        <v>0.86670604449694821</v>
      </c>
      <c r="K483" s="210">
        <v>4148</v>
      </c>
      <c r="L483" s="210">
        <v>3755</v>
      </c>
      <c r="M483" s="211">
        <f t="shared" si="212"/>
        <v>0.81669620003937782</v>
      </c>
      <c r="N483" s="212">
        <f t="shared" ref="N483:N487" si="214">K483/H483</f>
        <v>0.94229895502044525</v>
      </c>
    </row>
    <row r="484" spans="1:14" ht="12.75" customHeight="1" x14ac:dyDescent="0.2">
      <c r="A484" s="726"/>
      <c r="B484" s="730" t="s">
        <v>49</v>
      </c>
      <c r="C484" s="162" t="s">
        <v>51</v>
      </c>
      <c r="D484" s="213">
        <v>5693</v>
      </c>
      <c r="E484" s="214">
        <v>5079</v>
      </c>
      <c r="F484" s="215">
        <f t="shared" ref="F484:F487" si="215">D484/E484</f>
        <v>1.120889938964363</v>
      </c>
      <c r="G484" s="216">
        <v>4616</v>
      </c>
      <c r="H484" s="214">
        <v>4402</v>
      </c>
      <c r="I484" s="217">
        <f t="shared" si="211"/>
        <v>0.81082030563850338</v>
      </c>
      <c r="J484" s="217">
        <f t="shared" si="213"/>
        <v>0.86670604449694821</v>
      </c>
      <c r="K484" s="216">
        <v>4148</v>
      </c>
      <c r="L484" s="216">
        <v>3755</v>
      </c>
      <c r="M484" s="217">
        <f t="shared" si="212"/>
        <v>0.81669620003937782</v>
      </c>
      <c r="N484" s="218">
        <f t="shared" si="214"/>
        <v>0.94229895502044525</v>
      </c>
    </row>
    <row r="485" spans="1:14" ht="12.75" customHeight="1" x14ac:dyDescent="0.2">
      <c r="A485" s="726"/>
      <c r="B485" s="731"/>
      <c r="C485" s="169" t="s">
        <v>52</v>
      </c>
      <c r="D485" s="219">
        <v>0</v>
      </c>
      <c r="E485" s="220">
        <v>0</v>
      </c>
      <c r="F485" s="222" t="s">
        <v>67</v>
      </c>
      <c r="G485" s="222">
        <v>0</v>
      </c>
      <c r="H485" s="220">
        <v>0</v>
      </c>
      <c r="I485" s="223" t="s">
        <v>67</v>
      </c>
      <c r="J485" s="223" t="s">
        <v>67</v>
      </c>
      <c r="K485" s="222">
        <v>0</v>
      </c>
      <c r="L485" s="237">
        <v>0</v>
      </c>
      <c r="M485" s="223" t="s">
        <v>67</v>
      </c>
      <c r="N485" s="224" t="s">
        <v>67</v>
      </c>
    </row>
    <row r="486" spans="1:14" ht="12.75" customHeight="1" x14ac:dyDescent="0.2">
      <c r="A486" s="726"/>
      <c r="B486" s="728" t="s">
        <v>53</v>
      </c>
      <c r="C486" s="729"/>
      <c r="D486" s="207">
        <v>6199</v>
      </c>
      <c r="E486" s="208">
        <v>5929</v>
      </c>
      <c r="F486" s="209">
        <f t="shared" si="215"/>
        <v>1.0455388767077078</v>
      </c>
      <c r="G486" s="210">
        <v>4984</v>
      </c>
      <c r="H486" s="208">
        <v>4983</v>
      </c>
      <c r="I486" s="211">
        <f t="shared" si="211"/>
        <v>0.80400064526536541</v>
      </c>
      <c r="J486" s="211">
        <f t="shared" si="213"/>
        <v>0.84044526901669758</v>
      </c>
      <c r="K486" s="210">
        <v>4728</v>
      </c>
      <c r="L486" s="210">
        <v>4283</v>
      </c>
      <c r="M486" s="211">
        <f t="shared" si="212"/>
        <v>0.79743632990386237</v>
      </c>
      <c r="N486" s="212">
        <f t="shared" si="214"/>
        <v>0.94882600842865739</v>
      </c>
    </row>
    <row r="487" spans="1:14" ht="12.75" customHeight="1" x14ac:dyDescent="0.2">
      <c r="A487" s="726"/>
      <c r="B487" s="730" t="s">
        <v>49</v>
      </c>
      <c r="C487" s="162" t="s">
        <v>51</v>
      </c>
      <c r="D487" s="213">
        <v>6199</v>
      </c>
      <c r="E487" s="214">
        <v>5929</v>
      </c>
      <c r="F487" s="215">
        <f t="shared" si="215"/>
        <v>1.0455388767077078</v>
      </c>
      <c r="G487" s="216">
        <v>4984</v>
      </c>
      <c r="H487" s="214">
        <v>4983</v>
      </c>
      <c r="I487" s="217">
        <f t="shared" si="211"/>
        <v>0.80400064526536541</v>
      </c>
      <c r="J487" s="217">
        <f t="shared" si="213"/>
        <v>0.84044526901669758</v>
      </c>
      <c r="K487" s="216">
        <v>4728</v>
      </c>
      <c r="L487" s="216">
        <v>4283</v>
      </c>
      <c r="M487" s="217">
        <f t="shared" si="212"/>
        <v>0.79743632990386237</v>
      </c>
      <c r="N487" s="218">
        <f t="shared" si="214"/>
        <v>0.94882600842865739</v>
      </c>
    </row>
    <row r="488" spans="1:14" ht="12.75" customHeight="1" thickBot="1" x14ac:dyDescent="0.25">
      <c r="A488" s="727"/>
      <c r="B488" s="732"/>
      <c r="C488" s="189" t="s">
        <v>52</v>
      </c>
      <c r="D488" s="231">
        <v>0</v>
      </c>
      <c r="E488" s="232">
        <v>0</v>
      </c>
      <c r="F488" s="233" t="s">
        <v>67</v>
      </c>
      <c r="G488" s="234">
        <v>0</v>
      </c>
      <c r="H488" s="232">
        <v>0</v>
      </c>
      <c r="I488" s="235" t="s">
        <v>67</v>
      </c>
      <c r="J488" s="235" t="s">
        <v>67</v>
      </c>
      <c r="K488" s="234">
        <v>0</v>
      </c>
      <c r="L488" s="234">
        <v>0</v>
      </c>
      <c r="M488" s="235" t="s">
        <v>67</v>
      </c>
      <c r="N488" s="236" t="s">
        <v>67</v>
      </c>
    </row>
    <row r="489" spans="1:14" ht="12.75" customHeight="1" thickTop="1" thickBot="1" x14ac:dyDescent="0.25">
      <c r="A489" s="743" t="s">
        <v>545</v>
      </c>
      <c r="B489" s="744"/>
      <c r="C489" s="744"/>
      <c r="D489" s="744"/>
      <c r="E489" s="744"/>
      <c r="F489" s="744"/>
      <c r="G489" s="744"/>
      <c r="H489" s="744"/>
      <c r="I489" s="744"/>
      <c r="J489" s="744"/>
      <c r="K489" s="744"/>
      <c r="L489" s="744"/>
      <c r="M489" s="744"/>
      <c r="N489" s="745"/>
    </row>
    <row r="490" spans="1:14" ht="12.75" customHeight="1" x14ac:dyDescent="0.2">
      <c r="A490" s="147" t="s">
        <v>48</v>
      </c>
      <c r="B490" s="148"/>
      <c r="C490" s="149"/>
      <c r="D490" s="201">
        <v>12586</v>
      </c>
      <c r="E490" s="202">
        <v>10938</v>
      </c>
      <c r="F490" s="203">
        <f>D490/E490</f>
        <v>1.150667398061803</v>
      </c>
      <c r="G490" s="202">
        <v>10507</v>
      </c>
      <c r="H490" s="204">
        <v>9479</v>
      </c>
      <c r="I490" s="205">
        <f t="shared" ref="I490:I492" si="216">G490/D490</f>
        <v>0.83481646273637378</v>
      </c>
      <c r="J490" s="205">
        <f>+H490/E490</f>
        <v>0.86661181203144999</v>
      </c>
      <c r="K490" s="202">
        <v>9097</v>
      </c>
      <c r="L490" s="204">
        <v>7920</v>
      </c>
      <c r="M490" s="205">
        <f t="shared" ref="M490:M492" si="217">+K490/E490</f>
        <v>0.83168769427683309</v>
      </c>
      <c r="N490" s="206">
        <f>K490/H490</f>
        <v>0.95970039033653343</v>
      </c>
    </row>
    <row r="491" spans="1:14" ht="12.75" customHeight="1" x14ac:dyDescent="0.2">
      <c r="A491" s="725" t="s">
        <v>49</v>
      </c>
      <c r="B491" s="728" t="s">
        <v>50</v>
      </c>
      <c r="C491" s="729"/>
      <c r="D491" s="207">
        <v>5603</v>
      </c>
      <c r="E491" s="208">
        <v>4846</v>
      </c>
      <c r="F491" s="209">
        <f>D491/E491</f>
        <v>1.1562113082955014</v>
      </c>
      <c r="G491" s="210">
        <v>4620</v>
      </c>
      <c r="H491" s="208">
        <v>4241</v>
      </c>
      <c r="I491" s="211">
        <f t="shared" si="216"/>
        <v>0.82455827235409607</v>
      </c>
      <c r="J491" s="211">
        <f t="shared" ref="J491:J492" si="218">+H491/E491</f>
        <v>0.8751547668179942</v>
      </c>
      <c r="K491" s="210">
        <v>4013</v>
      </c>
      <c r="L491" s="210">
        <v>3525</v>
      </c>
      <c r="M491" s="211">
        <f t="shared" si="217"/>
        <v>0.82810565414775072</v>
      </c>
      <c r="N491" s="212">
        <f t="shared" ref="N491:N492" si="219">K491/H491</f>
        <v>0.94623909455317146</v>
      </c>
    </row>
    <row r="492" spans="1:14" ht="12.75" customHeight="1" x14ac:dyDescent="0.2">
      <c r="A492" s="726"/>
      <c r="B492" s="730" t="s">
        <v>49</v>
      </c>
      <c r="C492" s="162" t="s">
        <v>51</v>
      </c>
      <c r="D492" s="213">
        <v>5603</v>
      </c>
      <c r="E492" s="214">
        <v>4846</v>
      </c>
      <c r="F492" s="215">
        <f t="shared" ref="F492" si="220">D492/E492</f>
        <v>1.1562113082955014</v>
      </c>
      <c r="G492" s="216">
        <v>4620</v>
      </c>
      <c r="H492" s="214">
        <v>4241</v>
      </c>
      <c r="I492" s="217">
        <f t="shared" si="216"/>
        <v>0.82455827235409607</v>
      </c>
      <c r="J492" s="217">
        <f t="shared" si="218"/>
        <v>0.8751547668179942</v>
      </c>
      <c r="K492" s="216">
        <v>4013</v>
      </c>
      <c r="L492" s="216">
        <v>3525</v>
      </c>
      <c r="M492" s="217">
        <f t="shared" si="217"/>
        <v>0.82810565414775072</v>
      </c>
      <c r="N492" s="218">
        <f t="shared" si="219"/>
        <v>0.94623909455317146</v>
      </c>
    </row>
    <row r="493" spans="1:14" ht="12.75" customHeight="1" x14ac:dyDescent="0.2">
      <c r="A493" s="726"/>
      <c r="B493" s="731"/>
      <c r="C493" s="169" t="s">
        <v>52</v>
      </c>
      <c r="D493" s="219">
        <v>0</v>
      </c>
      <c r="E493" s="220">
        <v>0</v>
      </c>
      <c r="F493" s="222" t="s">
        <v>67</v>
      </c>
      <c r="G493" s="222">
        <v>0</v>
      </c>
      <c r="H493" s="220">
        <v>0</v>
      </c>
      <c r="I493" s="223" t="s">
        <v>67</v>
      </c>
      <c r="J493" s="223" t="s">
        <v>67</v>
      </c>
      <c r="K493" s="222">
        <v>0</v>
      </c>
      <c r="L493" s="237">
        <v>0</v>
      </c>
      <c r="M493" s="223" t="s">
        <v>67</v>
      </c>
      <c r="N493" s="224" t="s">
        <v>67</v>
      </c>
    </row>
    <row r="494" spans="1:14" ht="12.75" customHeight="1" x14ac:dyDescent="0.2">
      <c r="A494" s="726"/>
      <c r="B494" s="728" t="s">
        <v>53</v>
      </c>
      <c r="C494" s="729"/>
      <c r="D494" s="207">
        <v>6983</v>
      </c>
      <c r="E494" s="208">
        <v>6203</v>
      </c>
      <c r="F494" s="209">
        <f t="shared" ref="F494:F495" si="221">D494/E494</f>
        <v>1.1257456069643721</v>
      </c>
      <c r="G494" s="210">
        <v>5887</v>
      </c>
      <c r="H494" s="208">
        <v>5284</v>
      </c>
      <c r="I494" s="211">
        <f t="shared" ref="I494:I495" si="222">G494/D494</f>
        <v>0.8430474008305886</v>
      </c>
      <c r="J494" s="211">
        <f t="shared" ref="J494:J495" si="223">+H494/E494</f>
        <v>0.85184588102531034</v>
      </c>
      <c r="K494" s="210">
        <v>5110</v>
      </c>
      <c r="L494" s="210">
        <v>4403</v>
      </c>
      <c r="M494" s="211">
        <f t="shared" ref="M494:M495" si="224">+K494/E494</f>
        <v>0.82379493793325809</v>
      </c>
      <c r="N494" s="212">
        <f t="shared" ref="N494:N495" si="225">K494/H494</f>
        <v>0.96707040121120358</v>
      </c>
    </row>
    <row r="495" spans="1:14" ht="12.75" customHeight="1" x14ac:dyDescent="0.2">
      <c r="A495" s="726"/>
      <c r="B495" s="730" t="s">
        <v>49</v>
      </c>
      <c r="C495" s="162" t="s">
        <v>51</v>
      </c>
      <c r="D495" s="213">
        <v>6983</v>
      </c>
      <c r="E495" s="214">
        <v>6203</v>
      </c>
      <c r="F495" s="215">
        <f t="shared" si="221"/>
        <v>1.1257456069643721</v>
      </c>
      <c r="G495" s="216">
        <v>5887</v>
      </c>
      <c r="H495" s="214">
        <v>5284</v>
      </c>
      <c r="I495" s="217">
        <f t="shared" si="222"/>
        <v>0.8430474008305886</v>
      </c>
      <c r="J495" s="217">
        <f t="shared" si="223"/>
        <v>0.85184588102531034</v>
      </c>
      <c r="K495" s="216">
        <v>5110</v>
      </c>
      <c r="L495" s="216">
        <v>4403</v>
      </c>
      <c r="M495" s="217">
        <f t="shared" si="224"/>
        <v>0.82379493793325809</v>
      </c>
      <c r="N495" s="218">
        <f t="shared" si="225"/>
        <v>0.96707040121120358</v>
      </c>
    </row>
    <row r="496" spans="1:14" ht="12.75" customHeight="1" thickBot="1" x14ac:dyDescent="0.25">
      <c r="A496" s="727"/>
      <c r="B496" s="732"/>
      <c r="C496" s="189" t="s">
        <v>52</v>
      </c>
      <c r="D496" s="231">
        <v>0</v>
      </c>
      <c r="E496" s="232">
        <v>0</v>
      </c>
      <c r="F496" s="233" t="s">
        <v>67</v>
      </c>
      <c r="G496" s="234">
        <v>0</v>
      </c>
      <c r="H496" s="232">
        <v>0</v>
      </c>
      <c r="I496" s="235" t="s">
        <v>67</v>
      </c>
      <c r="J496" s="235" t="s">
        <v>67</v>
      </c>
      <c r="K496" s="234">
        <v>0</v>
      </c>
      <c r="L496" s="234">
        <v>0</v>
      </c>
      <c r="M496" s="235" t="s">
        <v>67</v>
      </c>
      <c r="N496" s="236" t="s">
        <v>67</v>
      </c>
    </row>
    <row r="497" spans="1:14" ht="12.75" customHeight="1" thickTop="1" thickBot="1" x14ac:dyDescent="0.25">
      <c r="A497" s="740" t="s">
        <v>552</v>
      </c>
      <c r="B497" s="741"/>
      <c r="C497" s="741"/>
      <c r="D497" s="741"/>
      <c r="E497" s="741"/>
      <c r="F497" s="741"/>
      <c r="G497" s="741"/>
      <c r="H497" s="741"/>
      <c r="I497" s="741"/>
      <c r="J497" s="741"/>
      <c r="K497" s="741"/>
      <c r="L497" s="741"/>
      <c r="M497" s="741"/>
      <c r="N497" s="742"/>
    </row>
    <row r="498" spans="1:14" ht="12.75" customHeight="1" x14ac:dyDescent="0.2">
      <c r="A498" s="184" t="s">
        <v>48</v>
      </c>
      <c r="B498" s="149"/>
      <c r="C498" s="149"/>
      <c r="D498" s="150">
        <v>10527</v>
      </c>
      <c r="E498" s="185">
        <v>9513</v>
      </c>
      <c r="F498" s="152">
        <f>D498/E498</f>
        <v>1.1065909807631662</v>
      </c>
      <c r="G498" s="153">
        <v>8460</v>
      </c>
      <c r="H498" s="153">
        <v>8075</v>
      </c>
      <c r="I498" s="154">
        <f t="shared" ref="I498:I503" si="226">G498/D498</f>
        <v>0.80364776289541184</v>
      </c>
      <c r="J498" s="154">
        <f>+H498/E498</f>
        <v>0.84883843161988859</v>
      </c>
      <c r="K498" s="153">
        <v>7636</v>
      </c>
      <c r="L498" s="153">
        <v>6796</v>
      </c>
      <c r="M498" s="154">
        <f t="shared" ref="M498:M503" si="227">+K498/E498</f>
        <v>0.80269105434668353</v>
      </c>
      <c r="N498" s="155">
        <f>K498/H498</f>
        <v>0.94563467492260067</v>
      </c>
    </row>
    <row r="499" spans="1:14" ht="12.75" customHeight="1" x14ac:dyDescent="0.2">
      <c r="A499" s="725" t="s">
        <v>49</v>
      </c>
      <c r="B499" s="728" t="s">
        <v>50</v>
      </c>
      <c r="C499" s="729"/>
      <c r="D499" s="156">
        <v>5047</v>
      </c>
      <c r="E499" s="186">
        <v>4465</v>
      </c>
      <c r="F499" s="158">
        <f>D499/E499</f>
        <v>1.1303471444568869</v>
      </c>
      <c r="G499" s="159">
        <v>4025</v>
      </c>
      <c r="H499" s="159">
        <v>3799</v>
      </c>
      <c r="I499" s="160">
        <f t="shared" si="226"/>
        <v>0.79750346740638001</v>
      </c>
      <c r="J499" s="160">
        <f t="shared" ref="J499:J503" si="228">+H499/E499</f>
        <v>0.8508398656215006</v>
      </c>
      <c r="K499" s="159">
        <v>3567</v>
      </c>
      <c r="L499" s="159">
        <v>3067</v>
      </c>
      <c r="M499" s="160">
        <f t="shared" si="227"/>
        <v>0.79888017917133258</v>
      </c>
      <c r="N499" s="161">
        <f t="shared" ref="N499:N503" si="229">K499/H499</f>
        <v>0.93893129770992367</v>
      </c>
    </row>
    <row r="500" spans="1:14" ht="12.75" customHeight="1" x14ac:dyDescent="0.2">
      <c r="A500" s="726"/>
      <c r="B500" s="730" t="s">
        <v>49</v>
      </c>
      <c r="C500" s="162" t="s">
        <v>51</v>
      </c>
      <c r="D500" s="213">
        <v>5047</v>
      </c>
      <c r="E500" s="214">
        <v>4465</v>
      </c>
      <c r="F500" s="215">
        <f t="shared" ref="F500:F503" si="230">D500/E500</f>
        <v>1.1303471444568869</v>
      </c>
      <c r="G500" s="216">
        <v>4025</v>
      </c>
      <c r="H500" s="214">
        <v>3799</v>
      </c>
      <c r="I500" s="217">
        <f t="shared" si="226"/>
        <v>0.79750346740638001</v>
      </c>
      <c r="J500" s="217">
        <f t="shared" si="228"/>
        <v>0.8508398656215006</v>
      </c>
      <c r="K500" s="216">
        <v>3567</v>
      </c>
      <c r="L500" s="216">
        <v>3067</v>
      </c>
      <c r="M500" s="217">
        <f t="shared" si="227"/>
        <v>0.79888017917133258</v>
      </c>
      <c r="N500" s="218">
        <f t="shared" si="229"/>
        <v>0.93893129770992367</v>
      </c>
    </row>
    <row r="501" spans="1:14" ht="12.75" customHeight="1" x14ac:dyDescent="0.2">
      <c r="A501" s="726"/>
      <c r="B501" s="731"/>
      <c r="C501" s="169" t="s">
        <v>52</v>
      </c>
      <c r="D501" s="219">
        <v>0</v>
      </c>
      <c r="E501" s="220">
        <v>0</v>
      </c>
      <c r="F501" s="222" t="s">
        <v>67</v>
      </c>
      <c r="G501" s="222">
        <v>0</v>
      </c>
      <c r="H501" s="220">
        <v>0</v>
      </c>
      <c r="I501" s="223" t="s">
        <v>67</v>
      </c>
      <c r="J501" s="223" t="s">
        <v>67</v>
      </c>
      <c r="K501" s="222">
        <v>0</v>
      </c>
      <c r="L501" s="237">
        <v>0</v>
      </c>
      <c r="M501" s="223" t="s">
        <v>67</v>
      </c>
      <c r="N501" s="224" t="s">
        <v>67</v>
      </c>
    </row>
    <row r="502" spans="1:14" ht="12.75" customHeight="1" x14ac:dyDescent="0.2">
      <c r="A502" s="726"/>
      <c r="B502" s="728" t="s">
        <v>53</v>
      </c>
      <c r="C502" s="729"/>
      <c r="D502" s="156">
        <v>5480</v>
      </c>
      <c r="E502" s="186">
        <v>5192</v>
      </c>
      <c r="F502" s="158">
        <f t="shared" si="230"/>
        <v>1.0554699537750385</v>
      </c>
      <c r="G502" s="159">
        <v>4435</v>
      </c>
      <c r="H502" s="159">
        <v>4331</v>
      </c>
      <c r="I502" s="160">
        <f t="shared" si="226"/>
        <v>0.80930656934306566</v>
      </c>
      <c r="J502" s="160">
        <f t="shared" si="228"/>
        <v>0.83416795069337446</v>
      </c>
      <c r="K502" s="159">
        <v>4100</v>
      </c>
      <c r="L502" s="159">
        <v>3732</v>
      </c>
      <c r="M502" s="160">
        <f t="shared" si="227"/>
        <v>0.78967642526964565</v>
      </c>
      <c r="N502" s="161">
        <f t="shared" si="229"/>
        <v>0.94666358808589235</v>
      </c>
    </row>
    <row r="503" spans="1:14" ht="12.75" customHeight="1" x14ac:dyDescent="0.2">
      <c r="A503" s="726"/>
      <c r="B503" s="730" t="s">
        <v>49</v>
      </c>
      <c r="C503" s="162" t="s">
        <v>51</v>
      </c>
      <c r="D503" s="163">
        <v>5480</v>
      </c>
      <c r="E503" s="187">
        <v>5192</v>
      </c>
      <c r="F503" s="215">
        <f t="shared" si="230"/>
        <v>1.0554699537750385</v>
      </c>
      <c r="G503" s="166">
        <v>4435</v>
      </c>
      <c r="H503" s="166">
        <v>4331</v>
      </c>
      <c r="I503" s="167">
        <f t="shared" si="226"/>
        <v>0.80930656934306566</v>
      </c>
      <c r="J503" s="167">
        <f t="shared" si="228"/>
        <v>0.83416795069337446</v>
      </c>
      <c r="K503" s="166">
        <v>4100</v>
      </c>
      <c r="L503" s="166">
        <v>3732</v>
      </c>
      <c r="M503" s="167">
        <f t="shared" si="227"/>
        <v>0.78967642526964565</v>
      </c>
      <c r="N503" s="168">
        <f t="shared" si="229"/>
        <v>0.94666358808589235</v>
      </c>
    </row>
    <row r="504" spans="1:14" ht="12.75" customHeight="1" thickBot="1" x14ac:dyDescent="0.25">
      <c r="A504" s="727"/>
      <c r="B504" s="732"/>
      <c r="C504" s="189" t="s">
        <v>52</v>
      </c>
      <c r="D504" s="190">
        <v>0</v>
      </c>
      <c r="E504" s="191">
        <v>0</v>
      </c>
      <c r="F504" s="617" t="s">
        <v>67</v>
      </c>
      <c r="G504" s="193">
        <v>0</v>
      </c>
      <c r="H504" s="193">
        <v>0</v>
      </c>
      <c r="I504" s="194" t="s">
        <v>67</v>
      </c>
      <c r="J504" s="194" t="s">
        <v>67</v>
      </c>
      <c r="K504" s="193">
        <v>0</v>
      </c>
      <c r="L504" s="193">
        <v>0</v>
      </c>
      <c r="M504" s="194" t="s">
        <v>67</v>
      </c>
      <c r="N504" s="195" t="s">
        <v>67</v>
      </c>
    </row>
    <row r="505" spans="1:14" ht="12.75" customHeight="1" thickTop="1" thickBot="1" x14ac:dyDescent="0.25">
      <c r="A505" s="740" t="s">
        <v>562</v>
      </c>
      <c r="B505" s="741"/>
      <c r="C505" s="741"/>
      <c r="D505" s="741"/>
      <c r="E505" s="741"/>
      <c r="F505" s="741"/>
      <c r="G505" s="741"/>
      <c r="H505" s="741"/>
      <c r="I505" s="741"/>
      <c r="J505" s="741"/>
      <c r="K505" s="741"/>
      <c r="L505" s="741"/>
      <c r="M505" s="741"/>
      <c r="N505" s="742"/>
    </row>
    <row r="506" spans="1:14" ht="12.75" customHeight="1" x14ac:dyDescent="0.2">
      <c r="A506" s="184" t="s">
        <v>48</v>
      </c>
      <c r="B506" s="149"/>
      <c r="C506" s="149"/>
      <c r="D506" s="150">
        <v>10244</v>
      </c>
      <c r="E506" s="185">
        <v>9205</v>
      </c>
      <c r="F506" s="152">
        <f>D506/E506</f>
        <v>1.1128734383487235</v>
      </c>
      <c r="G506" s="153">
        <v>8475</v>
      </c>
      <c r="H506" s="153">
        <v>8017</v>
      </c>
      <c r="I506" s="154">
        <f t="shared" ref="I506:I508" si="231">G506/D506</f>
        <v>0.82731354939476764</v>
      </c>
      <c r="J506" s="154">
        <f>+H506/E506</f>
        <v>0.8709397066811515</v>
      </c>
      <c r="K506" s="153">
        <v>7763</v>
      </c>
      <c r="L506" s="153">
        <v>6793</v>
      </c>
      <c r="M506" s="154">
        <f t="shared" ref="M506:M508" si="232">+K506/E506</f>
        <v>0.84334600760456269</v>
      </c>
      <c r="N506" s="155">
        <f>K506/H506</f>
        <v>0.96831732568292384</v>
      </c>
    </row>
    <row r="507" spans="1:14" ht="12.75" customHeight="1" x14ac:dyDescent="0.2">
      <c r="A507" s="725" t="s">
        <v>49</v>
      </c>
      <c r="B507" s="728" t="s">
        <v>50</v>
      </c>
      <c r="C507" s="729"/>
      <c r="D507" s="156">
        <v>5188</v>
      </c>
      <c r="E507" s="186">
        <v>4575</v>
      </c>
      <c r="F507" s="158">
        <f>D507/E507</f>
        <v>1.1339890710382514</v>
      </c>
      <c r="G507" s="159">
        <v>4232</v>
      </c>
      <c r="H507" s="159">
        <v>3970</v>
      </c>
      <c r="I507" s="160">
        <f t="shared" si="231"/>
        <v>0.81572860447185813</v>
      </c>
      <c r="J507" s="160">
        <f t="shared" ref="J507:J508" si="233">+H507/E507</f>
        <v>0.86775956284153011</v>
      </c>
      <c r="K507" s="159">
        <v>3834</v>
      </c>
      <c r="L507" s="159">
        <v>3259</v>
      </c>
      <c r="M507" s="160">
        <f t="shared" si="232"/>
        <v>0.83803278688524585</v>
      </c>
      <c r="N507" s="161">
        <f t="shared" ref="N507:N508" si="234">K507/H507</f>
        <v>0.96574307304785889</v>
      </c>
    </row>
    <row r="508" spans="1:14" ht="12.75" customHeight="1" x14ac:dyDescent="0.2">
      <c r="A508" s="726"/>
      <c r="B508" s="730" t="s">
        <v>49</v>
      </c>
      <c r="C508" s="162" t="s">
        <v>51</v>
      </c>
      <c r="D508" s="213">
        <v>5188</v>
      </c>
      <c r="E508" s="214">
        <v>4575</v>
      </c>
      <c r="F508" s="165">
        <f t="shared" ref="F508" si="235">D508/E508</f>
        <v>1.1339890710382514</v>
      </c>
      <c r="G508" s="159">
        <v>4232</v>
      </c>
      <c r="H508" s="159">
        <v>3970</v>
      </c>
      <c r="I508" s="217">
        <f t="shared" si="231"/>
        <v>0.81572860447185813</v>
      </c>
      <c r="J508" s="217">
        <f t="shared" si="233"/>
        <v>0.86775956284153011</v>
      </c>
      <c r="K508" s="159">
        <v>3834</v>
      </c>
      <c r="L508" s="159">
        <v>3259</v>
      </c>
      <c r="M508" s="217">
        <f t="shared" si="232"/>
        <v>0.83803278688524585</v>
      </c>
      <c r="N508" s="218">
        <f t="shared" si="234"/>
        <v>0.96574307304785889</v>
      </c>
    </row>
    <row r="509" spans="1:14" ht="12.75" customHeight="1" x14ac:dyDescent="0.2">
      <c r="A509" s="726"/>
      <c r="B509" s="731"/>
      <c r="C509" s="169" t="s">
        <v>52</v>
      </c>
      <c r="D509" s="219">
        <v>0</v>
      </c>
      <c r="E509" s="220">
        <v>0</v>
      </c>
      <c r="F509" s="172" t="s">
        <v>67</v>
      </c>
      <c r="G509" s="222">
        <v>0</v>
      </c>
      <c r="H509" s="220">
        <v>0</v>
      </c>
      <c r="I509" s="223" t="s">
        <v>67</v>
      </c>
      <c r="J509" s="223" t="s">
        <v>67</v>
      </c>
      <c r="K509" s="222">
        <v>0</v>
      </c>
      <c r="L509" s="237">
        <v>0</v>
      </c>
      <c r="M509" s="223" t="s">
        <v>67</v>
      </c>
      <c r="N509" s="224" t="s">
        <v>67</v>
      </c>
    </row>
    <row r="510" spans="1:14" ht="12.75" customHeight="1" x14ac:dyDescent="0.2">
      <c r="A510" s="726"/>
      <c r="B510" s="728" t="s">
        <v>53</v>
      </c>
      <c r="C510" s="729"/>
      <c r="D510" s="156">
        <f>D506-D507</f>
        <v>5056</v>
      </c>
      <c r="E510" s="186">
        <v>4755</v>
      </c>
      <c r="F510" s="158">
        <f t="shared" ref="F510:F511" si="236">D510/E510</f>
        <v>1.0633017875920083</v>
      </c>
      <c r="G510" s="156">
        <f>G506-G507</f>
        <v>4243</v>
      </c>
      <c r="H510" s="159">
        <v>4094</v>
      </c>
      <c r="I510" s="160">
        <f t="shared" ref="I510:I511" si="237">G510/D510</f>
        <v>0.83920094936708856</v>
      </c>
      <c r="J510" s="160">
        <f t="shared" ref="J510:J511" si="238">+H510/E510</f>
        <v>0.86098843322818086</v>
      </c>
      <c r="K510" s="159">
        <v>3960</v>
      </c>
      <c r="L510" s="159">
        <v>3539</v>
      </c>
      <c r="M510" s="160">
        <f t="shared" ref="M510:M511" si="239">+K510/E510</f>
        <v>0.83280757097791802</v>
      </c>
      <c r="N510" s="161">
        <f t="shared" ref="N510:N511" si="240">K510/H510</f>
        <v>0.96726917440156324</v>
      </c>
    </row>
    <row r="511" spans="1:14" ht="12.75" customHeight="1" x14ac:dyDescent="0.2">
      <c r="A511" s="726"/>
      <c r="B511" s="730" t="s">
        <v>49</v>
      </c>
      <c r="C511" s="162" t="s">
        <v>51</v>
      </c>
      <c r="D511" s="163">
        <v>5056</v>
      </c>
      <c r="E511" s="187">
        <v>4755</v>
      </c>
      <c r="F511" s="165">
        <f t="shared" si="236"/>
        <v>1.0633017875920083</v>
      </c>
      <c r="G511" s="166">
        <v>4243</v>
      </c>
      <c r="H511" s="166">
        <v>4094</v>
      </c>
      <c r="I511" s="167">
        <f t="shared" si="237"/>
        <v>0.83920094936708856</v>
      </c>
      <c r="J511" s="167">
        <f t="shared" si="238"/>
        <v>0.86098843322818086</v>
      </c>
      <c r="K511" s="166">
        <v>3960</v>
      </c>
      <c r="L511" s="166">
        <v>3539</v>
      </c>
      <c r="M511" s="167">
        <f t="shared" si="239"/>
        <v>0.83280757097791802</v>
      </c>
      <c r="N511" s="168">
        <f t="shared" si="240"/>
        <v>0.96726917440156324</v>
      </c>
    </row>
    <row r="512" spans="1:14" ht="12.75" customHeight="1" thickBot="1" x14ac:dyDescent="0.25">
      <c r="A512" s="727"/>
      <c r="B512" s="732"/>
      <c r="C512" s="189" t="s">
        <v>52</v>
      </c>
      <c r="D512" s="190">
        <v>0</v>
      </c>
      <c r="E512" s="191">
        <v>0</v>
      </c>
      <c r="F512" s="192" t="s">
        <v>67</v>
      </c>
      <c r="G512" s="193">
        <v>0</v>
      </c>
      <c r="H512" s="193">
        <v>0</v>
      </c>
      <c r="I512" s="194" t="s">
        <v>67</v>
      </c>
      <c r="J512" s="194" t="s">
        <v>67</v>
      </c>
      <c r="K512" s="193">
        <v>0</v>
      </c>
      <c r="L512" s="193">
        <v>0</v>
      </c>
      <c r="M512" s="194" t="s">
        <v>67</v>
      </c>
      <c r="N512" s="195" t="s">
        <v>67</v>
      </c>
    </row>
    <row r="513" spans="1:14" ht="12.75" customHeight="1" thickTop="1" thickBot="1" x14ac:dyDescent="0.25">
      <c r="A513" s="740" t="s">
        <v>591</v>
      </c>
      <c r="B513" s="741"/>
      <c r="C513" s="741"/>
      <c r="D513" s="741"/>
      <c r="E513" s="741"/>
      <c r="F513" s="741"/>
      <c r="G513" s="741"/>
      <c r="H513" s="741"/>
      <c r="I513" s="741"/>
      <c r="J513" s="741"/>
      <c r="K513" s="741"/>
      <c r="L513" s="741"/>
      <c r="M513" s="741"/>
      <c r="N513" s="742"/>
    </row>
    <row r="514" spans="1:14" ht="12.75" customHeight="1" x14ac:dyDescent="0.2">
      <c r="A514" s="184" t="s">
        <v>48</v>
      </c>
      <c r="B514" s="149"/>
      <c r="C514" s="149"/>
      <c r="D514" s="150">
        <v>10279</v>
      </c>
      <c r="E514" s="185">
        <v>9265</v>
      </c>
      <c r="F514" s="152">
        <f>D514/E514</f>
        <v>1.1094441446303291</v>
      </c>
      <c r="G514" s="153">
        <v>8740</v>
      </c>
      <c r="H514" s="153">
        <v>8196</v>
      </c>
      <c r="I514" s="154">
        <f t="shared" ref="I514:I519" si="241">G514/D514</f>
        <v>0.85027726432532347</v>
      </c>
      <c r="J514" s="154">
        <f>+H514/E514</f>
        <v>0.88461953588774955</v>
      </c>
      <c r="K514" s="153">
        <v>7575</v>
      </c>
      <c r="L514" s="153">
        <v>6732</v>
      </c>
      <c r="M514" s="154">
        <f t="shared" ref="M514:M519" si="242">+K514/E514</f>
        <v>0.81759309228278465</v>
      </c>
      <c r="N514" s="155">
        <f>K514/H514</f>
        <v>0.92423133235724741</v>
      </c>
    </row>
    <row r="515" spans="1:14" ht="12.75" customHeight="1" x14ac:dyDescent="0.2">
      <c r="A515" s="725" t="s">
        <v>49</v>
      </c>
      <c r="B515" s="728" t="s">
        <v>50</v>
      </c>
      <c r="C515" s="729"/>
      <c r="D515" s="156">
        <v>5257</v>
      </c>
      <c r="E515" s="186">
        <v>4698</v>
      </c>
      <c r="F515" s="158">
        <f>D515/E515</f>
        <v>1.1189868028948489</v>
      </c>
      <c r="G515" s="159">
        <v>4428</v>
      </c>
      <c r="H515" s="159">
        <v>4154</v>
      </c>
      <c r="I515" s="160">
        <f t="shared" si="241"/>
        <v>0.84230549743199545</v>
      </c>
      <c r="J515" s="160">
        <f t="shared" ref="J515:J519" si="243">+H515/E515</f>
        <v>0.88420604512558532</v>
      </c>
      <c r="K515" s="159">
        <v>3812</v>
      </c>
      <c r="L515" s="159">
        <v>3327</v>
      </c>
      <c r="M515" s="160">
        <f t="shared" si="242"/>
        <v>0.81140911025968498</v>
      </c>
      <c r="N515" s="161">
        <f t="shared" ref="N515:N519" si="244">K515/H515</f>
        <v>0.91766971593644675</v>
      </c>
    </row>
    <row r="516" spans="1:14" ht="12.75" customHeight="1" x14ac:dyDescent="0.2">
      <c r="A516" s="726"/>
      <c r="B516" s="730" t="s">
        <v>49</v>
      </c>
      <c r="C516" s="162" t="s">
        <v>51</v>
      </c>
      <c r="D516" s="163">
        <v>5257</v>
      </c>
      <c r="E516" s="187">
        <v>4698</v>
      </c>
      <c r="F516" s="165">
        <f t="shared" ref="F516:F519" si="245">D516/E516</f>
        <v>1.1189868028948489</v>
      </c>
      <c r="G516" s="166">
        <v>4428</v>
      </c>
      <c r="H516" s="166">
        <v>4154</v>
      </c>
      <c r="I516" s="167">
        <f t="shared" si="241"/>
        <v>0.84230549743199545</v>
      </c>
      <c r="J516" s="167">
        <f t="shared" si="243"/>
        <v>0.88420604512558532</v>
      </c>
      <c r="K516" s="166">
        <v>3812</v>
      </c>
      <c r="L516" s="166">
        <v>3327</v>
      </c>
      <c r="M516" s="167">
        <f t="shared" si="242"/>
        <v>0.81140911025968498</v>
      </c>
      <c r="N516" s="168">
        <f t="shared" si="244"/>
        <v>0.91766971593644675</v>
      </c>
    </row>
    <row r="517" spans="1:14" ht="12.75" customHeight="1" x14ac:dyDescent="0.2">
      <c r="A517" s="726"/>
      <c r="B517" s="731"/>
      <c r="C517" s="169" t="s">
        <v>52</v>
      </c>
      <c r="D517" s="170">
        <v>0</v>
      </c>
      <c r="E517" s="188">
        <v>0</v>
      </c>
      <c r="F517" s="172" t="s">
        <v>67</v>
      </c>
      <c r="G517" s="173">
        <v>0</v>
      </c>
      <c r="H517" s="173">
        <v>0</v>
      </c>
      <c r="I517" s="174" t="s">
        <v>67</v>
      </c>
      <c r="J517" s="174" t="s">
        <v>67</v>
      </c>
      <c r="K517" s="173">
        <v>0</v>
      </c>
      <c r="L517" s="173">
        <v>0</v>
      </c>
      <c r="M517" s="174" t="s">
        <v>67</v>
      </c>
      <c r="N517" s="175" t="s">
        <v>67</v>
      </c>
    </row>
    <row r="518" spans="1:14" ht="12.75" customHeight="1" x14ac:dyDescent="0.2">
      <c r="A518" s="726"/>
      <c r="B518" s="728" t="s">
        <v>53</v>
      </c>
      <c r="C518" s="729"/>
      <c r="D518" s="156">
        <v>5022</v>
      </c>
      <c r="E518" s="186">
        <v>4717</v>
      </c>
      <c r="F518" s="158">
        <f t="shared" si="245"/>
        <v>1.0646597413610346</v>
      </c>
      <c r="G518" s="156">
        <v>4302</v>
      </c>
      <c r="H518" s="159">
        <v>4119</v>
      </c>
      <c r="I518" s="160">
        <f t="shared" si="241"/>
        <v>0.85663082437275984</v>
      </c>
      <c r="J518" s="160">
        <f t="shared" si="243"/>
        <v>0.87322450710197164</v>
      </c>
      <c r="K518" s="159">
        <v>3821</v>
      </c>
      <c r="L518" s="159">
        <v>3411</v>
      </c>
      <c r="M518" s="160">
        <f t="shared" si="242"/>
        <v>0.81004875980496083</v>
      </c>
      <c r="N518" s="161">
        <f t="shared" si="244"/>
        <v>0.92765234280165088</v>
      </c>
    </row>
    <row r="519" spans="1:14" ht="12.75" customHeight="1" x14ac:dyDescent="0.2">
      <c r="A519" s="726"/>
      <c r="B519" s="730" t="s">
        <v>49</v>
      </c>
      <c r="C519" s="162" t="s">
        <v>51</v>
      </c>
      <c r="D519" s="163">
        <v>5022</v>
      </c>
      <c r="E519" s="187">
        <v>4717</v>
      </c>
      <c r="F519" s="165">
        <f t="shared" si="245"/>
        <v>1.0646597413610346</v>
      </c>
      <c r="G519" s="166">
        <v>4302</v>
      </c>
      <c r="H519" s="166">
        <v>4119</v>
      </c>
      <c r="I519" s="167">
        <f t="shared" si="241"/>
        <v>0.85663082437275984</v>
      </c>
      <c r="J519" s="167">
        <f t="shared" si="243"/>
        <v>0.87322450710197164</v>
      </c>
      <c r="K519" s="166">
        <v>3821</v>
      </c>
      <c r="L519" s="166">
        <v>3411</v>
      </c>
      <c r="M519" s="167">
        <f t="shared" si="242"/>
        <v>0.81004875980496083</v>
      </c>
      <c r="N519" s="168">
        <f t="shared" si="244"/>
        <v>0.92765234280165088</v>
      </c>
    </row>
    <row r="520" spans="1:14" ht="12.75" customHeight="1" thickBot="1" x14ac:dyDescent="0.25">
      <c r="A520" s="727"/>
      <c r="B520" s="732"/>
      <c r="C520" s="189" t="s">
        <v>52</v>
      </c>
      <c r="D520" s="190">
        <v>0</v>
      </c>
      <c r="E520" s="191">
        <v>0</v>
      </c>
      <c r="F520" s="192" t="s">
        <v>67</v>
      </c>
      <c r="G520" s="193">
        <v>0</v>
      </c>
      <c r="H520" s="193">
        <v>0</v>
      </c>
      <c r="I520" s="194" t="s">
        <v>67</v>
      </c>
      <c r="J520" s="194" t="s">
        <v>67</v>
      </c>
      <c r="K520" s="193">
        <v>0</v>
      </c>
      <c r="L520" s="193">
        <v>0</v>
      </c>
      <c r="M520" s="194" t="s">
        <v>67</v>
      </c>
      <c r="N520" s="195" t="s">
        <v>67</v>
      </c>
    </row>
    <row r="521" spans="1:14" ht="12.75" customHeight="1" thickTop="1" thickBot="1" x14ac:dyDescent="0.25">
      <c r="A521" s="740" t="s">
        <v>595</v>
      </c>
      <c r="B521" s="741"/>
      <c r="C521" s="741"/>
      <c r="D521" s="741"/>
      <c r="E521" s="741"/>
      <c r="F521" s="741"/>
      <c r="G521" s="741"/>
      <c r="H521" s="741"/>
      <c r="I521" s="741"/>
      <c r="J521" s="741"/>
      <c r="K521" s="741"/>
      <c r="L521" s="741"/>
      <c r="M521" s="741"/>
      <c r="N521" s="742"/>
    </row>
    <row r="522" spans="1:14" ht="12.75" customHeight="1" x14ac:dyDescent="0.2">
      <c r="A522" s="184" t="s">
        <v>48</v>
      </c>
      <c r="B522" s="149"/>
      <c r="C522" s="149"/>
      <c r="D522" s="150">
        <v>10223</v>
      </c>
      <c r="E522" s="185">
        <v>9535</v>
      </c>
      <c r="F522" s="152">
        <f>D522/E522</f>
        <v>1.0721552176192972</v>
      </c>
      <c r="G522" s="153">
        <v>8881</v>
      </c>
      <c r="H522" s="153">
        <v>8537</v>
      </c>
      <c r="I522" s="154">
        <f t="shared" ref="I522:I524" si="246">G522/D522</f>
        <v>0.86872737943852096</v>
      </c>
      <c r="J522" s="154">
        <f>+H522/E522</f>
        <v>0.89533298374410064</v>
      </c>
      <c r="K522" s="153">
        <v>8054</v>
      </c>
      <c r="L522" s="153">
        <v>7041</v>
      </c>
      <c r="M522" s="154">
        <f t="shared" ref="M522:M524" si="247">+K522/E522</f>
        <v>0.84467750393287888</v>
      </c>
      <c r="N522" s="155">
        <f>K522/H522</f>
        <v>0.94342274803795245</v>
      </c>
    </row>
    <row r="523" spans="1:14" ht="12.75" customHeight="1" x14ac:dyDescent="0.2">
      <c r="A523" s="725" t="s">
        <v>49</v>
      </c>
      <c r="B523" s="728" t="s">
        <v>50</v>
      </c>
      <c r="C523" s="729"/>
      <c r="D523" s="156">
        <v>5508</v>
      </c>
      <c r="E523" s="186">
        <v>5054</v>
      </c>
      <c r="F523" s="158">
        <f>D523/E523</f>
        <v>1.0898298377522755</v>
      </c>
      <c r="G523" s="159">
        <v>4792</v>
      </c>
      <c r="H523" s="159">
        <v>4567</v>
      </c>
      <c r="I523" s="160">
        <f t="shared" si="246"/>
        <v>0.87000726216412494</v>
      </c>
      <c r="J523" s="160">
        <f t="shared" ref="J523:J524" si="248">+H523/E523</f>
        <v>0.90364068064899095</v>
      </c>
      <c r="K523" s="159">
        <v>4286</v>
      </c>
      <c r="L523" s="159">
        <v>3728</v>
      </c>
      <c r="M523" s="160">
        <f t="shared" si="247"/>
        <v>0.84804115552037995</v>
      </c>
      <c r="N523" s="161">
        <f t="shared" ref="N523:N524" si="249">K523/H523</f>
        <v>0.93847164440551789</v>
      </c>
    </row>
    <row r="524" spans="1:14" ht="12.75" customHeight="1" x14ac:dyDescent="0.2">
      <c r="A524" s="726"/>
      <c r="B524" s="730" t="s">
        <v>49</v>
      </c>
      <c r="C524" s="162" t="s">
        <v>51</v>
      </c>
      <c r="D524" s="163">
        <v>5508</v>
      </c>
      <c r="E524" s="187">
        <v>5054</v>
      </c>
      <c r="F524" s="165">
        <f t="shared" ref="F524" si="250">D524/E524</f>
        <v>1.0898298377522755</v>
      </c>
      <c r="G524" s="166">
        <v>4792</v>
      </c>
      <c r="H524" s="166">
        <v>4567</v>
      </c>
      <c r="I524" s="167">
        <f t="shared" si="246"/>
        <v>0.87000726216412494</v>
      </c>
      <c r="J524" s="167">
        <f t="shared" si="248"/>
        <v>0.90364068064899095</v>
      </c>
      <c r="K524" s="166">
        <v>4286</v>
      </c>
      <c r="L524" s="166">
        <v>3728</v>
      </c>
      <c r="M524" s="167">
        <f t="shared" si="247"/>
        <v>0.84804115552037995</v>
      </c>
      <c r="N524" s="168">
        <f t="shared" si="249"/>
        <v>0.93847164440551789</v>
      </c>
    </row>
    <row r="525" spans="1:14" ht="12.75" customHeight="1" x14ac:dyDescent="0.2">
      <c r="A525" s="726"/>
      <c r="B525" s="731"/>
      <c r="C525" s="169" t="s">
        <v>52</v>
      </c>
      <c r="D525" s="170">
        <v>0</v>
      </c>
      <c r="E525" s="188">
        <v>0</v>
      </c>
      <c r="F525" s="172" t="s">
        <v>67</v>
      </c>
      <c r="G525" s="173">
        <v>0</v>
      </c>
      <c r="H525" s="173">
        <v>0</v>
      </c>
      <c r="I525" s="174" t="s">
        <v>67</v>
      </c>
      <c r="J525" s="174" t="s">
        <v>67</v>
      </c>
      <c r="K525" s="173">
        <v>0</v>
      </c>
      <c r="L525" s="173">
        <v>0</v>
      </c>
      <c r="M525" s="174" t="s">
        <v>67</v>
      </c>
      <c r="N525" s="175" t="s">
        <v>67</v>
      </c>
    </row>
    <row r="526" spans="1:14" ht="12.75" customHeight="1" x14ac:dyDescent="0.2">
      <c r="A526" s="726"/>
      <c r="B526" s="728" t="s">
        <v>53</v>
      </c>
      <c r="C526" s="729"/>
      <c r="D526" s="156">
        <v>4715</v>
      </c>
      <c r="E526" s="186">
        <v>4568</v>
      </c>
      <c r="F526" s="158">
        <f t="shared" ref="F526:F527" si="251">D526/E526</f>
        <v>1.0321803852889668</v>
      </c>
      <c r="G526" s="156">
        <v>4089</v>
      </c>
      <c r="H526" s="159">
        <v>4014</v>
      </c>
      <c r="I526" s="160">
        <f t="shared" ref="I526:I527" si="252">G526/D526</f>
        <v>0.86723223753976675</v>
      </c>
      <c r="J526" s="160">
        <f t="shared" ref="J526:J527" si="253">+H526/E526</f>
        <v>0.87872154115586687</v>
      </c>
      <c r="K526" s="159">
        <v>3800</v>
      </c>
      <c r="L526" s="159">
        <v>3316</v>
      </c>
      <c r="M526" s="160">
        <f t="shared" ref="M526:M527" si="254">+K526/E526</f>
        <v>0.8318739054290718</v>
      </c>
      <c r="N526" s="161">
        <f t="shared" ref="N526:N527" si="255">K526/H526</f>
        <v>0.94668659691081214</v>
      </c>
    </row>
    <row r="527" spans="1:14" ht="12.75" customHeight="1" x14ac:dyDescent="0.2">
      <c r="A527" s="726"/>
      <c r="B527" s="730" t="s">
        <v>49</v>
      </c>
      <c r="C527" s="162" t="s">
        <v>51</v>
      </c>
      <c r="D527" s="163">
        <v>4715</v>
      </c>
      <c r="E527" s="187">
        <v>4568</v>
      </c>
      <c r="F527" s="165">
        <f t="shared" si="251"/>
        <v>1.0321803852889668</v>
      </c>
      <c r="G527" s="166">
        <v>4089</v>
      </c>
      <c r="H527" s="166">
        <v>4014</v>
      </c>
      <c r="I527" s="167">
        <f t="shared" si="252"/>
        <v>0.86723223753976675</v>
      </c>
      <c r="J527" s="167">
        <f t="shared" si="253"/>
        <v>0.87872154115586687</v>
      </c>
      <c r="K527" s="166">
        <v>3800</v>
      </c>
      <c r="L527" s="166">
        <v>3316</v>
      </c>
      <c r="M527" s="167">
        <f t="shared" si="254"/>
        <v>0.8318739054290718</v>
      </c>
      <c r="N527" s="168">
        <f t="shared" si="255"/>
        <v>0.94668659691081214</v>
      </c>
    </row>
    <row r="528" spans="1:14" ht="12.75" customHeight="1" thickBot="1" x14ac:dyDescent="0.25">
      <c r="A528" s="727"/>
      <c r="B528" s="732"/>
      <c r="C528" s="189" t="s">
        <v>52</v>
      </c>
      <c r="D528" s="190">
        <v>0</v>
      </c>
      <c r="E528" s="191">
        <v>0</v>
      </c>
      <c r="F528" s="192" t="s">
        <v>67</v>
      </c>
      <c r="G528" s="193">
        <v>0</v>
      </c>
      <c r="H528" s="193">
        <v>0</v>
      </c>
      <c r="I528" s="194" t="s">
        <v>67</v>
      </c>
      <c r="J528" s="194" t="s">
        <v>67</v>
      </c>
      <c r="K528" s="193">
        <v>0</v>
      </c>
      <c r="L528" s="193">
        <v>0</v>
      </c>
      <c r="M528" s="194" t="s">
        <v>67</v>
      </c>
      <c r="N528" s="195" t="s">
        <v>67</v>
      </c>
    </row>
    <row r="529" spans="1:16" ht="12.75" customHeight="1" thickTop="1" thickBot="1" x14ac:dyDescent="0.25">
      <c r="A529" s="721" t="s">
        <v>599</v>
      </c>
      <c r="B529" s="722"/>
      <c r="C529" s="722"/>
      <c r="D529" s="722"/>
      <c r="E529" s="722"/>
      <c r="F529" s="722"/>
      <c r="G529" s="722"/>
      <c r="H529" s="722"/>
      <c r="I529" s="722"/>
      <c r="J529" s="722"/>
      <c r="K529" s="722"/>
      <c r="L529" s="722"/>
      <c r="M529" s="722"/>
      <c r="N529" s="739"/>
    </row>
    <row r="530" spans="1:16" ht="12.75" customHeight="1" x14ac:dyDescent="0.2">
      <c r="A530" s="184" t="s">
        <v>48</v>
      </c>
      <c r="B530" s="149"/>
      <c r="C530" s="149"/>
      <c r="D530" s="150">
        <v>9620</v>
      </c>
      <c r="E530" s="185">
        <v>8752</v>
      </c>
      <c r="F530" s="152">
        <f>D530/E530</f>
        <v>1.0991773308957953</v>
      </c>
      <c r="G530" s="664">
        <v>8648</v>
      </c>
      <c r="H530" s="153">
        <v>8049</v>
      </c>
      <c r="I530" s="154">
        <f t="shared" ref="I530:I532" si="256">G530/D530</f>
        <v>0.89896049896049901</v>
      </c>
      <c r="J530" s="154">
        <f>+H530/E530</f>
        <v>0.91967550274223031</v>
      </c>
      <c r="K530" s="153">
        <v>7127</v>
      </c>
      <c r="L530" s="153">
        <v>6310</v>
      </c>
      <c r="M530" s="154">
        <f t="shared" ref="M530:M532" si="257">+K530/E530</f>
        <v>0.8143281535648994</v>
      </c>
      <c r="N530" s="155">
        <f>K530/H530</f>
        <v>0.885451608895515</v>
      </c>
    </row>
    <row r="531" spans="1:16" ht="12.75" customHeight="1" x14ac:dyDescent="0.2">
      <c r="A531" s="725" t="s">
        <v>49</v>
      </c>
      <c r="B531" s="728" t="s">
        <v>50</v>
      </c>
      <c r="C531" s="729"/>
      <c r="D531" s="156">
        <v>5006</v>
      </c>
      <c r="E531" s="186">
        <v>4441</v>
      </c>
      <c r="F531" s="158">
        <f>D531/E531</f>
        <v>1.1272235982886738</v>
      </c>
      <c r="G531" s="665">
        <v>4539</v>
      </c>
      <c r="H531" s="159">
        <v>4141</v>
      </c>
      <c r="I531" s="160">
        <f t="shared" si="256"/>
        <v>0.90671194566520175</v>
      </c>
      <c r="J531" s="160">
        <f t="shared" ref="J531:J532" si="258">+H531/E531</f>
        <v>0.93244764692636795</v>
      </c>
      <c r="K531" s="159">
        <v>3486</v>
      </c>
      <c r="L531" s="159">
        <v>3094</v>
      </c>
      <c r="M531" s="160">
        <f t="shared" si="257"/>
        <v>0.78495834271560461</v>
      </c>
      <c r="N531" s="161">
        <f t="shared" ref="N531:N532" si="259">K531/H531</f>
        <v>0.84182564597923204</v>
      </c>
    </row>
    <row r="532" spans="1:16" ht="12.75" customHeight="1" x14ac:dyDescent="0.2">
      <c r="A532" s="726"/>
      <c r="B532" s="730" t="s">
        <v>49</v>
      </c>
      <c r="C532" s="162" t="s">
        <v>51</v>
      </c>
      <c r="D532" s="163">
        <v>5006</v>
      </c>
      <c r="E532" s="187">
        <v>4441</v>
      </c>
      <c r="F532" s="165">
        <f t="shared" ref="F532" si="260">D532/E532</f>
        <v>1.1272235982886738</v>
      </c>
      <c r="G532" s="666">
        <v>4539</v>
      </c>
      <c r="H532" s="166">
        <v>4141</v>
      </c>
      <c r="I532" s="167">
        <f t="shared" si="256"/>
        <v>0.90671194566520175</v>
      </c>
      <c r="J532" s="167">
        <f t="shared" si="258"/>
        <v>0.93244764692636795</v>
      </c>
      <c r="K532" s="166">
        <v>3486</v>
      </c>
      <c r="L532" s="166">
        <v>3094</v>
      </c>
      <c r="M532" s="167">
        <f t="shared" si="257"/>
        <v>0.78495834271560461</v>
      </c>
      <c r="N532" s="168">
        <f t="shared" si="259"/>
        <v>0.84182564597923204</v>
      </c>
    </row>
    <row r="533" spans="1:16" ht="12.75" customHeight="1" x14ac:dyDescent="0.2">
      <c r="A533" s="726"/>
      <c r="B533" s="731"/>
      <c r="C533" s="169" t="s">
        <v>52</v>
      </c>
      <c r="D533" s="170">
        <v>0</v>
      </c>
      <c r="E533" s="188">
        <v>0</v>
      </c>
      <c r="F533" s="172" t="s">
        <v>67</v>
      </c>
      <c r="G533" s="667">
        <v>0</v>
      </c>
      <c r="H533" s="173">
        <v>0</v>
      </c>
      <c r="I533" s="174" t="s">
        <v>67</v>
      </c>
      <c r="J533" s="174" t="s">
        <v>67</v>
      </c>
      <c r="K533" s="173">
        <v>0</v>
      </c>
      <c r="L533" s="173">
        <v>0</v>
      </c>
      <c r="M533" s="174" t="s">
        <v>67</v>
      </c>
      <c r="N533" s="175" t="s">
        <v>67</v>
      </c>
    </row>
    <row r="534" spans="1:16" ht="12.75" customHeight="1" thickBot="1" x14ac:dyDescent="0.25">
      <c r="A534" s="726"/>
      <c r="B534" s="728" t="s">
        <v>53</v>
      </c>
      <c r="C534" s="729"/>
      <c r="D534" s="156">
        <v>4614</v>
      </c>
      <c r="E534" s="186">
        <v>4423</v>
      </c>
      <c r="F534" s="158">
        <f t="shared" ref="F534:F535" si="261">D534/E534</f>
        <v>1.0431833597106037</v>
      </c>
      <c r="G534" s="668">
        <v>4109</v>
      </c>
      <c r="H534" s="159">
        <v>3995</v>
      </c>
      <c r="I534" s="160">
        <f t="shared" ref="I534:I535" si="262">G534/D534</f>
        <v>0.89055049848287815</v>
      </c>
      <c r="J534" s="160">
        <f t="shared" ref="J534:J535" si="263">+H534/E534</f>
        <v>0.9032330997060819</v>
      </c>
      <c r="K534" s="159">
        <v>3686</v>
      </c>
      <c r="L534" s="159">
        <v>3225</v>
      </c>
      <c r="M534" s="160">
        <f t="shared" ref="M534:M535" si="264">+K534/E534</f>
        <v>0.83337101514808953</v>
      </c>
      <c r="N534" s="161">
        <f t="shared" ref="N534:N535" si="265">K534/H534</f>
        <v>0.9226533166458073</v>
      </c>
    </row>
    <row r="535" spans="1:16" ht="12.75" customHeight="1" thickTop="1" x14ac:dyDescent="0.2">
      <c r="A535" s="726"/>
      <c r="B535" s="730" t="s">
        <v>49</v>
      </c>
      <c r="C535" s="162" t="s">
        <v>51</v>
      </c>
      <c r="D535" s="163">
        <v>4614</v>
      </c>
      <c r="E535" s="187">
        <v>4423</v>
      </c>
      <c r="F535" s="165">
        <f t="shared" si="261"/>
        <v>1.0431833597106037</v>
      </c>
      <c r="G535" s="666">
        <v>4109</v>
      </c>
      <c r="H535" s="166">
        <v>3995</v>
      </c>
      <c r="I535" s="167">
        <f t="shared" si="262"/>
        <v>0.89055049848287815</v>
      </c>
      <c r="J535" s="167">
        <f t="shared" si="263"/>
        <v>0.9032330997060819</v>
      </c>
      <c r="K535" s="166">
        <v>3686</v>
      </c>
      <c r="L535" s="166">
        <v>3225</v>
      </c>
      <c r="M535" s="167">
        <f t="shared" si="264"/>
        <v>0.83337101514808953</v>
      </c>
      <c r="N535" s="168">
        <f t="shared" si="265"/>
        <v>0.9226533166458073</v>
      </c>
      <c r="O535" s="733" t="s">
        <v>603</v>
      </c>
      <c r="P535" s="736" t="s">
        <v>604</v>
      </c>
    </row>
    <row r="536" spans="1:16" ht="12.75" customHeight="1" thickBot="1" x14ac:dyDescent="0.25">
      <c r="A536" s="727"/>
      <c r="B536" s="732"/>
      <c r="C536" s="189" t="s">
        <v>52</v>
      </c>
      <c r="D536" s="190">
        <v>0</v>
      </c>
      <c r="E536" s="191">
        <v>0</v>
      </c>
      <c r="F536" s="192" t="s">
        <v>67</v>
      </c>
      <c r="G536" s="669">
        <v>0</v>
      </c>
      <c r="H536" s="193">
        <v>0</v>
      </c>
      <c r="I536" s="194" t="s">
        <v>67</v>
      </c>
      <c r="J536" s="194" t="s">
        <v>67</v>
      </c>
      <c r="K536" s="193">
        <v>0</v>
      </c>
      <c r="L536" s="193">
        <v>0</v>
      </c>
      <c r="M536" s="194" t="s">
        <v>67</v>
      </c>
      <c r="N536" s="195" t="s">
        <v>67</v>
      </c>
      <c r="O536" s="734"/>
      <c r="P536" s="737"/>
    </row>
    <row r="537" spans="1:16" ht="12.75" customHeight="1" thickTop="1" thickBot="1" x14ac:dyDescent="0.25">
      <c r="A537" s="721" t="s">
        <v>602</v>
      </c>
      <c r="B537" s="722"/>
      <c r="C537" s="722"/>
      <c r="D537" s="722"/>
      <c r="E537" s="722"/>
      <c r="F537" s="722"/>
      <c r="G537" s="722"/>
      <c r="H537" s="722"/>
      <c r="I537" s="722"/>
      <c r="J537" s="722"/>
      <c r="K537" s="722"/>
      <c r="L537" s="722"/>
      <c r="M537" s="722"/>
      <c r="N537" s="739"/>
      <c r="O537" s="735"/>
      <c r="P537" s="738"/>
    </row>
    <row r="538" spans="1:16" ht="12.75" customHeight="1" x14ac:dyDescent="0.2">
      <c r="A538" s="184" t="s">
        <v>48</v>
      </c>
      <c r="B538" s="149"/>
      <c r="C538" s="149"/>
      <c r="D538" s="150">
        <v>10711</v>
      </c>
      <c r="E538" s="185">
        <v>9757</v>
      </c>
      <c r="F538" s="152">
        <f>D538/E538</f>
        <v>1.0977759557240956</v>
      </c>
      <c r="G538" s="664">
        <v>9336</v>
      </c>
      <c r="H538" s="153">
        <v>8743</v>
      </c>
      <c r="I538" s="154">
        <f t="shared" ref="I538:I540" si="266">G538/D538</f>
        <v>0.87162729903837177</v>
      </c>
      <c r="J538" s="154">
        <f>+H538/E538</f>
        <v>0.8960746130982884</v>
      </c>
      <c r="K538" s="153">
        <v>8232</v>
      </c>
      <c r="L538" s="153">
        <v>7138</v>
      </c>
      <c r="M538" s="154">
        <f t="shared" ref="M538:M540" si="267">+K538/E538</f>
        <v>0.84370195756892485</v>
      </c>
      <c r="N538" s="155">
        <f>K538/H538</f>
        <v>0.94155324259407525</v>
      </c>
      <c r="O538" s="154">
        <f>8584/E538</f>
        <v>0.8797786204776058</v>
      </c>
      <c r="P538" s="155">
        <f>8584/H538</f>
        <v>0.98181402264668882</v>
      </c>
    </row>
    <row r="539" spans="1:16" ht="12.75" customHeight="1" x14ac:dyDescent="0.2">
      <c r="A539" s="725" t="s">
        <v>49</v>
      </c>
      <c r="B539" s="728" t="s">
        <v>50</v>
      </c>
      <c r="C539" s="729"/>
      <c r="D539" s="156">
        <v>5290</v>
      </c>
      <c r="E539" s="186">
        <v>4683</v>
      </c>
      <c r="F539" s="158">
        <f>D539/E539</f>
        <v>1.1296177663890667</v>
      </c>
      <c r="G539" s="665">
        <v>4520</v>
      </c>
      <c r="H539" s="159">
        <v>4159</v>
      </c>
      <c r="I539" s="160">
        <f t="shared" si="266"/>
        <v>0.85444234404536867</v>
      </c>
      <c r="J539" s="160">
        <f t="shared" ref="J539:J540" si="268">+H539/E539</f>
        <v>0.88810591501174463</v>
      </c>
      <c r="K539" s="159">
        <v>3745</v>
      </c>
      <c r="L539" s="159">
        <v>3265</v>
      </c>
      <c r="M539" s="160">
        <f t="shared" si="267"/>
        <v>0.79970104633781769</v>
      </c>
      <c r="N539" s="161">
        <f t="shared" ref="N539:N540" si="269">K539/H539</f>
        <v>0.90045684058667952</v>
      </c>
      <c r="O539" s="160">
        <f>4016/E539</f>
        <v>0.85756993380311763</v>
      </c>
      <c r="P539" s="161">
        <f>4016/H539</f>
        <v>0.96561673479201726</v>
      </c>
    </row>
    <row r="540" spans="1:16" ht="12.75" customHeight="1" x14ac:dyDescent="0.2">
      <c r="A540" s="726"/>
      <c r="B540" s="730" t="s">
        <v>49</v>
      </c>
      <c r="C540" s="162" t="s">
        <v>51</v>
      </c>
      <c r="D540" s="163">
        <v>5290</v>
      </c>
      <c r="E540" s="187">
        <v>4683</v>
      </c>
      <c r="F540" s="165">
        <f t="shared" ref="F540" si="270">D540/E540</f>
        <v>1.1296177663890667</v>
      </c>
      <c r="G540" s="666">
        <v>4520</v>
      </c>
      <c r="H540" s="166">
        <v>4159</v>
      </c>
      <c r="I540" s="167">
        <f t="shared" si="266"/>
        <v>0.85444234404536867</v>
      </c>
      <c r="J540" s="167">
        <f t="shared" si="268"/>
        <v>0.88810591501174463</v>
      </c>
      <c r="K540" s="166">
        <v>3745</v>
      </c>
      <c r="L540" s="166">
        <v>3265</v>
      </c>
      <c r="M540" s="167">
        <f t="shared" si="267"/>
        <v>0.79970104633781769</v>
      </c>
      <c r="N540" s="168">
        <f t="shared" si="269"/>
        <v>0.90045684058667952</v>
      </c>
      <c r="O540" s="167">
        <f>4016/E540</f>
        <v>0.85756993380311763</v>
      </c>
      <c r="P540" s="168">
        <f>4016/H540</f>
        <v>0.96561673479201726</v>
      </c>
    </row>
    <row r="541" spans="1:16" ht="12.75" customHeight="1" x14ac:dyDescent="0.2">
      <c r="A541" s="726"/>
      <c r="B541" s="731"/>
      <c r="C541" s="169" t="s">
        <v>52</v>
      </c>
      <c r="D541" s="170">
        <v>0</v>
      </c>
      <c r="E541" s="188">
        <v>0</v>
      </c>
      <c r="F541" s="172" t="s">
        <v>67</v>
      </c>
      <c r="G541" s="667">
        <v>0</v>
      </c>
      <c r="H541" s="173">
        <v>0</v>
      </c>
      <c r="I541" s="174" t="s">
        <v>67</v>
      </c>
      <c r="J541" s="174" t="s">
        <v>67</v>
      </c>
      <c r="K541" s="173">
        <v>0</v>
      </c>
      <c r="L541" s="173">
        <v>0</v>
      </c>
      <c r="M541" s="174" t="s">
        <v>67</v>
      </c>
      <c r="N541" s="175" t="s">
        <v>67</v>
      </c>
      <c r="O541" s="174" t="s">
        <v>67</v>
      </c>
      <c r="P541" s="175" t="s">
        <v>67</v>
      </c>
    </row>
    <row r="542" spans="1:16" ht="12.75" customHeight="1" x14ac:dyDescent="0.2">
      <c r="A542" s="726"/>
      <c r="B542" s="728" t="s">
        <v>53</v>
      </c>
      <c r="C542" s="729"/>
      <c r="D542" s="156">
        <v>5421</v>
      </c>
      <c r="E542" s="186">
        <v>5200</v>
      </c>
      <c r="F542" s="158">
        <f t="shared" ref="F542:F543" si="271">D542/E542</f>
        <v>1.0425</v>
      </c>
      <c r="G542" s="668">
        <v>4816</v>
      </c>
      <c r="H542" s="159">
        <v>4676</v>
      </c>
      <c r="I542" s="160">
        <f t="shared" ref="I542:I543" si="272">G542/D542</f>
        <v>0.88839697472791002</v>
      </c>
      <c r="J542" s="160">
        <f t="shared" ref="J542:J543" si="273">+H542/E542</f>
        <v>0.89923076923076928</v>
      </c>
      <c r="K542" s="159">
        <v>4552</v>
      </c>
      <c r="L542" s="159">
        <v>3879</v>
      </c>
      <c r="M542" s="160">
        <f t="shared" ref="M542:M543" si="274">+K542/E542</f>
        <v>0.87538461538461543</v>
      </c>
      <c r="N542" s="161">
        <f t="shared" ref="N542:N543" si="275">K542/H542</f>
        <v>0.97348160821214713</v>
      </c>
      <c r="O542" s="160">
        <f>4650/E542</f>
        <v>0.89423076923076927</v>
      </c>
      <c r="P542" s="161">
        <f>4650/H542</f>
        <v>0.99443969204448246</v>
      </c>
    </row>
    <row r="543" spans="1:16" ht="12.75" customHeight="1" x14ac:dyDescent="0.2">
      <c r="A543" s="726"/>
      <c r="B543" s="730" t="s">
        <v>49</v>
      </c>
      <c r="C543" s="162" t="s">
        <v>51</v>
      </c>
      <c r="D543" s="163">
        <v>5421</v>
      </c>
      <c r="E543" s="187">
        <v>5200</v>
      </c>
      <c r="F543" s="165">
        <f t="shared" si="271"/>
        <v>1.0425</v>
      </c>
      <c r="G543" s="666">
        <v>4816</v>
      </c>
      <c r="H543" s="166">
        <v>4676</v>
      </c>
      <c r="I543" s="167">
        <f t="shared" si="272"/>
        <v>0.88839697472791002</v>
      </c>
      <c r="J543" s="167">
        <f t="shared" si="273"/>
        <v>0.89923076923076928</v>
      </c>
      <c r="K543" s="166">
        <v>4552</v>
      </c>
      <c r="L543" s="166">
        <v>3879</v>
      </c>
      <c r="M543" s="167">
        <f t="shared" si="274"/>
        <v>0.87538461538461543</v>
      </c>
      <c r="N543" s="168">
        <f t="shared" si="275"/>
        <v>0.97348160821214713</v>
      </c>
      <c r="O543" s="167">
        <f>4650/E543</f>
        <v>0.89423076923076927</v>
      </c>
      <c r="P543" s="168">
        <f>4650/H543</f>
        <v>0.99443969204448246</v>
      </c>
    </row>
    <row r="544" spans="1:16" ht="12.75" customHeight="1" thickBot="1" x14ac:dyDescent="0.25">
      <c r="A544" s="727"/>
      <c r="B544" s="732"/>
      <c r="C544" s="189" t="s">
        <v>52</v>
      </c>
      <c r="D544" s="190">
        <v>0</v>
      </c>
      <c r="E544" s="191">
        <v>0</v>
      </c>
      <c r="F544" s="192" t="s">
        <v>67</v>
      </c>
      <c r="G544" s="669">
        <v>0</v>
      </c>
      <c r="H544" s="193">
        <v>0</v>
      </c>
      <c r="I544" s="194" t="s">
        <v>67</v>
      </c>
      <c r="J544" s="194" t="s">
        <v>67</v>
      </c>
      <c r="K544" s="193">
        <v>0</v>
      </c>
      <c r="L544" s="193">
        <v>0</v>
      </c>
      <c r="M544" s="194" t="s">
        <v>67</v>
      </c>
      <c r="N544" s="195" t="s">
        <v>67</v>
      </c>
      <c r="O544" s="194" t="s">
        <v>67</v>
      </c>
      <c r="P544" s="195" t="s">
        <v>67</v>
      </c>
    </row>
    <row r="545" spans="1:16" ht="12.75" customHeight="1" thickTop="1" thickBot="1" x14ac:dyDescent="0.25">
      <c r="A545" s="721" t="s">
        <v>609</v>
      </c>
      <c r="B545" s="722"/>
      <c r="C545" s="722"/>
      <c r="D545" s="722"/>
      <c r="E545" s="722"/>
      <c r="F545" s="722"/>
      <c r="G545" s="722"/>
      <c r="H545" s="722"/>
      <c r="I545" s="722"/>
      <c r="J545" s="722"/>
      <c r="K545" s="722"/>
      <c r="L545" s="722"/>
      <c r="M545" s="722"/>
      <c r="N545" s="722"/>
      <c r="O545" s="723"/>
      <c r="P545" s="724"/>
    </row>
    <row r="546" spans="1:16" ht="12.75" customHeight="1" x14ac:dyDescent="0.2">
      <c r="A546" s="184" t="s">
        <v>48</v>
      </c>
      <c r="B546" s="149"/>
      <c r="C546" s="149"/>
      <c r="D546" s="150">
        <v>10962</v>
      </c>
      <c r="E546" s="185">
        <v>9914</v>
      </c>
      <c r="F546" s="152">
        <f>D546/E546</f>
        <v>1.1057090982449063</v>
      </c>
      <c r="G546" s="664">
        <v>9603</v>
      </c>
      <c r="H546" s="153">
        <v>8861</v>
      </c>
      <c r="I546" s="154">
        <f t="shared" ref="I546:I548" si="276">G546/D546</f>
        <v>0.8760262725779967</v>
      </c>
      <c r="J546" s="154">
        <f>+H546/E546</f>
        <v>0.89378656445430704</v>
      </c>
      <c r="K546" s="153">
        <v>8434</v>
      </c>
      <c r="L546" s="153">
        <v>7402</v>
      </c>
      <c r="M546" s="154">
        <f t="shared" ref="M546:M548" si="277">+K546/E546</f>
        <v>0.85071615896711716</v>
      </c>
      <c r="N546" s="155">
        <f>K546/H546</f>
        <v>0.95181130797878344</v>
      </c>
      <c r="O546" s="154">
        <v>0.87119219999999997</v>
      </c>
      <c r="P546" s="155">
        <v>0.97472060000000005</v>
      </c>
    </row>
    <row r="547" spans="1:16" ht="12.75" customHeight="1" x14ac:dyDescent="0.2">
      <c r="A547" s="725" t="s">
        <v>49</v>
      </c>
      <c r="B547" s="728" t="s">
        <v>50</v>
      </c>
      <c r="C547" s="729"/>
      <c r="D547" s="156">
        <v>5982</v>
      </c>
      <c r="E547" s="186">
        <v>5241</v>
      </c>
      <c r="F547" s="158">
        <f>D547/E547</f>
        <v>1.1413852318259874</v>
      </c>
      <c r="G547" s="665">
        <v>5237</v>
      </c>
      <c r="H547" s="159">
        <v>4716</v>
      </c>
      <c r="I547" s="160">
        <f t="shared" si="276"/>
        <v>0.87545971247074561</v>
      </c>
      <c r="J547" s="160">
        <f t="shared" ref="J547:J548" si="278">+H547/E547</f>
        <v>0.89982827704636514</v>
      </c>
      <c r="K547" s="159">
        <v>4385</v>
      </c>
      <c r="L547" s="159">
        <v>3826</v>
      </c>
      <c r="M547" s="160">
        <f t="shared" si="277"/>
        <v>0.83667239076512112</v>
      </c>
      <c r="N547" s="161">
        <f t="shared" ref="N547:N548" si="279">K547/H547</f>
        <v>0.92981340118744704</v>
      </c>
      <c r="O547" s="160">
        <v>0.86796410000000002</v>
      </c>
      <c r="P547" s="161">
        <v>0.96458860000000002</v>
      </c>
    </row>
    <row r="548" spans="1:16" ht="12.75" customHeight="1" x14ac:dyDescent="0.2">
      <c r="A548" s="726"/>
      <c r="B548" s="730" t="s">
        <v>49</v>
      </c>
      <c r="C548" s="162" t="s">
        <v>51</v>
      </c>
      <c r="D548" s="163">
        <v>5982</v>
      </c>
      <c r="E548" s="187">
        <v>5241</v>
      </c>
      <c r="F548" s="165">
        <f t="shared" ref="F548" si="280">D548/E548</f>
        <v>1.1413852318259874</v>
      </c>
      <c r="G548" s="666">
        <v>5237</v>
      </c>
      <c r="H548" s="166">
        <v>4716</v>
      </c>
      <c r="I548" s="167">
        <f t="shared" si="276"/>
        <v>0.87545971247074561</v>
      </c>
      <c r="J548" s="167">
        <f t="shared" si="278"/>
        <v>0.89982827704636514</v>
      </c>
      <c r="K548" s="166">
        <v>4385</v>
      </c>
      <c r="L548" s="166">
        <v>3826</v>
      </c>
      <c r="M548" s="167">
        <f t="shared" si="277"/>
        <v>0.83667239076512112</v>
      </c>
      <c r="N548" s="168">
        <f t="shared" si="279"/>
        <v>0.92981340118744704</v>
      </c>
      <c r="O548" s="167">
        <v>0.86796410000000002</v>
      </c>
      <c r="P548" s="168">
        <v>0.96458860000000002</v>
      </c>
    </row>
    <row r="549" spans="1:16" ht="12.75" customHeight="1" x14ac:dyDescent="0.2">
      <c r="A549" s="726"/>
      <c r="B549" s="731"/>
      <c r="C549" s="169" t="s">
        <v>52</v>
      </c>
      <c r="D549" s="170">
        <v>0</v>
      </c>
      <c r="E549" s="188">
        <v>0</v>
      </c>
      <c r="F549" s="172" t="s">
        <v>67</v>
      </c>
      <c r="G549" s="667">
        <v>0</v>
      </c>
      <c r="H549" s="173">
        <v>0</v>
      </c>
      <c r="I549" s="174" t="s">
        <v>67</v>
      </c>
      <c r="J549" s="174" t="s">
        <v>67</v>
      </c>
      <c r="K549" s="173">
        <v>0</v>
      </c>
      <c r="L549" s="173">
        <v>0</v>
      </c>
      <c r="M549" s="174" t="s">
        <v>67</v>
      </c>
      <c r="N549" s="175" t="s">
        <v>67</v>
      </c>
      <c r="O549" s="174" t="s">
        <v>67</v>
      </c>
      <c r="P549" s="175" t="s">
        <v>67</v>
      </c>
    </row>
    <row r="550" spans="1:16" ht="12.75" customHeight="1" x14ac:dyDescent="0.2">
      <c r="A550" s="726"/>
      <c r="B550" s="728" t="s">
        <v>53</v>
      </c>
      <c r="C550" s="729"/>
      <c r="D550" s="156">
        <v>4980</v>
      </c>
      <c r="E550" s="186">
        <v>4787</v>
      </c>
      <c r="F550" s="158">
        <f t="shared" ref="F550:F551" si="281">D550/E550</f>
        <v>1.0403175266346354</v>
      </c>
      <c r="G550" s="668">
        <v>4366</v>
      </c>
      <c r="H550" s="159">
        <v>4234</v>
      </c>
      <c r="I550" s="160">
        <f t="shared" ref="I550:I551" si="282">G550/D550</f>
        <v>0.87670682730923699</v>
      </c>
      <c r="J550" s="160">
        <f t="shared" ref="J550:J551" si="283">+H550/E550</f>
        <v>0.88447879674117402</v>
      </c>
      <c r="K550" s="159">
        <v>4102</v>
      </c>
      <c r="L550" s="159">
        <v>3585</v>
      </c>
      <c r="M550" s="160">
        <f t="shared" ref="M550:M551" si="284">+K550/E550</f>
        <v>0.85690411531230415</v>
      </c>
      <c r="N550" s="161">
        <f t="shared" ref="N550:N551" si="285">K550/H550</f>
        <v>0.96882380727444495</v>
      </c>
      <c r="O550" s="160">
        <v>0.86567780000000005</v>
      </c>
      <c r="P550" s="161">
        <v>0.97874349999999999</v>
      </c>
    </row>
    <row r="551" spans="1:16" ht="12.75" customHeight="1" x14ac:dyDescent="0.2">
      <c r="A551" s="726"/>
      <c r="B551" s="730" t="s">
        <v>49</v>
      </c>
      <c r="C551" s="162" t="s">
        <v>51</v>
      </c>
      <c r="D551" s="163">
        <v>4980</v>
      </c>
      <c r="E551" s="187">
        <v>4787</v>
      </c>
      <c r="F551" s="165">
        <f t="shared" si="281"/>
        <v>1.0403175266346354</v>
      </c>
      <c r="G551" s="666">
        <v>4366</v>
      </c>
      <c r="H551" s="166">
        <v>4234</v>
      </c>
      <c r="I551" s="167">
        <f t="shared" si="282"/>
        <v>0.87670682730923699</v>
      </c>
      <c r="J551" s="167">
        <f t="shared" si="283"/>
        <v>0.88447879674117402</v>
      </c>
      <c r="K551" s="166">
        <v>4102</v>
      </c>
      <c r="L551" s="166">
        <v>3585</v>
      </c>
      <c r="M551" s="167">
        <f t="shared" si="284"/>
        <v>0.85690411531230415</v>
      </c>
      <c r="N551" s="168">
        <f t="shared" si="285"/>
        <v>0.96882380727444495</v>
      </c>
      <c r="O551" s="167">
        <v>0.86567780000000005</v>
      </c>
      <c r="P551" s="168">
        <v>0.97874349999999999</v>
      </c>
    </row>
    <row r="552" spans="1:16" ht="12.75" customHeight="1" thickBot="1" x14ac:dyDescent="0.25">
      <c r="A552" s="727"/>
      <c r="B552" s="732"/>
      <c r="C552" s="189" t="s">
        <v>52</v>
      </c>
      <c r="D552" s="190">
        <v>0</v>
      </c>
      <c r="E552" s="191">
        <v>0</v>
      </c>
      <c r="F552" s="192" t="s">
        <v>67</v>
      </c>
      <c r="G552" s="669">
        <v>0</v>
      </c>
      <c r="H552" s="193">
        <v>0</v>
      </c>
      <c r="I552" s="194" t="s">
        <v>67</v>
      </c>
      <c r="J552" s="194" t="s">
        <v>67</v>
      </c>
      <c r="K552" s="193">
        <v>0</v>
      </c>
      <c r="L552" s="193">
        <v>0</v>
      </c>
      <c r="M552" s="194" t="s">
        <v>67</v>
      </c>
      <c r="N552" s="195" t="s">
        <v>67</v>
      </c>
      <c r="O552" s="194" t="s">
        <v>67</v>
      </c>
      <c r="P552" s="195" t="s">
        <v>67</v>
      </c>
    </row>
    <row r="553" spans="1:16" ht="16.5" thickTop="1" thickBot="1" x14ac:dyDescent="0.25">
      <c r="A553" s="721" t="s">
        <v>613</v>
      </c>
      <c r="B553" s="722"/>
      <c r="C553" s="722"/>
      <c r="D553" s="722"/>
      <c r="E553" s="722"/>
      <c r="F553" s="722"/>
      <c r="G553" s="722"/>
      <c r="H553" s="722"/>
      <c r="I553" s="722"/>
      <c r="J553" s="722"/>
      <c r="K553" s="722"/>
      <c r="L553" s="722"/>
      <c r="M553" s="722"/>
      <c r="N553" s="722"/>
      <c r="O553" s="723"/>
      <c r="P553" s="724"/>
    </row>
    <row r="554" spans="1:16" x14ac:dyDescent="0.2">
      <c r="A554" s="184" t="s">
        <v>48</v>
      </c>
      <c r="B554" s="149"/>
      <c r="C554" s="149"/>
      <c r="D554" s="150">
        <v>10378</v>
      </c>
      <c r="E554" s="185">
        <v>9349</v>
      </c>
      <c r="F554" s="152">
        <f>D554/E554</f>
        <v>1.1100652476200663</v>
      </c>
      <c r="G554" s="664">
        <v>8869</v>
      </c>
      <c r="H554" s="153">
        <v>8284</v>
      </c>
      <c r="I554" s="154">
        <f t="shared" ref="I554:I556" si="286">G554/D554</f>
        <v>0.85459626132202737</v>
      </c>
      <c r="J554" s="154">
        <f>+H554/E554</f>
        <v>0.88608407316290516</v>
      </c>
      <c r="K554" s="153">
        <v>7796</v>
      </c>
      <c r="L554" s="153">
        <v>6753</v>
      </c>
      <c r="M554" s="154">
        <f t="shared" ref="M554:M556" si="287">+K554/E554</f>
        <v>0.83388597710985135</v>
      </c>
      <c r="N554" s="155">
        <f>K554/H554</f>
        <v>0.94109126026074363</v>
      </c>
      <c r="O554" s="154">
        <f>8051/E554</f>
        <v>0.8611616215638036</v>
      </c>
      <c r="P554" s="155">
        <f>8051/H554</f>
        <v>0.97187349106711729</v>
      </c>
    </row>
    <row r="555" spans="1:16" x14ac:dyDescent="0.2">
      <c r="A555" s="725" t="s">
        <v>49</v>
      </c>
      <c r="B555" s="728" t="s">
        <v>50</v>
      </c>
      <c r="C555" s="729"/>
      <c r="D555" s="156">
        <v>5549</v>
      </c>
      <c r="E555" s="186">
        <v>4908</v>
      </c>
      <c r="F555" s="158">
        <f>D555/E555</f>
        <v>1.1306030969845151</v>
      </c>
      <c r="G555" s="665">
        <v>4748</v>
      </c>
      <c r="H555" s="159">
        <v>4397</v>
      </c>
      <c r="I555" s="160">
        <f t="shared" si="286"/>
        <v>0.8556496666065958</v>
      </c>
      <c r="J555" s="160">
        <f t="shared" ref="J555:J556" si="288">+H555/E555</f>
        <v>0.89588427057864706</v>
      </c>
      <c r="K555" s="159">
        <v>4014</v>
      </c>
      <c r="L555" s="159">
        <v>3537</v>
      </c>
      <c r="M555" s="160">
        <f t="shared" si="287"/>
        <v>0.81784841075794623</v>
      </c>
      <c r="N555" s="161">
        <f t="shared" ref="N555:N556" si="289">K555/H555</f>
        <v>0.91289515578803726</v>
      </c>
      <c r="O555" s="160">
        <f>4202/E555</f>
        <v>0.85615321923390386</v>
      </c>
      <c r="P555" s="161">
        <f>4202/H555</f>
        <v>0.95565158062315214</v>
      </c>
    </row>
    <row r="556" spans="1:16" x14ac:dyDescent="0.2">
      <c r="A556" s="726"/>
      <c r="B556" s="730" t="s">
        <v>49</v>
      </c>
      <c r="C556" s="162" t="s">
        <v>51</v>
      </c>
      <c r="D556" s="163">
        <v>5549</v>
      </c>
      <c r="E556" s="187">
        <v>4908</v>
      </c>
      <c r="F556" s="165">
        <f t="shared" ref="F556" si="290">D556/E556</f>
        <v>1.1306030969845151</v>
      </c>
      <c r="G556" s="666">
        <v>4748</v>
      </c>
      <c r="H556" s="166">
        <v>4397</v>
      </c>
      <c r="I556" s="167">
        <f t="shared" si="286"/>
        <v>0.8556496666065958</v>
      </c>
      <c r="J556" s="167">
        <f t="shared" si="288"/>
        <v>0.89588427057864706</v>
      </c>
      <c r="K556" s="166">
        <v>4014</v>
      </c>
      <c r="L556" s="166">
        <v>3537</v>
      </c>
      <c r="M556" s="167">
        <f t="shared" si="287"/>
        <v>0.81784841075794623</v>
      </c>
      <c r="N556" s="168">
        <f t="shared" si="289"/>
        <v>0.91289515578803726</v>
      </c>
      <c r="O556" s="160">
        <f>4202/E556</f>
        <v>0.85615321923390386</v>
      </c>
      <c r="P556" s="161">
        <f>4202/H556</f>
        <v>0.95565158062315214</v>
      </c>
    </row>
    <row r="557" spans="1:16" x14ac:dyDescent="0.2">
      <c r="A557" s="726"/>
      <c r="B557" s="731"/>
      <c r="C557" s="169" t="s">
        <v>52</v>
      </c>
      <c r="D557" s="170">
        <v>0</v>
      </c>
      <c r="E557" s="188">
        <v>0</v>
      </c>
      <c r="F557" s="172" t="s">
        <v>67</v>
      </c>
      <c r="G557" s="667">
        <v>0</v>
      </c>
      <c r="H557" s="173">
        <v>0</v>
      </c>
      <c r="I557" s="174" t="s">
        <v>67</v>
      </c>
      <c r="J557" s="174" t="s">
        <v>67</v>
      </c>
      <c r="K557" s="173">
        <v>0</v>
      </c>
      <c r="L557" s="173">
        <v>0</v>
      </c>
      <c r="M557" s="174" t="s">
        <v>67</v>
      </c>
      <c r="N557" s="175" t="s">
        <v>67</v>
      </c>
      <c r="O557" s="174" t="s">
        <v>67</v>
      </c>
      <c r="P557" s="175" t="s">
        <v>67</v>
      </c>
    </row>
    <row r="558" spans="1:16" x14ac:dyDescent="0.2">
      <c r="A558" s="726"/>
      <c r="B558" s="728" t="s">
        <v>53</v>
      </c>
      <c r="C558" s="729"/>
      <c r="D558" s="156">
        <v>4829</v>
      </c>
      <c r="E558" s="186">
        <v>4585</v>
      </c>
      <c r="F558" s="158">
        <f t="shared" ref="F558:F559" si="291">D558/E558</f>
        <v>1.0532170119956379</v>
      </c>
      <c r="G558" s="668">
        <v>4121</v>
      </c>
      <c r="H558" s="159">
        <v>3975</v>
      </c>
      <c r="I558" s="160">
        <f t="shared" ref="I558:I559" si="292">G558/D558</f>
        <v>0.8533857941602816</v>
      </c>
      <c r="J558" s="160">
        <f t="shared" ref="J558:J559" si="293">+H558/E558</f>
        <v>0.86695747001090517</v>
      </c>
      <c r="K558" s="159">
        <v>3844</v>
      </c>
      <c r="L558" s="159">
        <v>3226</v>
      </c>
      <c r="M558" s="160">
        <f t="shared" ref="M558:M559" si="294">+K558/E558</f>
        <v>0.83838604143947659</v>
      </c>
      <c r="N558" s="161">
        <f t="shared" ref="N558:N559" si="295">K558/H558</f>
        <v>0.96704402515723276</v>
      </c>
      <c r="O558" s="160">
        <f>3924/E558</f>
        <v>0.85583424209378411</v>
      </c>
      <c r="P558" s="161">
        <f>3924/H558</f>
        <v>0.98716981132075476</v>
      </c>
    </row>
    <row r="559" spans="1:16" x14ac:dyDescent="0.2">
      <c r="A559" s="726"/>
      <c r="B559" s="730" t="s">
        <v>49</v>
      </c>
      <c r="C559" s="162" t="s">
        <v>51</v>
      </c>
      <c r="D559" s="163">
        <v>4829</v>
      </c>
      <c r="E559" s="187">
        <v>4585</v>
      </c>
      <c r="F559" s="165">
        <f t="shared" si="291"/>
        <v>1.0532170119956379</v>
      </c>
      <c r="G559" s="666">
        <v>4121</v>
      </c>
      <c r="H559" s="166">
        <v>3975</v>
      </c>
      <c r="I559" s="167">
        <f t="shared" si="292"/>
        <v>0.8533857941602816</v>
      </c>
      <c r="J559" s="167">
        <f t="shared" si="293"/>
        <v>0.86695747001090517</v>
      </c>
      <c r="K559" s="166">
        <v>3844</v>
      </c>
      <c r="L559" s="166">
        <v>3226</v>
      </c>
      <c r="M559" s="167">
        <f t="shared" si="294"/>
        <v>0.83838604143947659</v>
      </c>
      <c r="N559" s="168">
        <f t="shared" si="295"/>
        <v>0.96704402515723276</v>
      </c>
      <c r="O559" s="160">
        <f>3924/E559</f>
        <v>0.85583424209378411</v>
      </c>
      <c r="P559" s="161">
        <f>3924/H559</f>
        <v>0.98716981132075476</v>
      </c>
    </row>
    <row r="560" spans="1:16" ht="13.5" thickBot="1" x14ac:dyDescent="0.25">
      <c r="A560" s="727"/>
      <c r="B560" s="732"/>
      <c r="C560" s="189" t="s">
        <v>52</v>
      </c>
      <c r="D560" s="190">
        <v>0</v>
      </c>
      <c r="E560" s="191">
        <v>0</v>
      </c>
      <c r="F560" s="192" t="s">
        <v>67</v>
      </c>
      <c r="G560" s="669">
        <v>0</v>
      </c>
      <c r="H560" s="193">
        <v>0</v>
      </c>
      <c r="I560" s="194" t="s">
        <v>67</v>
      </c>
      <c r="J560" s="194" t="s">
        <v>67</v>
      </c>
      <c r="K560" s="193">
        <v>0</v>
      </c>
      <c r="L560" s="193">
        <v>0</v>
      </c>
      <c r="M560" s="194" t="s">
        <v>67</v>
      </c>
      <c r="N560" s="195" t="s">
        <v>67</v>
      </c>
      <c r="O560" s="194" t="s">
        <v>67</v>
      </c>
      <c r="P560" s="195" t="s">
        <v>67</v>
      </c>
    </row>
    <row r="561" spans="1:10" ht="13.5" thickTop="1" x14ac:dyDescent="0.2">
      <c r="A561" s="8" t="s">
        <v>55</v>
      </c>
      <c r="D561" s="240"/>
      <c r="E561" s="240"/>
      <c r="F561" s="240"/>
      <c r="G561" s="240"/>
      <c r="H561" s="240"/>
      <c r="I561" s="241"/>
      <c r="J561" s="241"/>
    </row>
    <row r="562" spans="1:10" x14ac:dyDescent="0.2">
      <c r="D562" s="242"/>
      <c r="E562" s="242"/>
      <c r="F562" s="242"/>
      <c r="G562" s="242"/>
      <c r="H562" s="242"/>
      <c r="I562" s="241"/>
      <c r="J562" s="241"/>
    </row>
    <row r="563" spans="1:10" x14ac:dyDescent="0.2">
      <c r="D563" s="242"/>
      <c r="E563" s="242"/>
      <c r="F563" s="242"/>
      <c r="G563" s="242"/>
      <c r="H563" s="242"/>
      <c r="I563" s="241"/>
      <c r="J563" s="241"/>
    </row>
  </sheetData>
  <mergeCells count="421">
    <mergeCell ref="A367:P367"/>
    <mergeCell ref="A369:A374"/>
    <mergeCell ref="B369:C369"/>
    <mergeCell ref="B370:B371"/>
    <mergeCell ref="B372:C372"/>
    <mergeCell ref="B373:B374"/>
    <mergeCell ref="A547:A552"/>
    <mergeCell ref="B547:C547"/>
    <mergeCell ref="B548:B549"/>
    <mergeCell ref="B550:C550"/>
    <mergeCell ref="B551:B552"/>
    <mergeCell ref="A545:P545"/>
    <mergeCell ref="A377:N377"/>
    <mergeCell ref="A379:A384"/>
    <mergeCell ref="B379:C379"/>
    <mergeCell ref="B380:B381"/>
    <mergeCell ref="B382:C382"/>
    <mergeCell ref="B383:B384"/>
    <mergeCell ref="A393:N393"/>
    <mergeCell ref="A395:A400"/>
    <mergeCell ref="B395:C395"/>
    <mergeCell ref="B396:B397"/>
    <mergeCell ref="B398:C398"/>
    <mergeCell ref="B399:B400"/>
    <mergeCell ref="A174:A179"/>
    <mergeCell ref="B174:C174"/>
    <mergeCell ref="B175:B176"/>
    <mergeCell ref="B177:C177"/>
    <mergeCell ref="B178:B179"/>
    <mergeCell ref="B197:B198"/>
    <mergeCell ref="A215:N215"/>
    <mergeCell ref="A217:A222"/>
    <mergeCell ref="B217:C217"/>
    <mergeCell ref="B218:B219"/>
    <mergeCell ref="B220:C220"/>
    <mergeCell ref="B221:B222"/>
    <mergeCell ref="A207:N207"/>
    <mergeCell ref="A209:A214"/>
    <mergeCell ref="B209:C209"/>
    <mergeCell ref="B210:B211"/>
    <mergeCell ref="B212:C212"/>
    <mergeCell ref="B213:B214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A361:A366"/>
    <mergeCell ref="B361:C361"/>
    <mergeCell ref="B362:B363"/>
    <mergeCell ref="B364:C364"/>
    <mergeCell ref="B365:B366"/>
    <mergeCell ref="A359:P359"/>
    <mergeCell ref="A303:N303"/>
    <mergeCell ref="A305:A310"/>
    <mergeCell ref="B305:C305"/>
    <mergeCell ref="B306:B307"/>
    <mergeCell ref="B308:C308"/>
    <mergeCell ref="B309:B310"/>
    <mergeCell ref="A295:N295"/>
    <mergeCell ref="A297:A302"/>
    <mergeCell ref="B297:C297"/>
    <mergeCell ref="B298:B299"/>
    <mergeCell ref="B300:C300"/>
    <mergeCell ref="B301:B302"/>
    <mergeCell ref="A319:N319"/>
    <mergeCell ref="A321:A326"/>
    <mergeCell ref="B321:C321"/>
    <mergeCell ref="A28:N28"/>
    <mergeCell ref="A30:A35"/>
    <mergeCell ref="B30:C30"/>
    <mergeCell ref="A132:N132"/>
    <mergeCell ref="A134:A139"/>
    <mergeCell ref="A52:N52"/>
    <mergeCell ref="A54:A59"/>
    <mergeCell ref="B54:C54"/>
    <mergeCell ref="B55:B56"/>
    <mergeCell ref="B57:C57"/>
    <mergeCell ref="B58:B59"/>
    <mergeCell ref="B118:C118"/>
    <mergeCell ref="B119:B120"/>
    <mergeCell ref="B121:C121"/>
    <mergeCell ref="B122:B123"/>
    <mergeCell ref="A44:N44"/>
    <mergeCell ref="A46:A51"/>
    <mergeCell ref="B46:C46"/>
    <mergeCell ref="B47:B48"/>
    <mergeCell ref="B49:C49"/>
    <mergeCell ref="B50:B51"/>
    <mergeCell ref="B31:B32"/>
    <mergeCell ref="A36:N36"/>
    <mergeCell ref="A38:A43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7:C17"/>
    <mergeCell ref="B15:B16"/>
    <mergeCell ref="B18:B19"/>
    <mergeCell ref="B38:C38"/>
    <mergeCell ref="B39:B40"/>
    <mergeCell ref="B41:C41"/>
    <mergeCell ref="B42:B43"/>
    <mergeCell ref="B34:B35"/>
    <mergeCell ref="B33:C3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B138:B139"/>
    <mergeCell ref="A124:N124"/>
    <mergeCell ref="A126:A131"/>
    <mergeCell ref="B126:C126"/>
    <mergeCell ref="B127:B128"/>
    <mergeCell ref="B129:C129"/>
    <mergeCell ref="B130:B131"/>
    <mergeCell ref="A116:N116"/>
    <mergeCell ref="A118:A123"/>
    <mergeCell ref="A108:N108"/>
    <mergeCell ref="A110:A115"/>
    <mergeCell ref="B110:C110"/>
    <mergeCell ref="B111:B112"/>
    <mergeCell ref="B113:C113"/>
    <mergeCell ref="B114:B115"/>
    <mergeCell ref="B134:C134"/>
    <mergeCell ref="B135:B136"/>
    <mergeCell ref="B137:C137"/>
    <mergeCell ref="B322:B323"/>
    <mergeCell ref="B324:C324"/>
    <mergeCell ref="B325:B326"/>
    <mergeCell ref="A311:N311"/>
    <mergeCell ref="A313:A318"/>
    <mergeCell ref="B313:C313"/>
    <mergeCell ref="B314:B315"/>
    <mergeCell ref="B316:C316"/>
    <mergeCell ref="B317:B318"/>
    <mergeCell ref="A385:N385"/>
    <mergeCell ref="A387:A392"/>
    <mergeCell ref="B387:C387"/>
    <mergeCell ref="B388:B389"/>
    <mergeCell ref="B390:C390"/>
    <mergeCell ref="B391:B392"/>
    <mergeCell ref="A409:N409"/>
    <mergeCell ref="A411:A416"/>
    <mergeCell ref="B411:C411"/>
    <mergeCell ref="B412:B413"/>
    <mergeCell ref="B414:C414"/>
    <mergeCell ref="B415:B416"/>
    <mergeCell ref="A401:N401"/>
    <mergeCell ref="A403:A408"/>
    <mergeCell ref="B403:C403"/>
    <mergeCell ref="B404:B405"/>
    <mergeCell ref="B406:C406"/>
    <mergeCell ref="B407:B408"/>
    <mergeCell ref="A449:N449"/>
    <mergeCell ref="A451:A456"/>
    <mergeCell ref="B451:C451"/>
    <mergeCell ref="B452:B453"/>
    <mergeCell ref="B454:C454"/>
    <mergeCell ref="B455:B456"/>
    <mergeCell ref="A417:N417"/>
    <mergeCell ref="A419:A424"/>
    <mergeCell ref="B419:C419"/>
    <mergeCell ref="B420:B421"/>
    <mergeCell ref="B422:C422"/>
    <mergeCell ref="B423:B424"/>
    <mergeCell ref="A425:N425"/>
    <mergeCell ref="A427:A432"/>
    <mergeCell ref="B427:C427"/>
    <mergeCell ref="B428:B429"/>
    <mergeCell ref="B430:C430"/>
    <mergeCell ref="B431:B432"/>
    <mergeCell ref="A433:N433"/>
    <mergeCell ref="A435:A440"/>
    <mergeCell ref="B435:C435"/>
    <mergeCell ref="B436:B437"/>
    <mergeCell ref="B438:C438"/>
    <mergeCell ref="B439:B440"/>
    <mergeCell ref="A441:N441"/>
    <mergeCell ref="A443:A448"/>
    <mergeCell ref="B443:C443"/>
    <mergeCell ref="B444:B445"/>
    <mergeCell ref="B446:C446"/>
    <mergeCell ref="B447:B448"/>
    <mergeCell ref="B478:C478"/>
    <mergeCell ref="B479:B480"/>
    <mergeCell ref="A473:N473"/>
    <mergeCell ref="A475:A480"/>
    <mergeCell ref="B475:C475"/>
    <mergeCell ref="B476:B477"/>
    <mergeCell ref="A465:N465"/>
    <mergeCell ref="A467:A472"/>
    <mergeCell ref="B467:C467"/>
    <mergeCell ref="B468:B469"/>
    <mergeCell ref="B470:C470"/>
    <mergeCell ref="B471:B472"/>
    <mergeCell ref="A457:N457"/>
    <mergeCell ref="A459:A464"/>
    <mergeCell ref="B459:C459"/>
    <mergeCell ref="B460:B461"/>
    <mergeCell ref="B462:C462"/>
    <mergeCell ref="B463:B464"/>
    <mergeCell ref="A140:N140"/>
    <mergeCell ref="A142:A147"/>
    <mergeCell ref="B142:C142"/>
    <mergeCell ref="B143:B144"/>
    <mergeCell ref="B145:C145"/>
    <mergeCell ref="B146:B147"/>
    <mergeCell ref="A327:N327"/>
    <mergeCell ref="A329:A334"/>
    <mergeCell ref="B329:C329"/>
    <mergeCell ref="B330:B331"/>
    <mergeCell ref="B332:C332"/>
    <mergeCell ref="B333:B334"/>
    <mergeCell ref="A287:N287"/>
    <mergeCell ref="A289:A294"/>
    <mergeCell ref="B289:C289"/>
    <mergeCell ref="B290:B291"/>
    <mergeCell ref="B292:C292"/>
    <mergeCell ref="B293:B294"/>
    <mergeCell ref="A231:N231"/>
    <mergeCell ref="A233:A238"/>
    <mergeCell ref="B233:C233"/>
    <mergeCell ref="B234:B235"/>
    <mergeCell ref="B236:C236"/>
    <mergeCell ref="B237:B238"/>
    <mergeCell ref="A505:N505"/>
    <mergeCell ref="A507:A512"/>
    <mergeCell ref="B507:C507"/>
    <mergeCell ref="B508:B509"/>
    <mergeCell ref="B510:C510"/>
    <mergeCell ref="B511:B512"/>
    <mergeCell ref="A489:N489"/>
    <mergeCell ref="A491:A496"/>
    <mergeCell ref="B491:C491"/>
    <mergeCell ref="B492:B493"/>
    <mergeCell ref="B494:C494"/>
    <mergeCell ref="B495:B496"/>
    <mergeCell ref="A497:N497"/>
    <mergeCell ref="A499:A504"/>
    <mergeCell ref="B499:C499"/>
    <mergeCell ref="B500:B501"/>
    <mergeCell ref="B502:C502"/>
    <mergeCell ref="B503:B504"/>
    <mergeCell ref="A148:N148"/>
    <mergeCell ref="A150:A155"/>
    <mergeCell ref="B150:C150"/>
    <mergeCell ref="B151:B152"/>
    <mergeCell ref="B153:C153"/>
    <mergeCell ref="B154:B155"/>
    <mergeCell ref="A335:N335"/>
    <mergeCell ref="A337:A342"/>
    <mergeCell ref="B337:C337"/>
    <mergeCell ref="B338:B339"/>
    <mergeCell ref="B340:C340"/>
    <mergeCell ref="B341:B342"/>
    <mergeCell ref="A263:N263"/>
    <mergeCell ref="A265:A270"/>
    <mergeCell ref="B265:C265"/>
    <mergeCell ref="B266:B267"/>
    <mergeCell ref="B268:C268"/>
    <mergeCell ref="B269:B270"/>
    <mergeCell ref="A271:N271"/>
    <mergeCell ref="A273:A278"/>
    <mergeCell ref="B273:C273"/>
    <mergeCell ref="A223:N223"/>
    <mergeCell ref="A225:A230"/>
    <mergeCell ref="B225:C225"/>
    <mergeCell ref="A156:N156"/>
    <mergeCell ref="A158:A163"/>
    <mergeCell ref="B158:C158"/>
    <mergeCell ref="B159:B160"/>
    <mergeCell ref="B161:C161"/>
    <mergeCell ref="B162:B163"/>
    <mergeCell ref="A343:N343"/>
    <mergeCell ref="A345:A350"/>
    <mergeCell ref="B345:C345"/>
    <mergeCell ref="B346:B347"/>
    <mergeCell ref="B348:C348"/>
    <mergeCell ref="B349:B350"/>
    <mergeCell ref="B274:B275"/>
    <mergeCell ref="B276:C276"/>
    <mergeCell ref="B277:B278"/>
    <mergeCell ref="A279:N279"/>
    <mergeCell ref="A281:A286"/>
    <mergeCell ref="B281:C281"/>
    <mergeCell ref="B282:B283"/>
    <mergeCell ref="B284:C284"/>
    <mergeCell ref="B285:B286"/>
    <mergeCell ref="A255:N255"/>
    <mergeCell ref="A257:A262"/>
    <mergeCell ref="B257:C257"/>
    <mergeCell ref="O162:O164"/>
    <mergeCell ref="P162:P164"/>
    <mergeCell ref="A351:N351"/>
    <mergeCell ref="B258:B259"/>
    <mergeCell ref="B260:C260"/>
    <mergeCell ref="B261:B262"/>
    <mergeCell ref="A247:N247"/>
    <mergeCell ref="A249:A254"/>
    <mergeCell ref="B249:C249"/>
    <mergeCell ref="B250:B251"/>
    <mergeCell ref="B252:C252"/>
    <mergeCell ref="B253:B254"/>
    <mergeCell ref="A239:N239"/>
    <mergeCell ref="A241:A246"/>
    <mergeCell ref="B241:C241"/>
    <mergeCell ref="B242:B243"/>
    <mergeCell ref="B244:C244"/>
    <mergeCell ref="B245:B246"/>
    <mergeCell ref="B226:B227"/>
    <mergeCell ref="B228:C228"/>
    <mergeCell ref="B229:B230"/>
    <mergeCell ref="A172:P172"/>
    <mergeCell ref="A199:N199"/>
    <mergeCell ref="A201:A206"/>
    <mergeCell ref="A521:N521"/>
    <mergeCell ref="A523:A528"/>
    <mergeCell ref="B523:C523"/>
    <mergeCell ref="A164:N164"/>
    <mergeCell ref="A166:A171"/>
    <mergeCell ref="B166:C166"/>
    <mergeCell ref="B167:B168"/>
    <mergeCell ref="B169:C169"/>
    <mergeCell ref="B170:B171"/>
    <mergeCell ref="B524:B525"/>
    <mergeCell ref="B526:C526"/>
    <mergeCell ref="B527:B528"/>
    <mergeCell ref="A513:N513"/>
    <mergeCell ref="A515:A520"/>
    <mergeCell ref="B515:C515"/>
    <mergeCell ref="B516:B517"/>
    <mergeCell ref="B518:C518"/>
    <mergeCell ref="B519:B520"/>
    <mergeCell ref="A481:N481"/>
    <mergeCell ref="A483:A488"/>
    <mergeCell ref="B483:C483"/>
    <mergeCell ref="B484:B485"/>
    <mergeCell ref="B486:C486"/>
    <mergeCell ref="B487:B488"/>
    <mergeCell ref="B543:B544"/>
    <mergeCell ref="O535:O537"/>
    <mergeCell ref="P535:P537"/>
    <mergeCell ref="A529:N529"/>
    <mergeCell ref="A531:A536"/>
    <mergeCell ref="B531:C531"/>
    <mergeCell ref="B532:B533"/>
    <mergeCell ref="B534:C534"/>
    <mergeCell ref="B535:B536"/>
    <mergeCell ref="A553:P553"/>
    <mergeCell ref="A555:A560"/>
    <mergeCell ref="B555:C555"/>
    <mergeCell ref="B556:B557"/>
    <mergeCell ref="B558:C558"/>
    <mergeCell ref="B559:B560"/>
    <mergeCell ref="A180:P180"/>
    <mergeCell ref="A182:A187"/>
    <mergeCell ref="B182:C182"/>
    <mergeCell ref="B183:B184"/>
    <mergeCell ref="B185:C185"/>
    <mergeCell ref="B186:B187"/>
    <mergeCell ref="A353:A358"/>
    <mergeCell ref="B353:C353"/>
    <mergeCell ref="B354:B355"/>
    <mergeCell ref="B356:C356"/>
    <mergeCell ref="B357:B358"/>
    <mergeCell ref="O349:O351"/>
    <mergeCell ref="P349:P351"/>
    <mergeCell ref="A537:N537"/>
    <mergeCell ref="A539:A544"/>
    <mergeCell ref="B539:C539"/>
    <mergeCell ref="B540:B541"/>
    <mergeCell ref="B542:C542"/>
  </mergeCells>
  <phoneticPr fontId="28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17"/>
  <sheetViews>
    <sheetView workbookViewId="0">
      <selection activeCell="D16" sqref="D16"/>
    </sheetView>
  </sheetViews>
  <sheetFormatPr defaultRowHeight="12.75" x14ac:dyDescent="0.2"/>
  <cols>
    <col min="1" max="1" width="35.5703125" style="8" customWidth="1"/>
    <col min="2" max="19" width="6.7109375" style="8" customWidth="1"/>
    <col min="20" max="20" width="8.28515625" style="246" customWidth="1"/>
    <col min="21" max="257" width="9.140625" style="8"/>
    <col min="258" max="258" width="35.5703125" style="8" customWidth="1"/>
    <col min="259" max="272" width="6.7109375" style="8" customWidth="1"/>
    <col min="273" max="513" width="9.140625" style="8"/>
    <col min="514" max="514" width="35.5703125" style="8" customWidth="1"/>
    <col min="515" max="528" width="6.7109375" style="8" customWidth="1"/>
    <col min="529" max="769" width="9.140625" style="8"/>
    <col min="770" max="770" width="35.5703125" style="8" customWidth="1"/>
    <col min="771" max="784" width="6.7109375" style="8" customWidth="1"/>
    <col min="785" max="1025" width="9.140625" style="8"/>
    <col min="1026" max="1026" width="35.5703125" style="8" customWidth="1"/>
    <col min="1027" max="1040" width="6.7109375" style="8" customWidth="1"/>
    <col min="1041" max="1281" width="9.140625" style="8"/>
    <col min="1282" max="1282" width="35.5703125" style="8" customWidth="1"/>
    <col min="1283" max="1296" width="6.7109375" style="8" customWidth="1"/>
    <col min="1297" max="1537" width="9.140625" style="8"/>
    <col min="1538" max="1538" width="35.5703125" style="8" customWidth="1"/>
    <col min="1539" max="1552" width="6.7109375" style="8" customWidth="1"/>
    <col min="1553" max="1793" width="9.140625" style="8"/>
    <col min="1794" max="1794" width="35.5703125" style="8" customWidth="1"/>
    <col min="1795" max="1808" width="6.7109375" style="8" customWidth="1"/>
    <col min="1809" max="2049" width="9.140625" style="8"/>
    <col min="2050" max="2050" width="35.5703125" style="8" customWidth="1"/>
    <col min="2051" max="2064" width="6.7109375" style="8" customWidth="1"/>
    <col min="2065" max="2305" width="9.140625" style="8"/>
    <col min="2306" max="2306" width="35.5703125" style="8" customWidth="1"/>
    <col min="2307" max="2320" width="6.7109375" style="8" customWidth="1"/>
    <col min="2321" max="2561" width="9.140625" style="8"/>
    <col min="2562" max="2562" width="35.5703125" style="8" customWidth="1"/>
    <col min="2563" max="2576" width="6.7109375" style="8" customWidth="1"/>
    <col min="2577" max="2817" width="9.140625" style="8"/>
    <col min="2818" max="2818" width="35.5703125" style="8" customWidth="1"/>
    <col min="2819" max="2832" width="6.7109375" style="8" customWidth="1"/>
    <col min="2833" max="3073" width="9.140625" style="8"/>
    <col min="3074" max="3074" width="35.5703125" style="8" customWidth="1"/>
    <col min="3075" max="3088" width="6.7109375" style="8" customWidth="1"/>
    <col min="3089" max="3329" width="9.140625" style="8"/>
    <col min="3330" max="3330" width="35.5703125" style="8" customWidth="1"/>
    <col min="3331" max="3344" width="6.7109375" style="8" customWidth="1"/>
    <col min="3345" max="3585" width="9.140625" style="8"/>
    <col min="3586" max="3586" width="35.5703125" style="8" customWidth="1"/>
    <col min="3587" max="3600" width="6.7109375" style="8" customWidth="1"/>
    <col min="3601" max="3841" width="9.140625" style="8"/>
    <col min="3842" max="3842" width="35.5703125" style="8" customWidth="1"/>
    <col min="3843" max="3856" width="6.7109375" style="8" customWidth="1"/>
    <col min="3857" max="4097" width="9.140625" style="8"/>
    <col min="4098" max="4098" width="35.5703125" style="8" customWidth="1"/>
    <col min="4099" max="4112" width="6.7109375" style="8" customWidth="1"/>
    <col min="4113" max="4353" width="9.140625" style="8"/>
    <col min="4354" max="4354" width="35.5703125" style="8" customWidth="1"/>
    <col min="4355" max="4368" width="6.7109375" style="8" customWidth="1"/>
    <col min="4369" max="4609" width="9.140625" style="8"/>
    <col min="4610" max="4610" width="35.5703125" style="8" customWidth="1"/>
    <col min="4611" max="4624" width="6.7109375" style="8" customWidth="1"/>
    <col min="4625" max="4865" width="9.140625" style="8"/>
    <col min="4866" max="4866" width="35.5703125" style="8" customWidth="1"/>
    <col min="4867" max="4880" width="6.7109375" style="8" customWidth="1"/>
    <col min="4881" max="5121" width="9.140625" style="8"/>
    <col min="5122" max="5122" width="35.5703125" style="8" customWidth="1"/>
    <col min="5123" max="5136" width="6.7109375" style="8" customWidth="1"/>
    <col min="5137" max="5377" width="9.140625" style="8"/>
    <col min="5378" max="5378" width="35.5703125" style="8" customWidth="1"/>
    <col min="5379" max="5392" width="6.7109375" style="8" customWidth="1"/>
    <col min="5393" max="5633" width="9.140625" style="8"/>
    <col min="5634" max="5634" width="35.5703125" style="8" customWidth="1"/>
    <col min="5635" max="5648" width="6.7109375" style="8" customWidth="1"/>
    <col min="5649" max="5889" width="9.140625" style="8"/>
    <col min="5890" max="5890" width="35.5703125" style="8" customWidth="1"/>
    <col min="5891" max="5904" width="6.7109375" style="8" customWidth="1"/>
    <col min="5905" max="6145" width="9.140625" style="8"/>
    <col min="6146" max="6146" width="35.5703125" style="8" customWidth="1"/>
    <col min="6147" max="6160" width="6.7109375" style="8" customWidth="1"/>
    <col min="6161" max="6401" width="9.140625" style="8"/>
    <col min="6402" max="6402" width="35.5703125" style="8" customWidth="1"/>
    <col min="6403" max="6416" width="6.7109375" style="8" customWidth="1"/>
    <col min="6417" max="6657" width="9.140625" style="8"/>
    <col min="6658" max="6658" width="35.5703125" style="8" customWidth="1"/>
    <col min="6659" max="6672" width="6.7109375" style="8" customWidth="1"/>
    <col min="6673" max="6913" width="9.140625" style="8"/>
    <col min="6914" max="6914" width="35.5703125" style="8" customWidth="1"/>
    <col min="6915" max="6928" width="6.7109375" style="8" customWidth="1"/>
    <col min="6929" max="7169" width="9.140625" style="8"/>
    <col min="7170" max="7170" width="35.5703125" style="8" customWidth="1"/>
    <col min="7171" max="7184" width="6.7109375" style="8" customWidth="1"/>
    <col min="7185" max="7425" width="9.140625" style="8"/>
    <col min="7426" max="7426" width="35.5703125" style="8" customWidth="1"/>
    <col min="7427" max="7440" width="6.7109375" style="8" customWidth="1"/>
    <col min="7441" max="7681" width="9.140625" style="8"/>
    <col min="7682" max="7682" width="35.5703125" style="8" customWidth="1"/>
    <col min="7683" max="7696" width="6.7109375" style="8" customWidth="1"/>
    <col min="7697" max="7937" width="9.140625" style="8"/>
    <col min="7938" max="7938" width="35.5703125" style="8" customWidth="1"/>
    <col min="7939" max="7952" width="6.7109375" style="8" customWidth="1"/>
    <col min="7953" max="8193" width="9.140625" style="8"/>
    <col min="8194" max="8194" width="35.5703125" style="8" customWidth="1"/>
    <col min="8195" max="8208" width="6.7109375" style="8" customWidth="1"/>
    <col min="8209" max="8449" width="9.140625" style="8"/>
    <col min="8450" max="8450" width="35.5703125" style="8" customWidth="1"/>
    <col min="8451" max="8464" width="6.7109375" style="8" customWidth="1"/>
    <col min="8465" max="8705" width="9.140625" style="8"/>
    <col min="8706" max="8706" width="35.5703125" style="8" customWidth="1"/>
    <col min="8707" max="8720" width="6.7109375" style="8" customWidth="1"/>
    <col min="8721" max="8961" width="9.140625" style="8"/>
    <col min="8962" max="8962" width="35.5703125" style="8" customWidth="1"/>
    <col min="8963" max="8976" width="6.7109375" style="8" customWidth="1"/>
    <col min="8977" max="9217" width="9.140625" style="8"/>
    <col min="9218" max="9218" width="35.5703125" style="8" customWidth="1"/>
    <col min="9219" max="9232" width="6.7109375" style="8" customWidth="1"/>
    <col min="9233" max="9473" width="9.140625" style="8"/>
    <col min="9474" max="9474" width="35.5703125" style="8" customWidth="1"/>
    <col min="9475" max="9488" width="6.7109375" style="8" customWidth="1"/>
    <col min="9489" max="9729" width="9.140625" style="8"/>
    <col min="9730" max="9730" width="35.5703125" style="8" customWidth="1"/>
    <col min="9731" max="9744" width="6.7109375" style="8" customWidth="1"/>
    <col min="9745" max="9985" width="9.140625" style="8"/>
    <col min="9986" max="9986" width="35.5703125" style="8" customWidth="1"/>
    <col min="9987" max="10000" width="6.7109375" style="8" customWidth="1"/>
    <col min="10001" max="10241" width="9.140625" style="8"/>
    <col min="10242" max="10242" width="35.5703125" style="8" customWidth="1"/>
    <col min="10243" max="10256" width="6.7109375" style="8" customWidth="1"/>
    <col min="10257" max="10497" width="9.140625" style="8"/>
    <col min="10498" max="10498" width="35.5703125" style="8" customWidth="1"/>
    <col min="10499" max="10512" width="6.7109375" style="8" customWidth="1"/>
    <col min="10513" max="10753" width="9.140625" style="8"/>
    <col min="10754" max="10754" width="35.5703125" style="8" customWidth="1"/>
    <col min="10755" max="10768" width="6.7109375" style="8" customWidth="1"/>
    <col min="10769" max="11009" width="9.140625" style="8"/>
    <col min="11010" max="11010" width="35.5703125" style="8" customWidth="1"/>
    <col min="11011" max="11024" width="6.7109375" style="8" customWidth="1"/>
    <col min="11025" max="11265" width="9.140625" style="8"/>
    <col min="11266" max="11266" width="35.5703125" style="8" customWidth="1"/>
    <col min="11267" max="11280" width="6.7109375" style="8" customWidth="1"/>
    <col min="11281" max="11521" width="9.140625" style="8"/>
    <col min="11522" max="11522" width="35.5703125" style="8" customWidth="1"/>
    <col min="11523" max="11536" width="6.7109375" style="8" customWidth="1"/>
    <col min="11537" max="11777" width="9.140625" style="8"/>
    <col min="11778" max="11778" width="35.5703125" style="8" customWidth="1"/>
    <col min="11779" max="11792" width="6.7109375" style="8" customWidth="1"/>
    <col min="11793" max="12033" width="9.140625" style="8"/>
    <col min="12034" max="12034" width="35.5703125" style="8" customWidth="1"/>
    <col min="12035" max="12048" width="6.7109375" style="8" customWidth="1"/>
    <col min="12049" max="12289" width="9.140625" style="8"/>
    <col min="12290" max="12290" width="35.5703125" style="8" customWidth="1"/>
    <col min="12291" max="12304" width="6.7109375" style="8" customWidth="1"/>
    <col min="12305" max="12545" width="9.140625" style="8"/>
    <col min="12546" max="12546" width="35.5703125" style="8" customWidth="1"/>
    <col min="12547" max="12560" width="6.7109375" style="8" customWidth="1"/>
    <col min="12561" max="12801" width="9.140625" style="8"/>
    <col min="12802" max="12802" width="35.5703125" style="8" customWidth="1"/>
    <col min="12803" max="12816" width="6.7109375" style="8" customWidth="1"/>
    <col min="12817" max="13057" width="9.140625" style="8"/>
    <col min="13058" max="13058" width="35.5703125" style="8" customWidth="1"/>
    <col min="13059" max="13072" width="6.7109375" style="8" customWidth="1"/>
    <col min="13073" max="13313" width="9.140625" style="8"/>
    <col min="13314" max="13314" width="35.5703125" style="8" customWidth="1"/>
    <col min="13315" max="13328" width="6.7109375" style="8" customWidth="1"/>
    <col min="13329" max="13569" width="9.140625" style="8"/>
    <col min="13570" max="13570" width="35.5703125" style="8" customWidth="1"/>
    <col min="13571" max="13584" width="6.7109375" style="8" customWidth="1"/>
    <col min="13585" max="13825" width="9.140625" style="8"/>
    <col min="13826" max="13826" width="35.5703125" style="8" customWidth="1"/>
    <col min="13827" max="13840" width="6.7109375" style="8" customWidth="1"/>
    <col min="13841" max="14081" width="9.140625" style="8"/>
    <col min="14082" max="14082" width="35.5703125" style="8" customWidth="1"/>
    <col min="14083" max="14096" width="6.7109375" style="8" customWidth="1"/>
    <col min="14097" max="14337" width="9.140625" style="8"/>
    <col min="14338" max="14338" width="35.5703125" style="8" customWidth="1"/>
    <col min="14339" max="14352" width="6.7109375" style="8" customWidth="1"/>
    <col min="14353" max="14593" width="9.140625" style="8"/>
    <col min="14594" max="14594" width="35.5703125" style="8" customWidth="1"/>
    <col min="14595" max="14608" width="6.7109375" style="8" customWidth="1"/>
    <col min="14609" max="14849" width="9.140625" style="8"/>
    <col min="14850" max="14850" width="35.5703125" style="8" customWidth="1"/>
    <col min="14851" max="14864" width="6.7109375" style="8" customWidth="1"/>
    <col min="14865" max="15105" width="9.140625" style="8"/>
    <col min="15106" max="15106" width="35.5703125" style="8" customWidth="1"/>
    <col min="15107" max="15120" width="6.7109375" style="8" customWidth="1"/>
    <col min="15121" max="15361" width="9.140625" style="8"/>
    <col min="15362" max="15362" width="35.5703125" style="8" customWidth="1"/>
    <col min="15363" max="15376" width="6.7109375" style="8" customWidth="1"/>
    <col min="15377" max="15617" width="9.140625" style="8"/>
    <col min="15618" max="15618" width="35.5703125" style="8" customWidth="1"/>
    <col min="15619" max="15632" width="6.7109375" style="8" customWidth="1"/>
    <col min="15633" max="15873" width="9.140625" style="8"/>
    <col min="15874" max="15874" width="35.5703125" style="8" customWidth="1"/>
    <col min="15875" max="15888" width="6.7109375" style="8" customWidth="1"/>
    <col min="15889" max="16129" width="9.140625" style="8"/>
    <col min="16130" max="16130" width="35.5703125" style="8" customWidth="1"/>
    <col min="16131" max="16144" width="6.7109375" style="8" customWidth="1"/>
    <col min="16145" max="16384" width="9.140625" style="8"/>
  </cols>
  <sheetData>
    <row r="1" spans="1:48" s="244" customFormat="1" ht="18" customHeight="1" x14ac:dyDescent="0.25">
      <c r="A1" s="243" t="s">
        <v>563</v>
      </c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5"/>
      <c r="AV1" s="245"/>
    </row>
    <row r="2" spans="1:48" ht="14.25" customHeight="1" thickBot="1" x14ac:dyDescent="0.25">
      <c r="A2" s="11" t="s">
        <v>592</v>
      </c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</row>
    <row r="3" spans="1:48" ht="14.25" thickTop="1" thickBot="1" x14ac:dyDescent="0.25">
      <c r="A3" s="139" t="s">
        <v>70</v>
      </c>
      <c r="B3" s="247" t="s">
        <v>25</v>
      </c>
      <c r="C3" s="247" t="s">
        <v>5</v>
      </c>
      <c r="D3" s="247" t="s">
        <v>6</v>
      </c>
      <c r="E3" s="247" t="s">
        <v>7</v>
      </c>
      <c r="F3" s="248" t="s">
        <v>8</v>
      </c>
      <c r="G3" s="248" t="s">
        <v>9</v>
      </c>
      <c r="H3" s="247" t="s">
        <v>10</v>
      </c>
      <c r="I3" s="247" t="s">
        <v>11</v>
      </c>
      <c r="J3" s="249" t="s">
        <v>12</v>
      </c>
      <c r="K3" s="250" t="s">
        <v>13</v>
      </c>
      <c r="L3" s="250" t="s">
        <v>14</v>
      </c>
      <c r="M3" s="250" t="s">
        <v>15</v>
      </c>
      <c r="N3" s="250" t="s">
        <v>16</v>
      </c>
      <c r="O3" s="250" t="s">
        <v>17</v>
      </c>
      <c r="P3" s="250" t="s">
        <v>35</v>
      </c>
      <c r="Q3" s="250" t="s">
        <v>543</v>
      </c>
      <c r="R3" s="250" t="s">
        <v>545</v>
      </c>
      <c r="S3" s="250" t="s">
        <v>552</v>
      </c>
      <c r="T3" s="251" t="s">
        <v>562</v>
      </c>
      <c r="U3" s="252"/>
      <c r="V3" s="252"/>
      <c r="W3" s="253"/>
      <c r="X3" s="253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</row>
    <row r="4" spans="1:48" ht="14.25" thickTop="1" thickBot="1" x14ac:dyDescent="0.25">
      <c r="A4" s="254" t="s">
        <v>37</v>
      </c>
      <c r="B4" s="255"/>
      <c r="C4" s="255"/>
      <c r="D4" s="255"/>
      <c r="E4" s="255"/>
      <c r="F4" s="255"/>
      <c r="G4" s="255"/>
      <c r="H4" s="255"/>
      <c r="I4" s="255"/>
      <c r="J4" s="256"/>
      <c r="K4" s="255"/>
      <c r="L4" s="255"/>
      <c r="M4" s="255"/>
      <c r="N4" s="255"/>
      <c r="O4" s="255"/>
      <c r="P4" s="255"/>
      <c r="Q4" s="255"/>
      <c r="R4" s="255"/>
      <c r="S4" s="255"/>
      <c r="T4" s="257"/>
      <c r="U4" s="258"/>
      <c r="V4" s="258"/>
      <c r="W4" s="258"/>
      <c r="X4" s="258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</row>
    <row r="5" spans="1:48" x14ac:dyDescent="0.2">
      <c r="A5" s="259" t="s">
        <v>71</v>
      </c>
      <c r="B5" s="260">
        <v>18612</v>
      </c>
      <c r="C5" s="260">
        <v>13956</v>
      </c>
      <c r="D5" s="260">
        <v>21779</v>
      </c>
      <c r="E5" s="260">
        <v>18108</v>
      </c>
      <c r="F5" s="261">
        <v>20541</v>
      </c>
      <c r="G5" s="261">
        <v>20830</v>
      </c>
      <c r="H5" s="260">
        <v>20076</v>
      </c>
      <c r="I5" s="260">
        <v>20599</v>
      </c>
      <c r="J5" s="262">
        <v>21267</v>
      </c>
      <c r="K5" s="263">
        <v>21298</v>
      </c>
      <c r="L5" s="264">
        <v>21688</v>
      </c>
      <c r="M5" s="264">
        <v>23372</v>
      </c>
      <c r="N5" s="264">
        <v>22877</v>
      </c>
      <c r="O5" s="264">
        <v>21918</v>
      </c>
      <c r="P5" s="264">
        <v>21986</v>
      </c>
      <c r="Q5" s="264">
        <v>20557</v>
      </c>
      <c r="R5" s="264">
        <v>18486</v>
      </c>
      <c r="S5" s="264">
        <v>17557</v>
      </c>
      <c r="T5" s="265">
        <v>17230</v>
      </c>
      <c r="V5" s="258"/>
      <c r="W5" s="258"/>
      <c r="X5" s="258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</row>
    <row r="6" spans="1:48" x14ac:dyDescent="0.2">
      <c r="A6" s="266" t="s">
        <v>73</v>
      </c>
      <c r="B6" s="267">
        <v>42653</v>
      </c>
      <c r="C6" s="267">
        <v>28740</v>
      </c>
      <c r="D6" s="267">
        <v>42957</v>
      </c>
      <c r="E6" s="267">
        <v>44176</v>
      </c>
      <c r="F6" s="268">
        <v>48571</v>
      </c>
      <c r="G6" s="268">
        <v>49507</v>
      </c>
      <c r="H6" s="267">
        <v>48314</v>
      </c>
      <c r="I6" s="267">
        <v>48542</v>
      </c>
      <c r="J6" s="269">
        <v>48638</v>
      </c>
      <c r="K6" s="270">
        <v>47840</v>
      </c>
      <c r="L6" s="271">
        <v>47089</v>
      </c>
      <c r="M6" s="271">
        <v>48717</v>
      </c>
      <c r="N6" s="271">
        <v>48369</v>
      </c>
      <c r="O6" s="271">
        <v>46979</v>
      </c>
      <c r="P6" s="271">
        <v>45503</v>
      </c>
      <c r="Q6" s="271">
        <v>39428</v>
      </c>
      <c r="R6" s="271">
        <v>36042</v>
      </c>
      <c r="S6" s="271">
        <v>33214</v>
      </c>
      <c r="T6" s="272">
        <v>31676</v>
      </c>
      <c r="V6" s="258"/>
      <c r="W6" s="258"/>
      <c r="X6" s="258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</row>
    <row r="7" spans="1:48" x14ac:dyDescent="0.2">
      <c r="A7" s="266" t="s">
        <v>74</v>
      </c>
      <c r="B7" s="267">
        <v>6326</v>
      </c>
      <c r="C7" s="267">
        <v>4766</v>
      </c>
      <c r="D7" s="267">
        <v>5847</v>
      </c>
      <c r="E7" s="267">
        <v>7061</v>
      </c>
      <c r="F7" s="268">
        <v>7516</v>
      </c>
      <c r="G7" s="268">
        <v>8241</v>
      </c>
      <c r="H7" s="267">
        <v>8792</v>
      </c>
      <c r="I7" s="267">
        <v>8980</v>
      </c>
      <c r="J7" s="269">
        <v>9173</v>
      </c>
      <c r="K7" s="270">
        <v>9298</v>
      </c>
      <c r="L7" s="271">
        <v>10078</v>
      </c>
      <c r="M7" s="271">
        <v>10938</v>
      </c>
      <c r="N7" s="271">
        <v>10850</v>
      </c>
      <c r="O7" s="271">
        <v>11598</v>
      </c>
      <c r="P7" s="271">
        <v>10904</v>
      </c>
      <c r="Q7" s="271">
        <v>10187</v>
      </c>
      <c r="R7" s="271">
        <v>9797</v>
      </c>
      <c r="S7" s="271">
        <v>8855</v>
      </c>
      <c r="T7" s="272">
        <v>8985</v>
      </c>
      <c r="V7" s="258"/>
      <c r="W7" s="258"/>
      <c r="X7" s="258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</row>
    <row r="8" spans="1:48" x14ac:dyDescent="0.2">
      <c r="A8" s="266" t="s">
        <v>75</v>
      </c>
      <c r="B8" s="267">
        <v>13414</v>
      </c>
      <c r="C8" s="267">
        <v>12829</v>
      </c>
      <c r="D8" s="267">
        <v>17148</v>
      </c>
      <c r="E8" s="267">
        <v>16672</v>
      </c>
      <c r="F8" s="268">
        <v>19811</v>
      </c>
      <c r="G8" s="268">
        <v>23594</v>
      </c>
      <c r="H8" s="267">
        <v>25580</v>
      </c>
      <c r="I8" s="267">
        <v>27543</v>
      </c>
      <c r="J8" s="269">
        <v>26681</v>
      </c>
      <c r="K8" s="270">
        <v>26832</v>
      </c>
      <c r="L8" s="271">
        <v>28389</v>
      </c>
      <c r="M8" s="271">
        <v>31250</v>
      </c>
      <c r="N8" s="271">
        <v>32520</v>
      </c>
      <c r="O8" s="271">
        <v>34042</v>
      </c>
      <c r="P8" s="271">
        <v>34466</v>
      </c>
      <c r="Q8" s="271">
        <v>33876</v>
      </c>
      <c r="R8" s="271">
        <v>34556</v>
      </c>
      <c r="S8" s="271">
        <v>34114</v>
      </c>
      <c r="T8" s="272">
        <v>33549</v>
      </c>
      <c r="V8" s="258"/>
      <c r="W8" s="258"/>
      <c r="X8" s="258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</row>
    <row r="9" spans="1:48" x14ac:dyDescent="0.2">
      <c r="A9" s="266" t="s">
        <v>76</v>
      </c>
      <c r="B9" s="267">
        <v>36843</v>
      </c>
      <c r="C9" s="267">
        <v>40517</v>
      </c>
      <c r="D9" s="267">
        <v>39000</v>
      </c>
      <c r="E9" s="267">
        <v>41252</v>
      </c>
      <c r="F9" s="268">
        <v>45128</v>
      </c>
      <c r="G9" s="268">
        <v>52489</v>
      </c>
      <c r="H9" s="267">
        <v>56709</v>
      </c>
      <c r="I9" s="267">
        <v>60104</v>
      </c>
      <c r="J9" s="269">
        <v>68318</v>
      </c>
      <c r="K9" s="270">
        <v>71395</v>
      </c>
      <c r="L9" s="271">
        <v>72967</v>
      </c>
      <c r="M9" s="271">
        <v>71223</v>
      </c>
      <c r="N9" s="271">
        <v>67194</v>
      </c>
      <c r="O9" s="271">
        <v>61775</v>
      </c>
      <c r="P9" s="271">
        <v>58504</v>
      </c>
      <c r="Q9" s="271">
        <v>49849</v>
      </c>
      <c r="R9" s="271">
        <v>47433</v>
      </c>
      <c r="S9" s="271">
        <v>44557</v>
      </c>
      <c r="T9" s="272">
        <v>41557</v>
      </c>
      <c r="U9" s="273"/>
      <c r="V9" s="258"/>
      <c r="W9" s="258"/>
      <c r="X9" s="258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</row>
    <row r="10" spans="1:48" x14ac:dyDescent="0.2">
      <c r="A10" s="266" t="s">
        <v>77</v>
      </c>
      <c r="B10" s="267">
        <v>46799</v>
      </c>
      <c r="C10" s="267">
        <v>39372</v>
      </c>
      <c r="D10" s="267">
        <v>46717</v>
      </c>
      <c r="E10" s="267">
        <v>43047</v>
      </c>
      <c r="F10" s="268">
        <v>46695</v>
      </c>
      <c r="G10" s="268">
        <v>54081</v>
      </c>
      <c r="H10" s="267">
        <v>61051</v>
      </c>
      <c r="I10" s="267">
        <v>66010</v>
      </c>
      <c r="J10" s="269">
        <v>71046</v>
      </c>
      <c r="K10" s="270">
        <v>72351</v>
      </c>
      <c r="L10" s="271">
        <v>72968</v>
      </c>
      <c r="M10" s="271">
        <v>71570</v>
      </c>
      <c r="N10" s="271">
        <v>70460</v>
      </c>
      <c r="O10" s="271">
        <v>63160</v>
      </c>
      <c r="P10" s="271">
        <v>55202</v>
      </c>
      <c r="Q10" s="271">
        <v>44675</v>
      </c>
      <c r="R10" s="271">
        <v>41045</v>
      </c>
      <c r="S10" s="271">
        <v>35080</v>
      </c>
      <c r="T10" s="272">
        <v>32001</v>
      </c>
      <c r="U10" s="273"/>
      <c r="V10" s="258"/>
      <c r="W10" s="258"/>
      <c r="X10" s="258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</row>
    <row r="11" spans="1:48" x14ac:dyDescent="0.2">
      <c r="A11" s="266" t="s">
        <v>78</v>
      </c>
      <c r="B11" s="267">
        <v>15852</v>
      </c>
      <c r="C11" s="267">
        <v>18074</v>
      </c>
      <c r="D11" s="267">
        <v>16137</v>
      </c>
      <c r="E11" s="267">
        <v>15741</v>
      </c>
      <c r="F11" s="268">
        <v>17480</v>
      </c>
      <c r="G11" s="268">
        <v>20757</v>
      </c>
      <c r="H11" s="267">
        <v>21048</v>
      </c>
      <c r="I11" s="267">
        <v>19393</v>
      </c>
      <c r="J11" s="269">
        <v>20502</v>
      </c>
      <c r="K11" s="270">
        <v>19195</v>
      </c>
      <c r="L11" s="271">
        <v>19139</v>
      </c>
      <c r="M11" s="271">
        <v>17701</v>
      </c>
      <c r="N11" s="271">
        <v>16576</v>
      </c>
      <c r="O11" s="271">
        <v>13360</v>
      </c>
      <c r="P11" s="271">
        <v>12995</v>
      </c>
      <c r="Q11" s="271">
        <v>12299</v>
      </c>
      <c r="R11" s="271">
        <v>12355</v>
      </c>
      <c r="S11" s="271">
        <v>11589</v>
      </c>
      <c r="T11" s="272">
        <v>10581</v>
      </c>
      <c r="U11" s="273"/>
      <c r="V11" s="258"/>
      <c r="W11" s="258"/>
      <c r="X11" s="258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</row>
    <row r="12" spans="1:48" x14ac:dyDescent="0.2">
      <c r="A12" s="266" t="s">
        <v>79</v>
      </c>
      <c r="B12" s="267">
        <v>44593</v>
      </c>
      <c r="C12" s="267">
        <v>42516</v>
      </c>
      <c r="D12" s="267">
        <v>40529</v>
      </c>
      <c r="E12" s="267">
        <v>41261</v>
      </c>
      <c r="F12" s="268">
        <v>39794</v>
      </c>
      <c r="G12" s="268">
        <v>46965</v>
      </c>
      <c r="H12" s="267">
        <v>44139</v>
      </c>
      <c r="I12" s="267">
        <v>42817</v>
      </c>
      <c r="J12" s="269">
        <v>48392</v>
      </c>
      <c r="K12" s="270">
        <v>42356</v>
      </c>
      <c r="L12" s="271">
        <v>42227</v>
      </c>
      <c r="M12" s="271">
        <v>46358</v>
      </c>
      <c r="N12" s="271">
        <v>50797</v>
      </c>
      <c r="O12" s="271">
        <v>46773</v>
      </c>
      <c r="P12" s="271">
        <v>42469</v>
      </c>
      <c r="Q12" s="271">
        <v>41180</v>
      </c>
      <c r="R12" s="271">
        <v>35919</v>
      </c>
      <c r="S12" s="271">
        <v>31849</v>
      </c>
      <c r="T12" s="272">
        <v>30264</v>
      </c>
      <c r="U12" s="273"/>
      <c r="V12" s="258"/>
      <c r="W12" s="258"/>
      <c r="X12" s="258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</row>
    <row r="13" spans="1:48" x14ac:dyDescent="0.2">
      <c r="A13" s="266" t="s">
        <v>80</v>
      </c>
      <c r="B13" s="267">
        <v>8727</v>
      </c>
      <c r="C13" s="267">
        <v>7403</v>
      </c>
      <c r="D13" s="267">
        <v>7338</v>
      </c>
      <c r="E13" s="267">
        <v>6708</v>
      </c>
      <c r="F13" s="268">
        <v>7737</v>
      </c>
      <c r="G13" s="268">
        <v>8513</v>
      </c>
      <c r="H13" s="267">
        <v>9049</v>
      </c>
      <c r="I13" s="267">
        <v>9346</v>
      </c>
      <c r="J13" s="269">
        <v>9687</v>
      </c>
      <c r="K13" s="270">
        <v>9800</v>
      </c>
      <c r="L13" s="271">
        <v>10448</v>
      </c>
      <c r="M13" s="271">
        <v>10407</v>
      </c>
      <c r="N13" s="271">
        <v>10423</v>
      </c>
      <c r="O13" s="271">
        <v>9847</v>
      </c>
      <c r="P13" s="271">
        <v>8924</v>
      </c>
      <c r="Q13" s="271">
        <v>8416</v>
      </c>
      <c r="R13" s="271">
        <v>8085</v>
      </c>
      <c r="S13" s="271">
        <v>7336</v>
      </c>
      <c r="T13" s="272">
        <v>7474</v>
      </c>
      <c r="U13" s="273"/>
      <c r="V13" s="258"/>
      <c r="W13" s="258"/>
      <c r="X13" s="258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</row>
    <row r="14" spans="1:48" x14ac:dyDescent="0.2">
      <c r="A14" s="274" t="s">
        <v>81</v>
      </c>
      <c r="B14" s="275">
        <v>0</v>
      </c>
      <c r="C14" s="275">
        <v>0</v>
      </c>
      <c r="D14" s="275">
        <v>0</v>
      </c>
      <c r="E14" s="275">
        <v>0</v>
      </c>
      <c r="F14" s="276">
        <v>0</v>
      </c>
      <c r="G14" s="276">
        <v>0</v>
      </c>
      <c r="H14" s="275">
        <v>0</v>
      </c>
      <c r="I14" s="275">
        <v>0</v>
      </c>
      <c r="J14" s="277">
        <v>0</v>
      </c>
      <c r="K14" s="278">
        <v>0</v>
      </c>
      <c r="L14" s="276">
        <v>0</v>
      </c>
      <c r="M14" s="276">
        <v>0</v>
      </c>
      <c r="N14" s="276">
        <v>0</v>
      </c>
      <c r="O14" s="276">
        <v>0</v>
      </c>
      <c r="P14" s="276">
        <v>0</v>
      </c>
      <c r="Q14" s="276">
        <v>0</v>
      </c>
      <c r="R14" s="276">
        <v>0</v>
      </c>
      <c r="S14" s="276">
        <v>0</v>
      </c>
      <c r="T14" s="279"/>
      <c r="U14" s="273"/>
      <c r="V14" s="258"/>
      <c r="W14" s="258"/>
      <c r="X14" s="258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</row>
    <row r="15" spans="1:48" ht="13.5" thickBot="1" x14ac:dyDescent="0.25">
      <c r="A15" s="280" t="s">
        <v>48</v>
      </c>
      <c r="B15" s="281">
        <v>233819</v>
      </c>
      <c r="C15" s="281">
        <v>208173</v>
      </c>
      <c r="D15" s="281">
        <v>237452</v>
      </c>
      <c r="E15" s="281">
        <v>234026</v>
      </c>
      <c r="F15" s="282">
        <f>SUM(F5:F14)</f>
        <v>253273</v>
      </c>
      <c r="G15" s="282">
        <v>284977</v>
      </c>
      <c r="H15" s="281">
        <v>294758</v>
      </c>
      <c r="I15" s="281">
        <v>303334</v>
      </c>
      <c r="J15" s="283">
        <v>323704</v>
      </c>
      <c r="K15" s="284">
        <v>320365</v>
      </c>
      <c r="L15" s="285">
        <v>324993</v>
      </c>
      <c r="M15" s="285">
        <v>331536</v>
      </c>
      <c r="N15" s="285">
        <v>330066</v>
      </c>
      <c r="O15" s="285">
        <f>+'vš_druh studia '!D93</f>
        <v>309452</v>
      </c>
      <c r="P15" s="285">
        <f>+'vš_druh studia '!D101</f>
        <v>290953</v>
      </c>
      <c r="Q15" s="285">
        <f>+'vš_druh studia '!D109</f>
        <v>260467</v>
      </c>
      <c r="R15" s="285">
        <f>+'vš_druh studia '!D117</f>
        <v>243718</v>
      </c>
      <c r="S15" s="285">
        <f>+'vš_druh studia '!D125</f>
        <v>224151</v>
      </c>
      <c r="T15" s="286">
        <f>+'vš_druh studia '!D133</f>
        <v>213317</v>
      </c>
      <c r="U15" s="273"/>
      <c r="V15" s="258"/>
      <c r="W15" s="258"/>
      <c r="X15" s="258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</row>
    <row r="16" spans="1:48" ht="13.5" thickBot="1" x14ac:dyDescent="0.25">
      <c r="A16" s="287" t="s">
        <v>82</v>
      </c>
      <c r="B16" s="288"/>
      <c r="C16" s="288"/>
      <c r="D16" s="288"/>
      <c r="E16" s="288"/>
      <c r="F16" s="288"/>
      <c r="G16" s="288"/>
      <c r="H16" s="288"/>
      <c r="I16" s="288"/>
      <c r="J16" s="289"/>
      <c r="K16" s="288"/>
      <c r="L16" s="290"/>
      <c r="M16" s="290"/>
      <c r="N16" s="290"/>
      <c r="O16" s="290"/>
      <c r="P16" s="290"/>
      <c r="Q16" s="290"/>
      <c r="R16" s="290"/>
      <c r="S16" s="290"/>
      <c r="T16" s="291"/>
      <c r="U16" s="273"/>
      <c r="V16" s="258"/>
      <c r="W16" s="258"/>
      <c r="X16" s="258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6"/>
      <c r="AP16" s="246"/>
      <c r="AQ16" s="246"/>
      <c r="AR16" s="246"/>
      <c r="AS16" s="246"/>
      <c r="AT16" s="246"/>
      <c r="AU16" s="246"/>
      <c r="AV16" s="246"/>
    </row>
    <row r="17" spans="1:48" x14ac:dyDescent="0.2">
      <c r="A17" s="259" t="s">
        <v>71</v>
      </c>
      <c r="B17" s="260">
        <v>13854</v>
      </c>
      <c r="C17" s="260">
        <v>10285</v>
      </c>
      <c r="D17" s="260">
        <v>13563</v>
      </c>
      <c r="E17" s="260">
        <v>12707</v>
      </c>
      <c r="F17" s="261">
        <v>14504</v>
      </c>
      <c r="G17" s="261">
        <v>14865</v>
      </c>
      <c r="H17" s="260">
        <v>14493</v>
      </c>
      <c r="I17" s="260">
        <v>14810</v>
      </c>
      <c r="J17" s="262">
        <v>15253</v>
      </c>
      <c r="K17" s="263">
        <v>15644</v>
      </c>
      <c r="L17" s="264">
        <v>15847</v>
      </c>
      <c r="M17" s="264">
        <v>17234</v>
      </c>
      <c r="N17" s="264">
        <v>16793</v>
      </c>
      <c r="O17" s="264">
        <v>16215</v>
      </c>
      <c r="P17" s="264">
        <v>16141</v>
      </c>
      <c r="Q17" s="264">
        <v>15065</v>
      </c>
      <c r="R17" s="264">
        <v>13384</v>
      </c>
      <c r="S17" s="264">
        <v>12607</v>
      </c>
      <c r="T17" s="265">
        <v>12465</v>
      </c>
      <c r="U17" s="273"/>
      <c r="V17" s="258"/>
      <c r="W17" s="258"/>
      <c r="X17" s="258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</row>
    <row r="18" spans="1:48" x14ac:dyDescent="0.2">
      <c r="A18" s="266" t="s">
        <v>73</v>
      </c>
      <c r="B18" s="267">
        <v>27370</v>
      </c>
      <c r="C18" s="267">
        <v>20646</v>
      </c>
      <c r="D18" s="267">
        <v>26932</v>
      </c>
      <c r="E18" s="267">
        <v>28062</v>
      </c>
      <c r="F18" s="268">
        <v>32507</v>
      </c>
      <c r="G18" s="268">
        <v>32713</v>
      </c>
      <c r="H18" s="267">
        <v>32430</v>
      </c>
      <c r="I18" s="267">
        <v>33527</v>
      </c>
      <c r="J18" s="269">
        <v>34332</v>
      </c>
      <c r="K18" s="270">
        <v>35072</v>
      </c>
      <c r="L18" s="271">
        <v>34285</v>
      </c>
      <c r="M18" s="271">
        <v>35789</v>
      </c>
      <c r="N18" s="271">
        <v>35603</v>
      </c>
      <c r="O18" s="271">
        <v>34571</v>
      </c>
      <c r="P18" s="271">
        <v>33567</v>
      </c>
      <c r="Q18" s="271">
        <v>29614</v>
      </c>
      <c r="R18" s="271">
        <v>26805</v>
      </c>
      <c r="S18" s="271">
        <v>24371</v>
      </c>
      <c r="T18" s="272">
        <v>23708</v>
      </c>
      <c r="U18" s="273"/>
      <c r="V18" s="258"/>
      <c r="W18" s="253"/>
      <c r="X18" s="253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</row>
    <row r="19" spans="1:48" x14ac:dyDescent="0.2">
      <c r="A19" s="266" t="s">
        <v>74</v>
      </c>
      <c r="B19" s="267">
        <v>4967</v>
      </c>
      <c r="C19" s="267">
        <v>3941</v>
      </c>
      <c r="D19" s="267">
        <v>4459</v>
      </c>
      <c r="E19" s="267">
        <v>5498</v>
      </c>
      <c r="F19" s="268">
        <v>5800</v>
      </c>
      <c r="G19" s="268">
        <v>6242</v>
      </c>
      <c r="H19" s="267">
        <v>6431</v>
      </c>
      <c r="I19" s="267">
        <v>6620</v>
      </c>
      <c r="J19" s="269">
        <v>6629</v>
      </c>
      <c r="K19" s="270">
        <v>6875</v>
      </c>
      <c r="L19" s="271">
        <v>7575</v>
      </c>
      <c r="M19" s="271">
        <v>8034</v>
      </c>
      <c r="N19" s="271">
        <v>7756</v>
      </c>
      <c r="O19" s="271">
        <v>8753</v>
      </c>
      <c r="P19" s="271">
        <v>8211</v>
      </c>
      <c r="Q19" s="271">
        <v>7616</v>
      </c>
      <c r="R19" s="271">
        <v>7279</v>
      </c>
      <c r="S19" s="271">
        <v>6607</v>
      </c>
      <c r="T19" s="272">
        <v>6685</v>
      </c>
      <c r="U19" s="273"/>
      <c r="V19" s="258"/>
      <c r="W19" s="253"/>
      <c r="X19" s="253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  <c r="AS19" s="246"/>
      <c r="AT19" s="246"/>
      <c r="AU19" s="246"/>
      <c r="AV19" s="246"/>
    </row>
    <row r="20" spans="1:48" x14ac:dyDescent="0.2">
      <c r="A20" s="266" t="s">
        <v>75</v>
      </c>
      <c r="B20" s="267">
        <v>7023</v>
      </c>
      <c r="C20" s="267">
        <v>7226</v>
      </c>
      <c r="D20" s="267">
        <v>8729</v>
      </c>
      <c r="E20" s="267">
        <v>8790</v>
      </c>
      <c r="F20" s="268">
        <v>10293</v>
      </c>
      <c r="G20" s="268">
        <v>12260</v>
      </c>
      <c r="H20" s="267">
        <v>12677</v>
      </c>
      <c r="I20" s="267">
        <v>12994</v>
      </c>
      <c r="J20" s="269">
        <v>12605</v>
      </c>
      <c r="K20" s="270">
        <v>12020</v>
      </c>
      <c r="L20" s="271">
        <v>12884</v>
      </c>
      <c r="M20" s="271">
        <v>14157</v>
      </c>
      <c r="N20" s="271">
        <v>14615</v>
      </c>
      <c r="O20" s="271">
        <v>15277</v>
      </c>
      <c r="P20" s="271">
        <v>15871</v>
      </c>
      <c r="Q20" s="271">
        <v>15098</v>
      </c>
      <c r="R20" s="271">
        <v>15088</v>
      </c>
      <c r="S20" s="271">
        <v>14555</v>
      </c>
      <c r="T20" s="272">
        <v>13833</v>
      </c>
      <c r="U20" s="258"/>
      <c r="V20" s="258"/>
      <c r="W20" s="253"/>
      <c r="X20" s="253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</row>
    <row r="21" spans="1:48" x14ac:dyDescent="0.2">
      <c r="A21" s="266" t="s">
        <v>76</v>
      </c>
      <c r="B21" s="267">
        <v>25823</v>
      </c>
      <c r="C21" s="267">
        <v>28757</v>
      </c>
      <c r="D21" s="267">
        <v>25490</v>
      </c>
      <c r="E21" s="267">
        <v>26756</v>
      </c>
      <c r="F21" s="268">
        <v>28731</v>
      </c>
      <c r="G21" s="268">
        <v>32759</v>
      </c>
      <c r="H21" s="267">
        <v>34620</v>
      </c>
      <c r="I21" s="267">
        <v>36321</v>
      </c>
      <c r="J21" s="269">
        <v>40058</v>
      </c>
      <c r="K21" s="270">
        <v>40544</v>
      </c>
      <c r="L21" s="271">
        <v>40822</v>
      </c>
      <c r="M21" s="271">
        <v>40725</v>
      </c>
      <c r="N21" s="271">
        <v>39595</v>
      </c>
      <c r="O21" s="271">
        <v>36891</v>
      </c>
      <c r="P21" s="271">
        <v>35371</v>
      </c>
      <c r="Q21" s="271">
        <v>30341</v>
      </c>
      <c r="R21" s="271">
        <v>28628</v>
      </c>
      <c r="S21" s="271">
        <v>26683</v>
      </c>
      <c r="T21" s="272">
        <v>25014</v>
      </c>
      <c r="U21" s="258"/>
      <c r="V21" s="258"/>
      <c r="W21" s="253"/>
      <c r="X21" s="253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</row>
    <row r="22" spans="1:48" x14ac:dyDescent="0.2">
      <c r="A22" s="266" t="s">
        <v>77</v>
      </c>
      <c r="B22" s="267">
        <v>26475</v>
      </c>
      <c r="C22" s="267">
        <v>24343</v>
      </c>
      <c r="D22" s="267">
        <v>26816</v>
      </c>
      <c r="E22" s="267">
        <v>25828</v>
      </c>
      <c r="F22" s="268">
        <v>27393</v>
      </c>
      <c r="G22" s="268">
        <v>31241</v>
      </c>
      <c r="H22" s="267">
        <v>33801</v>
      </c>
      <c r="I22" s="267">
        <v>37061</v>
      </c>
      <c r="J22" s="269">
        <v>39903</v>
      </c>
      <c r="K22" s="270">
        <v>42037</v>
      </c>
      <c r="L22" s="271">
        <v>42928</v>
      </c>
      <c r="M22" s="271">
        <v>43140</v>
      </c>
      <c r="N22" s="271">
        <v>41806</v>
      </c>
      <c r="O22" s="271">
        <v>37791</v>
      </c>
      <c r="P22" s="271">
        <v>33767</v>
      </c>
      <c r="Q22" s="271">
        <v>28341</v>
      </c>
      <c r="R22" s="271">
        <v>26394</v>
      </c>
      <c r="S22" s="271">
        <v>22652</v>
      </c>
      <c r="T22" s="272">
        <v>21170</v>
      </c>
      <c r="U22" s="258"/>
      <c r="V22" s="258"/>
      <c r="W22" s="253"/>
      <c r="X22" s="253"/>
    </row>
    <row r="23" spans="1:48" x14ac:dyDescent="0.2">
      <c r="A23" s="266" t="s">
        <v>78</v>
      </c>
      <c r="B23" s="267">
        <v>9886</v>
      </c>
      <c r="C23" s="267">
        <v>11910</v>
      </c>
      <c r="D23" s="267">
        <v>9905</v>
      </c>
      <c r="E23" s="267">
        <v>9853</v>
      </c>
      <c r="F23" s="268">
        <v>11070</v>
      </c>
      <c r="G23" s="268">
        <v>13834</v>
      </c>
      <c r="H23" s="267">
        <v>13518</v>
      </c>
      <c r="I23" s="267">
        <v>12251</v>
      </c>
      <c r="J23" s="269">
        <v>13096</v>
      </c>
      <c r="K23" s="270">
        <v>12350</v>
      </c>
      <c r="L23" s="271">
        <v>12104</v>
      </c>
      <c r="M23" s="271">
        <v>11276</v>
      </c>
      <c r="N23" s="271">
        <v>10715</v>
      </c>
      <c r="O23" s="271">
        <v>9243</v>
      </c>
      <c r="P23" s="271">
        <v>8940</v>
      </c>
      <c r="Q23" s="271">
        <v>8363</v>
      </c>
      <c r="R23" s="271">
        <v>8380</v>
      </c>
      <c r="S23" s="271">
        <v>7811</v>
      </c>
      <c r="T23" s="272">
        <v>6994</v>
      </c>
      <c r="U23" s="258"/>
      <c r="V23" s="258"/>
      <c r="W23" s="253"/>
      <c r="X23" s="253"/>
    </row>
    <row r="24" spans="1:48" x14ac:dyDescent="0.2">
      <c r="A24" s="266" t="s">
        <v>79</v>
      </c>
      <c r="B24" s="267">
        <v>30301</v>
      </c>
      <c r="C24" s="267">
        <v>29511</v>
      </c>
      <c r="D24" s="267">
        <v>26385</v>
      </c>
      <c r="E24" s="267">
        <v>27163</v>
      </c>
      <c r="F24" s="268">
        <v>27439</v>
      </c>
      <c r="G24" s="268">
        <v>32546</v>
      </c>
      <c r="H24" s="267">
        <v>30544</v>
      </c>
      <c r="I24" s="267">
        <v>30134</v>
      </c>
      <c r="J24" s="269">
        <v>33672</v>
      </c>
      <c r="K24" s="270">
        <v>29432</v>
      </c>
      <c r="L24" s="271">
        <v>29182</v>
      </c>
      <c r="M24" s="271">
        <v>31356</v>
      </c>
      <c r="N24" s="271">
        <v>33903</v>
      </c>
      <c r="O24" s="271">
        <v>30910</v>
      </c>
      <c r="P24" s="271">
        <v>28217</v>
      </c>
      <c r="Q24" s="271">
        <v>26646</v>
      </c>
      <c r="R24" s="271">
        <v>22643</v>
      </c>
      <c r="S24" s="271">
        <v>19949</v>
      </c>
      <c r="T24" s="272">
        <v>18893</v>
      </c>
      <c r="U24" s="258"/>
      <c r="V24" s="258"/>
      <c r="W24" s="253"/>
      <c r="X24" s="253"/>
    </row>
    <row r="25" spans="1:48" x14ac:dyDescent="0.2">
      <c r="A25" s="266" t="s">
        <v>80</v>
      </c>
      <c r="B25" s="267">
        <v>6577</v>
      </c>
      <c r="C25" s="267">
        <v>5862</v>
      </c>
      <c r="D25" s="267">
        <v>5408</v>
      </c>
      <c r="E25" s="267">
        <v>4974</v>
      </c>
      <c r="F25" s="268">
        <v>5583</v>
      </c>
      <c r="G25" s="268">
        <v>6065</v>
      </c>
      <c r="H25" s="267">
        <v>6196</v>
      </c>
      <c r="I25" s="267">
        <v>6473</v>
      </c>
      <c r="J25" s="269">
        <v>6783</v>
      </c>
      <c r="K25" s="270">
        <v>6684</v>
      </c>
      <c r="L25" s="271">
        <v>7001</v>
      </c>
      <c r="M25" s="271">
        <v>7105</v>
      </c>
      <c r="N25" s="271">
        <v>6996</v>
      </c>
      <c r="O25" s="271">
        <v>6605</v>
      </c>
      <c r="P25" s="271">
        <v>5982</v>
      </c>
      <c r="Q25" s="271">
        <v>5661</v>
      </c>
      <c r="R25" s="271">
        <v>5478</v>
      </c>
      <c r="S25" s="271">
        <v>4979</v>
      </c>
      <c r="T25" s="272">
        <v>5114</v>
      </c>
      <c r="U25" s="258"/>
      <c r="V25" s="258"/>
      <c r="W25" s="253"/>
      <c r="X25" s="253"/>
    </row>
    <row r="26" spans="1:48" x14ac:dyDescent="0.2">
      <c r="A26" s="274" t="s">
        <v>81</v>
      </c>
      <c r="B26" s="275">
        <v>0</v>
      </c>
      <c r="C26" s="275">
        <v>0</v>
      </c>
      <c r="D26" s="275">
        <v>0</v>
      </c>
      <c r="E26" s="275">
        <v>0</v>
      </c>
      <c r="F26" s="276">
        <v>0</v>
      </c>
      <c r="G26" s="276">
        <v>0</v>
      </c>
      <c r="H26" s="275">
        <v>0</v>
      </c>
      <c r="I26" s="275">
        <v>0</v>
      </c>
      <c r="J26" s="277">
        <v>0</v>
      </c>
      <c r="K26" s="278">
        <v>0</v>
      </c>
      <c r="L26" s="276">
        <v>0</v>
      </c>
      <c r="M26" s="276">
        <v>0</v>
      </c>
      <c r="N26" s="276">
        <v>0</v>
      </c>
      <c r="O26" s="276">
        <v>0</v>
      </c>
      <c r="P26" s="276">
        <v>0</v>
      </c>
      <c r="Q26" s="276">
        <v>0</v>
      </c>
      <c r="R26" s="276">
        <v>0</v>
      </c>
      <c r="S26" s="276">
        <v>0</v>
      </c>
      <c r="T26" s="279"/>
      <c r="U26" s="258"/>
      <c r="V26" s="258"/>
      <c r="W26" s="253"/>
      <c r="X26" s="253"/>
    </row>
    <row r="27" spans="1:48" ht="13.5" thickBot="1" x14ac:dyDescent="0.25">
      <c r="A27" s="280" t="s">
        <v>48</v>
      </c>
      <c r="B27" s="281">
        <v>105439</v>
      </c>
      <c r="C27" s="281">
        <v>103485</v>
      </c>
      <c r="D27" s="281">
        <v>104097</v>
      </c>
      <c r="E27" s="281">
        <v>108385</v>
      </c>
      <c r="F27" s="282">
        <v>117531</v>
      </c>
      <c r="G27" s="282">
        <v>130132</v>
      </c>
      <c r="H27" s="281">
        <v>132703</v>
      </c>
      <c r="I27" s="281">
        <v>137833</v>
      </c>
      <c r="J27" s="283">
        <v>146795</v>
      </c>
      <c r="K27" s="281">
        <v>147271</v>
      </c>
      <c r="L27" s="292">
        <v>146620</v>
      </c>
      <c r="M27" s="292">
        <v>150588</v>
      </c>
      <c r="N27" s="292">
        <v>149613</v>
      </c>
      <c r="O27" s="292">
        <f>+'vš_druh studia '!E93</f>
        <v>141054</v>
      </c>
      <c r="P27" s="292">
        <f>+'vš_druh studia '!E101</f>
        <v>134257</v>
      </c>
      <c r="Q27" s="292">
        <f>+'vš_druh studia '!E109</f>
        <v>121761</v>
      </c>
      <c r="R27" s="292">
        <f>+'vš_druh studia '!E117</f>
        <v>113093</v>
      </c>
      <c r="S27" s="292">
        <f>+'vš_druh studia '!E125</f>
        <v>102791</v>
      </c>
      <c r="T27" s="293">
        <f>+'vš_druh studia '!E133</f>
        <v>97998</v>
      </c>
      <c r="U27" s="258"/>
      <c r="V27" s="258"/>
      <c r="W27" s="253"/>
      <c r="X27" s="253"/>
    </row>
    <row r="28" spans="1:48" ht="13.5" thickBot="1" x14ac:dyDescent="0.25">
      <c r="A28" s="287" t="s">
        <v>83</v>
      </c>
      <c r="B28" s="288"/>
      <c r="C28" s="288"/>
      <c r="D28" s="288"/>
      <c r="E28" s="288"/>
      <c r="F28" s="288"/>
      <c r="G28" s="288"/>
      <c r="H28" s="288"/>
      <c r="I28" s="288"/>
      <c r="J28" s="289"/>
      <c r="K28" s="288"/>
      <c r="L28" s="288"/>
      <c r="M28" s="288"/>
      <c r="N28" s="288"/>
      <c r="O28" s="288"/>
      <c r="P28" s="288"/>
      <c r="Q28" s="288"/>
      <c r="R28" s="288"/>
      <c r="S28" s="288"/>
      <c r="T28" s="294"/>
      <c r="U28" s="258"/>
      <c r="V28" s="258"/>
      <c r="W28" s="253"/>
      <c r="X28" s="253"/>
    </row>
    <row r="29" spans="1:48" x14ac:dyDescent="0.2">
      <c r="A29" s="259" t="s">
        <v>71</v>
      </c>
      <c r="B29" s="295">
        <v>1.3434387180597662</v>
      </c>
      <c r="C29" s="295">
        <v>1.3569275644141954</v>
      </c>
      <c r="D29" s="295">
        <v>1.598224113891539</v>
      </c>
      <c r="E29" s="295">
        <v>1.4228019171839397</v>
      </c>
      <c r="F29" s="296" t="s">
        <v>21</v>
      </c>
      <c r="G29" s="296">
        <v>1.4377793164222321</v>
      </c>
      <c r="H29" s="295">
        <f>H5/H17</f>
        <v>1.3852204512523287</v>
      </c>
      <c r="I29" s="295">
        <v>1.3908845374746792</v>
      </c>
      <c r="J29" s="297">
        <v>1.3942830918507834</v>
      </c>
      <c r="K29" s="298">
        <v>1.3614165175147022</v>
      </c>
      <c r="L29" s="299">
        <v>1.3685871142803054</v>
      </c>
      <c r="M29" s="299">
        <f t="shared" ref="M29:O37" si="0">M5/M17</f>
        <v>1.3561564349541604</v>
      </c>
      <c r="N29" s="299">
        <f t="shared" si="0"/>
        <v>1.3622938128982314</v>
      </c>
      <c r="O29" s="299">
        <f t="shared" si="0"/>
        <v>1.3517113783533765</v>
      </c>
      <c r="P29" s="299">
        <f t="shared" ref="P29:Q29" si="1">P5/P17</f>
        <v>1.3621213059909547</v>
      </c>
      <c r="Q29" s="299">
        <f t="shared" si="1"/>
        <v>1.3645536010620645</v>
      </c>
      <c r="R29" s="299">
        <f t="shared" ref="R29:T29" si="2">R5/R17</f>
        <v>1.3812014345487149</v>
      </c>
      <c r="S29" s="299">
        <f t="shared" ref="S29" si="3">S5/S17</f>
        <v>1.3926390100737684</v>
      </c>
      <c r="T29" s="300">
        <f t="shared" si="2"/>
        <v>1.3822703569995989</v>
      </c>
      <c r="U29" s="258"/>
      <c r="V29" s="258"/>
      <c r="W29" s="253"/>
      <c r="X29" s="253"/>
    </row>
    <row r="30" spans="1:48" x14ac:dyDescent="0.2">
      <c r="A30" s="266" t="s">
        <v>73</v>
      </c>
      <c r="B30" s="301">
        <v>1.5583850931677019</v>
      </c>
      <c r="C30" s="301">
        <v>1.3920371984888114</v>
      </c>
      <c r="D30" s="301">
        <v>1.5902343316181098</v>
      </c>
      <c r="E30" s="301">
        <v>1.5703672105506381</v>
      </c>
      <c r="F30" s="302" t="s">
        <v>21</v>
      </c>
      <c r="G30" s="302">
        <v>1.2666946661066778</v>
      </c>
      <c r="H30" s="301">
        <f>H6/H18</f>
        <v>1.4897934011717546</v>
      </c>
      <c r="I30" s="301">
        <v>1.4478048198520639</v>
      </c>
      <c r="J30" s="303">
        <v>1.416654530626511</v>
      </c>
      <c r="K30" s="304">
        <v>1.3639733135656043</v>
      </c>
      <c r="L30" s="305">
        <v>1.3734577803704244</v>
      </c>
      <c r="M30" s="305">
        <f t="shared" si="0"/>
        <v>1.361228310374696</v>
      </c>
      <c r="N30" s="305">
        <f t="shared" si="0"/>
        <v>1.3585652894419009</v>
      </c>
      <c r="O30" s="305">
        <f t="shared" si="0"/>
        <v>1.358913540250499</v>
      </c>
      <c r="P30" s="305">
        <f t="shared" ref="P30:Q30" si="4">P6/P18</f>
        <v>1.3555873327970924</v>
      </c>
      <c r="Q30" s="305">
        <f t="shared" si="4"/>
        <v>1.3313973120821234</v>
      </c>
      <c r="R30" s="305">
        <f t="shared" ref="R30:T30" si="5">R6/R18</f>
        <v>1.3445998880805821</v>
      </c>
      <c r="S30" s="305">
        <f t="shared" ref="S30" si="6">S6/S18</f>
        <v>1.3628492880883016</v>
      </c>
      <c r="T30" s="306">
        <f t="shared" si="5"/>
        <v>1.3360890838535515</v>
      </c>
      <c r="U30" s="253"/>
      <c r="V30" s="253"/>
      <c r="W30" s="253"/>
      <c r="X30" s="253"/>
    </row>
    <row r="31" spans="1:48" x14ac:dyDescent="0.2">
      <c r="A31" s="266" t="s">
        <v>74</v>
      </c>
      <c r="B31" s="301">
        <v>1.2736057982685727</v>
      </c>
      <c r="C31" s="301">
        <v>1.2093377315402183</v>
      </c>
      <c r="D31" s="301">
        <v>1.3060084878266696</v>
      </c>
      <c r="E31" s="301">
        <v>1.283584802763134</v>
      </c>
      <c r="F31" s="302" t="s">
        <v>21</v>
      </c>
      <c r="G31" s="302">
        <v>1.3307599931377594</v>
      </c>
      <c r="H31" s="301">
        <f>H7/H19</f>
        <v>1.3671279738765356</v>
      </c>
      <c r="I31" s="301">
        <v>1.3564954682779455</v>
      </c>
      <c r="J31" s="303">
        <v>1.3837682908432645</v>
      </c>
      <c r="K31" s="304">
        <v>1.3524363636363637</v>
      </c>
      <c r="L31" s="305">
        <v>1.3304290429042904</v>
      </c>
      <c r="M31" s="305">
        <f t="shared" si="0"/>
        <v>1.361463778939507</v>
      </c>
      <c r="N31" s="305">
        <f t="shared" si="0"/>
        <v>1.3989169675090252</v>
      </c>
      <c r="O31" s="305">
        <f t="shared" si="0"/>
        <v>1.3250314177996116</v>
      </c>
      <c r="P31" s="305">
        <f t="shared" ref="P31:Q31" si="7">P7/P19</f>
        <v>1.3279746681281208</v>
      </c>
      <c r="Q31" s="305">
        <f t="shared" si="7"/>
        <v>1.337578781512605</v>
      </c>
      <c r="R31" s="305">
        <f t="shared" ref="R31:T31" si="8">R7/R19</f>
        <v>1.3459266382744883</v>
      </c>
      <c r="S31" s="305">
        <f t="shared" ref="S31" si="9">S7/S19</f>
        <v>1.3402451944906917</v>
      </c>
      <c r="T31" s="306">
        <f t="shared" si="8"/>
        <v>1.3440538519072551</v>
      </c>
      <c r="U31" s="253"/>
      <c r="V31" s="258"/>
      <c r="W31" s="258"/>
    </row>
    <row r="32" spans="1:48" x14ac:dyDescent="0.2">
      <c r="A32" s="266" t="s">
        <v>75</v>
      </c>
      <c r="B32" s="301">
        <v>1.9100099672504627</v>
      </c>
      <c r="C32" s="301">
        <v>1.7753944090783282</v>
      </c>
      <c r="D32" s="301">
        <v>1.9479722821765306</v>
      </c>
      <c r="E32" s="301">
        <v>1.8943301897511646</v>
      </c>
      <c r="F32" s="302" t="s">
        <v>21</v>
      </c>
      <c r="G32" s="302">
        <v>1.9135911424903722</v>
      </c>
      <c r="H32" s="301">
        <f>H8/H20</f>
        <v>2.0178275617259605</v>
      </c>
      <c r="I32" s="301">
        <v>2.1196706172079423</v>
      </c>
      <c r="J32" s="303">
        <v>2.1166997223324078</v>
      </c>
      <c r="K32" s="304">
        <v>2.2322795341098169</v>
      </c>
      <c r="L32" s="305">
        <v>2.2034306116113007</v>
      </c>
      <c r="M32" s="305">
        <f t="shared" si="0"/>
        <v>2.2073885710249348</v>
      </c>
      <c r="N32" s="305">
        <f t="shared" si="0"/>
        <v>2.2251111871365037</v>
      </c>
      <c r="O32" s="305">
        <f t="shared" si="0"/>
        <v>2.2283170779603325</v>
      </c>
      <c r="P32" s="305">
        <f t="shared" ref="P32:Q32" si="10">P8/P20</f>
        <v>2.1716337974922815</v>
      </c>
      <c r="Q32" s="305">
        <f t="shared" si="10"/>
        <v>2.2437408928334879</v>
      </c>
      <c r="R32" s="305">
        <f t="shared" ref="R32:T32" si="11">R8/R20</f>
        <v>2.2902969247083775</v>
      </c>
      <c r="S32" s="305">
        <f t="shared" ref="S32" si="12">S8/S20</f>
        <v>2.3437993816557885</v>
      </c>
      <c r="T32" s="306">
        <f t="shared" si="11"/>
        <v>2.4252873563218391</v>
      </c>
      <c r="U32" s="253"/>
      <c r="V32" s="258"/>
      <c r="W32" s="258"/>
    </row>
    <row r="33" spans="1:23" x14ac:dyDescent="0.2">
      <c r="A33" s="266" t="s">
        <v>76</v>
      </c>
      <c r="B33" s="301">
        <v>1.4267513456995702</v>
      </c>
      <c r="C33" s="301">
        <v>1.4089439093090379</v>
      </c>
      <c r="D33" s="301">
        <v>1.5199937641281471</v>
      </c>
      <c r="E33" s="301">
        <v>1.5649373108517077</v>
      </c>
      <c r="F33" s="302" t="s">
        <v>72</v>
      </c>
      <c r="G33" s="302">
        <v>1.6115963347736815</v>
      </c>
      <c r="H33" s="301">
        <v>1.6613153654606709</v>
      </c>
      <c r="I33" s="301">
        <v>1.6613153654606709</v>
      </c>
      <c r="J33" s="303">
        <v>1.6613153654606709</v>
      </c>
      <c r="K33" s="304">
        <v>1.7608829695400172</v>
      </c>
      <c r="L33" s="305">
        <v>1.787443045416687</v>
      </c>
      <c r="M33" s="305">
        <f t="shared" si="0"/>
        <v>1.7488766114180478</v>
      </c>
      <c r="N33" s="305">
        <f t="shared" si="0"/>
        <v>1.6970324535926253</v>
      </c>
      <c r="O33" s="305">
        <f t="shared" si="0"/>
        <v>1.6745276625735275</v>
      </c>
      <c r="P33" s="305">
        <f t="shared" ref="P33:Q33" si="13">P9/P21</f>
        <v>1.6540103474597834</v>
      </c>
      <c r="Q33" s="305">
        <f t="shared" si="13"/>
        <v>1.6429583731584325</v>
      </c>
      <c r="R33" s="305">
        <f t="shared" ref="R33:T33" si="14">R9/R21</f>
        <v>1.6568743887103534</v>
      </c>
      <c r="S33" s="305">
        <f t="shared" ref="S33" si="15">S9/S21</f>
        <v>1.6698647078664317</v>
      </c>
      <c r="T33" s="306">
        <f t="shared" si="14"/>
        <v>1.6613496441992484</v>
      </c>
      <c r="U33" s="253"/>
      <c r="V33" s="258"/>
      <c r="W33" s="258"/>
    </row>
    <row r="34" spans="1:23" x14ac:dyDescent="0.2">
      <c r="A34" s="266" t="s">
        <v>77</v>
      </c>
      <c r="B34" s="301">
        <v>1.7676676109537299</v>
      </c>
      <c r="C34" s="301">
        <v>1.6173848745019102</v>
      </c>
      <c r="D34" s="301">
        <v>1.733469387755102</v>
      </c>
      <c r="E34" s="301">
        <v>1.6615331171838814</v>
      </c>
      <c r="F34" s="302" t="s">
        <v>72</v>
      </c>
      <c r="G34" s="302">
        <v>1.7293314873417722</v>
      </c>
      <c r="H34" s="301">
        <v>1.8328679936353538</v>
      </c>
      <c r="I34" s="301">
        <v>1.8328679936353538</v>
      </c>
      <c r="J34" s="303">
        <v>1.8328679936353538</v>
      </c>
      <c r="K34" s="304">
        <v>1.7210856843807982</v>
      </c>
      <c r="L34" s="305">
        <v>1.6997367746744625</v>
      </c>
      <c r="M34" s="305">
        <f t="shared" si="0"/>
        <v>1.6590171534538711</v>
      </c>
      <c r="N34" s="305">
        <f t="shared" si="0"/>
        <v>1.6854040089939244</v>
      </c>
      <c r="O34" s="305">
        <f t="shared" si="0"/>
        <v>1.6712973988515785</v>
      </c>
      <c r="P34" s="305">
        <f t="shared" ref="P34:Q34" si="16">P10/P22</f>
        <v>1.6347913643498091</v>
      </c>
      <c r="Q34" s="305">
        <f t="shared" si="16"/>
        <v>1.5763381673194312</v>
      </c>
      <c r="R34" s="305">
        <f t="shared" ref="R34:T34" si="17">R10/R22</f>
        <v>1.5550882776388573</v>
      </c>
      <c r="S34" s="305">
        <f t="shared" ref="S34" si="18">S10/S22</f>
        <v>1.5486491259049973</v>
      </c>
      <c r="T34" s="306">
        <f t="shared" si="17"/>
        <v>1.511620217288616</v>
      </c>
      <c r="U34" s="253"/>
      <c r="V34" s="258"/>
      <c r="W34" s="258"/>
    </row>
    <row r="35" spans="1:23" x14ac:dyDescent="0.2">
      <c r="A35" s="266" t="s">
        <v>78</v>
      </c>
      <c r="B35" s="301">
        <v>1.6034796682176815</v>
      </c>
      <c r="C35" s="301">
        <v>1.5175482787573467</v>
      </c>
      <c r="D35" s="301">
        <v>1.6258942065491184</v>
      </c>
      <c r="E35" s="301">
        <v>1.5928961748633881</v>
      </c>
      <c r="F35" s="302" t="s">
        <v>72</v>
      </c>
      <c r="G35" s="302">
        <v>1.5004723493932126</v>
      </c>
      <c r="H35" s="301">
        <f>H11/H23</f>
        <v>1.557035064358633</v>
      </c>
      <c r="I35" s="301">
        <v>1.5829728185454248</v>
      </c>
      <c r="J35" s="303">
        <v>1.5653966557226846</v>
      </c>
      <c r="K35" s="304">
        <v>1.5542510121457489</v>
      </c>
      <c r="L35" s="305">
        <v>1.5812128222075348</v>
      </c>
      <c r="M35" s="305">
        <f t="shared" si="0"/>
        <v>1.5697942532813054</v>
      </c>
      <c r="N35" s="305">
        <f t="shared" si="0"/>
        <v>1.5469902006532898</v>
      </c>
      <c r="O35" s="305">
        <f t="shared" si="0"/>
        <v>1.4454181542789137</v>
      </c>
      <c r="P35" s="305">
        <f t="shared" ref="P35:Q35" si="19">P11/P23</f>
        <v>1.453579418344519</v>
      </c>
      <c r="Q35" s="305">
        <f t="shared" si="19"/>
        <v>1.4706445055602058</v>
      </c>
      <c r="R35" s="305">
        <f t="shared" ref="R35:T35" si="20">R11/R23</f>
        <v>1.4743436754176611</v>
      </c>
      <c r="S35" s="305">
        <f t="shared" ref="S35" si="21">S11/S23</f>
        <v>1.483676865958264</v>
      </c>
      <c r="T35" s="306">
        <f t="shared" si="20"/>
        <v>1.5128681727194739</v>
      </c>
      <c r="U35" s="253"/>
      <c r="V35" s="258"/>
      <c r="W35" s="258"/>
    </row>
    <row r="36" spans="1:23" x14ac:dyDescent="0.2">
      <c r="A36" s="266" t="s">
        <v>79</v>
      </c>
      <c r="B36" s="301">
        <v>1.47166760172932</v>
      </c>
      <c r="C36" s="301">
        <v>1.4406831351021654</v>
      </c>
      <c r="D36" s="301">
        <v>1.521130460891758</v>
      </c>
      <c r="E36" s="301">
        <v>1.5329317534917588</v>
      </c>
      <c r="F36" s="302" t="s">
        <v>72</v>
      </c>
      <c r="G36" s="302">
        <v>1.4618287552585993</v>
      </c>
      <c r="H36" s="301">
        <f>H12/H24</f>
        <v>1.4450955997904662</v>
      </c>
      <c r="I36" s="301">
        <v>1.4208867060463264</v>
      </c>
      <c r="J36" s="303">
        <v>1.4371584699453552</v>
      </c>
      <c r="K36" s="304">
        <v>1.4391138896439251</v>
      </c>
      <c r="L36" s="305">
        <v>1.4470221369337262</v>
      </c>
      <c r="M36" s="305">
        <f t="shared" si="0"/>
        <v>1.478441127694859</v>
      </c>
      <c r="N36" s="305">
        <f t="shared" si="0"/>
        <v>1.4983039848980917</v>
      </c>
      <c r="O36" s="305">
        <f t="shared" si="0"/>
        <v>1.5131996117761242</v>
      </c>
      <c r="P36" s="305">
        <f t="shared" ref="P36:Q36" si="22">P12/P24</f>
        <v>1.5050855867030513</v>
      </c>
      <c r="Q36" s="305">
        <f t="shared" si="22"/>
        <v>1.5454477219845379</v>
      </c>
      <c r="R36" s="305">
        <f t="shared" ref="R36:T36" si="23">R12/R24</f>
        <v>1.5863180673938966</v>
      </c>
      <c r="S36" s="305">
        <f t="shared" ref="S36" si="24">S12/S24</f>
        <v>1.5965211288786405</v>
      </c>
      <c r="T36" s="306">
        <f t="shared" si="23"/>
        <v>1.6018631239083259</v>
      </c>
      <c r="U36" s="253"/>
      <c r="V36" s="258"/>
      <c r="W36" s="258"/>
    </row>
    <row r="37" spans="1:23" x14ac:dyDescent="0.2">
      <c r="A37" s="266" t="s">
        <v>80</v>
      </c>
      <c r="B37" s="301">
        <v>1.3268967614413867</v>
      </c>
      <c r="C37" s="301">
        <v>1.2628795632889798</v>
      </c>
      <c r="D37" s="301">
        <v>1.3336968375136313</v>
      </c>
      <c r="E37" s="301">
        <v>1.328579916815211</v>
      </c>
      <c r="F37" s="302" t="s">
        <v>72</v>
      </c>
      <c r="G37" s="302">
        <v>1.3423469387755103</v>
      </c>
      <c r="H37" s="301">
        <f>H13/H25</f>
        <v>1.4604583602324079</v>
      </c>
      <c r="I37" s="301">
        <v>1.4438436582728256</v>
      </c>
      <c r="J37" s="303">
        <v>1.4281291463954002</v>
      </c>
      <c r="K37" s="304">
        <v>1.4661879114302814</v>
      </c>
      <c r="L37" s="305">
        <v>1.4923582345379232</v>
      </c>
      <c r="M37" s="305">
        <f t="shared" si="0"/>
        <v>1.4647431386347642</v>
      </c>
      <c r="N37" s="305">
        <f t="shared" si="0"/>
        <v>1.4898513436249285</v>
      </c>
      <c r="O37" s="305">
        <f t="shared" si="0"/>
        <v>1.4908402725208176</v>
      </c>
      <c r="P37" s="305">
        <f t="shared" ref="P37:Q37" si="25">P13/P25</f>
        <v>1.4918087596121699</v>
      </c>
      <c r="Q37" s="305">
        <f t="shared" si="25"/>
        <v>1.4866631337219574</v>
      </c>
      <c r="R37" s="305">
        <f t="shared" ref="R37:T37" si="26">R13/R25</f>
        <v>1.4759036144578312</v>
      </c>
      <c r="S37" s="305">
        <f t="shared" ref="S37" si="27">S13/S25</f>
        <v>1.4733882305683872</v>
      </c>
      <c r="T37" s="306">
        <f t="shared" si="26"/>
        <v>1.4614782948768088</v>
      </c>
      <c r="U37" s="253"/>
      <c r="V37" s="253"/>
      <c r="W37" s="253"/>
    </row>
    <row r="38" spans="1:23" x14ac:dyDescent="0.2">
      <c r="A38" s="274" t="s">
        <v>81</v>
      </c>
      <c r="B38" s="307" t="s">
        <v>67</v>
      </c>
      <c r="C38" s="307" t="s">
        <v>67</v>
      </c>
      <c r="D38" s="307" t="s">
        <v>67</v>
      </c>
      <c r="E38" s="307" t="s">
        <v>67</v>
      </c>
      <c r="F38" s="308" t="s">
        <v>72</v>
      </c>
      <c r="G38" s="308">
        <v>1.2141702586206897</v>
      </c>
      <c r="H38" s="307" t="s">
        <v>67</v>
      </c>
      <c r="I38" s="307" t="s">
        <v>67</v>
      </c>
      <c r="J38" s="309" t="s">
        <v>67</v>
      </c>
      <c r="K38" s="310" t="s">
        <v>67</v>
      </c>
      <c r="L38" s="311" t="s">
        <v>67</v>
      </c>
      <c r="M38" s="311" t="s">
        <v>67</v>
      </c>
      <c r="N38" s="311" t="s">
        <v>67</v>
      </c>
      <c r="O38" s="311" t="s">
        <v>67</v>
      </c>
      <c r="P38" s="311" t="s">
        <v>67</v>
      </c>
      <c r="Q38" s="311" t="s">
        <v>67</v>
      </c>
      <c r="R38" s="311" t="s">
        <v>67</v>
      </c>
      <c r="S38" s="311" t="s">
        <v>67</v>
      </c>
      <c r="T38" s="312" t="s">
        <v>67</v>
      </c>
      <c r="U38" s="253"/>
      <c r="V38" s="253"/>
      <c r="W38" s="253"/>
    </row>
    <row r="39" spans="1:23" ht="13.5" thickBot="1" x14ac:dyDescent="0.25">
      <c r="A39" s="280" t="s">
        <v>48</v>
      </c>
      <c r="B39" s="313">
        <v>2.2175760392264721</v>
      </c>
      <c r="C39" s="313">
        <v>2.0116248731700246</v>
      </c>
      <c r="D39" s="313">
        <v>2.2614476190476189</v>
      </c>
      <c r="E39" s="313">
        <v>2.1500257239453182</v>
      </c>
      <c r="F39" s="314" t="s">
        <v>72</v>
      </c>
      <c r="G39" s="314">
        <v>2.1861944105620892</v>
      </c>
      <c r="H39" s="313">
        <f>H15/H27</f>
        <v>2.2211856551848865</v>
      </c>
      <c r="I39" s="313">
        <v>2.2006877738762007</v>
      </c>
      <c r="J39" s="315">
        <v>2.205068119891008</v>
      </c>
      <c r="K39" s="316">
        <v>2.1752695619109699</v>
      </c>
      <c r="L39" s="317">
        <v>2.2165666348383577</v>
      </c>
      <c r="M39" s="317">
        <f t="shared" ref="M39:R39" si="28">M15/M27</f>
        <v>2.2016096900151405</v>
      </c>
      <c r="N39" s="317">
        <f t="shared" si="28"/>
        <v>2.2061318200958473</v>
      </c>
      <c r="O39" s="317">
        <f t="shared" si="28"/>
        <v>2.1938548357366683</v>
      </c>
      <c r="P39" s="317">
        <f t="shared" si="28"/>
        <v>2.1671346745421096</v>
      </c>
      <c r="Q39" s="317">
        <f t="shared" si="28"/>
        <v>2.1391660712379168</v>
      </c>
      <c r="R39" s="317">
        <f t="shared" si="28"/>
        <v>2.1550228572944392</v>
      </c>
      <c r="S39" s="317">
        <f t="shared" ref="S39" si="29">S15/S27</f>
        <v>2.1806481112159624</v>
      </c>
      <c r="T39" s="318">
        <f t="shared" ref="T39" si="30">T15/T27</f>
        <v>2.1767485050715321</v>
      </c>
      <c r="U39" s="253"/>
      <c r="V39" s="253"/>
      <c r="W39" s="253"/>
    </row>
    <row r="40" spans="1:23" ht="13.5" thickBot="1" x14ac:dyDescent="0.25">
      <c r="A40" s="287" t="s">
        <v>84</v>
      </c>
      <c r="B40" s="288"/>
      <c r="C40" s="288"/>
      <c r="D40" s="288"/>
      <c r="E40" s="288"/>
      <c r="F40" s="288"/>
      <c r="G40" s="288"/>
      <c r="H40" s="288"/>
      <c r="I40" s="288"/>
      <c r="J40" s="289"/>
      <c r="K40" s="288"/>
      <c r="L40" s="288"/>
      <c r="M40" s="288"/>
      <c r="N40" s="288"/>
      <c r="O40" s="288"/>
      <c r="P40" s="288"/>
      <c r="Q40" s="288"/>
      <c r="R40" s="288"/>
      <c r="S40" s="288"/>
      <c r="T40" s="294"/>
      <c r="U40" s="253"/>
      <c r="V40" s="253"/>
      <c r="W40" s="253"/>
    </row>
    <row r="41" spans="1:23" x14ac:dyDescent="0.2">
      <c r="A41" s="259" t="s">
        <v>71</v>
      </c>
      <c r="B41" s="319" t="s">
        <v>21</v>
      </c>
      <c r="C41" s="319" t="s">
        <v>21</v>
      </c>
      <c r="D41" s="319">
        <v>11673</v>
      </c>
      <c r="E41" s="319">
        <v>10667</v>
      </c>
      <c r="F41" s="261">
        <v>12368</v>
      </c>
      <c r="G41" s="320">
        <v>12726</v>
      </c>
      <c r="H41" s="321">
        <v>12679</v>
      </c>
      <c r="I41" s="321">
        <v>12903</v>
      </c>
      <c r="J41" s="322">
        <v>13528</v>
      </c>
      <c r="K41" s="263">
        <v>13988</v>
      </c>
      <c r="L41" s="264">
        <v>14488</v>
      </c>
      <c r="M41" s="264">
        <v>15869</v>
      </c>
      <c r="N41" s="264">
        <v>15385</v>
      </c>
      <c r="O41" s="264">
        <v>14756</v>
      </c>
      <c r="P41" s="264">
        <v>14890</v>
      </c>
      <c r="Q41" s="264">
        <v>13939</v>
      </c>
      <c r="R41" s="264">
        <v>12412</v>
      </c>
      <c r="S41" s="264">
        <v>11526</v>
      </c>
      <c r="T41" s="265">
        <v>11368</v>
      </c>
      <c r="U41" s="253"/>
      <c r="V41" s="253"/>
      <c r="W41" s="253"/>
    </row>
    <row r="42" spans="1:23" x14ac:dyDescent="0.2">
      <c r="A42" s="266" t="s">
        <v>73</v>
      </c>
      <c r="B42" s="323" t="s">
        <v>21</v>
      </c>
      <c r="C42" s="323" t="s">
        <v>21</v>
      </c>
      <c r="D42" s="323">
        <v>23660</v>
      </c>
      <c r="E42" s="323">
        <v>24854</v>
      </c>
      <c r="F42" s="268">
        <v>28681</v>
      </c>
      <c r="G42" s="324">
        <v>29427</v>
      </c>
      <c r="H42" s="92">
        <v>29328</v>
      </c>
      <c r="I42" s="92">
        <v>30666</v>
      </c>
      <c r="J42" s="325">
        <v>31289</v>
      </c>
      <c r="K42" s="270">
        <v>32350</v>
      </c>
      <c r="L42" s="271">
        <v>31919</v>
      </c>
      <c r="M42" s="271">
        <v>33424</v>
      </c>
      <c r="N42" s="271">
        <v>33529</v>
      </c>
      <c r="O42" s="271">
        <v>32392</v>
      </c>
      <c r="P42" s="271">
        <v>31555</v>
      </c>
      <c r="Q42" s="271">
        <v>27781</v>
      </c>
      <c r="R42" s="271">
        <v>25001</v>
      </c>
      <c r="S42" s="271">
        <v>22874</v>
      </c>
      <c r="T42" s="272">
        <v>22486</v>
      </c>
      <c r="U42" s="253"/>
      <c r="V42" s="253"/>
      <c r="W42" s="253"/>
    </row>
    <row r="43" spans="1:23" x14ac:dyDescent="0.2">
      <c r="A43" s="266" t="s">
        <v>74</v>
      </c>
      <c r="B43" s="323" t="s">
        <v>21</v>
      </c>
      <c r="C43" s="323" t="s">
        <v>21</v>
      </c>
      <c r="D43" s="323">
        <v>3809</v>
      </c>
      <c r="E43" s="323">
        <v>4718</v>
      </c>
      <c r="F43" s="268">
        <v>5029</v>
      </c>
      <c r="G43" s="324">
        <v>5456</v>
      </c>
      <c r="H43" s="92">
        <v>5786</v>
      </c>
      <c r="I43" s="92">
        <v>6106</v>
      </c>
      <c r="J43" s="325">
        <v>6069</v>
      </c>
      <c r="K43" s="270">
        <v>6371</v>
      </c>
      <c r="L43" s="271">
        <v>7054</v>
      </c>
      <c r="M43" s="271">
        <v>7313</v>
      </c>
      <c r="N43" s="271">
        <v>6993</v>
      </c>
      <c r="O43" s="271">
        <v>7798</v>
      </c>
      <c r="P43" s="271">
        <v>7204</v>
      </c>
      <c r="Q43" s="271">
        <v>6610</v>
      </c>
      <c r="R43" s="271">
        <v>6282</v>
      </c>
      <c r="S43" s="271">
        <v>5766</v>
      </c>
      <c r="T43" s="272">
        <v>6086</v>
      </c>
      <c r="U43" s="253"/>
      <c r="V43" s="253"/>
      <c r="W43" s="253"/>
    </row>
    <row r="44" spans="1:23" x14ac:dyDescent="0.2">
      <c r="A44" s="266" t="s">
        <v>75</v>
      </c>
      <c r="B44" s="323" t="s">
        <v>21</v>
      </c>
      <c r="C44" s="323" t="s">
        <v>21</v>
      </c>
      <c r="D44" s="323">
        <v>7639</v>
      </c>
      <c r="E44" s="323">
        <v>7636</v>
      </c>
      <c r="F44" s="268">
        <v>8875</v>
      </c>
      <c r="G44" s="324">
        <v>10794</v>
      </c>
      <c r="H44" s="92">
        <v>11128</v>
      </c>
      <c r="I44" s="92">
        <v>11433</v>
      </c>
      <c r="J44" s="325">
        <v>11058</v>
      </c>
      <c r="K44" s="270">
        <v>10516</v>
      </c>
      <c r="L44" s="271">
        <v>11359</v>
      </c>
      <c r="M44" s="271">
        <v>12478</v>
      </c>
      <c r="N44" s="271">
        <v>12855</v>
      </c>
      <c r="O44" s="271">
        <v>13391</v>
      </c>
      <c r="P44" s="271">
        <v>13773</v>
      </c>
      <c r="Q44" s="271">
        <v>12957</v>
      </c>
      <c r="R44" s="271">
        <v>12798</v>
      </c>
      <c r="S44" s="271">
        <v>12315</v>
      </c>
      <c r="T44" s="272">
        <v>11704</v>
      </c>
      <c r="U44" s="253"/>
      <c r="V44" s="253"/>
      <c r="W44" s="253"/>
    </row>
    <row r="45" spans="1:23" x14ac:dyDescent="0.2">
      <c r="A45" s="266" t="s">
        <v>76</v>
      </c>
      <c r="B45" s="323" t="s">
        <v>21</v>
      </c>
      <c r="C45" s="323" t="s">
        <v>21</v>
      </c>
      <c r="D45" s="323">
        <v>21749</v>
      </c>
      <c r="E45" s="323">
        <v>23028</v>
      </c>
      <c r="F45" s="268">
        <v>25404</v>
      </c>
      <c r="G45" s="324">
        <v>28849</v>
      </c>
      <c r="H45" s="92">
        <v>30533</v>
      </c>
      <c r="I45" s="92">
        <v>31575</v>
      </c>
      <c r="J45" s="325">
        <v>34788</v>
      </c>
      <c r="K45" s="270">
        <v>35410</v>
      </c>
      <c r="L45" s="271">
        <v>35873</v>
      </c>
      <c r="M45" s="271">
        <v>35609</v>
      </c>
      <c r="N45" s="271">
        <v>34391</v>
      </c>
      <c r="O45" s="271">
        <v>31500</v>
      </c>
      <c r="P45" s="271">
        <v>29949</v>
      </c>
      <c r="Q45" s="271">
        <v>25424</v>
      </c>
      <c r="R45" s="271">
        <v>24132</v>
      </c>
      <c r="S45" s="271">
        <v>22536</v>
      </c>
      <c r="T45" s="272">
        <v>21240</v>
      </c>
      <c r="U45" s="253"/>
      <c r="V45" s="253"/>
      <c r="W45" s="253"/>
    </row>
    <row r="46" spans="1:23" x14ac:dyDescent="0.2">
      <c r="A46" s="266" t="s">
        <v>77</v>
      </c>
      <c r="B46" s="323" t="s">
        <v>21</v>
      </c>
      <c r="C46" s="323" t="s">
        <v>21</v>
      </c>
      <c r="D46" s="323">
        <v>22778</v>
      </c>
      <c r="E46" s="323">
        <v>21913</v>
      </c>
      <c r="F46" s="268">
        <v>23714</v>
      </c>
      <c r="G46" s="324">
        <v>27438</v>
      </c>
      <c r="H46" s="92">
        <v>29345</v>
      </c>
      <c r="I46" s="92">
        <v>32502</v>
      </c>
      <c r="J46" s="325">
        <v>35214</v>
      </c>
      <c r="K46" s="270">
        <v>37670</v>
      </c>
      <c r="L46" s="271">
        <v>38924</v>
      </c>
      <c r="M46" s="271">
        <v>39250</v>
      </c>
      <c r="N46" s="271">
        <v>38426</v>
      </c>
      <c r="O46" s="271">
        <v>34555</v>
      </c>
      <c r="P46" s="271">
        <v>30185</v>
      </c>
      <c r="Q46" s="271">
        <v>25298</v>
      </c>
      <c r="R46" s="271">
        <v>23620</v>
      </c>
      <c r="S46" s="271">
        <v>20232</v>
      </c>
      <c r="T46" s="272">
        <v>19780</v>
      </c>
      <c r="U46" s="253"/>
      <c r="V46" s="253"/>
      <c r="W46" s="253"/>
    </row>
    <row r="47" spans="1:23" x14ac:dyDescent="0.2">
      <c r="A47" s="266" t="s">
        <v>78</v>
      </c>
      <c r="B47" s="323" t="s">
        <v>21</v>
      </c>
      <c r="C47" s="323" t="s">
        <v>21</v>
      </c>
      <c r="D47" s="323">
        <v>8705</v>
      </c>
      <c r="E47" s="323">
        <v>8652</v>
      </c>
      <c r="F47" s="268">
        <v>10038</v>
      </c>
      <c r="G47" s="324">
        <v>12641</v>
      </c>
      <c r="H47" s="92">
        <v>12334</v>
      </c>
      <c r="I47" s="92">
        <v>11117</v>
      </c>
      <c r="J47" s="325">
        <v>11928</v>
      </c>
      <c r="K47" s="270">
        <v>10959</v>
      </c>
      <c r="L47" s="271">
        <v>11104</v>
      </c>
      <c r="M47" s="271">
        <v>10335</v>
      </c>
      <c r="N47" s="271">
        <v>9694</v>
      </c>
      <c r="O47" s="271">
        <v>8497</v>
      </c>
      <c r="P47" s="271">
        <v>8202</v>
      </c>
      <c r="Q47" s="271">
        <v>7655</v>
      </c>
      <c r="R47" s="271">
        <v>7776</v>
      </c>
      <c r="S47" s="271">
        <v>7230</v>
      </c>
      <c r="T47" s="272">
        <v>6378</v>
      </c>
      <c r="U47" s="253"/>
      <c r="V47" s="253"/>
      <c r="W47" s="253"/>
    </row>
    <row r="48" spans="1:23" x14ac:dyDescent="0.2">
      <c r="A48" s="266" t="s">
        <v>79</v>
      </c>
      <c r="B48" s="323" t="s">
        <v>21</v>
      </c>
      <c r="C48" s="323" t="s">
        <v>21</v>
      </c>
      <c r="D48" s="323">
        <v>22956</v>
      </c>
      <c r="E48" s="323">
        <v>23739</v>
      </c>
      <c r="F48" s="268">
        <v>24212</v>
      </c>
      <c r="G48" s="324">
        <v>29102</v>
      </c>
      <c r="H48" s="92">
        <v>26798</v>
      </c>
      <c r="I48" s="92">
        <v>27268</v>
      </c>
      <c r="J48" s="325">
        <v>30298</v>
      </c>
      <c r="K48" s="270">
        <v>26640</v>
      </c>
      <c r="L48" s="271">
        <v>26448</v>
      </c>
      <c r="M48" s="271">
        <v>28359</v>
      </c>
      <c r="N48" s="271">
        <v>30610</v>
      </c>
      <c r="O48" s="271">
        <v>27800</v>
      </c>
      <c r="P48" s="271">
        <v>25058</v>
      </c>
      <c r="Q48" s="271">
        <v>23169</v>
      </c>
      <c r="R48" s="271">
        <v>19703</v>
      </c>
      <c r="S48" s="271">
        <v>17285</v>
      </c>
      <c r="T48" s="272">
        <v>16173</v>
      </c>
      <c r="U48" s="253"/>
      <c r="V48" s="253"/>
      <c r="W48" s="253"/>
    </row>
    <row r="49" spans="1:23" x14ac:dyDescent="0.2">
      <c r="A49" s="266" t="s">
        <v>80</v>
      </c>
      <c r="B49" s="323" t="s">
        <v>21</v>
      </c>
      <c r="C49" s="323" t="s">
        <v>21</v>
      </c>
      <c r="D49" s="323">
        <v>4633</v>
      </c>
      <c r="E49" s="323">
        <v>4400</v>
      </c>
      <c r="F49" s="268">
        <v>4965</v>
      </c>
      <c r="G49" s="324">
        <v>5454</v>
      </c>
      <c r="H49" s="92">
        <v>5634</v>
      </c>
      <c r="I49" s="92">
        <v>5863</v>
      </c>
      <c r="J49" s="325">
        <v>6194</v>
      </c>
      <c r="K49" s="270">
        <v>5767</v>
      </c>
      <c r="L49" s="271">
        <v>6348</v>
      </c>
      <c r="M49" s="271">
        <v>6317</v>
      </c>
      <c r="N49" s="271">
        <v>6278</v>
      </c>
      <c r="O49" s="271">
        <v>5879</v>
      </c>
      <c r="P49" s="271">
        <v>5249</v>
      </c>
      <c r="Q49" s="271">
        <v>5020</v>
      </c>
      <c r="R49" s="271">
        <v>4836</v>
      </c>
      <c r="S49" s="271">
        <v>4361</v>
      </c>
      <c r="T49" s="272">
        <v>4429</v>
      </c>
      <c r="U49" s="253"/>
      <c r="V49" s="253"/>
      <c r="W49" s="253"/>
    </row>
    <row r="50" spans="1:23" x14ac:dyDescent="0.2">
      <c r="A50" s="274" t="s">
        <v>81</v>
      </c>
      <c r="B50" s="326" t="s">
        <v>21</v>
      </c>
      <c r="C50" s="326" t="s">
        <v>21</v>
      </c>
      <c r="D50" s="276">
        <v>0</v>
      </c>
      <c r="E50" s="276">
        <v>0</v>
      </c>
      <c r="F50" s="276">
        <v>0</v>
      </c>
      <c r="G50" s="276">
        <v>0</v>
      </c>
      <c r="H50" s="275">
        <v>0</v>
      </c>
      <c r="I50" s="275">
        <v>0</v>
      </c>
      <c r="J50" s="277">
        <v>0</v>
      </c>
      <c r="K50" s="278">
        <v>0</v>
      </c>
      <c r="L50" s="276">
        <v>0</v>
      </c>
      <c r="M50" s="276">
        <v>0</v>
      </c>
      <c r="N50" s="276">
        <v>0</v>
      </c>
      <c r="O50" s="276">
        <v>0</v>
      </c>
      <c r="P50" s="276">
        <v>0</v>
      </c>
      <c r="Q50" s="276">
        <v>0</v>
      </c>
      <c r="R50" s="276">
        <v>0</v>
      </c>
      <c r="S50" s="276">
        <v>0</v>
      </c>
      <c r="T50" s="279"/>
      <c r="U50" s="253"/>
      <c r="V50" s="253"/>
      <c r="W50" s="253"/>
    </row>
    <row r="51" spans="1:23" ht="13.5" thickBot="1" x14ac:dyDescent="0.25">
      <c r="A51" s="280" t="s">
        <v>48</v>
      </c>
      <c r="B51" s="327" t="s">
        <v>21</v>
      </c>
      <c r="C51" s="327" t="s">
        <v>21</v>
      </c>
      <c r="D51" s="327">
        <v>93669</v>
      </c>
      <c r="E51" s="327">
        <v>97965</v>
      </c>
      <c r="F51" s="327">
        <v>107156</v>
      </c>
      <c r="G51" s="327">
        <v>119283</v>
      </c>
      <c r="H51" s="327">
        <v>121312</v>
      </c>
      <c r="I51" s="327">
        <v>127124</v>
      </c>
      <c r="J51" s="327">
        <v>135226</v>
      </c>
      <c r="K51" s="327">
        <v>136113</v>
      </c>
      <c r="L51" s="327">
        <v>136766</v>
      </c>
      <c r="M51" s="327">
        <v>140072</v>
      </c>
      <c r="N51" s="327">
        <v>139280</v>
      </c>
      <c r="O51" s="327">
        <f>+'vš_druh studia '!H93</f>
        <v>130728</v>
      </c>
      <c r="P51" s="327">
        <f>+'vš_druh studia '!H101</f>
        <v>123766</v>
      </c>
      <c r="Q51" s="327">
        <f>+'vš_druh studia '!H109</f>
        <v>111374</v>
      </c>
      <c r="R51" s="327">
        <f>+'vš_druh studia '!H117</f>
        <v>103442</v>
      </c>
      <c r="S51" s="327">
        <f>+'vš_druh studia '!H125</f>
        <v>94068</v>
      </c>
      <c r="T51" s="286">
        <f>+'vš_druh studia '!H133</f>
        <v>90528</v>
      </c>
      <c r="U51" s="253"/>
      <c r="V51" s="253"/>
      <c r="W51" s="253"/>
    </row>
    <row r="52" spans="1:23" ht="13.5" thickBot="1" x14ac:dyDescent="0.25">
      <c r="A52" s="287" t="s">
        <v>44</v>
      </c>
      <c r="B52" s="288"/>
      <c r="C52" s="288"/>
      <c r="D52" s="288"/>
      <c r="E52" s="288"/>
      <c r="F52" s="288"/>
      <c r="G52" s="288"/>
      <c r="H52" s="288"/>
      <c r="I52" s="288"/>
      <c r="J52" s="289"/>
      <c r="K52" s="288"/>
      <c r="L52" s="288"/>
      <c r="M52" s="288"/>
      <c r="N52" s="288"/>
      <c r="O52" s="288"/>
      <c r="P52" s="288"/>
      <c r="Q52" s="288"/>
      <c r="R52" s="288"/>
      <c r="S52" s="288"/>
      <c r="T52" s="294"/>
      <c r="U52" s="253"/>
      <c r="V52" s="253"/>
      <c r="W52" s="253"/>
    </row>
    <row r="53" spans="1:23" x14ac:dyDescent="0.2">
      <c r="A53" s="259" t="s">
        <v>71</v>
      </c>
      <c r="B53" s="260">
        <v>4421</v>
      </c>
      <c r="C53" s="260">
        <v>4662</v>
      </c>
      <c r="D53" s="260">
        <v>6267</v>
      </c>
      <c r="E53" s="260">
        <v>6869</v>
      </c>
      <c r="F53" s="261">
        <v>7876</v>
      </c>
      <c r="G53" s="261">
        <v>8137</v>
      </c>
      <c r="H53" s="260">
        <v>8781</v>
      </c>
      <c r="I53" s="260">
        <v>9189</v>
      </c>
      <c r="J53" s="262">
        <v>10262</v>
      </c>
      <c r="K53" s="263">
        <v>11385</v>
      </c>
      <c r="L53" s="264">
        <v>11467</v>
      </c>
      <c r="M53" s="264">
        <v>12486</v>
      </c>
      <c r="N53" s="264">
        <v>11206</v>
      </c>
      <c r="O53" s="264">
        <v>10965</v>
      </c>
      <c r="P53" s="264">
        <v>10475</v>
      </c>
      <c r="Q53" s="264">
        <v>10109</v>
      </c>
      <c r="R53" s="264">
        <v>9518</v>
      </c>
      <c r="S53" s="264">
        <v>8555</v>
      </c>
      <c r="T53" s="265">
        <v>8558</v>
      </c>
      <c r="U53" s="253"/>
      <c r="V53" s="253"/>
      <c r="W53" s="253"/>
    </row>
    <row r="54" spans="1:23" x14ac:dyDescent="0.2">
      <c r="A54" s="266" t="s">
        <v>73</v>
      </c>
      <c r="B54" s="267">
        <v>18673</v>
      </c>
      <c r="C54" s="267">
        <v>15441</v>
      </c>
      <c r="D54" s="267">
        <v>20423</v>
      </c>
      <c r="E54" s="267">
        <v>21378</v>
      </c>
      <c r="F54" s="268">
        <v>24861</v>
      </c>
      <c r="G54" s="268">
        <v>25943</v>
      </c>
      <c r="H54" s="267">
        <v>25936</v>
      </c>
      <c r="I54" s="267">
        <v>27595</v>
      </c>
      <c r="J54" s="269">
        <v>28183</v>
      </c>
      <c r="K54" s="270">
        <v>29323</v>
      </c>
      <c r="L54" s="271">
        <v>28973</v>
      </c>
      <c r="M54" s="271">
        <v>29749</v>
      </c>
      <c r="N54" s="271">
        <v>29212</v>
      </c>
      <c r="O54" s="271">
        <v>28098</v>
      </c>
      <c r="P54" s="271">
        <v>27427</v>
      </c>
      <c r="Q54" s="271">
        <v>24426</v>
      </c>
      <c r="R54" s="271">
        <v>21789</v>
      </c>
      <c r="S54" s="271">
        <v>20073</v>
      </c>
      <c r="T54" s="272">
        <v>19541</v>
      </c>
      <c r="U54" s="253"/>
      <c r="V54" s="253"/>
      <c r="W54" s="253"/>
    </row>
    <row r="55" spans="1:23" x14ac:dyDescent="0.2">
      <c r="A55" s="266" t="s">
        <v>74</v>
      </c>
      <c r="B55" s="267">
        <v>2170</v>
      </c>
      <c r="C55" s="267">
        <v>2273</v>
      </c>
      <c r="D55" s="267">
        <v>2604</v>
      </c>
      <c r="E55" s="267">
        <v>3268</v>
      </c>
      <c r="F55" s="268">
        <v>3583</v>
      </c>
      <c r="G55" s="268">
        <v>3979</v>
      </c>
      <c r="H55" s="267">
        <v>4119</v>
      </c>
      <c r="I55" s="267">
        <v>4753</v>
      </c>
      <c r="J55" s="269">
        <v>4717</v>
      </c>
      <c r="K55" s="270">
        <v>5340</v>
      </c>
      <c r="L55" s="271">
        <v>5588</v>
      </c>
      <c r="M55" s="271">
        <v>5476</v>
      </c>
      <c r="N55" s="271">
        <v>5442</v>
      </c>
      <c r="O55" s="271">
        <v>6160</v>
      </c>
      <c r="P55" s="271">
        <v>5548</v>
      </c>
      <c r="Q55" s="271">
        <v>5128</v>
      </c>
      <c r="R55" s="271">
        <v>4910</v>
      </c>
      <c r="S55" s="271">
        <v>4942</v>
      </c>
      <c r="T55" s="272">
        <v>5235</v>
      </c>
      <c r="U55" s="253"/>
      <c r="V55" s="253"/>
      <c r="W55" s="253"/>
    </row>
    <row r="56" spans="1:23" x14ac:dyDescent="0.2">
      <c r="A56" s="266" t="s">
        <v>75</v>
      </c>
      <c r="B56" s="267">
        <v>2530</v>
      </c>
      <c r="C56" s="267">
        <v>2592</v>
      </c>
      <c r="D56" s="267">
        <v>2907</v>
      </c>
      <c r="E56" s="267">
        <v>3345</v>
      </c>
      <c r="F56" s="268">
        <v>3913</v>
      </c>
      <c r="G56" s="268">
        <v>4304</v>
      </c>
      <c r="H56" s="267">
        <v>4660</v>
      </c>
      <c r="I56" s="267">
        <v>5194</v>
      </c>
      <c r="J56" s="269">
        <v>5041</v>
      </c>
      <c r="K56" s="270">
        <v>5285</v>
      </c>
      <c r="L56" s="271">
        <v>5888</v>
      </c>
      <c r="M56" s="271">
        <v>6300</v>
      </c>
      <c r="N56" s="271">
        <v>6588</v>
      </c>
      <c r="O56" s="271">
        <v>6320</v>
      </c>
      <c r="P56" s="271">
        <v>6480</v>
      </c>
      <c r="Q56" s="271">
        <v>6127</v>
      </c>
      <c r="R56" s="271">
        <v>6291</v>
      </c>
      <c r="S56" s="271">
        <v>6341</v>
      </c>
      <c r="T56" s="272">
        <v>6491</v>
      </c>
      <c r="U56" s="253"/>
      <c r="V56" s="253"/>
      <c r="W56" s="253"/>
    </row>
    <row r="57" spans="1:23" x14ac:dyDescent="0.2">
      <c r="A57" s="266" t="s">
        <v>76</v>
      </c>
      <c r="B57" s="267">
        <v>5314</v>
      </c>
      <c r="C57" s="267">
        <v>5668</v>
      </c>
      <c r="D57" s="267">
        <v>6943</v>
      </c>
      <c r="E57" s="267">
        <v>8413</v>
      </c>
      <c r="F57" s="268">
        <v>10472</v>
      </c>
      <c r="G57" s="268">
        <v>12353</v>
      </c>
      <c r="H57" s="267">
        <v>13882</v>
      </c>
      <c r="I57" s="267">
        <v>15768</v>
      </c>
      <c r="J57" s="269">
        <v>17804</v>
      </c>
      <c r="K57" s="270">
        <v>20374</v>
      </c>
      <c r="L57" s="271">
        <v>20259</v>
      </c>
      <c r="M57" s="271">
        <v>19578</v>
      </c>
      <c r="N57" s="271">
        <v>18378</v>
      </c>
      <c r="O57" s="271">
        <v>17411</v>
      </c>
      <c r="P57" s="271">
        <v>16119</v>
      </c>
      <c r="Q57" s="271">
        <v>14424</v>
      </c>
      <c r="R57" s="271">
        <v>14207</v>
      </c>
      <c r="S57" s="271">
        <v>13662</v>
      </c>
      <c r="T57" s="272">
        <v>13098</v>
      </c>
      <c r="U57" s="253"/>
      <c r="V57" s="253"/>
      <c r="W57" s="253"/>
    </row>
    <row r="58" spans="1:23" x14ac:dyDescent="0.2">
      <c r="A58" s="266" t="s">
        <v>77</v>
      </c>
      <c r="B58" s="267">
        <v>8484</v>
      </c>
      <c r="C58" s="267">
        <v>9824</v>
      </c>
      <c r="D58" s="267">
        <v>11669</v>
      </c>
      <c r="E58" s="267">
        <v>12927</v>
      </c>
      <c r="F58" s="268">
        <v>14330</v>
      </c>
      <c r="G58" s="268">
        <v>15839</v>
      </c>
      <c r="H58" s="267">
        <v>17928</v>
      </c>
      <c r="I58" s="267">
        <v>21712</v>
      </c>
      <c r="J58" s="269">
        <v>25096</v>
      </c>
      <c r="K58" s="270">
        <v>27553</v>
      </c>
      <c r="L58" s="271">
        <v>28715</v>
      </c>
      <c r="M58" s="271">
        <v>27477</v>
      </c>
      <c r="N58" s="271">
        <v>26766</v>
      </c>
      <c r="O58" s="271">
        <v>24211</v>
      </c>
      <c r="P58" s="271">
        <v>22464</v>
      </c>
      <c r="Q58" s="271">
        <v>19136</v>
      </c>
      <c r="R58" s="271">
        <v>18655</v>
      </c>
      <c r="S58" s="271">
        <v>16348</v>
      </c>
      <c r="T58" s="272">
        <v>16332</v>
      </c>
      <c r="U58" s="253"/>
      <c r="V58" s="253"/>
      <c r="W58" s="253"/>
    </row>
    <row r="59" spans="1:23" x14ac:dyDescent="0.2">
      <c r="A59" s="266" t="s">
        <v>78</v>
      </c>
      <c r="B59" s="267">
        <v>1814</v>
      </c>
      <c r="C59" s="267">
        <v>1880</v>
      </c>
      <c r="D59" s="267">
        <v>2068</v>
      </c>
      <c r="E59" s="267">
        <v>2412</v>
      </c>
      <c r="F59" s="268">
        <v>2737</v>
      </c>
      <c r="G59" s="268">
        <v>2610</v>
      </c>
      <c r="H59" s="267">
        <v>3278</v>
      </c>
      <c r="I59" s="267">
        <v>3090</v>
      </c>
      <c r="J59" s="269">
        <v>3754</v>
      </c>
      <c r="K59" s="270">
        <v>3958</v>
      </c>
      <c r="L59" s="271">
        <v>3990</v>
      </c>
      <c r="M59" s="271">
        <v>3730</v>
      </c>
      <c r="N59" s="271">
        <v>3316</v>
      </c>
      <c r="O59" s="271">
        <v>3075</v>
      </c>
      <c r="P59" s="271">
        <v>3321</v>
      </c>
      <c r="Q59" s="271">
        <v>3408</v>
      </c>
      <c r="R59" s="271">
        <v>3832</v>
      </c>
      <c r="S59" s="271">
        <v>3722</v>
      </c>
      <c r="T59" s="272">
        <v>3707</v>
      </c>
      <c r="U59" s="253"/>
      <c r="V59" s="253"/>
      <c r="W59" s="253"/>
    </row>
    <row r="60" spans="1:23" x14ac:dyDescent="0.2">
      <c r="A60" s="266" t="s">
        <v>79</v>
      </c>
      <c r="B60" s="267">
        <v>8923</v>
      </c>
      <c r="C60" s="267">
        <v>8012</v>
      </c>
      <c r="D60" s="267">
        <v>8884</v>
      </c>
      <c r="E60" s="267">
        <v>10535</v>
      </c>
      <c r="F60" s="268">
        <v>11385</v>
      </c>
      <c r="G60" s="268">
        <v>12854</v>
      </c>
      <c r="H60" s="267">
        <v>13528</v>
      </c>
      <c r="I60" s="267">
        <v>13458</v>
      </c>
      <c r="J60" s="269">
        <v>14988</v>
      </c>
      <c r="K60" s="270">
        <v>14315</v>
      </c>
      <c r="L60" s="271">
        <v>14336</v>
      </c>
      <c r="M60" s="271">
        <v>14984</v>
      </c>
      <c r="N60" s="271">
        <v>14128</v>
      </c>
      <c r="O60" s="271">
        <v>12821</v>
      </c>
      <c r="P60" s="271">
        <v>11852</v>
      </c>
      <c r="Q60" s="271">
        <v>10999</v>
      </c>
      <c r="R60" s="271">
        <v>9515</v>
      </c>
      <c r="S60" s="271">
        <v>9106</v>
      </c>
      <c r="T60" s="272">
        <v>9652</v>
      </c>
      <c r="U60" s="253"/>
      <c r="V60" s="253"/>
      <c r="W60" s="253"/>
    </row>
    <row r="61" spans="1:23" x14ac:dyDescent="0.2">
      <c r="A61" s="266" t="s">
        <v>80</v>
      </c>
      <c r="B61" s="267">
        <v>1888</v>
      </c>
      <c r="C61" s="267">
        <v>989</v>
      </c>
      <c r="D61" s="267">
        <v>1031</v>
      </c>
      <c r="E61" s="267">
        <v>1012</v>
      </c>
      <c r="F61" s="268">
        <v>1320</v>
      </c>
      <c r="G61" s="268">
        <v>1678</v>
      </c>
      <c r="H61" s="267">
        <v>1910</v>
      </c>
      <c r="I61" s="267">
        <v>2178</v>
      </c>
      <c r="J61" s="269">
        <v>2421</v>
      </c>
      <c r="K61" s="270">
        <v>2487</v>
      </c>
      <c r="L61" s="271">
        <v>2634</v>
      </c>
      <c r="M61" s="271">
        <v>2598</v>
      </c>
      <c r="N61" s="271">
        <v>2579</v>
      </c>
      <c r="O61" s="271">
        <v>2462</v>
      </c>
      <c r="P61" s="271">
        <v>2244</v>
      </c>
      <c r="Q61" s="271">
        <v>2237</v>
      </c>
      <c r="R61" s="271">
        <v>2135</v>
      </c>
      <c r="S61" s="271">
        <v>1999</v>
      </c>
      <c r="T61" s="272">
        <v>2228</v>
      </c>
      <c r="U61" s="253"/>
      <c r="V61" s="253"/>
      <c r="W61" s="253"/>
    </row>
    <row r="62" spans="1:23" x14ac:dyDescent="0.2">
      <c r="A62" s="274" t="s">
        <v>81</v>
      </c>
      <c r="B62" s="275">
        <v>0</v>
      </c>
      <c r="C62" s="275">
        <v>0</v>
      </c>
      <c r="D62" s="275">
        <v>0</v>
      </c>
      <c r="E62" s="275">
        <v>0</v>
      </c>
      <c r="F62" s="276">
        <v>0</v>
      </c>
      <c r="G62" s="276">
        <v>0</v>
      </c>
      <c r="H62" s="275">
        <v>0</v>
      </c>
      <c r="I62" s="275">
        <v>0</v>
      </c>
      <c r="J62" s="277">
        <v>0</v>
      </c>
      <c r="K62" s="278">
        <v>0</v>
      </c>
      <c r="L62" s="276">
        <v>0</v>
      </c>
      <c r="M62" s="276">
        <v>0</v>
      </c>
      <c r="N62" s="276">
        <v>0</v>
      </c>
      <c r="O62" s="276">
        <v>0</v>
      </c>
      <c r="P62" s="276">
        <v>0</v>
      </c>
      <c r="Q62" s="276">
        <v>0</v>
      </c>
      <c r="R62" s="276">
        <v>0</v>
      </c>
      <c r="S62" s="276">
        <v>0</v>
      </c>
      <c r="T62" s="279"/>
      <c r="U62" s="253"/>
      <c r="V62" s="253"/>
      <c r="W62" s="253"/>
    </row>
    <row r="63" spans="1:23" ht="13.5" thickBot="1" x14ac:dyDescent="0.25">
      <c r="A63" s="280" t="s">
        <v>48</v>
      </c>
      <c r="B63" s="281">
        <v>47405</v>
      </c>
      <c r="C63" s="281">
        <v>45214</v>
      </c>
      <c r="D63" s="281">
        <v>54492</v>
      </c>
      <c r="E63" s="281">
        <v>60929</v>
      </c>
      <c r="F63" s="282">
        <v>69576</v>
      </c>
      <c r="G63" s="282">
        <v>75550</v>
      </c>
      <c r="H63" s="281">
        <v>81055</v>
      </c>
      <c r="I63" s="281">
        <v>89074</v>
      </c>
      <c r="J63" s="283">
        <v>97186</v>
      </c>
      <c r="K63" s="281">
        <v>104002</v>
      </c>
      <c r="L63" s="328">
        <v>105569</v>
      </c>
      <c r="M63" s="328">
        <v>106437</v>
      </c>
      <c r="N63" s="328">
        <v>103761</v>
      </c>
      <c r="O63" s="328">
        <f>+'vš_druh studia '!K93</f>
        <v>98261</v>
      </c>
      <c r="P63" s="328">
        <f>+'vš_druh studia '!K101</f>
        <v>93714</v>
      </c>
      <c r="Q63" s="328">
        <f>+'vš_druh studia '!K109</f>
        <v>84764</v>
      </c>
      <c r="R63" s="328">
        <f>+'vš_druh studia '!K117</f>
        <v>80302</v>
      </c>
      <c r="S63" s="328">
        <f>+'vš_druh studia '!K125</f>
        <v>74767</v>
      </c>
      <c r="T63" s="286">
        <f>+'vš_druh studia '!K133</f>
        <v>74623</v>
      </c>
      <c r="U63" s="253"/>
      <c r="V63" s="253"/>
      <c r="W63" s="253"/>
    </row>
    <row r="64" spans="1:23" ht="13.5" thickBot="1" x14ac:dyDescent="0.25">
      <c r="A64" s="287" t="s">
        <v>85</v>
      </c>
      <c r="B64" s="288"/>
      <c r="C64" s="288"/>
      <c r="D64" s="288"/>
      <c r="E64" s="288"/>
      <c r="F64" s="288"/>
      <c r="G64" s="288"/>
      <c r="H64" s="288"/>
      <c r="I64" s="288"/>
      <c r="J64" s="289"/>
      <c r="K64" s="288"/>
      <c r="L64" s="288"/>
      <c r="M64" s="288"/>
      <c r="N64" s="288"/>
      <c r="O64" s="288"/>
      <c r="P64" s="288"/>
      <c r="Q64" s="288"/>
      <c r="R64" s="288"/>
      <c r="S64" s="288"/>
      <c r="T64" s="294"/>
      <c r="U64" s="253"/>
      <c r="V64" s="253"/>
      <c r="W64" s="253"/>
    </row>
    <row r="65" spans="1:23" x14ac:dyDescent="0.2">
      <c r="A65" s="329" t="s">
        <v>71</v>
      </c>
      <c r="B65" s="330" t="s">
        <v>21</v>
      </c>
      <c r="C65" s="330" t="s">
        <v>21</v>
      </c>
      <c r="D65" s="330">
        <v>0.46165700447640712</v>
      </c>
      <c r="E65" s="330">
        <v>0.539954427594877</v>
      </c>
      <c r="F65" s="330">
        <f t="shared" ref="F65:F73" si="31">F53/F41</f>
        <v>0.63680465717981893</v>
      </c>
      <c r="G65" s="331">
        <f t="shared" ref="G65:J73" si="32">G53/G41</f>
        <v>0.63939965425113943</v>
      </c>
      <c r="H65" s="330">
        <f t="shared" si="32"/>
        <v>0.69256250492941085</v>
      </c>
      <c r="I65" s="330">
        <f>I53/I41</f>
        <v>0.71215996279934901</v>
      </c>
      <c r="J65" s="332">
        <f t="shared" si="32"/>
        <v>0.75857480780603193</v>
      </c>
      <c r="K65" s="333">
        <v>0.81391192450672001</v>
      </c>
      <c r="L65" s="334">
        <v>0.791482606294865</v>
      </c>
      <c r="M65" s="334">
        <f t="shared" ref="M65:O73" si="33">M53/M41</f>
        <v>0.78681706471737345</v>
      </c>
      <c r="N65" s="334">
        <f t="shared" si="33"/>
        <v>0.72837179070523239</v>
      </c>
      <c r="O65" s="334">
        <f t="shared" si="33"/>
        <v>0.74308755760368661</v>
      </c>
      <c r="P65" s="334">
        <f t="shared" ref="P65:Q65" si="34">P53/P41</f>
        <v>0.70349227669576897</v>
      </c>
      <c r="Q65" s="334">
        <f t="shared" si="34"/>
        <v>0.72523136523423493</v>
      </c>
      <c r="R65" s="334">
        <f t="shared" ref="R65:T65" si="35">R53/R41</f>
        <v>0.76683854334514989</v>
      </c>
      <c r="S65" s="334">
        <f t="shared" ref="S65" si="36">S53/S41</f>
        <v>0.74223494707617566</v>
      </c>
      <c r="T65" s="335">
        <f t="shared" si="35"/>
        <v>0.75281491907107667</v>
      </c>
      <c r="U65" s="253"/>
      <c r="V65" s="253"/>
      <c r="W65" s="253"/>
    </row>
    <row r="66" spans="1:23" x14ac:dyDescent="0.2">
      <c r="A66" s="336" t="s">
        <v>73</v>
      </c>
      <c r="B66" s="337" t="s">
        <v>21</v>
      </c>
      <c r="C66" s="337" t="s">
        <v>21</v>
      </c>
      <c r="D66" s="337">
        <v>0.75722800133269164</v>
      </c>
      <c r="E66" s="337">
        <v>0.76097543635135612</v>
      </c>
      <c r="F66" s="337">
        <f t="shared" si="31"/>
        <v>0.86681078065618355</v>
      </c>
      <c r="G66" s="338">
        <f t="shared" si="32"/>
        <v>0.88160532843986816</v>
      </c>
      <c r="H66" s="337">
        <f t="shared" si="32"/>
        <v>0.88434260774686302</v>
      </c>
      <c r="I66" s="337">
        <f t="shared" si="32"/>
        <v>0.89985651861996996</v>
      </c>
      <c r="J66" s="339">
        <f t="shared" si="32"/>
        <v>0.90073188660551629</v>
      </c>
      <c r="K66" s="340">
        <v>0.90789188519768416</v>
      </c>
      <c r="L66" s="341">
        <v>0.90770387543469411</v>
      </c>
      <c r="M66" s="341">
        <f t="shared" si="33"/>
        <v>0.89004906653901383</v>
      </c>
      <c r="N66" s="341">
        <f t="shared" si="33"/>
        <v>0.87124578722896595</v>
      </c>
      <c r="O66" s="341">
        <f t="shared" si="33"/>
        <v>0.8674364040503828</v>
      </c>
      <c r="P66" s="341">
        <f t="shared" ref="P66:Q66" si="37">P54/P42</f>
        <v>0.86918079543653937</v>
      </c>
      <c r="Q66" s="341">
        <f t="shared" si="37"/>
        <v>0.87923400885497283</v>
      </c>
      <c r="R66" s="341">
        <f t="shared" ref="R66:T66" si="38">R54/R42</f>
        <v>0.87152513899444017</v>
      </c>
      <c r="S66" s="341">
        <f t="shared" ref="S66" si="39">S54/S42</f>
        <v>0.87754655941243331</v>
      </c>
      <c r="T66" s="342">
        <f t="shared" si="38"/>
        <v>0.86902961842924487</v>
      </c>
      <c r="U66" s="253"/>
      <c r="V66" s="253"/>
      <c r="W66" s="253"/>
    </row>
    <row r="67" spans="1:23" x14ac:dyDescent="0.2">
      <c r="A67" s="336" t="s">
        <v>74</v>
      </c>
      <c r="B67" s="337" t="s">
        <v>21</v>
      </c>
      <c r="C67" s="337" t="s">
        <v>21</v>
      </c>
      <c r="D67" s="337">
        <v>0.33125070998523232</v>
      </c>
      <c r="E67" s="337">
        <v>0.59425558989274674</v>
      </c>
      <c r="F67" s="337">
        <f t="shared" si="31"/>
        <v>0.71246768741300459</v>
      </c>
      <c r="G67" s="338">
        <f t="shared" si="32"/>
        <v>0.7292888563049853</v>
      </c>
      <c r="H67" s="337">
        <f t="shared" si="32"/>
        <v>0.71189077082613206</v>
      </c>
      <c r="I67" s="337">
        <f t="shared" si="32"/>
        <v>0.77841467409105802</v>
      </c>
      <c r="J67" s="339">
        <f t="shared" si="32"/>
        <v>0.77722853847421325</v>
      </c>
      <c r="K67" s="340">
        <v>0.8381729712760948</v>
      </c>
      <c r="L67" s="341">
        <v>0.79217465267933085</v>
      </c>
      <c r="M67" s="341">
        <f t="shared" si="33"/>
        <v>0.74880350061534251</v>
      </c>
      <c r="N67" s="341">
        <f t="shared" si="33"/>
        <v>0.77820677820677819</v>
      </c>
      <c r="O67" s="341">
        <f t="shared" si="33"/>
        <v>0.78994614003590669</v>
      </c>
      <c r="P67" s="341">
        <f t="shared" ref="P67:Q67" si="40">P55/P43</f>
        <v>0.77012770682953913</v>
      </c>
      <c r="Q67" s="341">
        <f t="shared" si="40"/>
        <v>0.77579425113464451</v>
      </c>
      <c r="R67" s="341">
        <f t="shared" ref="R67:T67" si="41">R55/R43</f>
        <v>0.78159821712830313</v>
      </c>
      <c r="S67" s="341">
        <f t="shared" ref="S67" si="42">S55/S43</f>
        <v>0.85709330558446062</v>
      </c>
      <c r="T67" s="342">
        <f t="shared" si="41"/>
        <v>0.86017088399605657</v>
      </c>
      <c r="U67" s="253"/>
      <c r="V67" s="253"/>
      <c r="W67" s="253"/>
    </row>
    <row r="68" spans="1:23" x14ac:dyDescent="0.2">
      <c r="A68" s="336" t="s">
        <v>75</v>
      </c>
      <c r="B68" s="337" t="s">
        <v>21</v>
      </c>
      <c r="C68" s="337" t="s">
        <v>21</v>
      </c>
      <c r="D68" s="337">
        <v>0.33125070998523232</v>
      </c>
      <c r="E68" s="337">
        <v>0.38018406999204635</v>
      </c>
      <c r="F68" s="337">
        <f t="shared" si="31"/>
        <v>0.44090140845070425</v>
      </c>
      <c r="G68" s="338">
        <f t="shared" si="32"/>
        <v>0.39874004076338709</v>
      </c>
      <c r="H68" s="337">
        <f t="shared" si="32"/>
        <v>0.41876347951114307</v>
      </c>
      <c r="I68" s="337">
        <f t="shared" si="32"/>
        <v>0.45429895915332807</v>
      </c>
      <c r="J68" s="339">
        <f t="shared" si="32"/>
        <v>0.45586905407849521</v>
      </c>
      <c r="K68" s="340">
        <v>0.50266311584553924</v>
      </c>
      <c r="L68" s="341">
        <v>0.51835548903952811</v>
      </c>
      <c r="M68" s="341">
        <f t="shared" si="33"/>
        <v>0.50488860394293955</v>
      </c>
      <c r="N68" s="341">
        <f t="shared" si="33"/>
        <v>0.51248541423570593</v>
      </c>
      <c r="O68" s="341">
        <f t="shared" si="33"/>
        <v>0.47195877828392202</v>
      </c>
      <c r="P68" s="341">
        <f t="shared" ref="P68:Q68" si="43">P56/P44</f>
        <v>0.47048573295578305</v>
      </c>
      <c r="Q68" s="341">
        <f t="shared" si="43"/>
        <v>0.47287180674538859</v>
      </c>
      <c r="R68" s="341">
        <f t="shared" ref="R68:T68" si="44">R56/R44</f>
        <v>0.49156118143459915</v>
      </c>
      <c r="S68" s="341">
        <f t="shared" ref="S68" si="45">S56/S44</f>
        <v>0.51490052781161189</v>
      </c>
      <c r="T68" s="342">
        <f t="shared" si="44"/>
        <v>0.55459671907040331</v>
      </c>
      <c r="U68" s="253"/>
      <c r="V68" s="253"/>
      <c r="W68" s="253"/>
    </row>
    <row r="69" spans="1:23" x14ac:dyDescent="0.2">
      <c r="A69" s="336" t="s">
        <v>76</v>
      </c>
      <c r="B69" s="337" t="s">
        <v>21</v>
      </c>
      <c r="C69" s="337" t="s">
        <v>21</v>
      </c>
      <c r="D69" s="337">
        <v>0.27168914178813625</v>
      </c>
      <c r="E69" s="337">
        <v>0.31223519239083442</v>
      </c>
      <c r="F69" s="337">
        <f t="shared" si="31"/>
        <v>0.4122185482601165</v>
      </c>
      <c r="G69" s="338">
        <f t="shared" si="32"/>
        <v>0.42819508475163781</v>
      </c>
      <c r="H69" s="337">
        <f t="shared" si="32"/>
        <v>0.45465561851111913</v>
      </c>
      <c r="I69" s="337">
        <f t="shared" si="32"/>
        <v>0.49938242280285033</v>
      </c>
      <c r="J69" s="339">
        <f t="shared" si="32"/>
        <v>0.51178567322065083</v>
      </c>
      <c r="K69" s="340">
        <v>0.57537418808246255</v>
      </c>
      <c r="L69" s="341">
        <v>0.56474228528419701</v>
      </c>
      <c r="M69" s="341">
        <f t="shared" si="33"/>
        <v>0.54980482462298852</v>
      </c>
      <c r="N69" s="341">
        <f t="shared" si="33"/>
        <v>0.534383995812858</v>
      </c>
      <c r="O69" s="341">
        <f t="shared" si="33"/>
        <v>0.55273015873015874</v>
      </c>
      <c r="P69" s="341">
        <f t="shared" ref="P69:Q69" si="46">P57/P45</f>
        <v>0.53821496544125014</v>
      </c>
      <c r="Q69" s="341">
        <f t="shared" si="46"/>
        <v>0.56733794839521712</v>
      </c>
      <c r="R69" s="341">
        <f t="shared" ref="R69:T69" si="47">R57/R45</f>
        <v>0.58872037129123156</v>
      </c>
      <c r="S69" s="341">
        <f t="shared" ref="S69" si="48">S57/S45</f>
        <v>0.60623003194888181</v>
      </c>
      <c r="T69" s="342">
        <f t="shared" si="47"/>
        <v>0.6166666666666667</v>
      </c>
      <c r="U69" s="253"/>
      <c r="V69" s="253"/>
      <c r="W69" s="253"/>
    </row>
    <row r="70" spans="1:23" x14ac:dyDescent="0.2">
      <c r="A70" s="336" t="s">
        <v>77</v>
      </c>
      <c r="B70" s="337" t="s">
        <v>21</v>
      </c>
      <c r="C70" s="337" t="s">
        <v>21</v>
      </c>
      <c r="D70" s="337">
        <v>0.43473098330241189</v>
      </c>
      <c r="E70" s="337">
        <v>0.50061756986259076</v>
      </c>
      <c r="F70" s="337">
        <f t="shared" si="31"/>
        <v>0.60428438896854175</v>
      </c>
      <c r="G70" s="338">
        <f t="shared" si="32"/>
        <v>0.5772651067862089</v>
      </c>
      <c r="H70" s="337">
        <f t="shared" si="32"/>
        <v>0.610938831146703</v>
      </c>
      <c r="I70" s="337">
        <f t="shared" si="32"/>
        <v>0.66802042951203</v>
      </c>
      <c r="J70" s="339">
        <f t="shared" si="32"/>
        <v>0.7126710967228943</v>
      </c>
      <c r="K70" s="340">
        <v>0.73148910186635518</v>
      </c>
      <c r="L70" s="341">
        <v>0.73772639691714836</v>
      </c>
      <c r="M70" s="341">
        <f t="shared" si="33"/>
        <v>0.70005095541401274</v>
      </c>
      <c r="N70" s="341">
        <f t="shared" si="33"/>
        <v>0.696559621089887</v>
      </c>
      <c r="O70" s="341">
        <f t="shared" si="33"/>
        <v>0.70065113587035166</v>
      </c>
      <c r="P70" s="341">
        <f t="shared" ref="P70:Q70" si="49">P58/P46</f>
        <v>0.7442107006791453</v>
      </c>
      <c r="Q70" s="341">
        <f t="shared" si="49"/>
        <v>0.75642343268242551</v>
      </c>
      <c r="R70" s="341">
        <f t="shared" ref="R70:T70" si="50">R58/R46</f>
        <v>0.78979678238780693</v>
      </c>
      <c r="S70" s="341">
        <f t="shared" ref="S70" si="51">S58/S46</f>
        <v>0.80802688809806245</v>
      </c>
      <c r="T70" s="342">
        <f t="shared" si="50"/>
        <v>0.82568250758341755</v>
      </c>
      <c r="U70" s="253"/>
      <c r="V70" s="253"/>
      <c r="W70" s="253"/>
    </row>
    <row r="71" spans="1:23" x14ac:dyDescent="0.2">
      <c r="A71" s="336" t="s">
        <v>78</v>
      </c>
      <c r="B71" s="337" t="s">
        <v>21</v>
      </c>
      <c r="C71" s="337" t="s">
        <v>21</v>
      </c>
      <c r="D71" s="337">
        <v>0.20886649874055416</v>
      </c>
      <c r="E71" s="337">
        <v>0.24509208662214127</v>
      </c>
      <c r="F71" s="337">
        <f t="shared" si="31"/>
        <v>0.27266387726638774</v>
      </c>
      <c r="G71" s="338">
        <f t="shared" si="32"/>
        <v>0.20647100704058224</v>
      </c>
      <c r="H71" s="337">
        <f t="shared" si="32"/>
        <v>0.26576941786930436</v>
      </c>
      <c r="I71" s="337">
        <f t="shared" si="32"/>
        <v>0.27795268507690923</v>
      </c>
      <c r="J71" s="339">
        <f t="shared" si="32"/>
        <v>0.31472166331321261</v>
      </c>
      <c r="K71" s="340">
        <v>0.36116433981202667</v>
      </c>
      <c r="L71" s="341">
        <v>0.35932997118155618</v>
      </c>
      <c r="M71" s="341">
        <f t="shared" si="33"/>
        <v>0.36090953072085147</v>
      </c>
      <c r="N71" s="341">
        <f t="shared" si="33"/>
        <v>0.34206725809779243</v>
      </c>
      <c r="O71" s="341">
        <f t="shared" si="33"/>
        <v>0.3618924326232788</v>
      </c>
      <c r="P71" s="341">
        <f t="shared" ref="P71:Q71" si="52">P59/P47</f>
        <v>0.40490124359912216</v>
      </c>
      <c r="Q71" s="341">
        <f t="shared" si="52"/>
        <v>0.44519921619856301</v>
      </c>
      <c r="R71" s="341">
        <f t="shared" ref="R71:T71" si="53">R59/R47</f>
        <v>0.49279835390946503</v>
      </c>
      <c r="S71" s="341">
        <f t="shared" ref="S71" si="54">S59/S47</f>
        <v>0.51479944674965417</v>
      </c>
      <c r="T71" s="342">
        <f t="shared" si="53"/>
        <v>0.5812166823455629</v>
      </c>
      <c r="U71" s="253"/>
      <c r="V71" s="253"/>
      <c r="W71" s="253"/>
    </row>
    <row r="72" spans="1:23" x14ac:dyDescent="0.2">
      <c r="A72" s="336" t="s">
        <v>79</v>
      </c>
      <c r="B72" s="337" t="s">
        <v>21</v>
      </c>
      <c r="C72" s="337" t="s">
        <v>21</v>
      </c>
      <c r="D72" s="337">
        <v>0.33474703497973279</v>
      </c>
      <c r="E72" s="337">
        <v>0.38571523134970542</v>
      </c>
      <c r="F72" s="337">
        <f t="shared" si="31"/>
        <v>0.47022137782917561</v>
      </c>
      <c r="G72" s="338">
        <f t="shared" si="32"/>
        <v>0.4416878565047076</v>
      </c>
      <c r="H72" s="337">
        <f t="shared" si="32"/>
        <v>0.50481379207403543</v>
      </c>
      <c r="I72" s="337">
        <f t="shared" si="32"/>
        <v>0.49354554789496846</v>
      </c>
      <c r="J72" s="339">
        <f t="shared" si="32"/>
        <v>0.49468611789557065</v>
      </c>
      <c r="K72" s="340">
        <v>0.53739019445904346</v>
      </c>
      <c r="L72" s="341">
        <v>0.54204476709013916</v>
      </c>
      <c r="M72" s="341">
        <f t="shared" si="33"/>
        <v>0.52836841919672772</v>
      </c>
      <c r="N72" s="341">
        <f t="shared" si="33"/>
        <v>0.46154851355766091</v>
      </c>
      <c r="O72" s="341">
        <f t="shared" si="33"/>
        <v>0.46118705035971225</v>
      </c>
      <c r="P72" s="341">
        <f t="shared" ref="P72:Q72" si="55">P60/P48</f>
        <v>0.47298268018197781</v>
      </c>
      <c r="Q72" s="341">
        <f t="shared" si="55"/>
        <v>0.47472916396909665</v>
      </c>
      <c r="R72" s="341">
        <f t="shared" ref="R72:T72" si="56">R60/R48</f>
        <v>0.48292138253057909</v>
      </c>
      <c r="S72" s="341">
        <f t="shared" ref="S72" si="57">S60/S48</f>
        <v>0.52681515765114262</v>
      </c>
      <c r="T72" s="342">
        <f t="shared" si="56"/>
        <v>0.5967971310208372</v>
      </c>
      <c r="U72" s="253"/>
      <c r="V72" s="253"/>
      <c r="W72" s="253"/>
    </row>
    <row r="73" spans="1:23" x14ac:dyDescent="0.2">
      <c r="A73" s="336" t="s">
        <v>80</v>
      </c>
      <c r="B73" s="337" t="s">
        <v>21</v>
      </c>
      <c r="C73" s="337" t="s">
        <v>21</v>
      </c>
      <c r="D73" s="337">
        <v>0.18720465285350782</v>
      </c>
      <c r="E73" s="337">
        <v>0.20182214299861359</v>
      </c>
      <c r="F73" s="337">
        <f t="shared" si="31"/>
        <v>0.26586102719033233</v>
      </c>
      <c r="G73" s="338">
        <f t="shared" si="32"/>
        <v>0.30766409974330766</v>
      </c>
      <c r="H73" s="337">
        <f t="shared" si="32"/>
        <v>0.33901313454029108</v>
      </c>
      <c r="I73" s="337">
        <f t="shared" si="32"/>
        <v>0.37148217636022512</v>
      </c>
      <c r="J73" s="339">
        <f t="shared" si="32"/>
        <v>0.39086212463674525</v>
      </c>
      <c r="K73" s="340">
        <v>0.43124674874284724</v>
      </c>
      <c r="L73" s="341">
        <v>0.41493383742911155</v>
      </c>
      <c r="M73" s="341">
        <f t="shared" si="33"/>
        <v>0.41127117302517019</v>
      </c>
      <c r="N73" s="341">
        <f t="shared" si="33"/>
        <v>0.41079961771264734</v>
      </c>
      <c r="O73" s="341">
        <f t="shared" si="33"/>
        <v>0.41877870386120086</v>
      </c>
      <c r="P73" s="341">
        <f t="shared" ref="P73:Q73" si="58">P61/P49</f>
        <v>0.42751000190512478</v>
      </c>
      <c r="Q73" s="341">
        <f t="shared" si="58"/>
        <v>0.44561752988047809</v>
      </c>
      <c r="R73" s="341">
        <f t="shared" ref="R73:T73" si="59">R61/R49</f>
        <v>0.44148056244830436</v>
      </c>
      <c r="S73" s="341">
        <f t="shared" ref="S73" si="60">S61/S49</f>
        <v>0.45838110525108922</v>
      </c>
      <c r="T73" s="342">
        <f t="shared" si="59"/>
        <v>0.50304809212011736</v>
      </c>
      <c r="U73" s="253"/>
      <c r="V73" s="253"/>
      <c r="W73" s="253"/>
    </row>
    <row r="74" spans="1:23" x14ac:dyDescent="0.2">
      <c r="A74" s="274" t="s">
        <v>81</v>
      </c>
      <c r="B74" s="343" t="s">
        <v>21</v>
      </c>
      <c r="C74" s="343" t="s">
        <v>21</v>
      </c>
      <c r="D74" s="343" t="s">
        <v>69</v>
      </c>
      <c r="E74" s="343" t="s">
        <v>69</v>
      </c>
      <c r="F74" s="344" t="s">
        <v>67</v>
      </c>
      <c r="G74" s="344" t="s">
        <v>67</v>
      </c>
      <c r="H74" s="343" t="s">
        <v>67</v>
      </c>
      <c r="I74" s="343" t="s">
        <v>67</v>
      </c>
      <c r="J74" s="345" t="s">
        <v>67</v>
      </c>
      <c r="K74" s="346" t="s">
        <v>67</v>
      </c>
      <c r="L74" s="347" t="s">
        <v>67</v>
      </c>
      <c r="M74" s="347" t="s">
        <v>67</v>
      </c>
      <c r="N74" s="347" t="s">
        <v>67</v>
      </c>
      <c r="O74" s="347" t="s">
        <v>67</v>
      </c>
      <c r="P74" s="347" t="s">
        <v>67</v>
      </c>
      <c r="Q74" s="347" t="s">
        <v>67</v>
      </c>
      <c r="R74" s="347" t="s">
        <v>67</v>
      </c>
      <c r="S74" s="347" t="s">
        <v>67</v>
      </c>
      <c r="T74" s="348" t="s">
        <v>67</v>
      </c>
      <c r="U74" s="253"/>
      <c r="V74" s="253"/>
      <c r="W74" s="253"/>
    </row>
    <row r="75" spans="1:23" ht="13.5" thickBot="1" x14ac:dyDescent="0.25">
      <c r="A75" s="280" t="s">
        <v>48</v>
      </c>
      <c r="B75" s="349" t="s">
        <v>21</v>
      </c>
      <c r="C75" s="350" t="s">
        <v>21</v>
      </c>
      <c r="D75" s="350">
        <f t="shared" ref="D75:J75" si="61">D63/D51</f>
        <v>0.58175063254652015</v>
      </c>
      <c r="E75" s="350">
        <f t="shared" si="61"/>
        <v>0.62194661358648495</v>
      </c>
      <c r="F75" s="350">
        <f t="shared" si="61"/>
        <v>0.64929635298070099</v>
      </c>
      <c r="G75" s="350">
        <f t="shared" si="61"/>
        <v>0.63336770537293663</v>
      </c>
      <c r="H75" s="349">
        <f t="shared" si="61"/>
        <v>0.66815319176998156</v>
      </c>
      <c r="I75" s="349">
        <f t="shared" si="61"/>
        <v>0.70068594443220789</v>
      </c>
      <c r="J75" s="351">
        <f t="shared" si="61"/>
        <v>0.71869315072545226</v>
      </c>
      <c r="K75" s="349">
        <v>0.76407622909870987</v>
      </c>
      <c r="L75" s="352">
        <v>0.77189672947421528</v>
      </c>
      <c r="M75" s="352">
        <f t="shared" ref="M75:R75" si="62">M63/M51</f>
        <v>0.75987349363184653</v>
      </c>
      <c r="N75" s="352">
        <f t="shared" si="62"/>
        <v>0.74498133256749</v>
      </c>
      <c r="O75" s="352">
        <f t="shared" si="62"/>
        <v>0.75164463619117561</v>
      </c>
      <c r="P75" s="352">
        <f t="shared" si="62"/>
        <v>0.75718694956611665</v>
      </c>
      <c r="Q75" s="352">
        <f t="shared" si="62"/>
        <v>0.76107529585001887</v>
      </c>
      <c r="R75" s="352">
        <f t="shared" si="62"/>
        <v>0.77629976218557262</v>
      </c>
      <c r="S75" s="352">
        <f t="shared" ref="S75" si="63">S63/S51</f>
        <v>0.79481864183356721</v>
      </c>
      <c r="T75" s="353">
        <f t="shared" ref="T75" si="64">T63/T51</f>
        <v>0.82430850123718624</v>
      </c>
      <c r="U75" s="253"/>
      <c r="V75" s="253"/>
      <c r="W75" s="253"/>
    </row>
    <row r="76" spans="1:23" ht="13.5" thickBot="1" x14ac:dyDescent="0.25">
      <c r="A76" s="287" t="s">
        <v>86</v>
      </c>
      <c r="B76" s="288"/>
      <c r="C76" s="288"/>
      <c r="D76" s="288"/>
      <c r="E76" s="288"/>
      <c r="F76" s="288"/>
      <c r="G76" s="288"/>
      <c r="H76" s="288"/>
      <c r="I76" s="288"/>
      <c r="J76" s="289"/>
      <c r="K76" s="288"/>
      <c r="L76" s="288"/>
      <c r="M76" s="288"/>
      <c r="N76" s="288"/>
      <c r="O76" s="288"/>
      <c r="P76" s="288"/>
      <c r="Q76" s="288"/>
      <c r="R76" s="288"/>
      <c r="S76" s="288"/>
      <c r="T76" s="294"/>
      <c r="U76" s="253"/>
      <c r="V76" s="253"/>
      <c r="W76" s="253"/>
    </row>
    <row r="77" spans="1:23" x14ac:dyDescent="0.2">
      <c r="A77" s="329" t="s">
        <v>71</v>
      </c>
      <c r="B77" s="334">
        <f t="shared" ref="B77:R85" si="65">+B17/B$27</f>
        <v>0.13139350714631209</v>
      </c>
      <c r="C77" s="334">
        <f t="shared" si="65"/>
        <v>9.9386384500169109E-2</v>
      </c>
      <c r="D77" s="334">
        <f t="shared" si="65"/>
        <v>0.1302919392489697</v>
      </c>
      <c r="E77" s="334">
        <f t="shared" si="65"/>
        <v>0.11723947040642155</v>
      </c>
      <c r="F77" s="334">
        <f t="shared" si="65"/>
        <v>0.12340573976227548</v>
      </c>
      <c r="G77" s="334">
        <f t="shared" si="65"/>
        <v>0.11423016629268742</v>
      </c>
      <c r="H77" s="334">
        <f t="shared" si="65"/>
        <v>0.10921380827863726</v>
      </c>
      <c r="I77" s="334">
        <f t="shared" si="65"/>
        <v>0.10744886928384349</v>
      </c>
      <c r="J77" s="334">
        <f t="shared" si="65"/>
        <v>0.10390680881501413</v>
      </c>
      <c r="K77" s="334">
        <f t="shared" si="65"/>
        <v>0.10622593721778219</v>
      </c>
      <c r="L77" s="334">
        <f t="shared" si="65"/>
        <v>0.10808211703723912</v>
      </c>
      <c r="M77" s="334">
        <f t="shared" si="65"/>
        <v>0.11444471006985948</v>
      </c>
      <c r="N77" s="334">
        <f t="shared" si="65"/>
        <v>0.11224292006710647</v>
      </c>
      <c r="O77" s="334">
        <f t="shared" si="65"/>
        <v>0.11495597430771194</v>
      </c>
      <c r="P77" s="334">
        <f t="shared" si="65"/>
        <v>0.12022464378021258</v>
      </c>
      <c r="Q77" s="334">
        <f t="shared" si="65"/>
        <v>0.12372598779576384</v>
      </c>
      <c r="R77" s="334">
        <f t="shared" si="65"/>
        <v>0.1183450788289284</v>
      </c>
      <c r="S77" s="334">
        <f t="shared" ref="S77" si="66">+S17/S$27</f>
        <v>0.12264692434162525</v>
      </c>
      <c r="T77" s="335">
        <f t="shared" ref="T77" si="67">+T17/T$27</f>
        <v>0.12719647339741627</v>
      </c>
      <c r="U77" s="253"/>
      <c r="V77" s="253"/>
      <c r="W77" s="253"/>
    </row>
    <row r="78" spans="1:23" x14ac:dyDescent="0.2">
      <c r="A78" s="336" t="s">
        <v>73</v>
      </c>
      <c r="B78" s="341">
        <f t="shared" si="65"/>
        <v>0.25958136932254666</v>
      </c>
      <c r="C78" s="341">
        <f t="shared" si="65"/>
        <v>0.19950717495289172</v>
      </c>
      <c r="D78" s="341">
        <f t="shared" si="65"/>
        <v>0.25872023209122263</v>
      </c>
      <c r="E78" s="341">
        <f t="shared" si="65"/>
        <v>0.25891036582552934</v>
      </c>
      <c r="F78" s="341">
        <f t="shared" si="65"/>
        <v>0.2765823484867822</v>
      </c>
      <c r="G78" s="341">
        <f t="shared" si="65"/>
        <v>0.25138321089355425</v>
      </c>
      <c r="H78" s="341">
        <f t="shared" si="65"/>
        <v>0.24438030790562384</v>
      </c>
      <c r="I78" s="341">
        <f t="shared" si="65"/>
        <v>0.2432436354138704</v>
      </c>
      <c r="J78" s="341">
        <f t="shared" si="65"/>
        <v>0.23387717565312169</v>
      </c>
      <c r="K78" s="341">
        <f t="shared" si="65"/>
        <v>0.23814600294694815</v>
      </c>
      <c r="L78" s="341">
        <f t="shared" si="65"/>
        <v>0.23383576592552174</v>
      </c>
      <c r="M78" s="341">
        <f t="shared" si="65"/>
        <v>0.23766169947140542</v>
      </c>
      <c r="N78" s="341">
        <f t="shared" si="65"/>
        <v>0.23796728893879543</v>
      </c>
      <c r="O78" s="341">
        <f t="shared" si="65"/>
        <v>0.2450905327037872</v>
      </c>
      <c r="P78" s="341">
        <f t="shared" si="65"/>
        <v>0.25002048310330188</v>
      </c>
      <c r="Q78" s="341">
        <f t="shared" si="65"/>
        <v>0.24321416545527713</v>
      </c>
      <c r="R78" s="341">
        <f t="shared" si="65"/>
        <v>0.23701732202700432</v>
      </c>
      <c r="S78" s="341">
        <f t="shared" ref="S78" si="68">+S18/S$27</f>
        <v>0.23709274158243426</v>
      </c>
      <c r="T78" s="342">
        <f t="shared" ref="T78" si="69">+T18/T$27</f>
        <v>0.24192330455723587</v>
      </c>
      <c r="U78" s="253"/>
      <c r="V78" s="253"/>
      <c r="W78" s="253"/>
    </row>
    <row r="79" spans="1:23" x14ac:dyDescent="0.2">
      <c r="A79" s="336" t="s">
        <v>74</v>
      </c>
      <c r="B79" s="341">
        <f t="shared" si="65"/>
        <v>4.7107806409393112E-2</v>
      </c>
      <c r="C79" s="341">
        <f t="shared" si="65"/>
        <v>3.8082813934386624E-2</v>
      </c>
      <c r="D79" s="341">
        <f t="shared" si="65"/>
        <v>4.2835048080156007E-2</v>
      </c>
      <c r="E79" s="341">
        <f t="shared" si="65"/>
        <v>5.0726576555796467E-2</v>
      </c>
      <c r="F79" s="341">
        <f t="shared" si="65"/>
        <v>4.9348682475261849E-2</v>
      </c>
      <c r="G79" s="341">
        <f t="shared" si="65"/>
        <v>4.7966679986475275E-2</v>
      </c>
      <c r="H79" s="341">
        <f t="shared" si="65"/>
        <v>4.8461602224516398E-2</v>
      </c>
      <c r="I79" s="341">
        <f t="shared" si="65"/>
        <v>4.8029136708915864E-2</v>
      </c>
      <c r="J79" s="341">
        <f t="shared" si="65"/>
        <v>4.5158213835621103E-2</v>
      </c>
      <c r="K79" s="341">
        <f t="shared" si="65"/>
        <v>4.6682646277950171E-2</v>
      </c>
      <c r="L79" s="341">
        <f t="shared" si="65"/>
        <v>5.1664165870958942E-2</v>
      </c>
      <c r="M79" s="341">
        <f t="shared" si="65"/>
        <v>5.3350864610725954E-2</v>
      </c>
      <c r="N79" s="341">
        <f t="shared" si="65"/>
        <v>5.1840414937204655E-2</v>
      </c>
      <c r="O79" s="341">
        <f t="shared" si="65"/>
        <v>6.2054248727437721E-2</v>
      </c>
      <c r="P79" s="341">
        <f t="shared" si="65"/>
        <v>6.1158822258802148E-2</v>
      </c>
      <c r="Q79" s="341">
        <f t="shared" si="65"/>
        <v>6.254876356140307E-2</v>
      </c>
      <c r="R79" s="341">
        <f t="shared" si="65"/>
        <v>6.4362957919588307E-2</v>
      </c>
      <c r="S79" s="341">
        <f t="shared" ref="S79" si="70">+S19/S$27</f>
        <v>6.4276055296669937E-2</v>
      </c>
      <c r="T79" s="342">
        <f t="shared" ref="T79" si="71">+T19/T$27</f>
        <v>6.821567787097696E-2</v>
      </c>
      <c r="U79" s="253"/>
      <c r="V79" s="253"/>
      <c r="W79" s="253"/>
    </row>
    <row r="80" spans="1:23" x14ac:dyDescent="0.2">
      <c r="A80" s="336" t="s">
        <v>75</v>
      </c>
      <c r="B80" s="341">
        <f t="shared" si="65"/>
        <v>6.660723261791178E-2</v>
      </c>
      <c r="C80" s="341">
        <f t="shared" si="65"/>
        <v>6.982654490989032E-2</v>
      </c>
      <c r="D80" s="341">
        <f t="shared" si="65"/>
        <v>8.3854481877479653E-2</v>
      </c>
      <c r="E80" s="341">
        <f t="shared" si="65"/>
        <v>8.1099783180329385E-2</v>
      </c>
      <c r="F80" s="341">
        <f t="shared" si="65"/>
        <v>8.7576894606529343E-2</v>
      </c>
      <c r="G80" s="341">
        <f t="shared" si="65"/>
        <v>9.4212030860971935E-2</v>
      </c>
      <c r="H80" s="341">
        <f t="shared" si="65"/>
        <v>9.5529113885895578E-2</v>
      </c>
      <c r="I80" s="341">
        <f t="shared" si="65"/>
        <v>9.427350489360313E-2</v>
      </c>
      <c r="J80" s="341">
        <f t="shared" si="65"/>
        <v>8.5868047276814602E-2</v>
      </c>
      <c r="K80" s="341">
        <f t="shared" si="65"/>
        <v>8.1618241201594346E-2</v>
      </c>
      <c r="L80" s="341">
        <f t="shared" si="65"/>
        <v>8.7873414268176242E-2</v>
      </c>
      <c r="M80" s="341">
        <f t="shared" si="65"/>
        <v>9.401147501792971E-2</v>
      </c>
      <c r="N80" s="341">
        <f t="shared" si="65"/>
        <v>9.7685361566174064E-2</v>
      </c>
      <c r="O80" s="341">
        <f t="shared" si="65"/>
        <v>0.10830603882201142</v>
      </c>
      <c r="P80" s="341">
        <f t="shared" si="65"/>
        <v>0.11821357545602837</v>
      </c>
      <c r="Q80" s="341">
        <f t="shared" si="65"/>
        <v>0.12399701053703567</v>
      </c>
      <c r="R80" s="341">
        <f t="shared" si="65"/>
        <v>0.13341232437020858</v>
      </c>
      <c r="S80" s="341">
        <f t="shared" ref="S80" si="72">+S20/S$27</f>
        <v>0.14159799982488738</v>
      </c>
      <c r="T80" s="342">
        <f t="shared" ref="T80" si="73">+T20/T$27</f>
        <v>0.14115594195799913</v>
      </c>
      <c r="U80" s="253"/>
      <c r="V80" s="253"/>
      <c r="W80" s="253"/>
    </row>
    <row r="81" spans="1:23" x14ac:dyDescent="0.2">
      <c r="A81" s="336" t="s">
        <v>76</v>
      </c>
      <c r="B81" s="341">
        <f t="shared" si="65"/>
        <v>0.24490937888257666</v>
      </c>
      <c r="C81" s="341">
        <f t="shared" si="65"/>
        <v>0.2778856839155433</v>
      </c>
      <c r="D81" s="341">
        <f t="shared" si="65"/>
        <v>0.24486776756294609</v>
      </c>
      <c r="E81" s="341">
        <f t="shared" si="65"/>
        <v>0.24686072796051114</v>
      </c>
      <c r="F81" s="341">
        <f t="shared" si="65"/>
        <v>0.24445465451668069</v>
      </c>
      <c r="G81" s="341">
        <f t="shared" si="65"/>
        <v>0.25173669812190697</v>
      </c>
      <c r="H81" s="341">
        <f t="shared" si="65"/>
        <v>0.26088332592330243</v>
      </c>
      <c r="I81" s="341">
        <f t="shared" si="65"/>
        <v>0.2635145429614098</v>
      </c>
      <c r="J81" s="341">
        <f t="shared" si="65"/>
        <v>0.27288395381314079</v>
      </c>
      <c r="K81" s="341">
        <f t="shared" si="65"/>
        <v>0.27530199428264901</v>
      </c>
      <c r="L81" s="341">
        <f t="shared" si="65"/>
        <v>0.27842040649297506</v>
      </c>
      <c r="M81" s="341">
        <f t="shared" si="65"/>
        <v>0.27043987568730576</v>
      </c>
      <c r="N81" s="341">
        <f t="shared" si="65"/>
        <v>0.26464946227934738</v>
      </c>
      <c r="O81" s="341">
        <f t="shared" si="65"/>
        <v>0.26153813433153261</v>
      </c>
      <c r="P81" s="341">
        <f t="shared" si="65"/>
        <v>0.26345739886933267</v>
      </c>
      <c r="Q81" s="341">
        <f t="shared" si="65"/>
        <v>0.24918487857359911</v>
      </c>
      <c r="R81" s="341">
        <f t="shared" si="65"/>
        <v>0.25313679891770491</v>
      </c>
      <c r="S81" s="341">
        <f t="shared" ref="S81" si="74">+S21/S$27</f>
        <v>0.25958498312109035</v>
      </c>
      <c r="T81" s="342">
        <f t="shared" ref="T81" si="75">+T21/T$27</f>
        <v>0.25525010714504376</v>
      </c>
      <c r="U81" s="253"/>
      <c r="V81" s="253"/>
      <c r="W81" s="253"/>
    </row>
    <row r="82" spans="1:23" x14ac:dyDescent="0.2">
      <c r="A82" s="336" t="s">
        <v>77</v>
      </c>
      <c r="B82" s="341">
        <f t="shared" si="65"/>
        <v>0.25109304906154267</v>
      </c>
      <c r="C82" s="341">
        <f t="shared" si="65"/>
        <v>0.23523215925013288</v>
      </c>
      <c r="D82" s="341">
        <f t="shared" si="65"/>
        <v>0.25760588681710328</v>
      </c>
      <c r="E82" s="341">
        <f t="shared" si="65"/>
        <v>0.23829865756331595</v>
      </c>
      <c r="F82" s="341">
        <f t="shared" si="65"/>
        <v>0.23307042397324962</v>
      </c>
      <c r="G82" s="341">
        <f t="shared" si="65"/>
        <v>0.24007161958626624</v>
      </c>
      <c r="H82" s="341">
        <f t="shared" si="65"/>
        <v>0.25471164932217055</v>
      </c>
      <c r="I82" s="341">
        <f t="shared" si="65"/>
        <v>0.26888335884730075</v>
      </c>
      <c r="J82" s="341">
        <f t="shared" si="65"/>
        <v>0.27182805953881262</v>
      </c>
      <c r="K82" s="341">
        <f t="shared" si="65"/>
        <v>0.28543976750344602</v>
      </c>
      <c r="L82" s="341">
        <f t="shared" si="65"/>
        <v>0.29278406765789117</v>
      </c>
      <c r="M82" s="341">
        <f t="shared" si="65"/>
        <v>0.28647701012032833</v>
      </c>
      <c r="N82" s="341">
        <f t="shared" si="65"/>
        <v>0.27942758984847571</v>
      </c>
      <c r="O82" s="341">
        <f t="shared" si="65"/>
        <v>0.26791866944574416</v>
      </c>
      <c r="P82" s="341">
        <f t="shared" si="65"/>
        <v>0.25151016334343834</v>
      </c>
      <c r="Q82" s="341">
        <f t="shared" si="65"/>
        <v>0.23275925789045754</v>
      </c>
      <c r="R82" s="341">
        <f t="shared" si="65"/>
        <v>0.23338314484539274</v>
      </c>
      <c r="S82" s="341">
        <f t="shared" ref="S82" si="76">+S22/S$27</f>
        <v>0.22036948760105457</v>
      </c>
      <c r="T82" s="342">
        <f t="shared" ref="T82" si="77">+T22/T$27</f>
        <v>0.2160248168329966</v>
      </c>
      <c r="U82" s="253"/>
      <c r="V82" s="253"/>
      <c r="W82" s="253"/>
    </row>
    <row r="83" spans="1:23" x14ac:dyDescent="0.2">
      <c r="A83" s="336" t="s">
        <v>78</v>
      </c>
      <c r="B83" s="341">
        <f t="shared" si="65"/>
        <v>9.376037329640835E-2</v>
      </c>
      <c r="C83" s="341">
        <f t="shared" si="65"/>
        <v>0.11508914335410929</v>
      </c>
      <c r="D83" s="341">
        <f t="shared" si="65"/>
        <v>9.5151637415103227E-2</v>
      </c>
      <c r="E83" s="341">
        <f t="shared" si="65"/>
        <v>9.0907413387461361E-2</v>
      </c>
      <c r="F83" s="341">
        <f t="shared" si="65"/>
        <v>9.418791637950838E-2</v>
      </c>
      <c r="G83" s="341">
        <f t="shared" si="65"/>
        <v>0.10630744167460732</v>
      </c>
      <c r="H83" s="341">
        <f t="shared" si="65"/>
        <v>0.10186657422967077</v>
      </c>
      <c r="I83" s="341">
        <f t="shared" si="65"/>
        <v>8.8882923537904571E-2</v>
      </c>
      <c r="J83" s="341">
        <f t="shared" si="65"/>
        <v>8.9212847849041182E-2</v>
      </c>
      <c r="K83" s="341">
        <f t="shared" si="65"/>
        <v>8.3859008222935946E-2</v>
      </c>
      <c r="L83" s="341">
        <f t="shared" si="65"/>
        <v>8.2553539762651756E-2</v>
      </c>
      <c r="M83" s="341">
        <f t="shared" si="65"/>
        <v>7.487980449969453E-2</v>
      </c>
      <c r="N83" s="341">
        <f t="shared" si="65"/>
        <v>7.1618108052107776E-2</v>
      </c>
      <c r="O83" s="341">
        <f t="shared" si="65"/>
        <v>6.5528095622952906E-2</v>
      </c>
      <c r="P83" s="341">
        <f t="shared" si="65"/>
        <v>6.6588706734099529E-2</v>
      </c>
      <c r="Q83" s="341">
        <f t="shared" si="65"/>
        <v>6.8683732886556451E-2</v>
      </c>
      <c r="R83" s="341">
        <f t="shared" si="65"/>
        <v>7.4098308471788707E-2</v>
      </c>
      <c r="S83" s="341">
        <f t="shared" ref="S83" si="78">+S23/S$27</f>
        <v>7.5989143018357644E-2</v>
      </c>
      <c r="T83" s="342">
        <f t="shared" ref="T83" si="79">+T23/T$27</f>
        <v>7.1368803444968265E-2</v>
      </c>
      <c r="U83" s="253"/>
      <c r="V83" s="253"/>
      <c r="W83" s="253"/>
    </row>
    <row r="84" spans="1:23" x14ac:dyDescent="0.2">
      <c r="A84" s="336" t="s">
        <v>79</v>
      </c>
      <c r="B84" s="341">
        <f t="shared" si="65"/>
        <v>0.28737943265774524</v>
      </c>
      <c r="C84" s="341">
        <f t="shared" si="65"/>
        <v>0.28517176402377153</v>
      </c>
      <c r="D84" s="341">
        <f t="shared" si="65"/>
        <v>0.25346551773826337</v>
      </c>
      <c r="E84" s="341">
        <f t="shared" si="65"/>
        <v>0.25061586012824655</v>
      </c>
      <c r="F84" s="341">
        <f t="shared" si="65"/>
        <v>0.23346181007563963</v>
      </c>
      <c r="G84" s="341">
        <f t="shared" si="65"/>
        <v>0.25009989856453446</v>
      </c>
      <c r="H84" s="341">
        <f t="shared" si="65"/>
        <v>0.23016811978628968</v>
      </c>
      <c r="I84" s="341">
        <f t="shared" si="65"/>
        <v>0.2186268890614004</v>
      </c>
      <c r="J84" s="341">
        <f t="shared" si="65"/>
        <v>0.22938110971082121</v>
      </c>
      <c r="K84" s="341">
        <f t="shared" si="65"/>
        <v>0.19984925749129157</v>
      </c>
      <c r="L84" s="341">
        <f t="shared" si="65"/>
        <v>0.19903151002591735</v>
      </c>
      <c r="M84" s="341">
        <f t="shared" si="65"/>
        <v>0.20822376284962946</v>
      </c>
      <c r="N84" s="341">
        <f t="shared" si="65"/>
        <v>0.22660463997112551</v>
      </c>
      <c r="O84" s="341">
        <f t="shared" si="65"/>
        <v>0.21913593375586654</v>
      </c>
      <c r="P84" s="341">
        <f t="shared" si="65"/>
        <v>0.21017153667965172</v>
      </c>
      <c r="Q84" s="341">
        <f t="shared" si="65"/>
        <v>0.21883854436149505</v>
      </c>
      <c r="R84" s="341">
        <f t="shared" si="65"/>
        <v>0.2002157516380324</v>
      </c>
      <c r="S84" s="341">
        <f t="shared" ref="S84" si="80">+S24/S$27</f>
        <v>0.19407341109630222</v>
      </c>
      <c r="T84" s="342">
        <f t="shared" ref="T84" si="81">+T24/T$27</f>
        <v>0.1927896487683422</v>
      </c>
      <c r="U84" s="253"/>
      <c r="V84" s="253"/>
      <c r="W84" s="253"/>
    </row>
    <row r="85" spans="1:23" x14ac:dyDescent="0.2">
      <c r="A85" s="336" t="s">
        <v>80</v>
      </c>
      <c r="B85" s="341">
        <f t="shared" si="65"/>
        <v>6.2377298722484091E-2</v>
      </c>
      <c r="C85" s="341">
        <f t="shared" si="65"/>
        <v>5.6645890708798378E-2</v>
      </c>
      <c r="D85" s="341">
        <f t="shared" si="65"/>
        <v>5.1951545193425361E-2</v>
      </c>
      <c r="E85" s="341">
        <f t="shared" si="65"/>
        <v>4.5891959219449184E-2</v>
      </c>
      <c r="F85" s="341">
        <f t="shared" si="65"/>
        <v>4.7502361079204636E-2</v>
      </c>
      <c r="G85" s="341">
        <f t="shared" si="65"/>
        <v>4.6606522607813602E-2</v>
      </c>
      <c r="H85" s="341">
        <f t="shared" si="65"/>
        <v>4.6690730428098834E-2</v>
      </c>
      <c r="I85" s="341">
        <f t="shared" si="65"/>
        <v>4.6962628688340238E-2</v>
      </c>
      <c r="J85" s="341">
        <f t="shared" si="65"/>
        <v>4.6207295888824551E-2</v>
      </c>
      <c r="K85" s="341">
        <f t="shared" si="65"/>
        <v>4.5385717486810029E-2</v>
      </c>
      <c r="L85" s="341">
        <f t="shared" si="65"/>
        <v>4.7749283863047332E-2</v>
      </c>
      <c r="M85" s="341">
        <f t="shared" si="65"/>
        <v>4.7181714346428663E-2</v>
      </c>
      <c r="N85" s="341">
        <f t="shared" si="65"/>
        <v>4.6760642457540455E-2</v>
      </c>
      <c r="O85" s="341">
        <f t="shared" si="65"/>
        <v>4.682603825485275E-2</v>
      </c>
      <c r="P85" s="341">
        <f t="shared" si="65"/>
        <v>4.4556335982481363E-2</v>
      </c>
      <c r="Q85" s="341">
        <f t="shared" si="65"/>
        <v>4.6492719343632201E-2</v>
      </c>
      <c r="R85" s="341">
        <f t="shared" si="65"/>
        <v>4.8438011194326794E-2</v>
      </c>
      <c r="S85" s="341">
        <f t="shared" ref="S85" si="82">+S25/S$27</f>
        <v>4.8438092829138739E-2</v>
      </c>
      <c r="T85" s="342">
        <f t="shared" ref="T85" si="83">+T25/T$27</f>
        <v>5.2184738464050286E-2</v>
      </c>
      <c r="U85" s="253"/>
      <c r="V85" s="253"/>
      <c r="W85" s="253"/>
    </row>
    <row r="86" spans="1:23" x14ac:dyDescent="0.2">
      <c r="A86" s="274" t="s">
        <v>81</v>
      </c>
      <c r="B86" s="343" t="s">
        <v>67</v>
      </c>
      <c r="C86" s="343" t="s">
        <v>67</v>
      </c>
      <c r="D86" s="343" t="s">
        <v>69</v>
      </c>
      <c r="E86" s="343" t="s">
        <v>69</v>
      </c>
      <c r="F86" s="344" t="s">
        <v>67</v>
      </c>
      <c r="G86" s="344" t="s">
        <v>67</v>
      </c>
      <c r="H86" s="354" t="s">
        <v>69</v>
      </c>
      <c r="I86" s="354" t="s">
        <v>69</v>
      </c>
      <c r="J86" s="355" t="s">
        <v>69</v>
      </c>
      <c r="K86" s="346" t="s">
        <v>69</v>
      </c>
      <c r="L86" s="347" t="s">
        <v>69</v>
      </c>
      <c r="M86" s="347" t="s">
        <v>69</v>
      </c>
      <c r="N86" s="347" t="s">
        <v>69</v>
      </c>
      <c r="O86" s="347" t="s">
        <v>69</v>
      </c>
      <c r="P86" s="347" t="s">
        <v>69</v>
      </c>
      <c r="Q86" s="347" t="s">
        <v>69</v>
      </c>
      <c r="R86" s="347" t="s">
        <v>69</v>
      </c>
      <c r="S86" s="347" t="s">
        <v>69</v>
      </c>
      <c r="T86" s="348" t="s">
        <v>69</v>
      </c>
      <c r="U86" s="253"/>
      <c r="V86" s="253"/>
      <c r="W86" s="253"/>
    </row>
    <row r="87" spans="1:23" ht="13.5" thickBot="1" x14ac:dyDescent="0.25">
      <c r="A87" s="280" t="s">
        <v>48</v>
      </c>
      <c r="B87" s="352">
        <f t="shared" ref="B87:R87" si="84">+B27/B$27</f>
        <v>1</v>
      </c>
      <c r="C87" s="352">
        <f t="shared" si="84"/>
        <v>1</v>
      </c>
      <c r="D87" s="352">
        <f t="shared" si="84"/>
        <v>1</v>
      </c>
      <c r="E87" s="352">
        <f t="shared" si="84"/>
        <v>1</v>
      </c>
      <c r="F87" s="352">
        <f t="shared" si="84"/>
        <v>1</v>
      </c>
      <c r="G87" s="352">
        <f t="shared" si="84"/>
        <v>1</v>
      </c>
      <c r="H87" s="352">
        <f t="shared" si="84"/>
        <v>1</v>
      </c>
      <c r="I87" s="352">
        <f t="shared" si="84"/>
        <v>1</v>
      </c>
      <c r="J87" s="352">
        <f t="shared" si="84"/>
        <v>1</v>
      </c>
      <c r="K87" s="352">
        <f t="shared" si="84"/>
        <v>1</v>
      </c>
      <c r="L87" s="352">
        <f t="shared" si="84"/>
        <v>1</v>
      </c>
      <c r="M87" s="352">
        <f t="shared" si="84"/>
        <v>1</v>
      </c>
      <c r="N87" s="352">
        <f t="shared" si="84"/>
        <v>1</v>
      </c>
      <c r="O87" s="352">
        <f t="shared" si="84"/>
        <v>1</v>
      </c>
      <c r="P87" s="352">
        <f t="shared" si="84"/>
        <v>1</v>
      </c>
      <c r="Q87" s="352">
        <f t="shared" si="84"/>
        <v>1</v>
      </c>
      <c r="R87" s="352">
        <f t="shared" si="84"/>
        <v>1</v>
      </c>
      <c r="S87" s="352">
        <f t="shared" ref="S87" si="85">+S27/S$27</f>
        <v>1</v>
      </c>
      <c r="T87" s="353">
        <f t="shared" ref="T87" si="86">+T27/T$27</f>
        <v>1</v>
      </c>
      <c r="U87" s="253"/>
      <c r="V87" s="253"/>
      <c r="W87" s="253"/>
    </row>
    <row r="88" spans="1:23" ht="13.5" thickBot="1" x14ac:dyDescent="0.25">
      <c r="A88" s="287" t="s">
        <v>87</v>
      </c>
      <c r="B88" s="288"/>
      <c r="C88" s="288"/>
      <c r="D88" s="288"/>
      <c r="E88" s="288"/>
      <c r="F88" s="288"/>
      <c r="G88" s="288"/>
      <c r="H88" s="356"/>
      <c r="I88" s="356"/>
      <c r="J88" s="357"/>
      <c r="K88" s="356"/>
      <c r="L88" s="356"/>
      <c r="M88" s="356"/>
      <c r="N88" s="356"/>
      <c r="O88" s="356"/>
      <c r="P88" s="356"/>
      <c r="Q88" s="356"/>
      <c r="R88" s="356"/>
      <c r="S88" s="356"/>
      <c r="T88" s="294"/>
      <c r="U88" s="253"/>
      <c r="V88" s="253"/>
      <c r="W88" s="253"/>
    </row>
    <row r="89" spans="1:23" x14ac:dyDescent="0.2">
      <c r="A89" s="329" t="s">
        <v>71</v>
      </c>
      <c r="B89" s="334">
        <f t="shared" ref="B89:R97" si="87">B53/B$63</f>
        <v>9.3260204619765849E-2</v>
      </c>
      <c r="C89" s="334">
        <f t="shared" si="87"/>
        <v>0.10310965630114566</v>
      </c>
      <c r="D89" s="334">
        <f t="shared" si="87"/>
        <v>0.11500770755340234</v>
      </c>
      <c r="E89" s="334">
        <f t="shared" si="87"/>
        <v>0.11273777675655271</v>
      </c>
      <c r="F89" s="334">
        <f t="shared" si="87"/>
        <v>0.1131999540071289</v>
      </c>
      <c r="G89" s="334">
        <f t="shared" si="87"/>
        <v>0.10770350761085373</v>
      </c>
      <c r="H89" s="334">
        <f t="shared" si="87"/>
        <v>0.10833384738757634</v>
      </c>
      <c r="I89" s="334">
        <f t="shared" si="87"/>
        <v>0.10316141635045019</v>
      </c>
      <c r="J89" s="334">
        <f t="shared" si="87"/>
        <v>0.10559134031650649</v>
      </c>
      <c r="K89" s="334">
        <f t="shared" si="87"/>
        <v>0.10946904867214093</v>
      </c>
      <c r="L89" s="334">
        <f t="shared" si="87"/>
        <v>0.10862090196932812</v>
      </c>
      <c r="M89" s="334">
        <f t="shared" si="87"/>
        <v>0.11730883057583359</v>
      </c>
      <c r="N89" s="334">
        <f t="shared" si="87"/>
        <v>0.10799818814390763</v>
      </c>
      <c r="O89" s="334">
        <f t="shared" si="87"/>
        <v>0.11159055983554005</v>
      </c>
      <c r="P89" s="334">
        <f t="shared" si="87"/>
        <v>0.11177625541541285</v>
      </c>
      <c r="Q89" s="334">
        <f t="shared" si="87"/>
        <v>0.11926053513283941</v>
      </c>
      <c r="R89" s="334">
        <f t="shared" si="87"/>
        <v>0.11852755846678788</v>
      </c>
      <c r="S89" s="334">
        <f t="shared" ref="S89" si="88">S53/S$63</f>
        <v>0.11442213810905881</v>
      </c>
      <c r="T89" s="335">
        <f t="shared" ref="T89" si="89">T53/T$63</f>
        <v>0.11468314058668239</v>
      </c>
      <c r="U89" s="253"/>
      <c r="V89" s="253"/>
      <c r="W89" s="253"/>
    </row>
    <row r="90" spans="1:23" x14ac:dyDescent="0.2">
      <c r="A90" s="336" t="s">
        <v>73</v>
      </c>
      <c r="B90" s="341">
        <f t="shared" si="87"/>
        <v>0.39390359666701824</v>
      </c>
      <c r="C90" s="341">
        <f t="shared" si="87"/>
        <v>0.34150926704118195</v>
      </c>
      <c r="D90" s="341">
        <f t="shared" si="87"/>
        <v>0.37478895984731703</v>
      </c>
      <c r="E90" s="341">
        <f t="shared" si="87"/>
        <v>0.35086740304288599</v>
      </c>
      <c r="F90" s="341">
        <f t="shared" si="87"/>
        <v>0.35732149016902381</v>
      </c>
      <c r="G90" s="341">
        <f t="shared" si="87"/>
        <v>0.34338848444738584</v>
      </c>
      <c r="H90" s="341">
        <f t="shared" si="87"/>
        <v>0.31998026031706867</v>
      </c>
      <c r="I90" s="341">
        <f t="shared" si="87"/>
        <v>0.30979859442710556</v>
      </c>
      <c r="J90" s="341">
        <f t="shared" si="87"/>
        <v>0.28999032782499534</v>
      </c>
      <c r="K90" s="341">
        <f t="shared" si="87"/>
        <v>0.28194650102882635</v>
      </c>
      <c r="L90" s="341">
        <f t="shared" si="87"/>
        <v>0.2744460968655571</v>
      </c>
      <c r="M90" s="341">
        <f t="shared" si="87"/>
        <v>0.27949867057508199</v>
      </c>
      <c r="N90" s="341">
        <f t="shared" si="87"/>
        <v>0.28153159664999372</v>
      </c>
      <c r="O90" s="341">
        <f t="shared" si="87"/>
        <v>0.28595271776187908</v>
      </c>
      <c r="P90" s="341">
        <f t="shared" si="87"/>
        <v>0.29266705081417932</v>
      </c>
      <c r="Q90" s="341">
        <f t="shared" si="87"/>
        <v>0.28816478693785097</v>
      </c>
      <c r="R90" s="341">
        <f t="shared" si="87"/>
        <v>0.27133819830141215</v>
      </c>
      <c r="S90" s="341">
        <f t="shared" ref="S90" si="90">S54/S$63</f>
        <v>0.26847405941123759</v>
      </c>
      <c r="T90" s="342">
        <f t="shared" ref="T90" si="91">T54/T$63</f>
        <v>0.26186296450156116</v>
      </c>
      <c r="U90" s="253"/>
      <c r="V90" s="253"/>
      <c r="W90" s="253"/>
    </row>
    <row r="91" spans="1:23" x14ac:dyDescent="0.2">
      <c r="A91" s="336" t="s">
        <v>74</v>
      </c>
      <c r="B91" s="341">
        <f t="shared" si="87"/>
        <v>4.577576205041662E-2</v>
      </c>
      <c r="C91" s="341">
        <f t="shared" si="87"/>
        <v>5.0272039633741758E-2</v>
      </c>
      <c r="D91" s="341">
        <f t="shared" si="87"/>
        <v>4.7786831094472584E-2</v>
      </c>
      <c r="E91" s="341">
        <f t="shared" si="87"/>
        <v>5.3636199510906139E-2</v>
      </c>
      <c r="F91" s="341">
        <f t="shared" si="87"/>
        <v>5.1497642865355867E-2</v>
      </c>
      <c r="G91" s="341">
        <f t="shared" si="87"/>
        <v>5.2667107875579086E-2</v>
      </c>
      <c r="H91" s="341">
        <f t="shared" si="87"/>
        <v>5.0817346246375919E-2</v>
      </c>
      <c r="I91" s="341">
        <f t="shared" si="87"/>
        <v>5.3360127534409593E-2</v>
      </c>
      <c r="J91" s="341">
        <f t="shared" si="87"/>
        <v>4.8535797337065006E-2</v>
      </c>
      <c r="K91" s="341">
        <f t="shared" si="87"/>
        <v>5.1345166439106943E-2</v>
      </c>
      <c r="L91" s="341">
        <f t="shared" si="87"/>
        <v>5.2932205476986613E-2</v>
      </c>
      <c r="M91" s="341">
        <f t="shared" si="87"/>
        <v>5.1448274566175296E-2</v>
      </c>
      <c r="N91" s="341">
        <f t="shared" si="87"/>
        <v>5.2447451354555183E-2</v>
      </c>
      <c r="O91" s="341">
        <f t="shared" si="87"/>
        <v>6.2690182269669548E-2</v>
      </c>
      <c r="P91" s="341">
        <f t="shared" si="87"/>
        <v>5.9201400004268302E-2</v>
      </c>
      <c r="Q91" s="341">
        <f t="shared" si="87"/>
        <v>6.0497380963616627E-2</v>
      </c>
      <c r="R91" s="341">
        <f t="shared" si="87"/>
        <v>6.114418071779034E-2</v>
      </c>
      <c r="S91" s="341">
        <f t="shared" ref="S91" si="92">S55/S$63</f>
        <v>6.6098679898885876E-2</v>
      </c>
      <c r="T91" s="342">
        <f t="shared" ref="T91" si="93">T55/T$63</f>
        <v>7.0152633906436349E-2</v>
      </c>
      <c r="U91" s="253"/>
      <c r="V91" s="253"/>
      <c r="W91" s="253"/>
    </row>
    <row r="92" spans="1:23" x14ac:dyDescent="0.2">
      <c r="A92" s="336" t="s">
        <v>75</v>
      </c>
      <c r="B92" s="341">
        <f t="shared" si="87"/>
        <v>5.3369897690117074E-2</v>
      </c>
      <c r="C92" s="341">
        <f t="shared" si="87"/>
        <v>5.7327376476312648E-2</v>
      </c>
      <c r="D92" s="341">
        <f t="shared" si="87"/>
        <v>5.3347280334728034E-2</v>
      </c>
      <c r="E92" s="341">
        <f t="shared" si="87"/>
        <v>5.4899965533653922E-2</v>
      </c>
      <c r="F92" s="341">
        <f t="shared" si="87"/>
        <v>5.6240657698056799E-2</v>
      </c>
      <c r="G92" s="341">
        <f t="shared" si="87"/>
        <v>5.696889477167439E-2</v>
      </c>
      <c r="H92" s="341">
        <f t="shared" si="87"/>
        <v>5.7491826537536241E-2</v>
      </c>
      <c r="I92" s="341">
        <f t="shared" si="87"/>
        <v>5.8311067202550686E-2</v>
      </c>
      <c r="J92" s="341">
        <f t="shared" si="87"/>
        <v>5.186961084929928E-2</v>
      </c>
      <c r="K92" s="341">
        <f t="shared" si="87"/>
        <v>5.0816330455183557E-2</v>
      </c>
      <c r="L92" s="341">
        <f t="shared" si="87"/>
        <v>5.5773948791785467E-2</v>
      </c>
      <c r="M92" s="341">
        <f t="shared" si="87"/>
        <v>5.9189943346768512E-2</v>
      </c>
      <c r="N92" s="341">
        <f t="shared" si="87"/>
        <v>6.3492063492063489E-2</v>
      </c>
      <c r="O92" s="341">
        <f t="shared" si="87"/>
        <v>6.4318498692258377E-2</v>
      </c>
      <c r="P92" s="341">
        <f t="shared" si="87"/>
        <v>6.9146552276074011E-2</v>
      </c>
      <c r="Q92" s="341">
        <f t="shared" si="87"/>
        <v>7.228304468878298E-2</v>
      </c>
      <c r="R92" s="341">
        <f t="shared" si="87"/>
        <v>7.8341759856541557E-2</v>
      </c>
      <c r="S92" s="341">
        <f t="shared" ref="S92" si="94">S56/S$63</f>
        <v>8.4810143512512204E-2</v>
      </c>
      <c r="T92" s="342">
        <f t="shared" ref="T92" si="95">T56/T$63</f>
        <v>8.6983905766318689E-2</v>
      </c>
      <c r="U92" s="253"/>
      <c r="V92" s="253"/>
      <c r="W92" s="253"/>
    </row>
    <row r="93" spans="1:23" x14ac:dyDescent="0.2">
      <c r="A93" s="336" t="s">
        <v>76</v>
      </c>
      <c r="B93" s="341">
        <f t="shared" si="87"/>
        <v>0.11209787997046725</v>
      </c>
      <c r="C93" s="341">
        <f t="shared" si="87"/>
        <v>0.12535940195514664</v>
      </c>
      <c r="D93" s="341">
        <f t="shared" si="87"/>
        <v>0.12741319826763561</v>
      </c>
      <c r="E93" s="341">
        <f t="shared" si="87"/>
        <v>0.13807874739450837</v>
      </c>
      <c r="F93" s="341">
        <f t="shared" si="87"/>
        <v>0.15051167069104288</v>
      </c>
      <c r="G93" s="341">
        <f t="shared" si="87"/>
        <v>0.16350761085373924</v>
      </c>
      <c r="H93" s="341">
        <f t="shared" si="87"/>
        <v>0.17126642403306397</v>
      </c>
      <c r="I93" s="341">
        <f t="shared" si="87"/>
        <v>0.1770213530323102</v>
      </c>
      <c r="J93" s="341">
        <f t="shared" si="87"/>
        <v>0.18319511040684872</v>
      </c>
      <c r="K93" s="341">
        <f t="shared" si="87"/>
        <v>0.19590007884463762</v>
      </c>
      <c r="L93" s="341">
        <f t="shared" si="87"/>
        <v>0.19190292604836648</v>
      </c>
      <c r="M93" s="341">
        <f t="shared" si="87"/>
        <v>0.18393979537191013</v>
      </c>
      <c r="N93" s="341">
        <f t="shared" si="87"/>
        <v>0.17711857056119351</v>
      </c>
      <c r="O93" s="341">
        <f t="shared" si="87"/>
        <v>0.17719135771058711</v>
      </c>
      <c r="P93" s="341">
        <f t="shared" si="87"/>
        <v>0.17200204878673411</v>
      </c>
      <c r="Q93" s="341">
        <f t="shared" si="87"/>
        <v>0.1701665801519513</v>
      </c>
      <c r="R93" s="341">
        <f t="shared" si="87"/>
        <v>0.1769196284027795</v>
      </c>
      <c r="S93" s="341">
        <f t="shared" ref="S93" si="96">S57/S$63</f>
        <v>0.18272767397381198</v>
      </c>
      <c r="T93" s="342">
        <f t="shared" ref="T93" si="97">T57/T$63</f>
        <v>0.17552229205472844</v>
      </c>
      <c r="U93" s="253"/>
      <c r="V93" s="253"/>
      <c r="W93" s="253"/>
    </row>
    <row r="94" spans="1:23" x14ac:dyDescent="0.2">
      <c r="A94" s="336" t="s">
        <v>77</v>
      </c>
      <c r="B94" s="341">
        <f t="shared" si="87"/>
        <v>0.17896846324227403</v>
      </c>
      <c r="C94" s="341">
        <f t="shared" si="87"/>
        <v>0.21727783429911091</v>
      </c>
      <c r="D94" s="341">
        <f t="shared" si="87"/>
        <v>0.21414152536152095</v>
      </c>
      <c r="E94" s="341">
        <f t="shared" si="87"/>
        <v>0.2121649789098787</v>
      </c>
      <c r="F94" s="341">
        <f t="shared" si="87"/>
        <v>0.20596182591698287</v>
      </c>
      <c r="G94" s="341">
        <f t="shared" si="87"/>
        <v>0.20964923891462608</v>
      </c>
      <c r="H94" s="341">
        <f t="shared" si="87"/>
        <v>0.22118314724569738</v>
      </c>
      <c r="I94" s="341">
        <f t="shared" si="87"/>
        <v>0.24375238565686957</v>
      </c>
      <c r="J94" s="341">
        <f t="shared" si="87"/>
        <v>0.25822649352787441</v>
      </c>
      <c r="K94" s="341">
        <f t="shared" si="87"/>
        <v>0.26492759754620104</v>
      </c>
      <c r="L94" s="341">
        <f t="shared" si="87"/>
        <v>0.27200219761483013</v>
      </c>
      <c r="M94" s="341">
        <f t="shared" si="87"/>
        <v>0.25815271005383467</v>
      </c>
      <c r="N94" s="341">
        <f t="shared" si="87"/>
        <v>0.25795819238442191</v>
      </c>
      <c r="O94" s="341">
        <f t="shared" si="87"/>
        <v>0.24639480567061195</v>
      </c>
      <c r="P94" s="341">
        <f t="shared" si="87"/>
        <v>0.23970804789038991</v>
      </c>
      <c r="Q94" s="341">
        <f t="shared" si="87"/>
        <v>0.2257562172620452</v>
      </c>
      <c r="R94" s="341">
        <f t="shared" si="87"/>
        <v>0.23231052775771463</v>
      </c>
      <c r="S94" s="341">
        <f t="shared" ref="S94" si="98">S58/S$63</f>
        <v>0.21865261412120321</v>
      </c>
      <c r="T94" s="342">
        <f t="shared" ref="T94" si="99">T58/T$63</f>
        <v>0.21886013695509426</v>
      </c>
      <c r="U94" s="253"/>
      <c r="V94" s="253"/>
      <c r="W94" s="253"/>
    </row>
    <row r="95" spans="1:23" x14ac:dyDescent="0.2">
      <c r="A95" s="336" t="s">
        <v>78</v>
      </c>
      <c r="B95" s="341">
        <f t="shared" si="87"/>
        <v>3.8266005695601728E-2</v>
      </c>
      <c r="C95" s="341">
        <f t="shared" si="87"/>
        <v>4.1580041580041582E-2</v>
      </c>
      <c r="D95" s="341">
        <f t="shared" si="87"/>
        <v>3.7950524847684061E-2</v>
      </c>
      <c r="E95" s="341">
        <f t="shared" si="87"/>
        <v>3.9587060348930725E-2</v>
      </c>
      <c r="F95" s="341">
        <f t="shared" si="87"/>
        <v>3.9338277566977116E-2</v>
      </c>
      <c r="G95" s="341">
        <f t="shared" si="87"/>
        <v>3.4546657842488421E-2</v>
      </c>
      <c r="H95" s="341">
        <f t="shared" si="87"/>
        <v>4.0441675405588795E-2</v>
      </c>
      <c r="I95" s="341">
        <f t="shared" si="87"/>
        <v>3.469025753867571E-2</v>
      </c>
      <c r="J95" s="341">
        <f t="shared" si="87"/>
        <v>3.862696273125759E-2</v>
      </c>
      <c r="K95" s="341">
        <f t="shared" si="87"/>
        <v>3.8056960443068402E-2</v>
      </c>
      <c r="L95" s="341">
        <f t="shared" si="87"/>
        <v>3.7795186086824729E-2</v>
      </c>
      <c r="M95" s="341">
        <f t="shared" si="87"/>
        <v>3.5044204552928025E-2</v>
      </c>
      <c r="N95" s="341">
        <f t="shared" si="87"/>
        <v>3.1958057458968209E-2</v>
      </c>
      <c r="O95" s="341">
        <f t="shared" si="87"/>
        <v>3.1294206246628875E-2</v>
      </c>
      <c r="P95" s="341">
        <f t="shared" si="87"/>
        <v>3.5437608041487934E-2</v>
      </c>
      <c r="Q95" s="341">
        <f t="shared" si="87"/>
        <v>4.0205747723089991E-2</v>
      </c>
      <c r="R95" s="341">
        <f t="shared" si="87"/>
        <v>4.7719857537794827E-2</v>
      </c>
      <c r="S95" s="341">
        <f t="shared" ref="S95" si="100">S59/S$63</f>
        <v>4.9781320636109516E-2</v>
      </c>
      <c r="T95" s="342">
        <f t="shared" ref="T95" si="101">T59/T$63</f>
        <v>4.9676373236133629E-2</v>
      </c>
      <c r="U95" s="253"/>
      <c r="V95" s="253"/>
      <c r="W95" s="253"/>
    </row>
    <row r="96" spans="1:23" x14ac:dyDescent="0.2">
      <c r="A96" s="336" t="s">
        <v>79</v>
      </c>
      <c r="B96" s="341">
        <f t="shared" si="87"/>
        <v>0.18822908975846431</v>
      </c>
      <c r="C96" s="341">
        <f t="shared" si="87"/>
        <v>0.17720175166983679</v>
      </c>
      <c r="D96" s="341">
        <f t="shared" si="87"/>
        <v>0.16303310577699479</v>
      </c>
      <c r="E96" s="341">
        <f t="shared" si="87"/>
        <v>0.17290616947594742</v>
      </c>
      <c r="F96" s="341">
        <f t="shared" si="87"/>
        <v>0.16363401172818212</v>
      </c>
      <c r="G96" s="341">
        <f t="shared" si="87"/>
        <v>0.1701389808074123</v>
      </c>
      <c r="H96" s="341">
        <f t="shared" si="87"/>
        <v>0.16689901918450434</v>
      </c>
      <c r="I96" s="341">
        <f t="shared" si="87"/>
        <v>0.15108785953252352</v>
      </c>
      <c r="J96" s="341">
        <f t="shared" si="87"/>
        <v>0.15421974358446691</v>
      </c>
      <c r="K96" s="341">
        <f t="shared" si="87"/>
        <v>0.13764158381569586</v>
      </c>
      <c r="L96" s="341">
        <f t="shared" si="87"/>
        <v>0.13579744053652112</v>
      </c>
      <c r="M96" s="341">
        <f t="shared" si="87"/>
        <v>0.14077811287428244</v>
      </c>
      <c r="N96" s="341">
        <f t="shared" si="87"/>
        <v>0.13615905783483198</v>
      </c>
      <c r="O96" s="341">
        <f t="shared" si="87"/>
        <v>0.13047903033757036</v>
      </c>
      <c r="P96" s="341">
        <f t="shared" si="87"/>
        <v>0.12646989777407858</v>
      </c>
      <c r="Q96" s="341">
        <f t="shared" si="87"/>
        <v>0.12976027558869332</v>
      </c>
      <c r="R96" s="341">
        <f t="shared" si="87"/>
        <v>0.11849019949689921</v>
      </c>
      <c r="S96" s="341">
        <f t="shared" ref="S96" si="102">S60/S$63</f>
        <v>0.12179169954659141</v>
      </c>
      <c r="T96" s="342">
        <f t="shared" ref="T96" si="103">T60/T$63</f>
        <v>0.12934349999329967</v>
      </c>
      <c r="U96" s="253"/>
      <c r="V96" s="253"/>
      <c r="W96" s="253"/>
    </row>
    <row r="97" spans="1:23" x14ac:dyDescent="0.2">
      <c r="A97" s="336" t="s">
        <v>80</v>
      </c>
      <c r="B97" s="341">
        <f t="shared" si="87"/>
        <v>3.9827022465984602E-2</v>
      </c>
      <c r="C97" s="341">
        <f t="shared" si="87"/>
        <v>2.1873755916309107E-2</v>
      </c>
      <c r="D97" s="341">
        <f t="shared" si="87"/>
        <v>1.8920208470968217E-2</v>
      </c>
      <c r="E97" s="341">
        <f t="shared" si="87"/>
        <v>1.6609496298970933E-2</v>
      </c>
      <c r="F97" s="341">
        <f t="shared" si="87"/>
        <v>1.8972059330803724E-2</v>
      </c>
      <c r="G97" s="341">
        <f t="shared" si="87"/>
        <v>2.2210456651224356E-2</v>
      </c>
      <c r="H97" s="341">
        <f t="shared" si="87"/>
        <v>2.3564246499290606E-2</v>
      </c>
      <c r="I97" s="341">
        <f t="shared" si="87"/>
        <v>2.445157958551317E-2</v>
      </c>
      <c r="J97" s="341">
        <f t="shared" si="87"/>
        <v>2.4910995410861645E-2</v>
      </c>
      <c r="K97" s="341">
        <f t="shared" si="87"/>
        <v>2.3913001673044748E-2</v>
      </c>
      <c r="L97" s="341">
        <f t="shared" si="87"/>
        <v>2.495050630393392E-2</v>
      </c>
      <c r="M97" s="341">
        <f t="shared" si="87"/>
        <v>2.4408805208715016E-2</v>
      </c>
      <c r="N97" s="341">
        <f t="shared" si="87"/>
        <v>2.4855196075596803E-2</v>
      </c>
      <c r="O97" s="341">
        <f t="shared" si="87"/>
        <v>2.505571895258546E-2</v>
      </c>
      <c r="P97" s="341">
        <f t="shared" si="87"/>
        <v>2.3945194954862668E-2</v>
      </c>
      <c r="Q97" s="341">
        <f t="shared" si="87"/>
        <v>2.6390920673870982E-2</v>
      </c>
      <c r="R97" s="341">
        <f t="shared" si="87"/>
        <v>2.6587133570770343E-2</v>
      </c>
      <c r="S97" s="341">
        <f t="shared" ref="S97" si="104">S61/S$63</f>
        <v>2.6736394398598311E-2</v>
      </c>
      <c r="T97" s="342">
        <f t="shared" ref="T97" si="105">T61/T$63</f>
        <v>2.9856746579472817E-2</v>
      </c>
      <c r="U97" s="253"/>
      <c r="V97" s="253"/>
      <c r="W97" s="253"/>
    </row>
    <row r="98" spans="1:23" x14ac:dyDescent="0.2">
      <c r="A98" s="274" t="s">
        <v>81</v>
      </c>
      <c r="B98" s="343" t="s">
        <v>67</v>
      </c>
      <c r="C98" s="343" t="s">
        <v>67</v>
      </c>
      <c r="D98" s="343" t="s">
        <v>69</v>
      </c>
      <c r="E98" s="343" t="s">
        <v>69</v>
      </c>
      <c r="F98" s="344" t="s">
        <v>67</v>
      </c>
      <c r="G98" s="344" t="s">
        <v>67</v>
      </c>
      <c r="H98" s="354" t="s">
        <v>69</v>
      </c>
      <c r="I98" s="354" t="s">
        <v>69</v>
      </c>
      <c r="J98" s="355" t="s">
        <v>69</v>
      </c>
      <c r="K98" s="346" t="s">
        <v>69</v>
      </c>
      <c r="L98" s="347" t="s">
        <v>69</v>
      </c>
      <c r="M98" s="347" t="s">
        <v>69</v>
      </c>
      <c r="N98" s="347" t="s">
        <v>69</v>
      </c>
      <c r="O98" s="347" t="s">
        <v>69</v>
      </c>
      <c r="P98" s="347" t="s">
        <v>69</v>
      </c>
      <c r="Q98" s="347" t="s">
        <v>69</v>
      </c>
      <c r="R98" s="347" t="s">
        <v>69</v>
      </c>
      <c r="S98" s="347" t="s">
        <v>69</v>
      </c>
      <c r="T98" s="348" t="s">
        <v>69</v>
      </c>
      <c r="U98" s="253"/>
      <c r="V98" s="253"/>
      <c r="W98" s="253"/>
    </row>
    <row r="99" spans="1:23" ht="13.5" thickBot="1" x14ac:dyDescent="0.25">
      <c r="A99" s="358" t="s">
        <v>48</v>
      </c>
      <c r="B99" s="359">
        <f t="shared" ref="B99:R99" si="106">B63/B$63</f>
        <v>1</v>
      </c>
      <c r="C99" s="359">
        <f t="shared" si="106"/>
        <v>1</v>
      </c>
      <c r="D99" s="359">
        <f t="shared" si="106"/>
        <v>1</v>
      </c>
      <c r="E99" s="359">
        <f t="shared" si="106"/>
        <v>1</v>
      </c>
      <c r="F99" s="359">
        <f t="shared" si="106"/>
        <v>1</v>
      </c>
      <c r="G99" s="359">
        <f t="shared" si="106"/>
        <v>1</v>
      </c>
      <c r="H99" s="359">
        <f t="shared" si="106"/>
        <v>1</v>
      </c>
      <c r="I99" s="359">
        <f t="shared" si="106"/>
        <v>1</v>
      </c>
      <c r="J99" s="359">
        <f t="shared" si="106"/>
        <v>1</v>
      </c>
      <c r="K99" s="359">
        <f t="shared" si="106"/>
        <v>1</v>
      </c>
      <c r="L99" s="359">
        <f t="shared" si="106"/>
        <v>1</v>
      </c>
      <c r="M99" s="359">
        <f t="shared" si="106"/>
        <v>1</v>
      </c>
      <c r="N99" s="359">
        <f t="shared" si="106"/>
        <v>1</v>
      </c>
      <c r="O99" s="359">
        <f t="shared" si="106"/>
        <v>1</v>
      </c>
      <c r="P99" s="359">
        <f t="shared" si="106"/>
        <v>1</v>
      </c>
      <c r="Q99" s="359">
        <f t="shared" si="106"/>
        <v>1</v>
      </c>
      <c r="R99" s="359">
        <f t="shared" si="106"/>
        <v>1</v>
      </c>
      <c r="S99" s="359">
        <f t="shared" ref="S99" si="107">S63/S$63</f>
        <v>1</v>
      </c>
      <c r="T99" s="360">
        <f t="shared" ref="T99" si="108">T63/T$63</f>
        <v>1</v>
      </c>
      <c r="U99" s="253"/>
      <c r="V99" s="253"/>
      <c r="W99" s="253"/>
    </row>
    <row r="100" spans="1:23" ht="5.0999999999999996" customHeight="1" thickTop="1" x14ac:dyDescent="0.2">
      <c r="A100" s="74"/>
      <c r="B100" s="361"/>
      <c r="C100" s="362"/>
      <c r="D100" s="362"/>
      <c r="E100" s="362"/>
      <c r="F100" s="362"/>
      <c r="G100" s="362"/>
      <c r="H100" s="362"/>
      <c r="I100" s="362"/>
      <c r="J100" s="362"/>
      <c r="K100" s="362"/>
      <c r="L100" s="362"/>
      <c r="M100" s="362"/>
      <c r="N100" s="362"/>
      <c r="O100" s="362"/>
      <c r="P100" s="362"/>
      <c r="Q100" s="362"/>
      <c r="R100" s="362"/>
      <c r="S100" s="362"/>
      <c r="U100" s="253"/>
      <c r="V100" s="253"/>
      <c r="W100" s="253"/>
    </row>
    <row r="101" spans="1:23" x14ac:dyDescent="0.2">
      <c r="A101" s="363" t="s">
        <v>88</v>
      </c>
      <c r="B101" s="361"/>
      <c r="C101" s="362"/>
      <c r="D101" s="362"/>
      <c r="E101" s="362"/>
      <c r="F101" s="362"/>
      <c r="G101" s="362"/>
      <c r="H101" s="362"/>
      <c r="I101" s="362"/>
      <c r="J101" s="362"/>
      <c r="K101" s="362"/>
      <c r="L101" s="362"/>
      <c r="M101" s="362"/>
      <c r="N101" s="362"/>
      <c r="O101" s="362"/>
      <c r="P101" s="362"/>
      <c r="Q101" s="362"/>
      <c r="R101" s="362"/>
      <c r="S101" s="362"/>
      <c r="U101" s="253"/>
      <c r="V101" s="253"/>
      <c r="W101" s="253"/>
    </row>
    <row r="102" spans="1:23" x14ac:dyDescent="0.2">
      <c r="U102" s="253"/>
      <c r="V102" s="253"/>
      <c r="W102" s="253"/>
    </row>
    <row r="103" spans="1:23" x14ac:dyDescent="0.2">
      <c r="U103" s="253"/>
      <c r="V103" s="253"/>
      <c r="W103" s="253"/>
    </row>
    <row r="104" spans="1:23" x14ac:dyDescent="0.2">
      <c r="U104" s="253"/>
      <c r="V104" s="253"/>
      <c r="W104" s="253"/>
    </row>
    <row r="105" spans="1:23" ht="5.0999999999999996" customHeight="1" x14ac:dyDescent="0.2">
      <c r="U105" s="253"/>
      <c r="V105" s="253"/>
      <c r="W105" s="253"/>
    </row>
    <row r="106" spans="1:23" x14ac:dyDescent="0.2">
      <c r="U106" s="253"/>
      <c r="V106" s="253"/>
      <c r="W106" s="253"/>
    </row>
    <row r="107" spans="1:23" x14ac:dyDescent="0.2">
      <c r="U107" s="253"/>
      <c r="V107" s="253"/>
      <c r="W107" s="253"/>
    </row>
    <row r="108" spans="1:23" x14ac:dyDescent="0.2">
      <c r="U108" s="253"/>
      <c r="V108" s="253"/>
      <c r="W108" s="253"/>
    </row>
    <row r="109" spans="1:23" x14ac:dyDescent="0.2">
      <c r="U109" s="253"/>
      <c r="V109" s="253"/>
      <c r="W109" s="253"/>
    </row>
    <row r="110" spans="1:23" x14ac:dyDescent="0.2">
      <c r="U110" s="253"/>
      <c r="V110" s="253"/>
      <c r="W110" s="253"/>
    </row>
    <row r="111" spans="1:23" x14ac:dyDescent="0.2">
      <c r="U111" s="253"/>
      <c r="V111" s="253"/>
      <c r="W111" s="253"/>
    </row>
    <row r="112" spans="1:23" x14ac:dyDescent="0.2">
      <c r="U112" s="253"/>
      <c r="V112" s="253"/>
      <c r="W112" s="253"/>
    </row>
    <row r="113" spans="21:23" x14ac:dyDescent="0.2">
      <c r="U113" s="253"/>
      <c r="V113" s="253"/>
      <c r="W113" s="253"/>
    </row>
    <row r="114" spans="21:23" x14ac:dyDescent="0.2">
      <c r="U114" s="253"/>
      <c r="V114" s="253"/>
      <c r="W114" s="253"/>
    </row>
    <row r="115" spans="21:23" x14ac:dyDescent="0.2">
      <c r="U115" s="253"/>
      <c r="V115" s="253"/>
      <c r="W115" s="253"/>
    </row>
    <row r="116" spans="21:23" x14ac:dyDescent="0.2">
      <c r="U116" s="253"/>
      <c r="V116" s="253"/>
      <c r="W116" s="253"/>
    </row>
    <row r="117" spans="21:23" x14ac:dyDescent="0.2">
      <c r="U117" s="253"/>
      <c r="V117" s="253"/>
      <c r="W117" s="253"/>
    </row>
    <row r="118" spans="21:23" x14ac:dyDescent="0.2">
      <c r="U118" s="253"/>
      <c r="V118" s="253"/>
      <c r="W118" s="253"/>
    </row>
    <row r="119" spans="21:23" x14ac:dyDescent="0.2">
      <c r="U119" s="253"/>
      <c r="V119" s="253"/>
      <c r="W119" s="253"/>
    </row>
    <row r="120" spans="21:23" x14ac:dyDescent="0.2">
      <c r="U120" s="253"/>
      <c r="V120" s="253"/>
      <c r="W120" s="253"/>
    </row>
    <row r="121" spans="21:23" x14ac:dyDescent="0.2">
      <c r="U121" s="253"/>
      <c r="V121" s="253"/>
      <c r="W121" s="253"/>
    </row>
    <row r="122" spans="21:23" x14ac:dyDescent="0.2">
      <c r="U122" s="253"/>
      <c r="V122" s="253"/>
      <c r="W122" s="253"/>
    </row>
    <row r="123" spans="21:23" x14ac:dyDescent="0.2">
      <c r="U123" s="253"/>
      <c r="V123" s="253"/>
      <c r="W123" s="253"/>
    </row>
    <row r="124" spans="21:23" x14ac:dyDescent="0.2">
      <c r="U124" s="253"/>
      <c r="V124" s="253"/>
      <c r="W124" s="253"/>
    </row>
    <row r="125" spans="21:23" x14ac:dyDescent="0.2">
      <c r="U125" s="253"/>
      <c r="V125" s="253"/>
      <c r="W125" s="253"/>
    </row>
    <row r="126" spans="21:23" x14ac:dyDescent="0.2">
      <c r="U126" s="253"/>
      <c r="V126" s="253"/>
      <c r="W126" s="253"/>
    </row>
    <row r="127" spans="21:23" x14ac:dyDescent="0.2">
      <c r="U127" s="253"/>
      <c r="V127" s="253"/>
      <c r="W127" s="253"/>
    </row>
    <row r="128" spans="21:23" x14ac:dyDescent="0.2">
      <c r="U128" s="253"/>
      <c r="V128" s="253"/>
      <c r="W128" s="253"/>
    </row>
    <row r="129" spans="21:23" x14ac:dyDescent="0.2">
      <c r="U129" s="253"/>
      <c r="V129" s="253"/>
      <c r="W129" s="253"/>
    </row>
    <row r="130" spans="21:23" x14ac:dyDescent="0.2">
      <c r="U130" s="253"/>
      <c r="V130" s="253"/>
      <c r="W130" s="253"/>
    </row>
    <row r="131" spans="21:23" x14ac:dyDescent="0.2">
      <c r="U131" s="253"/>
      <c r="V131" s="253"/>
      <c r="W131" s="253"/>
    </row>
    <row r="132" spans="21:23" x14ac:dyDescent="0.2">
      <c r="U132" s="253"/>
      <c r="V132" s="253"/>
      <c r="W132" s="253"/>
    </row>
    <row r="133" spans="21:23" x14ac:dyDescent="0.2">
      <c r="U133" s="253"/>
      <c r="V133" s="253"/>
      <c r="W133" s="253"/>
    </row>
    <row r="134" spans="21:23" x14ac:dyDescent="0.2">
      <c r="U134" s="253"/>
      <c r="V134" s="253"/>
      <c r="W134" s="253"/>
    </row>
    <row r="135" spans="21:23" x14ac:dyDescent="0.2">
      <c r="U135" s="253"/>
      <c r="V135" s="253"/>
      <c r="W135" s="253"/>
    </row>
    <row r="136" spans="21:23" x14ac:dyDescent="0.2">
      <c r="U136" s="253"/>
      <c r="V136" s="253"/>
      <c r="W136" s="253"/>
    </row>
    <row r="137" spans="21:23" x14ac:dyDescent="0.2">
      <c r="U137" s="253"/>
      <c r="V137" s="253"/>
      <c r="W137" s="253"/>
    </row>
    <row r="138" spans="21:23" x14ac:dyDescent="0.2">
      <c r="U138" s="253"/>
      <c r="V138" s="253"/>
      <c r="W138" s="253"/>
    </row>
    <row r="139" spans="21:23" x14ac:dyDescent="0.2">
      <c r="U139" s="253"/>
      <c r="V139" s="253"/>
      <c r="W139" s="253"/>
    </row>
    <row r="140" spans="21:23" x14ac:dyDescent="0.2">
      <c r="U140" s="253"/>
      <c r="V140" s="253"/>
      <c r="W140" s="253"/>
    </row>
    <row r="141" spans="21:23" x14ac:dyDescent="0.2">
      <c r="U141" s="253"/>
      <c r="V141" s="253"/>
      <c r="W141" s="253"/>
    </row>
    <row r="142" spans="21:23" x14ac:dyDescent="0.2">
      <c r="U142" s="253"/>
      <c r="V142" s="253"/>
      <c r="W142" s="253"/>
    </row>
    <row r="143" spans="21:23" x14ac:dyDescent="0.2">
      <c r="U143" s="253"/>
      <c r="V143" s="253"/>
      <c r="W143" s="253"/>
    </row>
    <row r="144" spans="21:23" x14ac:dyDescent="0.2">
      <c r="U144" s="253"/>
      <c r="V144" s="253"/>
      <c r="W144" s="253"/>
    </row>
    <row r="145" spans="21:23" x14ac:dyDescent="0.2">
      <c r="U145" s="253"/>
      <c r="V145" s="253"/>
      <c r="W145" s="253"/>
    </row>
    <row r="146" spans="21:23" x14ac:dyDescent="0.2">
      <c r="U146" s="253"/>
      <c r="V146" s="253"/>
      <c r="W146" s="253"/>
    </row>
    <row r="147" spans="21:23" x14ac:dyDescent="0.2">
      <c r="U147" s="253"/>
      <c r="V147" s="253"/>
      <c r="W147" s="253"/>
    </row>
    <row r="148" spans="21:23" x14ac:dyDescent="0.2">
      <c r="U148" s="253"/>
      <c r="V148" s="253"/>
      <c r="W148" s="253"/>
    </row>
    <row r="149" spans="21:23" x14ac:dyDescent="0.2">
      <c r="U149" s="253"/>
      <c r="V149" s="253"/>
      <c r="W149" s="253"/>
    </row>
    <row r="150" spans="21:23" x14ac:dyDescent="0.2">
      <c r="U150" s="253"/>
      <c r="V150" s="253"/>
      <c r="W150" s="253"/>
    </row>
    <row r="151" spans="21:23" x14ac:dyDescent="0.2">
      <c r="U151" s="253"/>
      <c r="V151" s="253"/>
      <c r="W151" s="253"/>
    </row>
    <row r="152" spans="21:23" x14ac:dyDescent="0.2">
      <c r="U152" s="253"/>
      <c r="V152" s="253"/>
      <c r="W152" s="253"/>
    </row>
    <row r="153" spans="21:23" x14ac:dyDescent="0.2">
      <c r="U153" s="253"/>
      <c r="V153" s="253"/>
      <c r="W153" s="253"/>
    </row>
    <row r="154" spans="21:23" x14ac:dyDescent="0.2">
      <c r="U154" s="253"/>
      <c r="V154" s="253"/>
      <c r="W154" s="253"/>
    </row>
    <row r="155" spans="21:23" x14ac:dyDescent="0.2">
      <c r="U155" s="253"/>
      <c r="V155" s="253"/>
      <c r="W155" s="253"/>
    </row>
    <row r="156" spans="21:23" x14ac:dyDescent="0.2">
      <c r="U156" s="253"/>
      <c r="V156" s="253"/>
      <c r="W156" s="253"/>
    </row>
    <row r="157" spans="21:23" x14ac:dyDescent="0.2">
      <c r="U157" s="253"/>
      <c r="V157" s="253"/>
      <c r="W157" s="253"/>
    </row>
    <row r="158" spans="21:23" x14ac:dyDescent="0.2">
      <c r="U158" s="253"/>
      <c r="V158" s="253"/>
      <c r="W158" s="253"/>
    </row>
    <row r="159" spans="21:23" x14ac:dyDescent="0.2">
      <c r="U159" s="253"/>
      <c r="V159" s="253"/>
      <c r="W159" s="253"/>
    </row>
    <row r="160" spans="21:23" x14ac:dyDescent="0.2">
      <c r="U160" s="253"/>
      <c r="V160" s="253"/>
      <c r="W160" s="253"/>
    </row>
    <row r="161" spans="21:23" x14ac:dyDescent="0.2">
      <c r="U161" s="253"/>
      <c r="V161" s="253"/>
      <c r="W161" s="253"/>
    </row>
    <row r="162" spans="21:23" x14ac:dyDescent="0.2">
      <c r="U162" s="253"/>
      <c r="V162" s="253"/>
      <c r="W162" s="253"/>
    </row>
    <row r="163" spans="21:23" x14ac:dyDescent="0.2">
      <c r="U163" s="253"/>
      <c r="V163" s="253"/>
      <c r="W163" s="253"/>
    </row>
    <row r="164" spans="21:23" x14ac:dyDescent="0.2">
      <c r="U164" s="253"/>
      <c r="V164" s="253"/>
      <c r="W164" s="253"/>
    </row>
    <row r="165" spans="21:23" x14ac:dyDescent="0.2">
      <c r="U165" s="253"/>
      <c r="V165" s="253"/>
      <c r="W165" s="253"/>
    </row>
    <row r="166" spans="21:23" x14ac:dyDescent="0.2">
      <c r="U166" s="253"/>
      <c r="V166" s="253"/>
      <c r="W166" s="253"/>
    </row>
    <row r="167" spans="21:23" x14ac:dyDescent="0.2">
      <c r="U167" s="253"/>
      <c r="V167" s="253"/>
      <c r="W167" s="253"/>
    </row>
    <row r="168" spans="21:23" x14ac:dyDescent="0.2">
      <c r="U168" s="253"/>
      <c r="V168" s="253"/>
      <c r="W168" s="253"/>
    </row>
    <row r="169" spans="21:23" x14ac:dyDescent="0.2">
      <c r="U169" s="253"/>
      <c r="V169" s="253"/>
      <c r="W169" s="253"/>
    </row>
    <row r="170" spans="21:23" x14ac:dyDescent="0.2">
      <c r="U170" s="253"/>
      <c r="V170" s="253"/>
      <c r="W170" s="253"/>
    </row>
    <row r="171" spans="21:23" x14ac:dyDescent="0.2">
      <c r="U171" s="253"/>
      <c r="V171" s="253"/>
      <c r="W171" s="253"/>
    </row>
    <row r="172" spans="21:23" x14ac:dyDescent="0.2">
      <c r="U172" s="253"/>
      <c r="V172" s="253"/>
      <c r="W172" s="253"/>
    </row>
    <row r="173" spans="21:23" x14ac:dyDescent="0.2">
      <c r="U173" s="253"/>
      <c r="V173" s="253"/>
      <c r="W173" s="253"/>
    </row>
    <row r="174" spans="21:23" x14ac:dyDescent="0.2">
      <c r="U174" s="253"/>
      <c r="V174" s="253"/>
      <c r="W174" s="253"/>
    </row>
    <row r="175" spans="21:23" x14ac:dyDescent="0.2">
      <c r="U175" s="253"/>
      <c r="V175" s="253"/>
      <c r="W175" s="253"/>
    </row>
    <row r="176" spans="21:23" x14ac:dyDescent="0.2">
      <c r="U176" s="253"/>
      <c r="V176" s="253"/>
      <c r="W176" s="253"/>
    </row>
    <row r="177" spans="21:23" x14ac:dyDescent="0.2">
      <c r="U177" s="253"/>
      <c r="V177" s="253"/>
      <c r="W177" s="253"/>
    </row>
    <row r="178" spans="21:23" x14ac:dyDescent="0.2">
      <c r="U178" s="253"/>
      <c r="V178" s="253"/>
      <c r="W178" s="253"/>
    </row>
    <row r="179" spans="21:23" x14ac:dyDescent="0.2">
      <c r="U179" s="253"/>
      <c r="V179" s="253"/>
      <c r="W179" s="253"/>
    </row>
    <row r="180" spans="21:23" x14ac:dyDescent="0.2">
      <c r="U180" s="253"/>
      <c r="V180" s="253"/>
      <c r="W180" s="253"/>
    </row>
    <row r="181" spans="21:23" x14ac:dyDescent="0.2">
      <c r="U181" s="253"/>
      <c r="V181" s="253"/>
      <c r="W181" s="253"/>
    </row>
    <row r="182" spans="21:23" x14ac:dyDescent="0.2">
      <c r="U182" s="253"/>
      <c r="V182" s="253"/>
      <c r="W182" s="253"/>
    </row>
    <row r="183" spans="21:23" x14ac:dyDescent="0.2">
      <c r="U183" s="253"/>
      <c r="V183" s="253"/>
      <c r="W183" s="253"/>
    </row>
    <row r="184" spans="21:23" x14ac:dyDescent="0.2">
      <c r="U184" s="253"/>
      <c r="V184" s="253"/>
      <c r="W184" s="253"/>
    </row>
    <row r="185" spans="21:23" x14ac:dyDescent="0.2">
      <c r="U185" s="253"/>
      <c r="V185" s="253"/>
      <c r="W185" s="253"/>
    </row>
    <row r="186" spans="21:23" x14ac:dyDescent="0.2">
      <c r="U186" s="253"/>
      <c r="V186" s="253"/>
      <c r="W186" s="253"/>
    </row>
    <row r="187" spans="21:23" x14ac:dyDescent="0.2">
      <c r="U187" s="253"/>
      <c r="V187" s="253"/>
      <c r="W187" s="253"/>
    </row>
    <row r="188" spans="21:23" x14ac:dyDescent="0.2">
      <c r="U188" s="253"/>
      <c r="V188" s="253"/>
      <c r="W188" s="253"/>
    </row>
    <row r="189" spans="21:23" x14ac:dyDescent="0.2">
      <c r="U189" s="253"/>
      <c r="V189" s="253"/>
      <c r="W189" s="253"/>
    </row>
    <row r="190" spans="21:23" x14ac:dyDescent="0.2">
      <c r="U190" s="253"/>
      <c r="V190" s="253"/>
      <c r="W190" s="253"/>
    </row>
    <row r="191" spans="21:23" x14ac:dyDescent="0.2">
      <c r="U191" s="253"/>
      <c r="V191" s="253"/>
      <c r="W191" s="253"/>
    </row>
    <row r="192" spans="21:23" x14ac:dyDescent="0.2">
      <c r="U192" s="253"/>
      <c r="V192" s="253"/>
      <c r="W192" s="253"/>
    </row>
    <row r="193" spans="21:23" x14ac:dyDescent="0.2">
      <c r="U193" s="253"/>
      <c r="V193" s="253"/>
      <c r="W193" s="253"/>
    </row>
    <row r="194" spans="21:23" x14ac:dyDescent="0.2">
      <c r="U194" s="253"/>
      <c r="V194" s="253"/>
      <c r="W194" s="253"/>
    </row>
    <row r="195" spans="21:23" x14ac:dyDescent="0.2">
      <c r="U195" s="253"/>
      <c r="V195" s="253"/>
      <c r="W195" s="253"/>
    </row>
    <row r="196" spans="21:23" x14ac:dyDescent="0.2">
      <c r="U196" s="253"/>
      <c r="V196" s="253"/>
      <c r="W196" s="253"/>
    </row>
    <row r="197" spans="21:23" x14ac:dyDescent="0.2">
      <c r="U197" s="253"/>
      <c r="V197" s="253"/>
      <c r="W197" s="253"/>
    </row>
    <row r="198" spans="21:23" x14ac:dyDescent="0.2">
      <c r="U198" s="253"/>
      <c r="V198" s="253"/>
      <c r="W198" s="253"/>
    </row>
    <row r="199" spans="21:23" x14ac:dyDescent="0.2">
      <c r="U199" s="253"/>
      <c r="V199" s="253"/>
      <c r="W199" s="253"/>
    </row>
    <row r="200" spans="21:23" x14ac:dyDescent="0.2">
      <c r="U200" s="253"/>
      <c r="V200" s="253"/>
      <c r="W200" s="253"/>
    </row>
    <row r="201" spans="21:23" x14ac:dyDescent="0.2">
      <c r="U201" s="253"/>
      <c r="V201" s="253"/>
      <c r="W201" s="253"/>
    </row>
    <row r="202" spans="21:23" x14ac:dyDescent="0.2">
      <c r="U202" s="253"/>
      <c r="V202" s="253"/>
      <c r="W202" s="253"/>
    </row>
    <row r="203" spans="21:23" x14ac:dyDescent="0.2">
      <c r="U203" s="253"/>
      <c r="V203" s="253"/>
      <c r="W203" s="253"/>
    </row>
    <row r="204" spans="21:23" x14ac:dyDescent="0.2">
      <c r="U204" s="253"/>
      <c r="V204" s="253"/>
      <c r="W204" s="253"/>
    </row>
    <row r="205" spans="21:23" x14ac:dyDescent="0.2">
      <c r="U205" s="253"/>
      <c r="V205" s="253"/>
      <c r="W205" s="253"/>
    </row>
    <row r="206" spans="21:23" x14ac:dyDescent="0.2">
      <c r="U206" s="253"/>
      <c r="V206" s="253"/>
      <c r="W206" s="253"/>
    </row>
    <row r="207" spans="21:23" x14ac:dyDescent="0.2">
      <c r="U207" s="253"/>
      <c r="V207" s="253"/>
      <c r="W207" s="253"/>
    </row>
    <row r="208" spans="21:23" x14ac:dyDescent="0.2">
      <c r="U208" s="253"/>
      <c r="V208" s="253"/>
      <c r="W208" s="253"/>
    </row>
    <row r="209" spans="21:23" x14ac:dyDescent="0.2">
      <c r="U209" s="253"/>
      <c r="V209" s="253"/>
      <c r="W209" s="253"/>
    </row>
    <row r="210" spans="21:23" x14ac:dyDescent="0.2">
      <c r="U210" s="253"/>
      <c r="V210" s="253"/>
      <c r="W210" s="253"/>
    </row>
    <row r="211" spans="21:23" x14ac:dyDescent="0.2">
      <c r="U211" s="253"/>
      <c r="V211" s="253"/>
      <c r="W211" s="253"/>
    </row>
    <row r="212" spans="21:23" x14ac:dyDescent="0.2">
      <c r="U212" s="253"/>
      <c r="V212" s="253"/>
      <c r="W212" s="253"/>
    </row>
    <row r="213" spans="21:23" x14ac:dyDescent="0.2">
      <c r="U213" s="253"/>
      <c r="V213" s="253"/>
      <c r="W213" s="253"/>
    </row>
    <row r="214" spans="21:23" x14ac:dyDescent="0.2">
      <c r="U214" s="253"/>
      <c r="V214" s="253"/>
      <c r="W214" s="253"/>
    </row>
    <row r="215" spans="21:23" x14ac:dyDescent="0.2">
      <c r="U215" s="253"/>
      <c r="V215" s="253"/>
      <c r="W215" s="253"/>
    </row>
    <row r="216" spans="21:23" x14ac:dyDescent="0.2">
      <c r="U216" s="253"/>
      <c r="V216" s="253"/>
      <c r="W216" s="253"/>
    </row>
    <row r="217" spans="21:23" x14ac:dyDescent="0.2">
      <c r="U217" s="253"/>
      <c r="V217" s="253"/>
      <c r="W217" s="253"/>
    </row>
    <row r="218" spans="21:23" x14ac:dyDescent="0.2">
      <c r="U218" s="253"/>
      <c r="V218" s="253"/>
      <c r="W218" s="253"/>
    </row>
    <row r="219" spans="21:23" x14ac:dyDescent="0.2">
      <c r="U219" s="253"/>
      <c r="V219" s="253"/>
      <c r="W219" s="253"/>
    </row>
    <row r="220" spans="21:23" x14ac:dyDescent="0.2">
      <c r="U220" s="253"/>
      <c r="V220" s="253"/>
      <c r="W220" s="253"/>
    </row>
    <row r="221" spans="21:23" x14ac:dyDescent="0.2">
      <c r="U221" s="253"/>
      <c r="V221" s="253"/>
      <c r="W221" s="253"/>
    </row>
    <row r="222" spans="21:23" x14ac:dyDescent="0.2">
      <c r="U222" s="253"/>
      <c r="V222" s="253"/>
      <c r="W222" s="253"/>
    </row>
    <row r="223" spans="21:23" x14ac:dyDescent="0.2">
      <c r="U223" s="253"/>
      <c r="V223" s="253"/>
      <c r="W223" s="253"/>
    </row>
    <row r="224" spans="21:23" x14ac:dyDescent="0.2">
      <c r="U224" s="253"/>
      <c r="V224" s="253"/>
      <c r="W224" s="253"/>
    </row>
    <row r="225" spans="21:23" x14ac:dyDescent="0.2">
      <c r="U225" s="253"/>
      <c r="V225" s="253"/>
      <c r="W225" s="253"/>
    </row>
    <row r="226" spans="21:23" x14ac:dyDescent="0.2">
      <c r="U226" s="253"/>
      <c r="V226" s="253"/>
      <c r="W226" s="253"/>
    </row>
    <row r="227" spans="21:23" x14ac:dyDescent="0.2">
      <c r="U227" s="253"/>
      <c r="V227" s="253"/>
      <c r="W227" s="253"/>
    </row>
    <row r="228" spans="21:23" x14ac:dyDescent="0.2">
      <c r="U228" s="253"/>
      <c r="V228" s="253"/>
      <c r="W228" s="253"/>
    </row>
    <row r="229" spans="21:23" x14ac:dyDescent="0.2">
      <c r="U229" s="253"/>
      <c r="V229" s="253"/>
      <c r="W229" s="253"/>
    </row>
    <row r="230" spans="21:23" x14ac:dyDescent="0.2">
      <c r="U230" s="253"/>
      <c r="V230" s="253"/>
      <c r="W230" s="253"/>
    </row>
    <row r="231" spans="21:23" x14ac:dyDescent="0.2">
      <c r="U231" s="253"/>
      <c r="V231" s="253"/>
      <c r="W231" s="253"/>
    </row>
    <row r="232" spans="21:23" x14ac:dyDescent="0.2">
      <c r="U232" s="253"/>
      <c r="V232" s="253"/>
      <c r="W232" s="253"/>
    </row>
    <row r="233" spans="21:23" x14ac:dyDescent="0.2">
      <c r="U233" s="253"/>
      <c r="V233" s="253"/>
      <c r="W233" s="253"/>
    </row>
    <row r="234" spans="21:23" x14ac:dyDescent="0.2">
      <c r="U234" s="253"/>
      <c r="V234" s="253"/>
      <c r="W234" s="253"/>
    </row>
    <row r="235" spans="21:23" x14ac:dyDescent="0.2">
      <c r="U235" s="253"/>
      <c r="V235" s="253"/>
      <c r="W235" s="253"/>
    </row>
    <row r="236" spans="21:23" x14ac:dyDescent="0.2">
      <c r="U236" s="253"/>
      <c r="V236" s="253"/>
      <c r="W236" s="253"/>
    </row>
    <row r="237" spans="21:23" x14ac:dyDescent="0.2">
      <c r="U237" s="253"/>
      <c r="V237" s="253"/>
      <c r="W237" s="253"/>
    </row>
    <row r="238" spans="21:23" x14ac:dyDescent="0.2">
      <c r="U238" s="253"/>
      <c r="V238" s="253"/>
      <c r="W238" s="253"/>
    </row>
    <row r="239" spans="21:23" x14ac:dyDescent="0.2">
      <c r="U239" s="253"/>
      <c r="V239" s="253"/>
      <c r="W239" s="253"/>
    </row>
    <row r="240" spans="21:23" x14ac:dyDescent="0.2">
      <c r="U240" s="253"/>
      <c r="V240" s="253"/>
      <c r="W240" s="253"/>
    </row>
    <row r="241" spans="21:23" x14ac:dyDescent="0.2">
      <c r="U241" s="253"/>
      <c r="V241" s="253"/>
      <c r="W241" s="253"/>
    </row>
    <row r="242" spans="21:23" x14ac:dyDescent="0.2">
      <c r="U242" s="253"/>
      <c r="V242" s="253"/>
      <c r="W242" s="253"/>
    </row>
    <row r="243" spans="21:23" x14ac:dyDescent="0.2">
      <c r="U243" s="253"/>
      <c r="V243" s="253"/>
      <c r="W243" s="253"/>
    </row>
    <row r="244" spans="21:23" x14ac:dyDescent="0.2">
      <c r="U244" s="253"/>
      <c r="V244" s="253"/>
      <c r="W244" s="253"/>
    </row>
    <row r="245" spans="21:23" x14ac:dyDescent="0.2">
      <c r="U245" s="253"/>
      <c r="V245" s="253"/>
      <c r="W245" s="253"/>
    </row>
    <row r="246" spans="21:23" x14ac:dyDescent="0.2">
      <c r="U246" s="253"/>
      <c r="V246" s="253"/>
      <c r="W246" s="253"/>
    </row>
    <row r="247" spans="21:23" x14ac:dyDescent="0.2">
      <c r="U247" s="253"/>
      <c r="V247" s="253"/>
      <c r="W247" s="253"/>
    </row>
    <row r="248" spans="21:23" x14ac:dyDescent="0.2">
      <c r="U248" s="253"/>
      <c r="V248" s="253"/>
      <c r="W248" s="253"/>
    </row>
    <row r="249" spans="21:23" x14ac:dyDescent="0.2">
      <c r="U249" s="253"/>
      <c r="V249" s="253"/>
      <c r="W249" s="253"/>
    </row>
    <row r="250" spans="21:23" x14ac:dyDescent="0.2">
      <c r="U250" s="253"/>
      <c r="V250" s="253"/>
      <c r="W250" s="253"/>
    </row>
    <row r="251" spans="21:23" x14ac:dyDescent="0.2">
      <c r="U251" s="253"/>
      <c r="V251" s="253"/>
      <c r="W251" s="253"/>
    </row>
    <row r="252" spans="21:23" x14ac:dyDescent="0.2">
      <c r="U252" s="253"/>
      <c r="V252" s="253"/>
      <c r="W252" s="253"/>
    </row>
    <row r="253" spans="21:23" x14ac:dyDescent="0.2">
      <c r="U253" s="253"/>
      <c r="V253" s="253"/>
      <c r="W253" s="253"/>
    </row>
    <row r="254" spans="21:23" x14ac:dyDescent="0.2">
      <c r="U254" s="253"/>
      <c r="V254" s="253"/>
      <c r="W254" s="253"/>
    </row>
    <row r="255" spans="21:23" x14ac:dyDescent="0.2">
      <c r="U255" s="253"/>
      <c r="V255" s="253"/>
      <c r="W255" s="253"/>
    </row>
    <row r="256" spans="21:23" x14ac:dyDescent="0.2">
      <c r="U256" s="253"/>
      <c r="V256" s="253"/>
      <c r="W256" s="253"/>
    </row>
    <row r="257" spans="21:23" x14ac:dyDescent="0.2">
      <c r="U257" s="253"/>
      <c r="V257" s="253"/>
      <c r="W257" s="253"/>
    </row>
    <row r="258" spans="21:23" x14ac:dyDescent="0.2">
      <c r="U258" s="253"/>
      <c r="V258" s="253"/>
      <c r="W258" s="253"/>
    </row>
    <row r="259" spans="21:23" x14ac:dyDescent="0.2">
      <c r="U259" s="253"/>
      <c r="V259" s="253"/>
      <c r="W259" s="253"/>
    </row>
    <row r="260" spans="21:23" x14ac:dyDescent="0.2">
      <c r="U260" s="253"/>
      <c r="V260" s="253"/>
      <c r="W260" s="253"/>
    </row>
    <row r="261" spans="21:23" x14ac:dyDescent="0.2">
      <c r="U261" s="253"/>
      <c r="V261" s="253"/>
      <c r="W261" s="253"/>
    </row>
    <row r="262" spans="21:23" x14ac:dyDescent="0.2">
      <c r="U262" s="253"/>
      <c r="V262" s="253"/>
      <c r="W262" s="253"/>
    </row>
    <row r="263" spans="21:23" x14ac:dyDescent="0.2">
      <c r="U263" s="253"/>
      <c r="V263" s="253"/>
      <c r="W263" s="253"/>
    </row>
    <row r="264" spans="21:23" x14ac:dyDescent="0.2">
      <c r="U264" s="253"/>
      <c r="V264" s="253"/>
      <c r="W264" s="253"/>
    </row>
    <row r="265" spans="21:23" x14ac:dyDescent="0.2">
      <c r="U265" s="253"/>
      <c r="V265" s="253"/>
      <c r="W265" s="253"/>
    </row>
    <row r="266" spans="21:23" x14ac:dyDescent="0.2">
      <c r="U266" s="253"/>
      <c r="V266" s="253"/>
      <c r="W266" s="253"/>
    </row>
    <row r="267" spans="21:23" x14ac:dyDescent="0.2">
      <c r="U267" s="253"/>
      <c r="V267" s="253"/>
      <c r="W267" s="253"/>
    </row>
    <row r="268" spans="21:23" x14ac:dyDescent="0.2">
      <c r="U268" s="253"/>
      <c r="V268" s="253"/>
      <c r="W268" s="253"/>
    </row>
    <row r="269" spans="21:23" x14ac:dyDescent="0.2">
      <c r="U269" s="253"/>
      <c r="V269" s="253"/>
      <c r="W269" s="253"/>
    </row>
    <row r="270" spans="21:23" x14ac:dyDescent="0.2">
      <c r="U270" s="253"/>
      <c r="V270" s="253"/>
      <c r="W270" s="253"/>
    </row>
    <row r="271" spans="21:23" x14ac:dyDescent="0.2">
      <c r="U271" s="253"/>
      <c r="V271" s="253"/>
      <c r="W271" s="253"/>
    </row>
    <row r="272" spans="21:23" x14ac:dyDescent="0.2">
      <c r="U272" s="253"/>
      <c r="V272" s="253"/>
      <c r="W272" s="253"/>
    </row>
    <row r="273" spans="21:23" x14ac:dyDescent="0.2">
      <c r="U273" s="253"/>
      <c r="V273" s="253"/>
      <c r="W273" s="253"/>
    </row>
    <row r="274" spans="21:23" x14ac:dyDescent="0.2">
      <c r="U274" s="253"/>
      <c r="V274" s="253"/>
      <c r="W274" s="253"/>
    </row>
    <row r="275" spans="21:23" x14ac:dyDescent="0.2">
      <c r="U275" s="253"/>
      <c r="V275" s="253"/>
      <c r="W275" s="253"/>
    </row>
    <row r="276" spans="21:23" x14ac:dyDescent="0.2">
      <c r="U276" s="253"/>
      <c r="V276" s="253"/>
      <c r="W276" s="253"/>
    </row>
    <row r="277" spans="21:23" x14ac:dyDescent="0.2">
      <c r="U277" s="253"/>
      <c r="V277" s="253"/>
      <c r="W277" s="253"/>
    </row>
    <row r="278" spans="21:23" x14ac:dyDescent="0.2">
      <c r="U278" s="253"/>
      <c r="V278" s="253"/>
      <c r="W278" s="253"/>
    </row>
    <row r="279" spans="21:23" x14ac:dyDescent="0.2">
      <c r="U279" s="253"/>
      <c r="V279" s="253"/>
      <c r="W279" s="253"/>
    </row>
    <row r="280" spans="21:23" x14ac:dyDescent="0.2">
      <c r="U280" s="253"/>
      <c r="V280" s="253"/>
      <c r="W280" s="253"/>
    </row>
    <row r="281" spans="21:23" x14ac:dyDescent="0.2">
      <c r="U281" s="253"/>
      <c r="V281" s="253"/>
      <c r="W281" s="253"/>
    </row>
    <row r="282" spans="21:23" x14ac:dyDescent="0.2">
      <c r="U282" s="253"/>
      <c r="V282" s="253"/>
      <c r="W282" s="253"/>
    </row>
    <row r="283" spans="21:23" x14ac:dyDescent="0.2">
      <c r="U283" s="253"/>
      <c r="V283" s="253"/>
      <c r="W283" s="253"/>
    </row>
    <row r="284" spans="21:23" x14ac:dyDescent="0.2">
      <c r="U284" s="253"/>
      <c r="V284" s="253"/>
      <c r="W284" s="253"/>
    </row>
    <row r="285" spans="21:23" x14ac:dyDescent="0.2">
      <c r="U285" s="253"/>
      <c r="V285" s="253"/>
      <c r="W285" s="253"/>
    </row>
    <row r="286" spans="21:23" x14ac:dyDescent="0.2">
      <c r="U286" s="253"/>
      <c r="V286" s="253"/>
      <c r="W286" s="253"/>
    </row>
    <row r="287" spans="21:23" x14ac:dyDescent="0.2">
      <c r="U287" s="253"/>
      <c r="V287" s="253"/>
      <c r="W287" s="253"/>
    </row>
    <row r="288" spans="21:23" x14ac:dyDescent="0.2">
      <c r="U288" s="253"/>
      <c r="V288" s="253"/>
      <c r="W288" s="253"/>
    </row>
    <row r="289" spans="21:23" x14ac:dyDescent="0.2">
      <c r="U289" s="253"/>
      <c r="V289" s="253"/>
      <c r="W289" s="253"/>
    </row>
    <row r="290" spans="21:23" x14ac:dyDescent="0.2">
      <c r="U290" s="253"/>
      <c r="V290" s="253"/>
      <c r="W290" s="253"/>
    </row>
    <row r="291" spans="21:23" x14ac:dyDescent="0.2">
      <c r="U291" s="253"/>
      <c r="V291" s="253"/>
      <c r="W291" s="253"/>
    </row>
    <row r="292" spans="21:23" x14ac:dyDescent="0.2">
      <c r="U292" s="253"/>
      <c r="V292" s="253"/>
      <c r="W292" s="253"/>
    </row>
    <row r="293" spans="21:23" x14ac:dyDescent="0.2">
      <c r="U293" s="253"/>
      <c r="V293" s="253"/>
      <c r="W293" s="253"/>
    </row>
    <row r="294" spans="21:23" x14ac:dyDescent="0.2">
      <c r="U294" s="253"/>
      <c r="V294" s="253"/>
      <c r="W294" s="253"/>
    </row>
    <row r="295" spans="21:23" x14ac:dyDescent="0.2">
      <c r="U295" s="253"/>
      <c r="V295" s="253"/>
      <c r="W295" s="253"/>
    </row>
    <row r="296" spans="21:23" x14ac:dyDescent="0.2">
      <c r="U296" s="253"/>
      <c r="V296" s="253"/>
      <c r="W296" s="253"/>
    </row>
    <row r="297" spans="21:23" x14ac:dyDescent="0.2">
      <c r="U297" s="253"/>
      <c r="V297" s="253"/>
      <c r="W297" s="253"/>
    </row>
    <row r="298" spans="21:23" x14ac:dyDescent="0.2">
      <c r="U298" s="253"/>
      <c r="V298" s="253"/>
      <c r="W298" s="253"/>
    </row>
    <row r="299" spans="21:23" x14ac:dyDescent="0.2">
      <c r="U299" s="253"/>
      <c r="V299" s="253"/>
      <c r="W299" s="253"/>
    </row>
    <row r="300" spans="21:23" x14ac:dyDescent="0.2">
      <c r="U300" s="253"/>
      <c r="V300" s="253"/>
      <c r="W300" s="253"/>
    </row>
    <row r="301" spans="21:23" x14ac:dyDescent="0.2">
      <c r="U301" s="253"/>
      <c r="V301" s="253"/>
      <c r="W301" s="253"/>
    </row>
    <row r="302" spans="21:23" x14ac:dyDescent="0.2">
      <c r="U302" s="253"/>
      <c r="V302" s="253"/>
      <c r="W302" s="253"/>
    </row>
    <row r="303" spans="21:23" x14ac:dyDescent="0.2">
      <c r="U303" s="253"/>
      <c r="V303" s="253"/>
      <c r="W303" s="253"/>
    </row>
    <row r="304" spans="21:23" x14ac:dyDescent="0.2">
      <c r="U304" s="253"/>
      <c r="V304" s="253"/>
      <c r="W304" s="253"/>
    </row>
    <row r="305" spans="21:23" x14ac:dyDescent="0.2">
      <c r="U305" s="253"/>
      <c r="V305" s="253"/>
      <c r="W305" s="253"/>
    </row>
    <row r="306" spans="21:23" x14ac:dyDescent="0.2">
      <c r="U306" s="253"/>
      <c r="V306" s="253"/>
      <c r="W306" s="253"/>
    </row>
    <row r="307" spans="21:23" x14ac:dyDescent="0.2">
      <c r="U307" s="253"/>
      <c r="V307" s="253"/>
      <c r="W307" s="253"/>
    </row>
    <row r="308" spans="21:23" x14ac:dyDescent="0.2">
      <c r="U308" s="253"/>
      <c r="V308" s="253"/>
      <c r="W308" s="253"/>
    </row>
    <row r="309" spans="21:23" x14ac:dyDescent="0.2">
      <c r="U309" s="253"/>
      <c r="V309" s="253"/>
      <c r="W309" s="253"/>
    </row>
    <row r="310" spans="21:23" x14ac:dyDescent="0.2">
      <c r="U310" s="253"/>
      <c r="V310" s="253"/>
      <c r="W310" s="253"/>
    </row>
    <row r="311" spans="21:23" x14ac:dyDescent="0.2">
      <c r="U311" s="253"/>
      <c r="V311" s="253"/>
      <c r="W311" s="253"/>
    </row>
    <row r="312" spans="21:23" x14ac:dyDescent="0.2">
      <c r="U312" s="253"/>
      <c r="V312" s="253"/>
      <c r="W312" s="253"/>
    </row>
    <row r="313" spans="21:23" x14ac:dyDescent="0.2">
      <c r="U313" s="253"/>
      <c r="V313" s="253"/>
      <c r="W313" s="253"/>
    </row>
    <row r="314" spans="21:23" x14ac:dyDescent="0.2">
      <c r="U314" s="253"/>
      <c r="V314" s="253"/>
      <c r="W314" s="253"/>
    </row>
    <row r="315" spans="21:23" x14ac:dyDescent="0.2">
      <c r="U315" s="253"/>
      <c r="V315" s="253"/>
      <c r="W315" s="253"/>
    </row>
    <row r="316" spans="21:23" x14ac:dyDescent="0.2">
      <c r="U316" s="253"/>
      <c r="V316" s="253"/>
      <c r="W316" s="253"/>
    </row>
    <row r="317" spans="21:23" x14ac:dyDescent="0.2">
      <c r="U317" s="253"/>
      <c r="V317" s="253"/>
      <c r="W317" s="253"/>
    </row>
    <row r="318" spans="21:23" x14ac:dyDescent="0.2">
      <c r="U318" s="253"/>
      <c r="V318" s="253"/>
      <c r="W318" s="253"/>
    </row>
    <row r="319" spans="21:23" x14ac:dyDescent="0.2">
      <c r="U319" s="253"/>
      <c r="V319" s="253"/>
      <c r="W319" s="253"/>
    </row>
    <row r="320" spans="21:23" x14ac:dyDescent="0.2">
      <c r="U320" s="253"/>
      <c r="V320" s="253"/>
      <c r="W320" s="253"/>
    </row>
    <row r="321" spans="21:23" x14ac:dyDescent="0.2">
      <c r="U321" s="253"/>
      <c r="V321" s="253"/>
      <c r="W321" s="253"/>
    </row>
    <row r="322" spans="21:23" x14ac:dyDescent="0.2">
      <c r="U322" s="253"/>
      <c r="V322" s="253"/>
      <c r="W322" s="253"/>
    </row>
    <row r="323" spans="21:23" x14ac:dyDescent="0.2">
      <c r="U323" s="253"/>
      <c r="V323" s="253"/>
      <c r="W323" s="253"/>
    </row>
    <row r="324" spans="21:23" x14ac:dyDescent="0.2">
      <c r="U324" s="253"/>
      <c r="V324" s="253"/>
      <c r="W324" s="253"/>
    </row>
    <row r="325" spans="21:23" x14ac:dyDescent="0.2">
      <c r="U325" s="253"/>
      <c r="V325" s="253"/>
      <c r="W325" s="253"/>
    </row>
    <row r="326" spans="21:23" x14ac:dyDescent="0.2">
      <c r="U326" s="253"/>
      <c r="V326" s="253"/>
      <c r="W326" s="253"/>
    </row>
    <row r="327" spans="21:23" x14ac:dyDescent="0.2">
      <c r="U327" s="253"/>
      <c r="V327" s="253"/>
      <c r="W327" s="253"/>
    </row>
    <row r="328" spans="21:23" x14ac:dyDescent="0.2">
      <c r="U328" s="253"/>
      <c r="V328" s="253"/>
      <c r="W328" s="253"/>
    </row>
    <row r="329" spans="21:23" x14ac:dyDescent="0.2">
      <c r="U329" s="253"/>
      <c r="V329" s="253"/>
      <c r="W329" s="253"/>
    </row>
    <row r="330" spans="21:23" x14ac:dyDescent="0.2">
      <c r="U330" s="253"/>
      <c r="V330" s="253"/>
      <c r="W330" s="253"/>
    </row>
    <row r="331" spans="21:23" x14ac:dyDescent="0.2">
      <c r="U331" s="253"/>
      <c r="V331" s="253"/>
      <c r="W331" s="253"/>
    </row>
    <row r="332" spans="21:23" x14ac:dyDescent="0.2">
      <c r="U332" s="253"/>
      <c r="V332" s="253"/>
      <c r="W332" s="253"/>
    </row>
    <row r="333" spans="21:23" x14ac:dyDescent="0.2">
      <c r="U333" s="253"/>
      <c r="V333" s="253"/>
      <c r="W333" s="253"/>
    </row>
    <row r="334" spans="21:23" x14ac:dyDescent="0.2">
      <c r="U334" s="253"/>
      <c r="V334" s="253"/>
      <c r="W334" s="253"/>
    </row>
    <row r="335" spans="21:23" x14ac:dyDescent="0.2">
      <c r="U335" s="253"/>
      <c r="V335" s="253"/>
      <c r="W335" s="253"/>
    </row>
    <row r="336" spans="21:23" x14ac:dyDescent="0.2">
      <c r="U336" s="253"/>
      <c r="V336" s="253"/>
      <c r="W336" s="253"/>
    </row>
    <row r="337" spans="21:23" x14ac:dyDescent="0.2">
      <c r="U337" s="253"/>
      <c r="V337" s="253"/>
      <c r="W337" s="253"/>
    </row>
    <row r="338" spans="21:23" x14ac:dyDescent="0.2">
      <c r="U338" s="253"/>
      <c r="V338" s="253"/>
      <c r="W338" s="253"/>
    </row>
    <row r="339" spans="21:23" x14ac:dyDescent="0.2">
      <c r="U339" s="253"/>
      <c r="V339" s="253"/>
      <c r="W339" s="253"/>
    </row>
    <row r="340" spans="21:23" x14ac:dyDescent="0.2">
      <c r="U340" s="253"/>
      <c r="V340" s="253"/>
      <c r="W340" s="253"/>
    </row>
    <row r="341" spans="21:23" x14ac:dyDescent="0.2">
      <c r="U341" s="253"/>
      <c r="V341" s="253"/>
      <c r="W341" s="253"/>
    </row>
    <row r="342" spans="21:23" x14ac:dyDescent="0.2">
      <c r="U342" s="253"/>
      <c r="V342" s="253"/>
      <c r="W342" s="253"/>
    </row>
    <row r="343" spans="21:23" x14ac:dyDescent="0.2">
      <c r="U343" s="253"/>
      <c r="V343" s="253"/>
      <c r="W343" s="253"/>
    </row>
    <row r="344" spans="21:23" x14ac:dyDescent="0.2">
      <c r="U344" s="253"/>
      <c r="V344" s="253"/>
      <c r="W344" s="253"/>
    </row>
    <row r="345" spans="21:23" x14ac:dyDescent="0.2">
      <c r="U345" s="253"/>
      <c r="V345" s="253"/>
      <c r="W345" s="253"/>
    </row>
    <row r="346" spans="21:23" x14ac:dyDescent="0.2">
      <c r="U346" s="253"/>
      <c r="V346" s="253"/>
      <c r="W346" s="253"/>
    </row>
    <row r="347" spans="21:23" x14ac:dyDescent="0.2">
      <c r="U347" s="253"/>
      <c r="V347" s="253"/>
      <c r="W347" s="253"/>
    </row>
    <row r="348" spans="21:23" x14ac:dyDescent="0.2">
      <c r="U348" s="253"/>
      <c r="V348" s="253"/>
      <c r="W348" s="253"/>
    </row>
    <row r="349" spans="21:23" x14ac:dyDescent="0.2">
      <c r="U349" s="253"/>
      <c r="V349" s="253"/>
      <c r="W349" s="253"/>
    </row>
    <row r="350" spans="21:23" x14ac:dyDescent="0.2">
      <c r="U350" s="253"/>
      <c r="V350" s="253"/>
      <c r="W350" s="253"/>
    </row>
    <row r="351" spans="21:23" x14ac:dyDescent="0.2">
      <c r="U351" s="253"/>
      <c r="V351" s="253"/>
      <c r="W351" s="253"/>
    </row>
    <row r="352" spans="21:23" x14ac:dyDescent="0.2">
      <c r="U352" s="253"/>
      <c r="V352" s="253"/>
      <c r="W352" s="253"/>
    </row>
    <row r="353" spans="21:23" x14ac:dyDescent="0.2">
      <c r="U353" s="253"/>
      <c r="V353" s="253"/>
      <c r="W353" s="253"/>
    </row>
    <row r="354" spans="21:23" x14ac:dyDescent="0.2">
      <c r="U354" s="253"/>
      <c r="V354" s="253"/>
      <c r="W354" s="253"/>
    </row>
    <row r="355" spans="21:23" x14ac:dyDescent="0.2">
      <c r="U355" s="253"/>
      <c r="V355" s="253"/>
      <c r="W355" s="253"/>
    </row>
    <row r="356" spans="21:23" x14ac:dyDescent="0.2">
      <c r="U356" s="253"/>
      <c r="V356" s="253"/>
      <c r="W356" s="253"/>
    </row>
    <row r="357" spans="21:23" x14ac:dyDescent="0.2">
      <c r="U357" s="253"/>
      <c r="V357" s="253"/>
      <c r="W357" s="253"/>
    </row>
    <row r="358" spans="21:23" x14ac:dyDescent="0.2">
      <c r="U358" s="253"/>
      <c r="V358" s="253"/>
      <c r="W358" s="253"/>
    </row>
    <row r="359" spans="21:23" x14ac:dyDescent="0.2">
      <c r="U359" s="253"/>
      <c r="V359" s="253"/>
      <c r="W359" s="253"/>
    </row>
    <row r="360" spans="21:23" x14ac:dyDescent="0.2">
      <c r="U360" s="253"/>
      <c r="V360" s="253"/>
      <c r="W360" s="253"/>
    </row>
    <row r="361" spans="21:23" x14ac:dyDescent="0.2">
      <c r="U361" s="253"/>
      <c r="V361" s="253"/>
      <c r="W361" s="253"/>
    </row>
    <row r="362" spans="21:23" x14ac:dyDescent="0.2">
      <c r="U362" s="253"/>
      <c r="V362" s="253"/>
      <c r="W362" s="253"/>
    </row>
    <row r="363" spans="21:23" x14ac:dyDescent="0.2">
      <c r="U363" s="253"/>
      <c r="V363" s="253"/>
      <c r="W363" s="253"/>
    </row>
    <row r="364" spans="21:23" x14ac:dyDescent="0.2">
      <c r="U364" s="253"/>
      <c r="V364" s="253"/>
      <c r="W364" s="253"/>
    </row>
    <row r="365" spans="21:23" x14ac:dyDescent="0.2">
      <c r="U365" s="253"/>
      <c r="V365" s="253"/>
      <c r="W365" s="253"/>
    </row>
    <row r="366" spans="21:23" x14ac:dyDescent="0.2">
      <c r="U366" s="253"/>
      <c r="V366" s="253"/>
      <c r="W366" s="253"/>
    </row>
    <row r="367" spans="21:23" x14ac:dyDescent="0.2">
      <c r="U367" s="253"/>
      <c r="V367" s="253"/>
      <c r="W367" s="253"/>
    </row>
    <row r="368" spans="21:23" x14ac:dyDescent="0.2">
      <c r="U368" s="253"/>
      <c r="V368" s="253"/>
      <c r="W368" s="253"/>
    </row>
    <row r="369" spans="21:23" x14ac:dyDescent="0.2">
      <c r="U369" s="253"/>
      <c r="V369" s="253"/>
      <c r="W369" s="253"/>
    </row>
    <row r="370" spans="21:23" x14ac:dyDescent="0.2">
      <c r="U370" s="253"/>
      <c r="V370" s="253"/>
      <c r="W370" s="253"/>
    </row>
    <row r="371" spans="21:23" x14ac:dyDescent="0.2">
      <c r="U371" s="253"/>
      <c r="V371" s="253"/>
      <c r="W371" s="253"/>
    </row>
    <row r="372" spans="21:23" x14ac:dyDescent="0.2">
      <c r="U372" s="253"/>
      <c r="V372" s="253"/>
      <c r="W372" s="253"/>
    </row>
    <row r="373" spans="21:23" x14ac:dyDescent="0.2">
      <c r="U373" s="253"/>
      <c r="V373" s="253"/>
      <c r="W373" s="253"/>
    </row>
    <row r="374" spans="21:23" x14ac:dyDescent="0.2">
      <c r="U374" s="253"/>
      <c r="V374" s="253"/>
      <c r="W374" s="253"/>
    </row>
    <row r="375" spans="21:23" x14ac:dyDescent="0.2">
      <c r="U375" s="253"/>
      <c r="V375" s="253"/>
      <c r="W375" s="253"/>
    </row>
    <row r="376" spans="21:23" x14ac:dyDescent="0.2">
      <c r="U376" s="253"/>
      <c r="V376" s="253"/>
      <c r="W376" s="253"/>
    </row>
    <row r="377" spans="21:23" x14ac:dyDescent="0.2">
      <c r="U377" s="253"/>
      <c r="V377" s="253"/>
      <c r="W377" s="253"/>
    </row>
    <row r="378" spans="21:23" x14ac:dyDescent="0.2">
      <c r="U378" s="253"/>
      <c r="V378" s="253"/>
      <c r="W378" s="253"/>
    </row>
    <row r="379" spans="21:23" x14ac:dyDescent="0.2">
      <c r="U379" s="253"/>
      <c r="V379" s="253"/>
      <c r="W379" s="253"/>
    </row>
    <row r="380" spans="21:23" x14ac:dyDescent="0.2">
      <c r="U380" s="253"/>
      <c r="V380" s="253"/>
      <c r="W380" s="253"/>
    </row>
    <row r="381" spans="21:23" x14ac:dyDescent="0.2">
      <c r="U381" s="253"/>
      <c r="V381" s="253"/>
      <c r="W381" s="253"/>
    </row>
    <row r="382" spans="21:23" x14ac:dyDescent="0.2">
      <c r="U382" s="253"/>
      <c r="V382" s="253"/>
      <c r="W382" s="253"/>
    </row>
    <row r="383" spans="21:23" x14ac:dyDescent="0.2">
      <c r="U383" s="253"/>
      <c r="V383" s="253"/>
      <c r="W383" s="253"/>
    </row>
    <row r="384" spans="21:23" x14ac:dyDescent="0.2">
      <c r="U384" s="253"/>
      <c r="V384" s="253"/>
      <c r="W384" s="253"/>
    </row>
    <row r="385" spans="21:23" x14ac:dyDescent="0.2">
      <c r="U385" s="253"/>
      <c r="V385" s="253"/>
      <c r="W385" s="253"/>
    </row>
    <row r="386" spans="21:23" x14ac:dyDescent="0.2">
      <c r="U386" s="253"/>
      <c r="V386" s="253"/>
      <c r="W386" s="253"/>
    </row>
    <row r="387" spans="21:23" x14ac:dyDescent="0.2">
      <c r="U387" s="253"/>
      <c r="V387" s="253"/>
      <c r="W387" s="253"/>
    </row>
    <row r="388" spans="21:23" x14ac:dyDescent="0.2">
      <c r="U388" s="253"/>
      <c r="V388" s="253"/>
      <c r="W388" s="253"/>
    </row>
    <row r="389" spans="21:23" x14ac:dyDescent="0.2">
      <c r="U389" s="253"/>
      <c r="V389" s="253"/>
      <c r="W389" s="253"/>
    </row>
    <row r="390" spans="21:23" x14ac:dyDescent="0.2">
      <c r="U390" s="253"/>
      <c r="V390" s="253"/>
      <c r="W390" s="253"/>
    </row>
    <row r="391" spans="21:23" x14ac:dyDescent="0.2">
      <c r="U391" s="253"/>
      <c r="V391" s="253"/>
      <c r="W391" s="253"/>
    </row>
    <row r="392" spans="21:23" x14ac:dyDescent="0.2">
      <c r="U392" s="253"/>
      <c r="V392" s="253"/>
      <c r="W392" s="253"/>
    </row>
    <row r="393" spans="21:23" x14ac:dyDescent="0.2">
      <c r="U393" s="253"/>
      <c r="V393" s="253"/>
      <c r="W393" s="253"/>
    </row>
    <row r="394" spans="21:23" x14ac:dyDescent="0.2">
      <c r="U394" s="253"/>
      <c r="V394" s="253"/>
      <c r="W394" s="253"/>
    </row>
    <row r="395" spans="21:23" x14ac:dyDescent="0.2">
      <c r="U395" s="253"/>
      <c r="V395" s="253"/>
      <c r="W395" s="253"/>
    </row>
    <row r="396" spans="21:23" x14ac:dyDescent="0.2">
      <c r="U396" s="253"/>
      <c r="V396" s="253"/>
      <c r="W396" s="253"/>
    </row>
    <row r="397" spans="21:23" x14ac:dyDescent="0.2">
      <c r="U397" s="253"/>
      <c r="V397" s="253"/>
      <c r="W397" s="253"/>
    </row>
    <row r="398" spans="21:23" x14ac:dyDescent="0.2">
      <c r="U398" s="253"/>
      <c r="V398" s="253"/>
      <c r="W398" s="253"/>
    </row>
    <row r="399" spans="21:23" x14ac:dyDescent="0.2">
      <c r="U399" s="253"/>
      <c r="V399" s="253"/>
      <c r="W399" s="253"/>
    </row>
    <row r="400" spans="21:23" x14ac:dyDescent="0.2">
      <c r="U400" s="253"/>
      <c r="V400" s="253"/>
      <c r="W400" s="253"/>
    </row>
    <row r="401" spans="21:23" x14ac:dyDescent="0.2">
      <c r="U401" s="253"/>
      <c r="V401" s="253"/>
      <c r="W401" s="253"/>
    </row>
    <row r="402" spans="21:23" x14ac:dyDescent="0.2">
      <c r="U402" s="253"/>
      <c r="V402" s="253"/>
      <c r="W402" s="253"/>
    </row>
    <row r="403" spans="21:23" x14ac:dyDescent="0.2">
      <c r="U403" s="253"/>
      <c r="V403" s="253"/>
      <c r="W403" s="253"/>
    </row>
    <row r="404" spans="21:23" x14ac:dyDescent="0.2">
      <c r="U404" s="253"/>
      <c r="V404" s="253"/>
      <c r="W404" s="253"/>
    </row>
    <row r="405" spans="21:23" x14ac:dyDescent="0.2">
      <c r="U405" s="253"/>
      <c r="V405" s="253"/>
      <c r="W405" s="253"/>
    </row>
    <row r="406" spans="21:23" x14ac:dyDescent="0.2">
      <c r="U406" s="253"/>
      <c r="V406" s="253"/>
      <c r="W406" s="253"/>
    </row>
    <row r="407" spans="21:23" x14ac:dyDescent="0.2">
      <c r="U407" s="253"/>
      <c r="V407" s="253"/>
      <c r="W407" s="253"/>
    </row>
    <row r="408" spans="21:23" x14ac:dyDescent="0.2">
      <c r="U408" s="253"/>
      <c r="V408" s="253"/>
      <c r="W408" s="253"/>
    </row>
    <row r="409" spans="21:23" x14ac:dyDescent="0.2">
      <c r="U409" s="253"/>
      <c r="V409" s="253"/>
      <c r="W409" s="253"/>
    </row>
    <row r="410" spans="21:23" x14ac:dyDescent="0.2">
      <c r="U410" s="253"/>
      <c r="V410" s="253"/>
      <c r="W410" s="253"/>
    </row>
    <row r="411" spans="21:23" x14ac:dyDescent="0.2">
      <c r="U411" s="253"/>
      <c r="V411" s="253"/>
      <c r="W411" s="253"/>
    </row>
    <row r="412" spans="21:23" x14ac:dyDescent="0.2">
      <c r="U412" s="253"/>
      <c r="V412" s="253"/>
      <c r="W412" s="253"/>
    </row>
    <row r="413" spans="21:23" x14ac:dyDescent="0.2">
      <c r="U413" s="253"/>
      <c r="V413" s="253"/>
      <c r="W413" s="253"/>
    </row>
    <row r="414" spans="21:23" x14ac:dyDescent="0.2">
      <c r="U414" s="253"/>
      <c r="V414" s="253"/>
      <c r="W414" s="253"/>
    </row>
    <row r="415" spans="21:23" x14ac:dyDescent="0.2">
      <c r="U415" s="253"/>
      <c r="V415" s="253"/>
      <c r="W415" s="253"/>
    </row>
    <row r="416" spans="21:23" x14ac:dyDescent="0.2">
      <c r="U416" s="253"/>
      <c r="V416" s="253"/>
      <c r="W416" s="253"/>
    </row>
    <row r="417" spans="21:23" x14ac:dyDescent="0.2">
      <c r="U417" s="253"/>
      <c r="V417" s="253"/>
      <c r="W417" s="253"/>
    </row>
    <row r="418" spans="21:23" x14ac:dyDescent="0.2">
      <c r="U418" s="253"/>
      <c r="V418" s="253"/>
      <c r="W418" s="253"/>
    </row>
    <row r="419" spans="21:23" x14ac:dyDescent="0.2">
      <c r="U419" s="253"/>
      <c r="V419" s="253"/>
      <c r="W419" s="253"/>
    </row>
    <row r="420" spans="21:23" x14ac:dyDescent="0.2">
      <c r="U420" s="253"/>
      <c r="V420" s="253"/>
      <c r="W420" s="253"/>
    </row>
    <row r="421" spans="21:23" x14ac:dyDescent="0.2">
      <c r="U421" s="253"/>
      <c r="V421" s="253"/>
      <c r="W421" s="253"/>
    </row>
    <row r="422" spans="21:23" x14ac:dyDescent="0.2">
      <c r="U422" s="253"/>
      <c r="V422" s="253"/>
      <c r="W422" s="253"/>
    </row>
    <row r="423" spans="21:23" x14ac:dyDescent="0.2">
      <c r="U423" s="253"/>
      <c r="V423" s="253"/>
      <c r="W423" s="253"/>
    </row>
    <row r="424" spans="21:23" x14ac:dyDescent="0.2">
      <c r="U424" s="253"/>
      <c r="V424" s="253"/>
      <c r="W424" s="253"/>
    </row>
    <row r="425" spans="21:23" x14ac:dyDescent="0.2">
      <c r="U425" s="253"/>
      <c r="V425" s="253"/>
      <c r="W425" s="253"/>
    </row>
    <row r="426" spans="21:23" x14ac:dyDescent="0.2">
      <c r="U426" s="253"/>
      <c r="V426" s="253"/>
      <c r="W426" s="253"/>
    </row>
    <row r="427" spans="21:23" x14ac:dyDescent="0.2">
      <c r="U427" s="253"/>
      <c r="V427" s="253"/>
      <c r="W427" s="253"/>
    </row>
    <row r="428" spans="21:23" x14ac:dyDescent="0.2">
      <c r="U428" s="253"/>
      <c r="V428" s="253"/>
      <c r="W428" s="253"/>
    </row>
    <row r="429" spans="21:23" x14ac:dyDescent="0.2">
      <c r="U429" s="253"/>
      <c r="V429" s="253"/>
      <c r="W429" s="253"/>
    </row>
    <row r="430" spans="21:23" x14ac:dyDescent="0.2">
      <c r="U430" s="253"/>
      <c r="V430" s="253"/>
      <c r="W430" s="253"/>
    </row>
    <row r="431" spans="21:23" x14ac:dyDescent="0.2">
      <c r="U431" s="253"/>
      <c r="V431" s="253"/>
      <c r="W431" s="253"/>
    </row>
    <row r="432" spans="21:23" x14ac:dyDescent="0.2">
      <c r="U432" s="253"/>
      <c r="V432" s="253"/>
      <c r="W432" s="253"/>
    </row>
    <row r="433" spans="21:23" x14ac:dyDescent="0.2">
      <c r="U433" s="253"/>
      <c r="V433" s="253"/>
      <c r="W433" s="253"/>
    </row>
    <row r="434" spans="21:23" x14ac:dyDescent="0.2">
      <c r="U434" s="253"/>
      <c r="V434" s="253"/>
      <c r="W434" s="253"/>
    </row>
    <row r="435" spans="21:23" x14ac:dyDescent="0.2">
      <c r="U435" s="253"/>
      <c r="V435" s="253"/>
      <c r="W435" s="253"/>
    </row>
    <row r="436" spans="21:23" x14ac:dyDescent="0.2">
      <c r="U436" s="253"/>
      <c r="V436" s="253"/>
      <c r="W436" s="253"/>
    </row>
    <row r="437" spans="21:23" x14ac:dyDescent="0.2">
      <c r="U437" s="253"/>
      <c r="V437" s="253"/>
      <c r="W437" s="253"/>
    </row>
    <row r="438" spans="21:23" x14ac:dyDescent="0.2">
      <c r="U438" s="253"/>
      <c r="V438" s="253"/>
      <c r="W438" s="253"/>
    </row>
    <row r="439" spans="21:23" x14ac:dyDescent="0.2">
      <c r="U439" s="253"/>
      <c r="V439" s="253"/>
      <c r="W439" s="253"/>
    </row>
    <row r="440" spans="21:23" x14ac:dyDescent="0.2">
      <c r="U440" s="253"/>
      <c r="V440" s="253"/>
      <c r="W440" s="253"/>
    </row>
    <row r="441" spans="21:23" x14ac:dyDescent="0.2">
      <c r="U441" s="253"/>
      <c r="V441" s="253"/>
      <c r="W441" s="253"/>
    </row>
    <row r="442" spans="21:23" x14ac:dyDescent="0.2">
      <c r="U442" s="253"/>
      <c r="V442" s="253"/>
      <c r="W442" s="253"/>
    </row>
    <row r="443" spans="21:23" x14ac:dyDescent="0.2">
      <c r="U443" s="253"/>
      <c r="V443" s="253"/>
      <c r="W443" s="253"/>
    </row>
    <row r="444" spans="21:23" x14ac:dyDescent="0.2">
      <c r="U444" s="253"/>
      <c r="V444" s="253"/>
      <c r="W444" s="253"/>
    </row>
    <row r="445" spans="21:23" x14ac:dyDescent="0.2">
      <c r="U445" s="253"/>
      <c r="V445" s="253"/>
      <c r="W445" s="253"/>
    </row>
    <row r="446" spans="21:23" x14ac:dyDescent="0.2">
      <c r="U446" s="253"/>
      <c r="V446" s="253"/>
      <c r="W446" s="253"/>
    </row>
    <row r="447" spans="21:23" x14ac:dyDescent="0.2">
      <c r="U447" s="253"/>
      <c r="V447" s="253"/>
      <c r="W447" s="253"/>
    </row>
    <row r="448" spans="21:23" x14ac:dyDescent="0.2">
      <c r="U448" s="253"/>
      <c r="V448" s="253"/>
      <c r="W448" s="253"/>
    </row>
    <row r="449" spans="21:23" x14ac:dyDescent="0.2">
      <c r="U449" s="253"/>
      <c r="V449" s="253"/>
      <c r="W449" s="253"/>
    </row>
    <row r="450" spans="21:23" x14ac:dyDescent="0.2">
      <c r="U450" s="253"/>
      <c r="V450" s="253"/>
      <c r="W450" s="253"/>
    </row>
    <row r="451" spans="21:23" x14ac:dyDescent="0.2">
      <c r="U451" s="253"/>
      <c r="V451" s="253"/>
      <c r="W451" s="253"/>
    </row>
    <row r="452" spans="21:23" x14ac:dyDescent="0.2">
      <c r="U452" s="253"/>
      <c r="V452" s="253"/>
      <c r="W452" s="253"/>
    </row>
    <row r="453" spans="21:23" x14ac:dyDescent="0.2">
      <c r="U453" s="253"/>
      <c r="V453" s="253"/>
      <c r="W453" s="253"/>
    </row>
    <row r="454" spans="21:23" x14ac:dyDescent="0.2">
      <c r="U454" s="253"/>
      <c r="V454" s="253"/>
      <c r="W454" s="253"/>
    </row>
    <row r="455" spans="21:23" x14ac:dyDescent="0.2">
      <c r="U455" s="253"/>
      <c r="V455" s="253"/>
      <c r="W455" s="253"/>
    </row>
    <row r="456" spans="21:23" x14ac:dyDescent="0.2">
      <c r="U456" s="253"/>
      <c r="V456" s="253"/>
      <c r="W456" s="253"/>
    </row>
    <row r="457" spans="21:23" x14ac:dyDescent="0.2">
      <c r="U457" s="253"/>
      <c r="V457" s="253"/>
      <c r="W457" s="253"/>
    </row>
    <row r="458" spans="21:23" x14ac:dyDescent="0.2">
      <c r="U458" s="253"/>
      <c r="V458" s="253"/>
      <c r="W458" s="253"/>
    </row>
    <row r="459" spans="21:23" x14ac:dyDescent="0.2">
      <c r="U459" s="253"/>
      <c r="V459" s="253"/>
      <c r="W459" s="253"/>
    </row>
    <row r="460" spans="21:23" x14ac:dyDescent="0.2">
      <c r="U460" s="253"/>
      <c r="V460" s="253"/>
      <c r="W460" s="253"/>
    </row>
    <row r="461" spans="21:23" x14ac:dyDescent="0.2">
      <c r="U461" s="253"/>
      <c r="V461" s="253"/>
      <c r="W461" s="253"/>
    </row>
    <row r="462" spans="21:23" x14ac:dyDescent="0.2">
      <c r="U462" s="253"/>
      <c r="V462" s="253"/>
      <c r="W462" s="253"/>
    </row>
    <row r="463" spans="21:23" x14ac:dyDescent="0.2">
      <c r="U463" s="253"/>
      <c r="V463" s="253"/>
      <c r="W463" s="253"/>
    </row>
    <row r="464" spans="21:23" x14ac:dyDescent="0.2">
      <c r="U464" s="253"/>
      <c r="V464" s="253"/>
      <c r="W464" s="253"/>
    </row>
    <row r="465" spans="21:23" x14ac:dyDescent="0.2">
      <c r="U465" s="253"/>
      <c r="V465" s="253"/>
      <c r="W465" s="253"/>
    </row>
    <row r="466" spans="21:23" x14ac:dyDescent="0.2">
      <c r="U466" s="253"/>
      <c r="V466" s="253"/>
      <c r="W466" s="253"/>
    </row>
    <row r="467" spans="21:23" x14ac:dyDescent="0.2">
      <c r="U467" s="253"/>
      <c r="V467" s="253"/>
      <c r="W467" s="253"/>
    </row>
    <row r="468" spans="21:23" x14ac:dyDescent="0.2">
      <c r="U468" s="253"/>
      <c r="V468" s="253"/>
      <c r="W468" s="253"/>
    </row>
    <row r="469" spans="21:23" x14ac:dyDescent="0.2">
      <c r="U469" s="253"/>
      <c r="V469" s="253"/>
      <c r="W469" s="253"/>
    </row>
    <row r="470" spans="21:23" x14ac:dyDescent="0.2">
      <c r="U470" s="253"/>
      <c r="V470" s="253"/>
      <c r="W470" s="253"/>
    </row>
    <row r="471" spans="21:23" x14ac:dyDescent="0.2">
      <c r="U471" s="253"/>
      <c r="V471" s="253"/>
      <c r="W471" s="253"/>
    </row>
    <row r="472" spans="21:23" x14ac:dyDescent="0.2">
      <c r="U472" s="253"/>
      <c r="V472" s="253"/>
      <c r="W472" s="253"/>
    </row>
    <row r="473" spans="21:23" x14ac:dyDescent="0.2">
      <c r="U473" s="253"/>
      <c r="V473" s="253"/>
      <c r="W473" s="253"/>
    </row>
    <row r="474" spans="21:23" x14ac:dyDescent="0.2">
      <c r="U474" s="253"/>
      <c r="V474" s="253"/>
      <c r="W474" s="253"/>
    </row>
    <row r="475" spans="21:23" x14ac:dyDescent="0.2">
      <c r="U475" s="253"/>
      <c r="V475" s="253"/>
      <c r="W475" s="253"/>
    </row>
    <row r="476" spans="21:23" x14ac:dyDescent="0.2">
      <c r="U476" s="253"/>
      <c r="V476" s="253"/>
      <c r="W476" s="253"/>
    </row>
    <row r="477" spans="21:23" x14ac:dyDescent="0.2">
      <c r="U477" s="253"/>
      <c r="V477" s="253"/>
      <c r="W477" s="253"/>
    </row>
    <row r="478" spans="21:23" x14ac:dyDescent="0.2">
      <c r="U478" s="253"/>
      <c r="V478" s="253"/>
      <c r="W478" s="253"/>
    </row>
    <row r="479" spans="21:23" x14ac:dyDescent="0.2">
      <c r="U479" s="253"/>
      <c r="V479" s="253"/>
      <c r="W479" s="253"/>
    </row>
    <row r="480" spans="21:23" x14ac:dyDescent="0.2">
      <c r="U480" s="253"/>
      <c r="V480" s="253"/>
      <c r="W480" s="253"/>
    </row>
    <row r="481" spans="21:21" x14ac:dyDescent="0.2">
      <c r="U481" s="253"/>
    </row>
    <row r="482" spans="21:21" x14ac:dyDescent="0.2">
      <c r="U482" s="253"/>
    </row>
    <row r="483" spans="21:21" x14ac:dyDescent="0.2">
      <c r="U483" s="253"/>
    </row>
    <row r="484" spans="21:21" x14ac:dyDescent="0.2">
      <c r="U484" s="253"/>
    </row>
    <row r="485" spans="21:21" x14ac:dyDescent="0.2">
      <c r="U485" s="253"/>
    </row>
    <row r="486" spans="21:21" x14ac:dyDescent="0.2">
      <c r="U486" s="253"/>
    </row>
    <row r="487" spans="21:21" x14ac:dyDescent="0.2">
      <c r="U487" s="253"/>
    </row>
    <row r="488" spans="21:21" x14ac:dyDescent="0.2">
      <c r="U488" s="253"/>
    </row>
    <row r="489" spans="21:21" x14ac:dyDescent="0.2">
      <c r="U489" s="253"/>
    </row>
    <row r="490" spans="21:21" x14ac:dyDescent="0.2">
      <c r="U490" s="253"/>
    </row>
    <row r="491" spans="21:21" x14ac:dyDescent="0.2">
      <c r="U491" s="253"/>
    </row>
    <row r="492" spans="21:21" x14ac:dyDescent="0.2">
      <c r="U492" s="253"/>
    </row>
    <row r="493" spans="21:21" x14ac:dyDescent="0.2">
      <c r="U493" s="253"/>
    </row>
    <row r="494" spans="21:21" x14ac:dyDescent="0.2">
      <c r="U494" s="253"/>
    </row>
    <row r="495" spans="21:21" x14ac:dyDescent="0.2">
      <c r="U495" s="253"/>
    </row>
    <row r="496" spans="21:21" x14ac:dyDescent="0.2">
      <c r="U496" s="253"/>
    </row>
    <row r="497" spans="21:21" x14ac:dyDescent="0.2">
      <c r="U497" s="253"/>
    </row>
    <row r="498" spans="21:21" x14ac:dyDescent="0.2">
      <c r="U498" s="253"/>
    </row>
    <row r="499" spans="21:21" x14ac:dyDescent="0.2">
      <c r="U499" s="253"/>
    </row>
    <row r="500" spans="21:21" x14ac:dyDescent="0.2">
      <c r="U500" s="253"/>
    </row>
    <row r="501" spans="21:21" x14ac:dyDescent="0.2">
      <c r="U501" s="253"/>
    </row>
    <row r="502" spans="21:21" x14ac:dyDescent="0.2">
      <c r="U502" s="253"/>
    </row>
    <row r="503" spans="21:21" x14ac:dyDescent="0.2">
      <c r="U503" s="253"/>
    </row>
    <row r="504" spans="21:21" x14ac:dyDescent="0.2">
      <c r="U504" s="253"/>
    </row>
    <row r="505" spans="21:21" x14ac:dyDescent="0.2">
      <c r="U505" s="253"/>
    </row>
    <row r="506" spans="21:21" x14ac:dyDescent="0.2">
      <c r="U506" s="253"/>
    </row>
    <row r="507" spans="21:21" x14ac:dyDescent="0.2">
      <c r="U507" s="253"/>
    </row>
    <row r="508" spans="21:21" x14ac:dyDescent="0.2">
      <c r="U508" s="253"/>
    </row>
    <row r="509" spans="21:21" x14ac:dyDescent="0.2">
      <c r="U509" s="253"/>
    </row>
    <row r="510" spans="21:21" x14ac:dyDescent="0.2">
      <c r="U510" s="253"/>
    </row>
    <row r="511" spans="21:21" x14ac:dyDescent="0.2">
      <c r="U511" s="253"/>
    </row>
    <row r="512" spans="21:21" x14ac:dyDescent="0.2">
      <c r="U512" s="253"/>
    </row>
    <row r="513" spans="21:21" x14ac:dyDescent="0.2">
      <c r="U513" s="253"/>
    </row>
    <row r="514" spans="21:21" x14ac:dyDescent="0.2">
      <c r="U514" s="253"/>
    </row>
    <row r="515" spans="21:21" x14ac:dyDescent="0.2">
      <c r="U515" s="253"/>
    </row>
    <row r="516" spans="21:21" x14ac:dyDescent="0.2">
      <c r="U516" s="253"/>
    </row>
    <row r="517" spans="21:21" x14ac:dyDescent="0.2">
      <c r="U517" s="253"/>
    </row>
    <row r="518" spans="21:21" x14ac:dyDescent="0.2">
      <c r="U518" s="253"/>
    </row>
    <row r="519" spans="21:21" x14ac:dyDescent="0.2">
      <c r="U519" s="253"/>
    </row>
    <row r="520" spans="21:21" x14ac:dyDescent="0.2">
      <c r="U520" s="253"/>
    </row>
    <row r="521" spans="21:21" x14ac:dyDescent="0.2">
      <c r="U521" s="253"/>
    </row>
    <row r="522" spans="21:21" x14ac:dyDescent="0.2">
      <c r="U522" s="253"/>
    </row>
    <row r="523" spans="21:21" x14ac:dyDescent="0.2">
      <c r="U523" s="253"/>
    </row>
    <row r="524" spans="21:21" x14ac:dyDescent="0.2">
      <c r="U524" s="253"/>
    </row>
    <row r="525" spans="21:21" x14ac:dyDescent="0.2">
      <c r="U525" s="253"/>
    </row>
    <row r="526" spans="21:21" x14ac:dyDescent="0.2">
      <c r="U526" s="253"/>
    </row>
    <row r="527" spans="21:21" x14ac:dyDescent="0.2">
      <c r="U527" s="253"/>
    </row>
    <row r="528" spans="21:21" x14ac:dyDescent="0.2">
      <c r="U528" s="253"/>
    </row>
    <row r="529" spans="21:21" x14ac:dyDescent="0.2">
      <c r="U529" s="253"/>
    </row>
    <row r="530" spans="21:21" x14ac:dyDescent="0.2">
      <c r="U530" s="253"/>
    </row>
    <row r="531" spans="21:21" x14ac:dyDescent="0.2">
      <c r="U531" s="253"/>
    </row>
    <row r="532" spans="21:21" x14ac:dyDescent="0.2">
      <c r="U532" s="253"/>
    </row>
    <row r="533" spans="21:21" x14ac:dyDescent="0.2">
      <c r="U533" s="253"/>
    </row>
    <row r="534" spans="21:21" x14ac:dyDescent="0.2">
      <c r="U534" s="253"/>
    </row>
    <row r="535" spans="21:21" x14ac:dyDescent="0.2">
      <c r="U535" s="253"/>
    </row>
    <row r="536" spans="21:21" x14ac:dyDescent="0.2">
      <c r="U536" s="253"/>
    </row>
    <row r="537" spans="21:21" x14ac:dyDescent="0.2">
      <c r="U537" s="253"/>
    </row>
    <row r="538" spans="21:21" x14ac:dyDescent="0.2">
      <c r="U538" s="253"/>
    </row>
    <row r="539" spans="21:21" x14ac:dyDescent="0.2">
      <c r="U539" s="253"/>
    </row>
    <row r="540" spans="21:21" x14ac:dyDescent="0.2">
      <c r="U540" s="253"/>
    </row>
    <row r="541" spans="21:21" x14ac:dyDescent="0.2">
      <c r="U541" s="253"/>
    </row>
    <row r="542" spans="21:21" x14ac:dyDescent="0.2">
      <c r="U542" s="253"/>
    </row>
    <row r="543" spans="21:21" x14ac:dyDescent="0.2">
      <c r="U543" s="253"/>
    </row>
    <row r="544" spans="21:21" x14ac:dyDescent="0.2">
      <c r="U544" s="253"/>
    </row>
    <row r="545" spans="21:21" x14ac:dyDescent="0.2">
      <c r="U545" s="253"/>
    </row>
    <row r="546" spans="21:21" x14ac:dyDescent="0.2">
      <c r="U546" s="253"/>
    </row>
    <row r="547" spans="21:21" x14ac:dyDescent="0.2">
      <c r="U547" s="253"/>
    </row>
    <row r="548" spans="21:21" x14ac:dyDescent="0.2">
      <c r="U548" s="253"/>
    </row>
    <row r="549" spans="21:21" x14ac:dyDescent="0.2">
      <c r="U549" s="253"/>
    </row>
    <row r="550" spans="21:21" x14ac:dyDescent="0.2">
      <c r="U550" s="253"/>
    </row>
    <row r="551" spans="21:21" x14ac:dyDescent="0.2">
      <c r="U551" s="253"/>
    </row>
    <row r="552" spans="21:21" x14ac:dyDescent="0.2">
      <c r="U552" s="253"/>
    </row>
    <row r="553" spans="21:21" x14ac:dyDescent="0.2">
      <c r="U553" s="253"/>
    </row>
    <row r="554" spans="21:21" x14ac:dyDescent="0.2">
      <c r="U554" s="253"/>
    </row>
    <row r="555" spans="21:21" x14ac:dyDescent="0.2">
      <c r="U555" s="253"/>
    </row>
    <row r="556" spans="21:21" x14ac:dyDescent="0.2">
      <c r="U556" s="253"/>
    </row>
    <row r="557" spans="21:21" x14ac:dyDescent="0.2">
      <c r="U557" s="253"/>
    </row>
    <row r="558" spans="21:21" x14ac:dyDescent="0.2">
      <c r="U558" s="253"/>
    </row>
    <row r="559" spans="21:21" x14ac:dyDescent="0.2">
      <c r="U559" s="253"/>
    </row>
    <row r="560" spans="21:21" x14ac:dyDescent="0.2">
      <c r="U560" s="253"/>
    </row>
    <row r="561" spans="21:21" x14ac:dyDescent="0.2">
      <c r="U561" s="253"/>
    </row>
    <row r="562" spans="21:21" x14ac:dyDescent="0.2">
      <c r="U562" s="253"/>
    </row>
    <row r="563" spans="21:21" x14ac:dyDescent="0.2">
      <c r="U563" s="253"/>
    </row>
    <row r="564" spans="21:21" x14ac:dyDescent="0.2">
      <c r="U564" s="253"/>
    </row>
    <row r="565" spans="21:21" x14ac:dyDescent="0.2">
      <c r="U565" s="253"/>
    </row>
    <row r="566" spans="21:21" x14ac:dyDescent="0.2">
      <c r="U566" s="253"/>
    </row>
    <row r="567" spans="21:21" x14ac:dyDescent="0.2">
      <c r="U567" s="253"/>
    </row>
    <row r="568" spans="21:21" x14ac:dyDescent="0.2">
      <c r="U568" s="253"/>
    </row>
    <row r="569" spans="21:21" x14ac:dyDescent="0.2">
      <c r="U569" s="253"/>
    </row>
    <row r="570" spans="21:21" x14ac:dyDescent="0.2">
      <c r="U570" s="253"/>
    </row>
    <row r="571" spans="21:21" x14ac:dyDescent="0.2">
      <c r="U571" s="253"/>
    </row>
    <row r="572" spans="21:21" x14ac:dyDescent="0.2">
      <c r="U572" s="253"/>
    </row>
    <row r="573" spans="21:21" x14ac:dyDescent="0.2">
      <c r="U573" s="253"/>
    </row>
    <row r="574" spans="21:21" x14ac:dyDescent="0.2">
      <c r="U574" s="253"/>
    </row>
    <row r="575" spans="21:21" x14ac:dyDescent="0.2">
      <c r="U575" s="253"/>
    </row>
    <row r="576" spans="21:21" x14ac:dyDescent="0.2">
      <c r="U576" s="253"/>
    </row>
    <row r="577" spans="21:21" x14ac:dyDescent="0.2">
      <c r="U577" s="253"/>
    </row>
    <row r="578" spans="21:21" x14ac:dyDescent="0.2">
      <c r="U578" s="253"/>
    </row>
    <row r="579" spans="21:21" x14ac:dyDescent="0.2">
      <c r="U579" s="253"/>
    </row>
    <row r="580" spans="21:21" x14ac:dyDescent="0.2">
      <c r="U580" s="253"/>
    </row>
    <row r="581" spans="21:21" x14ac:dyDescent="0.2">
      <c r="U581" s="253"/>
    </row>
    <row r="582" spans="21:21" x14ac:dyDescent="0.2">
      <c r="U582" s="253"/>
    </row>
    <row r="583" spans="21:21" x14ac:dyDescent="0.2">
      <c r="U583" s="253"/>
    </row>
    <row r="584" spans="21:21" x14ac:dyDescent="0.2">
      <c r="U584" s="253"/>
    </row>
    <row r="585" spans="21:21" x14ac:dyDescent="0.2">
      <c r="U585" s="253"/>
    </row>
    <row r="586" spans="21:21" x14ac:dyDescent="0.2">
      <c r="U586" s="253"/>
    </row>
    <row r="587" spans="21:21" x14ac:dyDescent="0.2">
      <c r="U587" s="253"/>
    </row>
    <row r="588" spans="21:21" x14ac:dyDescent="0.2">
      <c r="U588" s="253"/>
    </row>
    <row r="589" spans="21:21" x14ac:dyDescent="0.2">
      <c r="U589" s="253"/>
    </row>
    <row r="590" spans="21:21" x14ac:dyDescent="0.2">
      <c r="U590" s="253"/>
    </row>
    <row r="591" spans="21:21" x14ac:dyDescent="0.2">
      <c r="U591" s="253"/>
    </row>
    <row r="592" spans="21:21" x14ac:dyDescent="0.2">
      <c r="U592" s="253"/>
    </row>
    <row r="593" spans="21:21" x14ac:dyDescent="0.2">
      <c r="U593" s="253"/>
    </row>
    <row r="594" spans="21:21" x14ac:dyDescent="0.2">
      <c r="U594" s="253"/>
    </row>
    <row r="595" spans="21:21" x14ac:dyDescent="0.2">
      <c r="U595" s="253"/>
    </row>
    <row r="596" spans="21:21" x14ac:dyDescent="0.2">
      <c r="U596" s="253"/>
    </row>
    <row r="597" spans="21:21" x14ac:dyDescent="0.2">
      <c r="U597" s="253"/>
    </row>
    <row r="598" spans="21:21" x14ac:dyDescent="0.2">
      <c r="U598" s="253"/>
    </row>
    <row r="599" spans="21:21" x14ac:dyDescent="0.2">
      <c r="U599" s="253"/>
    </row>
    <row r="600" spans="21:21" x14ac:dyDescent="0.2">
      <c r="U600" s="253"/>
    </row>
    <row r="601" spans="21:21" x14ac:dyDescent="0.2">
      <c r="U601" s="253"/>
    </row>
    <row r="602" spans="21:21" x14ac:dyDescent="0.2">
      <c r="U602" s="253"/>
    </row>
    <row r="603" spans="21:21" x14ac:dyDescent="0.2">
      <c r="U603" s="253"/>
    </row>
    <row r="604" spans="21:21" x14ac:dyDescent="0.2">
      <c r="U604" s="253"/>
    </row>
    <row r="605" spans="21:21" x14ac:dyDescent="0.2">
      <c r="U605" s="253"/>
    </row>
    <row r="606" spans="21:21" x14ac:dyDescent="0.2">
      <c r="U606" s="253"/>
    </row>
    <row r="607" spans="21:21" x14ac:dyDescent="0.2">
      <c r="U607" s="253"/>
    </row>
    <row r="608" spans="21:21" x14ac:dyDescent="0.2">
      <c r="U608" s="253"/>
    </row>
    <row r="609" spans="21:21" x14ac:dyDescent="0.2">
      <c r="U609" s="253"/>
    </row>
    <row r="610" spans="21:21" x14ac:dyDescent="0.2">
      <c r="U610" s="253"/>
    </row>
    <row r="611" spans="21:21" x14ac:dyDescent="0.2">
      <c r="U611" s="253"/>
    </row>
    <row r="612" spans="21:21" x14ac:dyDescent="0.2">
      <c r="U612" s="253"/>
    </row>
    <row r="613" spans="21:21" x14ac:dyDescent="0.2">
      <c r="U613" s="253"/>
    </row>
    <row r="614" spans="21:21" x14ac:dyDescent="0.2">
      <c r="U614" s="253"/>
    </row>
    <row r="615" spans="21:21" x14ac:dyDescent="0.2">
      <c r="U615" s="253"/>
    </row>
    <row r="616" spans="21:21" x14ac:dyDescent="0.2">
      <c r="U616" s="253"/>
    </row>
    <row r="617" spans="21:21" x14ac:dyDescent="0.2">
      <c r="U617" s="253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3277"/>
  <sheetViews>
    <sheetView topLeftCell="A185" workbookViewId="0">
      <selection activeCell="B222" sqref="B222"/>
    </sheetView>
  </sheetViews>
  <sheetFormatPr defaultRowHeight="12.75" x14ac:dyDescent="0.2"/>
  <cols>
    <col min="1" max="1" width="12.85546875" style="8" customWidth="1"/>
    <col min="2" max="2" width="10.7109375" style="8" customWidth="1"/>
    <col min="3" max="3" width="8.28515625" style="8" customWidth="1"/>
    <col min="4" max="4" width="8.7109375" style="8" customWidth="1"/>
    <col min="5" max="5" width="10.7109375" style="8" customWidth="1"/>
    <col min="6" max="6" width="8.28515625" style="8" customWidth="1"/>
    <col min="7" max="7" width="8.7109375" style="8" customWidth="1"/>
    <col min="8" max="8" width="4.140625" style="8" customWidth="1"/>
    <col min="9" max="9" width="12.85546875" style="8" customWidth="1"/>
    <col min="10" max="10" width="10.7109375" style="8" customWidth="1"/>
    <col min="11" max="11" width="8.28515625" style="8" customWidth="1"/>
    <col min="12" max="12" width="8.7109375" style="8" customWidth="1"/>
    <col min="13" max="13" width="10.7109375" style="8" customWidth="1"/>
    <col min="14" max="14" width="8.28515625" style="8" customWidth="1"/>
    <col min="15" max="15" width="8.7109375" style="8" customWidth="1"/>
    <col min="16" max="16" width="9.140625" style="8"/>
    <col min="17" max="17" width="9.28515625" style="10" hidden="1" customWidth="1"/>
    <col min="18" max="18" width="11.85546875" style="10" hidden="1" customWidth="1"/>
    <col min="19" max="19" width="17.5703125" style="399" hidden="1" customWidth="1"/>
    <col min="20" max="21" width="14.5703125" style="399" hidden="1" customWidth="1"/>
    <col min="22" max="22" width="13.42578125" style="399" hidden="1" customWidth="1"/>
    <col min="23" max="23" width="11.7109375" style="399" hidden="1" customWidth="1"/>
    <col min="24" max="24" width="13.42578125" style="399" hidden="1" customWidth="1"/>
    <col min="25" max="32" width="0" style="399" hidden="1" customWidth="1"/>
    <col min="33" max="33" width="11.5703125" style="8" bestFit="1" customWidth="1"/>
    <col min="34" max="34" width="14.42578125" style="399" bestFit="1" customWidth="1"/>
    <col min="35" max="37" width="9.140625" style="10"/>
    <col min="38" max="47" width="9.140625" style="8"/>
    <col min="48" max="53" width="9.140625" style="10"/>
    <col min="54" max="256" width="9.140625" style="8"/>
    <col min="257" max="257" width="12.85546875" style="8" customWidth="1"/>
    <col min="258" max="258" width="10.7109375" style="8" customWidth="1"/>
    <col min="259" max="259" width="8.28515625" style="8" customWidth="1"/>
    <col min="260" max="260" width="8.7109375" style="8" customWidth="1"/>
    <col min="261" max="261" width="10.7109375" style="8" customWidth="1"/>
    <col min="262" max="262" width="8.28515625" style="8" customWidth="1"/>
    <col min="263" max="263" width="8.7109375" style="8" customWidth="1"/>
    <col min="264" max="264" width="4.140625" style="8" customWidth="1"/>
    <col min="265" max="265" width="12.85546875" style="8" customWidth="1"/>
    <col min="266" max="266" width="10.7109375" style="8" customWidth="1"/>
    <col min="267" max="267" width="8.28515625" style="8" customWidth="1"/>
    <col min="268" max="268" width="8.7109375" style="8" customWidth="1"/>
    <col min="269" max="269" width="10.7109375" style="8" customWidth="1"/>
    <col min="270" max="270" width="8.28515625" style="8" customWidth="1"/>
    <col min="271" max="271" width="8.7109375" style="8" customWidth="1"/>
    <col min="272" max="272" width="9.140625" style="8"/>
    <col min="273" max="273" width="9.28515625" style="8" bestFit="1" customWidth="1"/>
    <col min="274" max="274" width="11.85546875" style="8" bestFit="1" customWidth="1"/>
    <col min="275" max="275" width="17.5703125" style="8" bestFit="1" customWidth="1"/>
    <col min="276" max="277" width="14.5703125" style="8" bestFit="1" customWidth="1"/>
    <col min="278" max="278" width="13.42578125" style="8" bestFit="1" customWidth="1"/>
    <col min="279" max="279" width="11.7109375" style="8" bestFit="1" customWidth="1"/>
    <col min="280" max="280" width="13.42578125" style="8" bestFit="1" customWidth="1"/>
    <col min="281" max="512" width="9.140625" style="8"/>
    <col min="513" max="513" width="12.85546875" style="8" customWidth="1"/>
    <col min="514" max="514" width="10.7109375" style="8" customWidth="1"/>
    <col min="515" max="515" width="8.28515625" style="8" customWidth="1"/>
    <col min="516" max="516" width="8.7109375" style="8" customWidth="1"/>
    <col min="517" max="517" width="10.7109375" style="8" customWidth="1"/>
    <col min="518" max="518" width="8.28515625" style="8" customWidth="1"/>
    <col min="519" max="519" width="8.7109375" style="8" customWidth="1"/>
    <col min="520" max="520" width="4.140625" style="8" customWidth="1"/>
    <col min="521" max="521" width="12.85546875" style="8" customWidth="1"/>
    <col min="522" max="522" width="10.7109375" style="8" customWidth="1"/>
    <col min="523" max="523" width="8.28515625" style="8" customWidth="1"/>
    <col min="524" max="524" width="8.7109375" style="8" customWidth="1"/>
    <col min="525" max="525" width="10.7109375" style="8" customWidth="1"/>
    <col min="526" max="526" width="8.28515625" style="8" customWidth="1"/>
    <col min="527" max="527" width="8.7109375" style="8" customWidth="1"/>
    <col min="528" max="528" width="9.140625" style="8"/>
    <col min="529" max="529" width="9.28515625" style="8" bestFit="1" customWidth="1"/>
    <col min="530" max="530" width="11.85546875" style="8" bestFit="1" customWidth="1"/>
    <col min="531" max="531" width="17.5703125" style="8" bestFit="1" customWidth="1"/>
    <col min="532" max="533" width="14.5703125" style="8" bestFit="1" customWidth="1"/>
    <col min="534" max="534" width="13.42578125" style="8" bestFit="1" customWidth="1"/>
    <col min="535" max="535" width="11.7109375" style="8" bestFit="1" customWidth="1"/>
    <col min="536" max="536" width="13.42578125" style="8" bestFit="1" customWidth="1"/>
    <col min="537" max="768" width="9.140625" style="8"/>
    <col min="769" max="769" width="12.85546875" style="8" customWidth="1"/>
    <col min="770" max="770" width="10.7109375" style="8" customWidth="1"/>
    <col min="771" max="771" width="8.28515625" style="8" customWidth="1"/>
    <col min="772" max="772" width="8.7109375" style="8" customWidth="1"/>
    <col min="773" max="773" width="10.7109375" style="8" customWidth="1"/>
    <col min="774" max="774" width="8.28515625" style="8" customWidth="1"/>
    <col min="775" max="775" width="8.7109375" style="8" customWidth="1"/>
    <col min="776" max="776" width="4.140625" style="8" customWidth="1"/>
    <col min="777" max="777" width="12.85546875" style="8" customWidth="1"/>
    <col min="778" max="778" width="10.7109375" style="8" customWidth="1"/>
    <col min="779" max="779" width="8.28515625" style="8" customWidth="1"/>
    <col min="780" max="780" width="8.7109375" style="8" customWidth="1"/>
    <col min="781" max="781" width="10.7109375" style="8" customWidth="1"/>
    <col min="782" max="782" width="8.28515625" style="8" customWidth="1"/>
    <col min="783" max="783" width="8.7109375" style="8" customWidth="1"/>
    <col min="784" max="784" width="9.140625" style="8"/>
    <col min="785" max="785" width="9.28515625" style="8" bestFit="1" customWidth="1"/>
    <col min="786" max="786" width="11.85546875" style="8" bestFit="1" customWidth="1"/>
    <col min="787" max="787" width="17.5703125" style="8" bestFit="1" customWidth="1"/>
    <col min="788" max="789" width="14.5703125" style="8" bestFit="1" customWidth="1"/>
    <col min="790" max="790" width="13.42578125" style="8" bestFit="1" customWidth="1"/>
    <col min="791" max="791" width="11.7109375" style="8" bestFit="1" customWidth="1"/>
    <col min="792" max="792" width="13.42578125" style="8" bestFit="1" customWidth="1"/>
    <col min="793" max="1024" width="9.140625" style="8"/>
    <col min="1025" max="1025" width="12.85546875" style="8" customWidth="1"/>
    <col min="1026" max="1026" width="10.7109375" style="8" customWidth="1"/>
    <col min="1027" max="1027" width="8.28515625" style="8" customWidth="1"/>
    <col min="1028" max="1028" width="8.7109375" style="8" customWidth="1"/>
    <col min="1029" max="1029" width="10.7109375" style="8" customWidth="1"/>
    <col min="1030" max="1030" width="8.28515625" style="8" customWidth="1"/>
    <col min="1031" max="1031" width="8.7109375" style="8" customWidth="1"/>
    <col min="1032" max="1032" width="4.140625" style="8" customWidth="1"/>
    <col min="1033" max="1033" width="12.85546875" style="8" customWidth="1"/>
    <col min="1034" max="1034" width="10.7109375" style="8" customWidth="1"/>
    <col min="1035" max="1035" width="8.28515625" style="8" customWidth="1"/>
    <col min="1036" max="1036" width="8.7109375" style="8" customWidth="1"/>
    <col min="1037" max="1037" width="10.7109375" style="8" customWidth="1"/>
    <col min="1038" max="1038" width="8.28515625" style="8" customWidth="1"/>
    <col min="1039" max="1039" width="8.7109375" style="8" customWidth="1"/>
    <col min="1040" max="1040" width="9.140625" style="8"/>
    <col min="1041" max="1041" width="9.28515625" style="8" bestFit="1" customWidth="1"/>
    <col min="1042" max="1042" width="11.85546875" style="8" bestFit="1" customWidth="1"/>
    <col min="1043" max="1043" width="17.5703125" style="8" bestFit="1" customWidth="1"/>
    <col min="1044" max="1045" width="14.5703125" style="8" bestFit="1" customWidth="1"/>
    <col min="1046" max="1046" width="13.42578125" style="8" bestFit="1" customWidth="1"/>
    <col min="1047" max="1047" width="11.7109375" style="8" bestFit="1" customWidth="1"/>
    <col min="1048" max="1048" width="13.42578125" style="8" bestFit="1" customWidth="1"/>
    <col min="1049" max="1280" width="9.140625" style="8"/>
    <col min="1281" max="1281" width="12.85546875" style="8" customWidth="1"/>
    <col min="1282" max="1282" width="10.7109375" style="8" customWidth="1"/>
    <col min="1283" max="1283" width="8.28515625" style="8" customWidth="1"/>
    <col min="1284" max="1284" width="8.7109375" style="8" customWidth="1"/>
    <col min="1285" max="1285" width="10.7109375" style="8" customWidth="1"/>
    <col min="1286" max="1286" width="8.28515625" style="8" customWidth="1"/>
    <col min="1287" max="1287" width="8.7109375" style="8" customWidth="1"/>
    <col min="1288" max="1288" width="4.140625" style="8" customWidth="1"/>
    <col min="1289" max="1289" width="12.85546875" style="8" customWidth="1"/>
    <col min="1290" max="1290" width="10.7109375" style="8" customWidth="1"/>
    <col min="1291" max="1291" width="8.28515625" style="8" customWidth="1"/>
    <col min="1292" max="1292" width="8.7109375" style="8" customWidth="1"/>
    <col min="1293" max="1293" width="10.7109375" style="8" customWidth="1"/>
    <col min="1294" max="1294" width="8.28515625" style="8" customWidth="1"/>
    <col min="1295" max="1295" width="8.7109375" style="8" customWidth="1"/>
    <col min="1296" max="1296" width="9.140625" style="8"/>
    <col min="1297" max="1297" width="9.28515625" style="8" bestFit="1" customWidth="1"/>
    <col min="1298" max="1298" width="11.85546875" style="8" bestFit="1" customWidth="1"/>
    <col min="1299" max="1299" width="17.5703125" style="8" bestFit="1" customWidth="1"/>
    <col min="1300" max="1301" width="14.5703125" style="8" bestFit="1" customWidth="1"/>
    <col min="1302" max="1302" width="13.42578125" style="8" bestFit="1" customWidth="1"/>
    <col min="1303" max="1303" width="11.7109375" style="8" bestFit="1" customWidth="1"/>
    <col min="1304" max="1304" width="13.42578125" style="8" bestFit="1" customWidth="1"/>
    <col min="1305" max="1536" width="9.140625" style="8"/>
    <col min="1537" max="1537" width="12.85546875" style="8" customWidth="1"/>
    <col min="1538" max="1538" width="10.7109375" style="8" customWidth="1"/>
    <col min="1539" max="1539" width="8.28515625" style="8" customWidth="1"/>
    <col min="1540" max="1540" width="8.7109375" style="8" customWidth="1"/>
    <col min="1541" max="1541" width="10.7109375" style="8" customWidth="1"/>
    <col min="1542" max="1542" width="8.28515625" style="8" customWidth="1"/>
    <col min="1543" max="1543" width="8.7109375" style="8" customWidth="1"/>
    <col min="1544" max="1544" width="4.140625" style="8" customWidth="1"/>
    <col min="1545" max="1545" width="12.85546875" style="8" customWidth="1"/>
    <col min="1546" max="1546" width="10.7109375" style="8" customWidth="1"/>
    <col min="1547" max="1547" width="8.28515625" style="8" customWidth="1"/>
    <col min="1548" max="1548" width="8.7109375" style="8" customWidth="1"/>
    <col min="1549" max="1549" width="10.7109375" style="8" customWidth="1"/>
    <col min="1550" max="1550" width="8.28515625" style="8" customWidth="1"/>
    <col min="1551" max="1551" width="8.7109375" style="8" customWidth="1"/>
    <col min="1552" max="1552" width="9.140625" style="8"/>
    <col min="1553" max="1553" width="9.28515625" style="8" bestFit="1" customWidth="1"/>
    <col min="1554" max="1554" width="11.85546875" style="8" bestFit="1" customWidth="1"/>
    <col min="1555" max="1555" width="17.5703125" style="8" bestFit="1" customWidth="1"/>
    <col min="1556" max="1557" width="14.5703125" style="8" bestFit="1" customWidth="1"/>
    <col min="1558" max="1558" width="13.42578125" style="8" bestFit="1" customWidth="1"/>
    <col min="1559" max="1559" width="11.7109375" style="8" bestFit="1" customWidth="1"/>
    <col min="1560" max="1560" width="13.42578125" style="8" bestFit="1" customWidth="1"/>
    <col min="1561" max="1792" width="9.140625" style="8"/>
    <col min="1793" max="1793" width="12.85546875" style="8" customWidth="1"/>
    <col min="1794" max="1794" width="10.7109375" style="8" customWidth="1"/>
    <col min="1795" max="1795" width="8.28515625" style="8" customWidth="1"/>
    <col min="1796" max="1796" width="8.7109375" style="8" customWidth="1"/>
    <col min="1797" max="1797" width="10.7109375" style="8" customWidth="1"/>
    <col min="1798" max="1798" width="8.28515625" style="8" customWidth="1"/>
    <col min="1799" max="1799" width="8.7109375" style="8" customWidth="1"/>
    <col min="1800" max="1800" width="4.140625" style="8" customWidth="1"/>
    <col min="1801" max="1801" width="12.85546875" style="8" customWidth="1"/>
    <col min="1802" max="1802" width="10.7109375" style="8" customWidth="1"/>
    <col min="1803" max="1803" width="8.28515625" style="8" customWidth="1"/>
    <col min="1804" max="1804" width="8.7109375" style="8" customWidth="1"/>
    <col min="1805" max="1805" width="10.7109375" style="8" customWidth="1"/>
    <col min="1806" max="1806" width="8.28515625" style="8" customWidth="1"/>
    <col min="1807" max="1807" width="8.7109375" style="8" customWidth="1"/>
    <col min="1808" max="1808" width="9.140625" style="8"/>
    <col min="1809" max="1809" width="9.28515625" style="8" bestFit="1" customWidth="1"/>
    <col min="1810" max="1810" width="11.85546875" style="8" bestFit="1" customWidth="1"/>
    <col min="1811" max="1811" width="17.5703125" style="8" bestFit="1" customWidth="1"/>
    <col min="1812" max="1813" width="14.5703125" style="8" bestFit="1" customWidth="1"/>
    <col min="1814" max="1814" width="13.42578125" style="8" bestFit="1" customWidth="1"/>
    <col min="1815" max="1815" width="11.7109375" style="8" bestFit="1" customWidth="1"/>
    <col min="1816" max="1816" width="13.42578125" style="8" bestFit="1" customWidth="1"/>
    <col min="1817" max="2048" width="9.140625" style="8"/>
    <col min="2049" max="2049" width="12.85546875" style="8" customWidth="1"/>
    <col min="2050" max="2050" width="10.7109375" style="8" customWidth="1"/>
    <col min="2051" max="2051" width="8.28515625" style="8" customWidth="1"/>
    <col min="2052" max="2052" width="8.7109375" style="8" customWidth="1"/>
    <col min="2053" max="2053" width="10.7109375" style="8" customWidth="1"/>
    <col min="2054" max="2054" width="8.28515625" style="8" customWidth="1"/>
    <col min="2055" max="2055" width="8.7109375" style="8" customWidth="1"/>
    <col min="2056" max="2056" width="4.140625" style="8" customWidth="1"/>
    <col min="2057" max="2057" width="12.85546875" style="8" customWidth="1"/>
    <col min="2058" max="2058" width="10.7109375" style="8" customWidth="1"/>
    <col min="2059" max="2059" width="8.28515625" style="8" customWidth="1"/>
    <col min="2060" max="2060" width="8.7109375" style="8" customWidth="1"/>
    <col min="2061" max="2061" width="10.7109375" style="8" customWidth="1"/>
    <col min="2062" max="2062" width="8.28515625" style="8" customWidth="1"/>
    <col min="2063" max="2063" width="8.7109375" style="8" customWidth="1"/>
    <col min="2064" max="2064" width="9.140625" style="8"/>
    <col min="2065" max="2065" width="9.28515625" style="8" bestFit="1" customWidth="1"/>
    <col min="2066" max="2066" width="11.85546875" style="8" bestFit="1" customWidth="1"/>
    <col min="2067" max="2067" width="17.5703125" style="8" bestFit="1" customWidth="1"/>
    <col min="2068" max="2069" width="14.5703125" style="8" bestFit="1" customWidth="1"/>
    <col min="2070" max="2070" width="13.42578125" style="8" bestFit="1" customWidth="1"/>
    <col min="2071" max="2071" width="11.7109375" style="8" bestFit="1" customWidth="1"/>
    <col min="2072" max="2072" width="13.42578125" style="8" bestFit="1" customWidth="1"/>
    <col min="2073" max="2304" width="9.140625" style="8"/>
    <col min="2305" max="2305" width="12.85546875" style="8" customWidth="1"/>
    <col min="2306" max="2306" width="10.7109375" style="8" customWidth="1"/>
    <col min="2307" max="2307" width="8.28515625" style="8" customWidth="1"/>
    <col min="2308" max="2308" width="8.7109375" style="8" customWidth="1"/>
    <col min="2309" max="2309" width="10.7109375" style="8" customWidth="1"/>
    <col min="2310" max="2310" width="8.28515625" style="8" customWidth="1"/>
    <col min="2311" max="2311" width="8.7109375" style="8" customWidth="1"/>
    <col min="2312" max="2312" width="4.140625" style="8" customWidth="1"/>
    <col min="2313" max="2313" width="12.85546875" style="8" customWidth="1"/>
    <col min="2314" max="2314" width="10.7109375" style="8" customWidth="1"/>
    <col min="2315" max="2315" width="8.28515625" style="8" customWidth="1"/>
    <col min="2316" max="2316" width="8.7109375" style="8" customWidth="1"/>
    <col min="2317" max="2317" width="10.7109375" style="8" customWidth="1"/>
    <col min="2318" max="2318" width="8.28515625" style="8" customWidth="1"/>
    <col min="2319" max="2319" width="8.7109375" style="8" customWidth="1"/>
    <col min="2320" max="2320" width="9.140625" style="8"/>
    <col min="2321" max="2321" width="9.28515625" style="8" bestFit="1" customWidth="1"/>
    <col min="2322" max="2322" width="11.85546875" style="8" bestFit="1" customWidth="1"/>
    <col min="2323" max="2323" width="17.5703125" style="8" bestFit="1" customWidth="1"/>
    <col min="2324" max="2325" width="14.5703125" style="8" bestFit="1" customWidth="1"/>
    <col min="2326" max="2326" width="13.42578125" style="8" bestFit="1" customWidth="1"/>
    <col min="2327" max="2327" width="11.7109375" style="8" bestFit="1" customWidth="1"/>
    <col min="2328" max="2328" width="13.42578125" style="8" bestFit="1" customWidth="1"/>
    <col min="2329" max="2560" width="9.140625" style="8"/>
    <col min="2561" max="2561" width="12.85546875" style="8" customWidth="1"/>
    <col min="2562" max="2562" width="10.7109375" style="8" customWidth="1"/>
    <col min="2563" max="2563" width="8.28515625" style="8" customWidth="1"/>
    <col min="2564" max="2564" width="8.7109375" style="8" customWidth="1"/>
    <col min="2565" max="2565" width="10.7109375" style="8" customWidth="1"/>
    <col min="2566" max="2566" width="8.28515625" style="8" customWidth="1"/>
    <col min="2567" max="2567" width="8.7109375" style="8" customWidth="1"/>
    <col min="2568" max="2568" width="4.140625" style="8" customWidth="1"/>
    <col min="2569" max="2569" width="12.85546875" style="8" customWidth="1"/>
    <col min="2570" max="2570" width="10.7109375" style="8" customWidth="1"/>
    <col min="2571" max="2571" width="8.28515625" style="8" customWidth="1"/>
    <col min="2572" max="2572" width="8.7109375" style="8" customWidth="1"/>
    <col min="2573" max="2573" width="10.7109375" style="8" customWidth="1"/>
    <col min="2574" max="2574" width="8.28515625" style="8" customWidth="1"/>
    <col min="2575" max="2575" width="8.7109375" style="8" customWidth="1"/>
    <col min="2576" max="2576" width="9.140625" style="8"/>
    <col min="2577" max="2577" width="9.28515625" style="8" bestFit="1" customWidth="1"/>
    <col min="2578" max="2578" width="11.85546875" style="8" bestFit="1" customWidth="1"/>
    <col min="2579" max="2579" width="17.5703125" style="8" bestFit="1" customWidth="1"/>
    <col min="2580" max="2581" width="14.5703125" style="8" bestFit="1" customWidth="1"/>
    <col min="2582" max="2582" width="13.42578125" style="8" bestFit="1" customWidth="1"/>
    <col min="2583" max="2583" width="11.7109375" style="8" bestFit="1" customWidth="1"/>
    <col min="2584" max="2584" width="13.42578125" style="8" bestFit="1" customWidth="1"/>
    <col min="2585" max="2816" width="9.140625" style="8"/>
    <col min="2817" max="2817" width="12.85546875" style="8" customWidth="1"/>
    <col min="2818" max="2818" width="10.7109375" style="8" customWidth="1"/>
    <col min="2819" max="2819" width="8.28515625" style="8" customWidth="1"/>
    <col min="2820" max="2820" width="8.7109375" style="8" customWidth="1"/>
    <col min="2821" max="2821" width="10.7109375" style="8" customWidth="1"/>
    <col min="2822" max="2822" width="8.28515625" style="8" customWidth="1"/>
    <col min="2823" max="2823" width="8.7109375" style="8" customWidth="1"/>
    <col min="2824" max="2824" width="4.140625" style="8" customWidth="1"/>
    <col min="2825" max="2825" width="12.85546875" style="8" customWidth="1"/>
    <col min="2826" max="2826" width="10.7109375" style="8" customWidth="1"/>
    <col min="2827" max="2827" width="8.28515625" style="8" customWidth="1"/>
    <col min="2828" max="2828" width="8.7109375" style="8" customWidth="1"/>
    <col min="2829" max="2829" width="10.7109375" style="8" customWidth="1"/>
    <col min="2830" max="2830" width="8.28515625" style="8" customWidth="1"/>
    <col min="2831" max="2831" width="8.7109375" style="8" customWidth="1"/>
    <col min="2832" max="2832" width="9.140625" style="8"/>
    <col min="2833" max="2833" width="9.28515625" style="8" bestFit="1" customWidth="1"/>
    <col min="2834" max="2834" width="11.85546875" style="8" bestFit="1" customWidth="1"/>
    <col min="2835" max="2835" width="17.5703125" style="8" bestFit="1" customWidth="1"/>
    <col min="2836" max="2837" width="14.5703125" style="8" bestFit="1" customWidth="1"/>
    <col min="2838" max="2838" width="13.42578125" style="8" bestFit="1" customWidth="1"/>
    <col min="2839" max="2839" width="11.7109375" style="8" bestFit="1" customWidth="1"/>
    <col min="2840" max="2840" width="13.42578125" style="8" bestFit="1" customWidth="1"/>
    <col min="2841" max="3072" width="9.140625" style="8"/>
    <col min="3073" max="3073" width="12.85546875" style="8" customWidth="1"/>
    <col min="3074" max="3074" width="10.7109375" style="8" customWidth="1"/>
    <col min="3075" max="3075" width="8.28515625" style="8" customWidth="1"/>
    <col min="3076" max="3076" width="8.7109375" style="8" customWidth="1"/>
    <col min="3077" max="3077" width="10.7109375" style="8" customWidth="1"/>
    <col min="3078" max="3078" width="8.28515625" style="8" customWidth="1"/>
    <col min="3079" max="3079" width="8.7109375" style="8" customWidth="1"/>
    <col min="3080" max="3080" width="4.140625" style="8" customWidth="1"/>
    <col min="3081" max="3081" width="12.85546875" style="8" customWidth="1"/>
    <col min="3082" max="3082" width="10.7109375" style="8" customWidth="1"/>
    <col min="3083" max="3083" width="8.28515625" style="8" customWidth="1"/>
    <col min="3084" max="3084" width="8.7109375" style="8" customWidth="1"/>
    <col min="3085" max="3085" width="10.7109375" style="8" customWidth="1"/>
    <col min="3086" max="3086" width="8.28515625" style="8" customWidth="1"/>
    <col min="3087" max="3087" width="8.7109375" style="8" customWidth="1"/>
    <col min="3088" max="3088" width="9.140625" style="8"/>
    <col min="3089" max="3089" width="9.28515625" style="8" bestFit="1" customWidth="1"/>
    <col min="3090" max="3090" width="11.85546875" style="8" bestFit="1" customWidth="1"/>
    <col min="3091" max="3091" width="17.5703125" style="8" bestFit="1" customWidth="1"/>
    <col min="3092" max="3093" width="14.5703125" style="8" bestFit="1" customWidth="1"/>
    <col min="3094" max="3094" width="13.42578125" style="8" bestFit="1" customWidth="1"/>
    <col min="3095" max="3095" width="11.7109375" style="8" bestFit="1" customWidth="1"/>
    <col min="3096" max="3096" width="13.42578125" style="8" bestFit="1" customWidth="1"/>
    <col min="3097" max="3328" width="9.140625" style="8"/>
    <col min="3329" max="3329" width="12.85546875" style="8" customWidth="1"/>
    <col min="3330" max="3330" width="10.7109375" style="8" customWidth="1"/>
    <col min="3331" max="3331" width="8.28515625" style="8" customWidth="1"/>
    <col min="3332" max="3332" width="8.7109375" style="8" customWidth="1"/>
    <col min="3333" max="3333" width="10.7109375" style="8" customWidth="1"/>
    <col min="3334" max="3334" width="8.28515625" style="8" customWidth="1"/>
    <col min="3335" max="3335" width="8.7109375" style="8" customWidth="1"/>
    <col min="3336" max="3336" width="4.140625" style="8" customWidth="1"/>
    <col min="3337" max="3337" width="12.85546875" style="8" customWidth="1"/>
    <col min="3338" max="3338" width="10.7109375" style="8" customWidth="1"/>
    <col min="3339" max="3339" width="8.28515625" style="8" customWidth="1"/>
    <col min="3340" max="3340" width="8.7109375" style="8" customWidth="1"/>
    <col min="3341" max="3341" width="10.7109375" style="8" customWidth="1"/>
    <col min="3342" max="3342" width="8.28515625" style="8" customWidth="1"/>
    <col min="3343" max="3343" width="8.7109375" style="8" customWidth="1"/>
    <col min="3344" max="3344" width="9.140625" style="8"/>
    <col min="3345" max="3345" width="9.28515625" style="8" bestFit="1" customWidth="1"/>
    <col min="3346" max="3346" width="11.85546875" style="8" bestFit="1" customWidth="1"/>
    <col min="3347" max="3347" width="17.5703125" style="8" bestFit="1" customWidth="1"/>
    <col min="3348" max="3349" width="14.5703125" style="8" bestFit="1" customWidth="1"/>
    <col min="3350" max="3350" width="13.42578125" style="8" bestFit="1" customWidth="1"/>
    <col min="3351" max="3351" width="11.7109375" style="8" bestFit="1" customWidth="1"/>
    <col min="3352" max="3352" width="13.42578125" style="8" bestFit="1" customWidth="1"/>
    <col min="3353" max="3584" width="9.140625" style="8"/>
    <col min="3585" max="3585" width="12.85546875" style="8" customWidth="1"/>
    <col min="3586" max="3586" width="10.7109375" style="8" customWidth="1"/>
    <col min="3587" max="3587" width="8.28515625" style="8" customWidth="1"/>
    <col min="3588" max="3588" width="8.7109375" style="8" customWidth="1"/>
    <col min="3589" max="3589" width="10.7109375" style="8" customWidth="1"/>
    <col min="3590" max="3590" width="8.28515625" style="8" customWidth="1"/>
    <col min="3591" max="3591" width="8.7109375" style="8" customWidth="1"/>
    <col min="3592" max="3592" width="4.140625" style="8" customWidth="1"/>
    <col min="3593" max="3593" width="12.85546875" style="8" customWidth="1"/>
    <col min="3594" max="3594" width="10.7109375" style="8" customWidth="1"/>
    <col min="3595" max="3595" width="8.28515625" style="8" customWidth="1"/>
    <col min="3596" max="3596" width="8.7109375" style="8" customWidth="1"/>
    <col min="3597" max="3597" width="10.7109375" style="8" customWidth="1"/>
    <col min="3598" max="3598" width="8.28515625" style="8" customWidth="1"/>
    <col min="3599" max="3599" width="8.7109375" style="8" customWidth="1"/>
    <col min="3600" max="3600" width="9.140625" style="8"/>
    <col min="3601" max="3601" width="9.28515625" style="8" bestFit="1" customWidth="1"/>
    <col min="3602" max="3602" width="11.85546875" style="8" bestFit="1" customWidth="1"/>
    <col min="3603" max="3603" width="17.5703125" style="8" bestFit="1" customWidth="1"/>
    <col min="3604" max="3605" width="14.5703125" style="8" bestFit="1" customWidth="1"/>
    <col min="3606" max="3606" width="13.42578125" style="8" bestFit="1" customWidth="1"/>
    <col min="3607" max="3607" width="11.7109375" style="8" bestFit="1" customWidth="1"/>
    <col min="3608" max="3608" width="13.42578125" style="8" bestFit="1" customWidth="1"/>
    <col min="3609" max="3840" width="9.140625" style="8"/>
    <col min="3841" max="3841" width="12.85546875" style="8" customWidth="1"/>
    <col min="3842" max="3842" width="10.7109375" style="8" customWidth="1"/>
    <col min="3843" max="3843" width="8.28515625" style="8" customWidth="1"/>
    <col min="3844" max="3844" width="8.7109375" style="8" customWidth="1"/>
    <col min="3845" max="3845" width="10.7109375" style="8" customWidth="1"/>
    <col min="3846" max="3846" width="8.28515625" style="8" customWidth="1"/>
    <col min="3847" max="3847" width="8.7109375" style="8" customWidth="1"/>
    <col min="3848" max="3848" width="4.140625" style="8" customWidth="1"/>
    <col min="3849" max="3849" width="12.85546875" style="8" customWidth="1"/>
    <col min="3850" max="3850" width="10.7109375" style="8" customWidth="1"/>
    <col min="3851" max="3851" width="8.28515625" style="8" customWidth="1"/>
    <col min="3852" max="3852" width="8.7109375" style="8" customWidth="1"/>
    <col min="3853" max="3853" width="10.7109375" style="8" customWidth="1"/>
    <col min="3854" max="3854" width="8.28515625" style="8" customWidth="1"/>
    <col min="3855" max="3855" width="8.7109375" style="8" customWidth="1"/>
    <col min="3856" max="3856" width="9.140625" style="8"/>
    <col min="3857" max="3857" width="9.28515625" style="8" bestFit="1" customWidth="1"/>
    <col min="3858" max="3858" width="11.85546875" style="8" bestFit="1" customWidth="1"/>
    <col min="3859" max="3859" width="17.5703125" style="8" bestFit="1" customWidth="1"/>
    <col min="3860" max="3861" width="14.5703125" style="8" bestFit="1" customWidth="1"/>
    <col min="3862" max="3862" width="13.42578125" style="8" bestFit="1" customWidth="1"/>
    <col min="3863" max="3863" width="11.7109375" style="8" bestFit="1" customWidth="1"/>
    <col min="3864" max="3864" width="13.42578125" style="8" bestFit="1" customWidth="1"/>
    <col min="3865" max="4096" width="9.140625" style="8"/>
    <col min="4097" max="4097" width="12.85546875" style="8" customWidth="1"/>
    <col min="4098" max="4098" width="10.7109375" style="8" customWidth="1"/>
    <col min="4099" max="4099" width="8.28515625" style="8" customWidth="1"/>
    <col min="4100" max="4100" width="8.7109375" style="8" customWidth="1"/>
    <col min="4101" max="4101" width="10.7109375" style="8" customWidth="1"/>
    <col min="4102" max="4102" width="8.28515625" style="8" customWidth="1"/>
    <col min="4103" max="4103" width="8.7109375" style="8" customWidth="1"/>
    <col min="4104" max="4104" width="4.140625" style="8" customWidth="1"/>
    <col min="4105" max="4105" width="12.85546875" style="8" customWidth="1"/>
    <col min="4106" max="4106" width="10.7109375" style="8" customWidth="1"/>
    <col min="4107" max="4107" width="8.28515625" style="8" customWidth="1"/>
    <col min="4108" max="4108" width="8.7109375" style="8" customWidth="1"/>
    <col min="4109" max="4109" width="10.7109375" style="8" customWidth="1"/>
    <col min="4110" max="4110" width="8.28515625" style="8" customWidth="1"/>
    <col min="4111" max="4111" width="8.7109375" style="8" customWidth="1"/>
    <col min="4112" max="4112" width="9.140625" style="8"/>
    <col min="4113" max="4113" width="9.28515625" style="8" bestFit="1" customWidth="1"/>
    <col min="4114" max="4114" width="11.85546875" style="8" bestFit="1" customWidth="1"/>
    <col min="4115" max="4115" width="17.5703125" style="8" bestFit="1" customWidth="1"/>
    <col min="4116" max="4117" width="14.5703125" style="8" bestFit="1" customWidth="1"/>
    <col min="4118" max="4118" width="13.42578125" style="8" bestFit="1" customWidth="1"/>
    <col min="4119" max="4119" width="11.7109375" style="8" bestFit="1" customWidth="1"/>
    <col min="4120" max="4120" width="13.42578125" style="8" bestFit="1" customWidth="1"/>
    <col min="4121" max="4352" width="9.140625" style="8"/>
    <col min="4353" max="4353" width="12.85546875" style="8" customWidth="1"/>
    <col min="4354" max="4354" width="10.7109375" style="8" customWidth="1"/>
    <col min="4355" max="4355" width="8.28515625" style="8" customWidth="1"/>
    <col min="4356" max="4356" width="8.7109375" style="8" customWidth="1"/>
    <col min="4357" max="4357" width="10.7109375" style="8" customWidth="1"/>
    <col min="4358" max="4358" width="8.28515625" style="8" customWidth="1"/>
    <col min="4359" max="4359" width="8.7109375" style="8" customWidth="1"/>
    <col min="4360" max="4360" width="4.140625" style="8" customWidth="1"/>
    <col min="4361" max="4361" width="12.85546875" style="8" customWidth="1"/>
    <col min="4362" max="4362" width="10.7109375" style="8" customWidth="1"/>
    <col min="4363" max="4363" width="8.28515625" style="8" customWidth="1"/>
    <col min="4364" max="4364" width="8.7109375" style="8" customWidth="1"/>
    <col min="4365" max="4365" width="10.7109375" style="8" customWidth="1"/>
    <col min="4366" max="4366" width="8.28515625" style="8" customWidth="1"/>
    <col min="4367" max="4367" width="8.7109375" style="8" customWidth="1"/>
    <col min="4368" max="4368" width="9.140625" style="8"/>
    <col min="4369" max="4369" width="9.28515625" style="8" bestFit="1" customWidth="1"/>
    <col min="4370" max="4370" width="11.85546875" style="8" bestFit="1" customWidth="1"/>
    <col min="4371" max="4371" width="17.5703125" style="8" bestFit="1" customWidth="1"/>
    <col min="4372" max="4373" width="14.5703125" style="8" bestFit="1" customWidth="1"/>
    <col min="4374" max="4374" width="13.42578125" style="8" bestFit="1" customWidth="1"/>
    <col min="4375" max="4375" width="11.7109375" style="8" bestFit="1" customWidth="1"/>
    <col min="4376" max="4376" width="13.42578125" style="8" bestFit="1" customWidth="1"/>
    <col min="4377" max="4608" width="9.140625" style="8"/>
    <col min="4609" max="4609" width="12.85546875" style="8" customWidth="1"/>
    <col min="4610" max="4610" width="10.7109375" style="8" customWidth="1"/>
    <col min="4611" max="4611" width="8.28515625" style="8" customWidth="1"/>
    <col min="4612" max="4612" width="8.7109375" style="8" customWidth="1"/>
    <col min="4613" max="4613" width="10.7109375" style="8" customWidth="1"/>
    <col min="4614" max="4614" width="8.28515625" style="8" customWidth="1"/>
    <col min="4615" max="4615" width="8.7109375" style="8" customWidth="1"/>
    <col min="4616" max="4616" width="4.140625" style="8" customWidth="1"/>
    <col min="4617" max="4617" width="12.85546875" style="8" customWidth="1"/>
    <col min="4618" max="4618" width="10.7109375" style="8" customWidth="1"/>
    <col min="4619" max="4619" width="8.28515625" style="8" customWidth="1"/>
    <col min="4620" max="4620" width="8.7109375" style="8" customWidth="1"/>
    <col min="4621" max="4621" width="10.7109375" style="8" customWidth="1"/>
    <col min="4622" max="4622" width="8.28515625" style="8" customWidth="1"/>
    <col min="4623" max="4623" width="8.7109375" style="8" customWidth="1"/>
    <col min="4624" max="4624" width="9.140625" style="8"/>
    <col min="4625" max="4625" width="9.28515625" style="8" bestFit="1" customWidth="1"/>
    <col min="4626" max="4626" width="11.85546875" style="8" bestFit="1" customWidth="1"/>
    <col min="4627" max="4627" width="17.5703125" style="8" bestFit="1" customWidth="1"/>
    <col min="4628" max="4629" width="14.5703125" style="8" bestFit="1" customWidth="1"/>
    <col min="4630" max="4630" width="13.42578125" style="8" bestFit="1" customWidth="1"/>
    <col min="4631" max="4631" width="11.7109375" style="8" bestFit="1" customWidth="1"/>
    <col min="4632" max="4632" width="13.42578125" style="8" bestFit="1" customWidth="1"/>
    <col min="4633" max="4864" width="9.140625" style="8"/>
    <col min="4865" max="4865" width="12.85546875" style="8" customWidth="1"/>
    <col min="4866" max="4866" width="10.7109375" style="8" customWidth="1"/>
    <col min="4867" max="4867" width="8.28515625" style="8" customWidth="1"/>
    <col min="4868" max="4868" width="8.7109375" style="8" customWidth="1"/>
    <col min="4869" max="4869" width="10.7109375" style="8" customWidth="1"/>
    <col min="4870" max="4870" width="8.28515625" style="8" customWidth="1"/>
    <col min="4871" max="4871" width="8.7109375" style="8" customWidth="1"/>
    <col min="4872" max="4872" width="4.140625" style="8" customWidth="1"/>
    <col min="4873" max="4873" width="12.85546875" style="8" customWidth="1"/>
    <col min="4874" max="4874" width="10.7109375" style="8" customWidth="1"/>
    <col min="4875" max="4875" width="8.28515625" style="8" customWidth="1"/>
    <col min="4876" max="4876" width="8.7109375" style="8" customWidth="1"/>
    <col min="4877" max="4877" width="10.7109375" style="8" customWidth="1"/>
    <col min="4878" max="4878" width="8.28515625" style="8" customWidth="1"/>
    <col min="4879" max="4879" width="8.7109375" style="8" customWidth="1"/>
    <col min="4880" max="4880" width="9.140625" style="8"/>
    <col min="4881" max="4881" width="9.28515625" style="8" bestFit="1" customWidth="1"/>
    <col min="4882" max="4882" width="11.85546875" style="8" bestFit="1" customWidth="1"/>
    <col min="4883" max="4883" width="17.5703125" style="8" bestFit="1" customWidth="1"/>
    <col min="4884" max="4885" width="14.5703125" style="8" bestFit="1" customWidth="1"/>
    <col min="4886" max="4886" width="13.42578125" style="8" bestFit="1" customWidth="1"/>
    <col min="4887" max="4887" width="11.7109375" style="8" bestFit="1" customWidth="1"/>
    <col min="4888" max="4888" width="13.42578125" style="8" bestFit="1" customWidth="1"/>
    <col min="4889" max="5120" width="9.140625" style="8"/>
    <col min="5121" max="5121" width="12.85546875" style="8" customWidth="1"/>
    <col min="5122" max="5122" width="10.7109375" style="8" customWidth="1"/>
    <col min="5123" max="5123" width="8.28515625" style="8" customWidth="1"/>
    <col min="5124" max="5124" width="8.7109375" style="8" customWidth="1"/>
    <col min="5125" max="5125" width="10.7109375" style="8" customWidth="1"/>
    <col min="5126" max="5126" width="8.28515625" style="8" customWidth="1"/>
    <col min="5127" max="5127" width="8.7109375" style="8" customWidth="1"/>
    <col min="5128" max="5128" width="4.140625" style="8" customWidth="1"/>
    <col min="5129" max="5129" width="12.85546875" style="8" customWidth="1"/>
    <col min="5130" max="5130" width="10.7109375" style="8" customWidth="1"/>
    <col min="5131" max="5131" width="8.28515625" style="8" customWidth="1"/>
    <col min="5132" max="5132" width="8.7109375" style="8" customWidth="1"/>
    <col min="5133" max="5133" width="10.7109375" style="8" customWidth="1"/>
    <col min="5134" max="5134" width="8.28515625" style="8" customWidth="1"/>
    <col min="5135" max="5135" width="8.7109375" style="8" customWidth="1"/>
    <col min="5136" max="5136" width="9.140625" style="8"/>
    <col min="5137" max="5137" width="9.28515625" style="8" bestFit="1" customWidth="1"/>
    <col min="5138" max="5138" width="11.85546875" style="8" bestFit="1" customWidth="1"/>
    <col min="5139" max="5139" width="17.5703125" style="8" bestFit="1" customWidth="1"/>
    <col min="5140" max="5141" width="14.5703125" style="8" bestFit="1" customWidth="1"/>
    <col min="5142" max="5142" width="13.42578125" style="8" bestFit="1" customWidth="1"/>
    <col min="5143" max="5143" width="11.7109375" style="8" bestFit="1" customWidth="1"/>
    <col min="5144" max="5144" width="13.42578125" style="8" bestFit="1" customWidth="1"/>
    <col min="5145" max="5376" width="9.140625" style="8"/>
    <col min="5377" max="5377" width="12.85546875" style="8" customWidth="1"/>
    <col min="5378" max="5378" width="10.7109375" style="8" customWidth="1"/>
    <col min="5379" max="5379" width="8.28515625" style="8" customWidth="1"/>
    <col min="5380" max="5380" width="8.7109375" style="8" customWidth="1"/>
    <col min="5381" max="5381" width="10.7109375" style="8" customWidth="1"/>
    <col min="5382" max="5382" width="8.28515625" style="8" customWidth="1"/>
    <col min="5383" max="5383" width="8.7109375" style="8" customWidth="1"/>
    <col min="5384" max="5384" width="4.140625" style="8" customWidth="1"/>
    <col min="5385" max="5385" width="12.85546875" style="8" customWidth="1"/>
    <col min="5386" max="5386" width="10.7109375" style="8" customWidth="1"/>
    <col min="5387" max="5387" width="8.28515625" style="8" customWidth="1"/>
    <col min="5388" max="5388" width="8.7109375" style="8" customWidth="1"/>
    <col min="5389" max="5389" width="10.7109375" style="8" customWidth="1"/>
    <col min="5390" max="5390" width="8.28515625" style="8" customWidth="1"/>
    <col min="5391" max="5391" width="8.7109375" style="8" customWidth="1"/>
    <col min="5392" max="5392" width="9.140625" style="8"/>
    <col min="5393" max="5393" width="9.28515625" style="8" bestFit="1" customWidth="1"/>
    <col min="5394" max="5394" width="11.85546875" style="8" bestFit="1" customWidth="1"/>
    <col min="5395" max="5395" width="17.5703125" style="8" bestFit="1" customWidth="1"/>
    <col min="5396" max="5397" width="14.5703125" style="8" bestFit="1" customWidth="1"/>
    <col min="5398" max="5398" width="13.42578125" style="8" bestFit="1" customWidth="1"/>
    <col min="5399" max="5399" width="11.7109375" style="8" bestFit="1" customWidth="1"/>
    <col min="5400" max="5400" width="13.42578125" style="8" bestFit="1" customWidth="1"/>
    <col min="5401" max="5632" width="9.140625" style="8"/>
    <col min="5633" max="5633" width="12.85546875" style="8" customWidth="1"/>
    <col min="5634" max="5634" width="10.7109375" style="8" customWidth="1"/>
    <col min="5635" max="5635" width="8.28515625" style="8" customWidth="1"/>
    <col min="5636" max="5636" width="8.7109375" style="8" customWidth="1"/>
    <col min="5637" max="5637" width="10.7109375" style="8" customWidth="1"/>
    <col min="5638" max="5638" width="8.28515625" style="8" customWidth="1"/>
    <col min="5639" max="5639" width="8.7109375" style="8" customWidth="1"/>
    <col min="5640" max="5640" width="4.140625" style="8" customWidth="1"/>
    <col min="5641" max="5641" width="12.85546875" style="8" customWidth="1"/>
    <col min="5642" max="5642" width="10.7109375" style="8" customWidth="1"/>
    <col min="5643" max="5643" width="8.28515625" style="8" customWidth="1"/>
    <col min="5644" max="5644" width="8.7109375" style="8" customWidth="1"/>
    <col min="5645" max="5645" width="10.7109375" style="8" customWidth="1"/>
    <col min="5646" max="5646" width="8.28515625" style="8" customWidth="1"/>
    <col min="5647" max="5647" width="8.7109375" style="8" customWidth="1"/>
    <col min="5648" max="5648" width="9.140625" style="8"/>
    <col min="5649" max="5649" width="9.28515625" style="8" bestFit="1" customWidth="1"/>
    <col min="5650" max="5650" width="11.85546875" style="8" bestFit="1" customWidth="1"/>
    <col min="5651" max="5651" width="17.5703125" style="8" bestFit="1" customWidth="1"/>
    <col min="5652" max="5653" width="14.5703125" style="8" bestFit="1" customWidth="1"/>
    <col min="5654" max="5654" width="13.42578125" style="8" bestFit="1" customWidth="1"/>
    <col min="5655" max="5655" width="11.7109375" style="8" bestFit="1" customWidth="1"/>
    <col min="5656" max="5656" width="13.42578125" style="8" bestFit="1" customWidth="1"/>
    <col min="5657" max="5888" width="9.140625" style="8"/>
    <col min="5889" max="5889" width="12.85546875" style="8" customWidth="1"/>
    <col min="5890" max="5890" width="10.7109375" style="8" customWidth="1"/>
    <col min="5891" max="5891" width="8.28515625" style="8" customWidth="1"/>
    <col min="5892" max="5892" width="8.7109375" style="8" customWidth="1"/>
    <col min="5893" max="5893" width="10.7109375" style="8" customWidth="1"/>
    <col min="5894" max="5894" width="8.28515625" style="8" customWidth="1"/>
    <col min="5895" max="5895" width="8.7109375" style="8" customWidth="1"/>
    <col min="5896" max="5896" width="4.140625" style="8" customWidth="1"/>
    <col min="5897" max="5897" width="12.85546875" style="8" customWidth="1"/>
    <col min="5898" max="5898" width="10.7109375" style="8" customWidth="1"/>
    <col min="5899" max="5899" width="8.28515625" style="8" customWidth="1"/>
    <col min="5900" max="5900" width="8.7109375" style="8" customWidth="1"/>
    <col min="5901" max="5901" width="10.7109375" style="8" customWidth="1"/>
    <col min="5902" max="5902" width="8.28515625" style="8" customWidth="1"/>
    <col min="5903" max="5903" width="8.7109375" style="8" customWidth="1"/>
    <col min="5904" max="5904" width="9.140625" style="8"/>
    <col min="5905" max="5905" width="9.28515625" style="8" bestFit="1" customWidth="1"/>
    <col min="5906" max="5906" width="11.85546875" style="8" bestFit="1" customWidth="1"/>
    <col min="5907" max="5907" width="17.5703125" style="8" bestFit="1" customWidth="1"/>
    <col min="5908" max="5909" width="14.5703125" style="8" bestFit="1" customWidth="1"/>
    <col min="5910" max="5910" width="13.42578125" style="8" bestFit="1" customWidth="1"/>
    <col min="5911" max="5911" width="11.7109375" style="8" bestFit="1" customWidth="1"/>
    <col min="5912" max="5912" width="13.42578125" style="8" bestFit="1" customWidth="1"/>
    <col min="5913" max="6144" width="9.140625" style="8"/>
    <col min="6145" max="6145" width="12.85546875" style="8" customWidth="1"/>
    <col min="6146" max="6146" width="10.7109375" style="8" customWidth="1"/>
    <col min="6147" max="6147" width="8.28515625" style="8" customWidth="1"/>
    <col min="6148" max="6148" width="8.7109375" style="8" customWidth="1"/>
    <col min="6149" max="6149" width="10.7109375" style="8" customWidth="1"/>
    <col min="6150" max="6150" width="8.28515625" style="8" customWidth="1"/>
    <col min="6151" max="6151" width="8.7109375" style="8" customWidth="1"/>
    <col min="6152" max="6152" width="4.140625" style="8" customWidth="1"/>
    <col min="6153" max="6153" width="12.85546875" style="8" customWidth="1"/>
    <col min="6154" max="6154" width="10.7109375" style="8" customWidth="1"/>
    <col min="6155" max="6155" width="8.28515625" style="8" customWidth="1"/>
    <col min="6156" max="6156" width="8.7109375" style="8" customWidth="1"/>
    <col min="6157" max="6157" width="10.7109375" style="8" customWidth="1"/>
    <col min="6158" max="6158" width="8.28515625" style="8" customWidth="1"/>
    <col min="6159" max="6159" width="8.7109375" style="8" customWidth="1"/>
    <col min="6160" max="6160" width="9.140625" style="8"/>
    <col min="6161" max="6161" width="9.28515625" style="8" bestFit="1" customWidth="1"/>
    <col min="6162" max="6162" width="11.85546875" style="8" bestFit="1" customWidth="1"/>
    <col min="6163" max="6163" width="17.5703125" style="8" bestFit="1" customWidth="1"/>
    <col min="6164" max="6165" width="14.5703125" style="8" bestFit="1" customWidth="1"/>
    <col min="6166" max="6166" width="13.42578125" style="8" bestFit="1" customWidth="1"/>
    <col min="6167" max="6167" width="11.7109375" style="8" bestFit="1" customWidth="1"/>
    <col min="6168" max="6168" width="13.42578125" style="8" bestFit="1" customWidth="1"/>
    <col min="6169" max="6400" width="9.140625" style="8"/>
    <col min="6401" max="6401" width="12.85546875" style="8" customWidth="1"/>
    <col min="6402" max="6402" width="10.7109375" style="8" customWidth="1"/>
    <col min="6403" max="6403" width="8.28515625" style="8" customWidth="1"/>
    <col min="6404" max="6404" width="8.7109375" style="8" customWidth="1"/>
    <col min="6405" max="6405" width="10.7109375" style="8" customWidth="1"/>
    <col min="6406" max="6406" width="8.28515625" style="8" customWidth="1"/>
    <col min="6407" max="6407" width="8.7109375" style="8" customWidth="1"/>
    <col min="6408" max="6408" width="4.140625" style="8" customWidth="1"/>
    <col min="6409" max="6409" width="12.85546875" style="8" customWidth="1"/>
    <col min="6410" max="6410" width="10.7109375" style="8" customWidth="1"/>
    <col min="6411" max="6411" width="8.28515625" style="8" customWidth="1"/>
    <col min="6412" max="6412" width="8.7109375" style="8" customWidth="1"/>
    <col min="6413" max="6413" width="10.7109375" style="8" customWidth="1"/>
    <col min="6414" max="6414" width="8.28515625" style="8" customWidth="1"/>
    <col min="6415" max="6415" width="8.7109375" style="8" customWidth="1"/>
    <col min="6416" max="6416" width="9.140625" style="8"/>
    <col min="6417" max="6417" width="9.28515625" style="8" bestFit="1" customWidth="1"/>
    <col min="6418" max="6418" width="11.85546875" style="8" bestFit="1" customWidth="1"/>
    <col min="6419" max="6419" width="17.5703125" style="8" bestFit="1" customWidth="1"/>
    <col min="6420" max="6421" width="14.5703125" style="8" bestFit="1" customWidth="1"/>
    <col min="6422" max="6422" width="13.42578125" style="8" bestFit="1" customWidth="1"/>
    <col min="6423" max="6423" width="11.7109375" style="8" bestFit="1" customWidth="1"/>
    <col min="6424" max="6424" width="13.42578125" style="8" bestFit="1" customWidth="1"/>
    <col min="6425" max="6656" width="9.140625" style="8"/>
    <col min="6657" max="6657" width="12.85546875" style="8" customWidth="1"/>
    <col min="6658" max="6658" width="10.7109375" style="8" customWidth="1"/>
    <col min="6659" max="6659" width="8.28515625" style="8" customWidth="1"/>
    <col min="6660" max="6660" width="8.7109375" style="8" customWidth="1"/>
    <col min="6661" max="6661" width="10.7109375" style="8" customWidth="1"/>
    <col min="6662" max="6662" width="8.28515625" style="8" customWidth="1"/>
    <col min="6663" max="6663" width="8.7109375" style="8" customWidth="1"/>
    <col min="6664" max="6664" width="4.140625" style="8" customWidth="1"/>
    <col min="6665" max="6665" width="12.85546875" style="8" customWidth="1"/>
    <col min="6666" max="6666" width="10.7109375" style="8" customWidth="1"/>
    <col min="6667" max="6667" width="8.28515625" style="8" customWidth="1"/>
    <col min="6668" max="6668" width="8.7109375" style="8" customWidth="1"/>
    <col min="6669" max="6669" width="10.7109375" style="8" customWidth="1"/>
    <col min="6670" max="6670" width="8.28515625" style="8" customWidth="1"/>
    <col min="6671" max="6671" width="8.7109375" style="8" customWidth="1"/>
    <col min="6672" max="6672" width="9.140625" style="8"/>
    <col min="6673" max="6673" width="9.28515625" style="8" bestFit="1" customWidth="1"/>
    <col min="6674" max="6674" width="11.85546875" style="8" bestFit="1" customWidth="1"/>
    <col min="6675" max="6675" width="17.5703125" style="8" bestFit="1" customWidth="1"/>
    <col min="6676" max="6677" width="14.5703125" style="8" bestFit="1" customWidth="1"/>
    <col min="6678" max="6678" width="13.42578125" style="8" bestFit="1" customWidth="1"/>
    <col min="6679" max="6679" width="11.7109375" style="8" bestFit="1" customWidth="1"/>
    <col min="6680" max="6680" width="13.42578125" style="8" bestFit="1" customWidth="1"/>
    <col min="6681" max="6912" width="9.140625" style="8"/>
    <col min="6913" max="6913" width="12.85546875" style="8" customWidth="1"/>
    <col min="6914" max="6914" width="10.7109375" style="8" customWidth="1"/>
    <col min="6915" max="6915" width="8.28515625" style="8" customWidth="1"/>
    <col min="6916" max="6916" width="8.7109375" style="8" customWidth="1"/>
    <col min="6917" max="6917" width="10.7109375" style="8" customWidth="1"/>
    <col min="6918" max="6918" width="8.28515625" style="8" customWidth="1"/>
    <col min="6919" max="6919" width="8.7109375" style="8" customWidth="1"/>
    <col min="6920" max="6920" width="4.140625" style="8" customWidth="1"/>
    <col min="6921" max="6921" width="12.85546875" style="8" customWidth="1"/>
    <col min="6922" max="6922" width="10.7109375" style="8" customWidth="1"/>
    <col min="6923" max="6923" width="8.28515625" style="8" customWidth="1"/>
    <col min="6924" max="6924" width="8.7109375" style="8" customWidth="1"/>
    <col min="6925" max="6925" width="10.7109375" style="8" customWidth="1"/>
    <col min="6926" max="6926" width="8.28515625" style="8" customWidth="1"/>
    <col min="6927" max="6927" width="8.7109375" style="8" customWidth="1"/>
    <col min="6928" max="6928" width="9.140625" style="8"/>
    <col min="6929" max="6929" width="9.28515625" style="8" bestFit="1" customWidth="1"/>
    <col min="6930" max="6930" width="11.85546875" style="8" bestFit="1" customWidth="1"/>
    <col min="6931" max="6931" width="17.5703125" style="8" bestFit="1" customWidth="1"/>
    <col min="6932" max="6933" width="14.5703125" style="8" bestFit="1" customWidth="1"/>
    <col min="6934" max="6934" width="13.42578125" style="8" bestFit="1" customWidth="1"/>
    <col min="6935" max="6935" width="11.7109375" style="8" bestFit="1" customWidth="1"/>
    <col min="6936" max="6936" width="13.42578125" style="8" bestFit="1" customWidth="1"/>
    <col min="6937" max="7168" width="9.140625" style="8"/>
    <col min="7169" max="7169" width="12.85546875" style="8" customWidth="1"/>
    <col min="7170" max="7170" width="10.7109375" style="8" customWidth="1"/>
    <col min="7171" max="7171" width="8.28515625" style="8" customWidth="1"/>
    <col min="7172" max="7172" width="8.7109375" style="8" customWidth="1"/>
    <col min="7173" max="7173" width="10.7109375" style="8" customWidth="1"/>
    <col min="7174" max="7174" width="8.28515625" style="8" customWidth="1"/>
    <col min="7175" max="7175" width="8.7109375" style="8" customWidth="1"/>
    <col min="7176" max="7176" width="4.140625" style="8" customWidth="1"/>
    <col min="7177" max="7177" width="12.85546875" style="8" customWidth="1"/>
    <col min="7178" max="7178" width="10.7109375" style="8" customWidth="1"/>
    <col min="7179" max="7179" width="8.28515625" style="8" customWidth="1"/>
    <col min="7180" max="7180" width="8.7109375" style="8" customWidth="1"/>
    <col min="7181" max="7181" width="10.7109375" style="8" customWidth="1"/>
    <col min="7182" max="7182" width="8.28515625" style="8" customWidth="1"/>
    <col min="7183" max="7183" width="8.7109375" style="8" customWidth="1"/>
    <col min="7184" max="7184" width="9.140625" style="8"/>
    <col min="7185" max="7185" width="9.28515625" style="8" bestFit="1" customWidth="1"/>
    <col min="7186" max="7186" width="11.85546875" style="8" bestFit="1" customWidth="1"/>
    <col min="7187" max="7187" width="17.5703125" style="8" bestFit="1" customWidth="1"/>
    <col min="7188" max="7189" width="14.5703125" style="8" bestFit="1" customWidth="1"/>
    <col min="7190" max="7190" width="13.42578125" style="8" bestFit="1" customWidth="1"/>
    <col min="7191" max="7191" width="11.7109375" style="8" bestFit="1" customWidth="1"/>
    <col min="7192" max="7192" width="13.42578125" style="8" bestFit="1" customWidth="1"/>
    <col min="7193" max="7424" width="9.140625" style="8"/>
    <col min="7425" max="7425" width="12.85546875" style="8" customWidth="1"/>
    <col min="7426" max="7426" width="10.7109375" style="8" customWidth="1"/>
    <col min="7427" max="7427" width="8.28515625" style="8" customWidth="1"/>
    <col min="7428" max="7428" width="8.7109375" style="8" customWidth="1"/>
    <col min="7429" max="7429" width="10.7109375" style="8" customWidth="1"/>
    <col min="7430" max="7430" width="8.28515625" style="8" customWidth="1"/>
    <col min="7431" max="7431" width="8.7109375" style="8" customWidth="1"/>
    <col min="7432" max="7432" width="4.140625" style="8" customWidth="1"/>
    <col min="7433" max="7433" width="12.85546875" style="8" customWidth="1"/>
    <col min="7434" max="7434" width="10.7109375" style="8" customWidth="1"/>
    <col min="7435" max="7435" width="8.28515625" style="8" customWidth="1"/>
    <col min="7436" max="7436" width="8.7109375" style="8" customWidth="1"/>
    <col min="7437" max="7437" width="10.7109375" style="8" customWidth="1"/>
    <col min="7438" max="7438" width="8.28515625" style="8" customWidth="1"/>
    <col min="7439" max="7439" width="8.7109375" style="8" customWidth="1"/>
    <col min="7440" max="7440" width="9.140625" style="8"/>
    <col min="7441" max="7441" width="9.28515625" style="8" bestFit="1" customWidth="1"/>
    <col min="7442" max="7442" width="11.85546875" style="8" bestFit="1" customWidth="1"/>
    <col min="7443" max="7443" width="17.5703125" style="8" bestFit="1" customWidth="1"/>
    <col min="7444" max="7445" width="14.5703125" style="8" bestFit="1" customWidth="1"/>
    <col min="7446" max="7446" width="13.42578125" style="8" bestFit="1" customWidth="1"/>
    <col min="7447" max="7447" width="11.7109375" style="8" bestFit="1" customWidth="1"/>
    <col min="7448" max="7448" width="13.42578125" style="8" bestFit="1" customWidth="1"/>
    <col min="7449" max="7680" width="9.140625" style="8"/>
    <col min="7681" max="7681" width="12.85546875" style="8" customWidth="1"/>
    <col min="7682" max="7682" width="10.7109375" style="8" customWidth="1"/>
    <col min="7683" max="7683" width="8.28515625" style="8" customWidth="1"/>
    <col min="7684" max="7684" width="8.7109375" style="8" customWidth="1"/>
    <col min="7685" max="7685" width="10.7109375" style="8" customWidth="1"/>
    <col min="7686" max="7686" width="8.28515625" style="8" customWidth="1"/>
    <col min="7687" max="7687" width="8.7109375" style="8" customWidth="1"/>
    <col min="7688" max="7688" width="4.140625" style="8" customWidth="1"/>
    <col min="7689" max="7689" width="12.85546875" style="8" customWidth="1"/>
    <col min="7690" max="7690" width="10.7109375" style="8" customWidth="1"/>
    <col min="7691" max="7691" width="8.28515625" style="8" customWidth="1"/>
    <col min="7692" max="7692" width="8.7109375" style="8" customWidth="1"/>
    <col min="7693" max="7693" width="10.7109375" style="8" customWidth="1"/>
    <col min="7694" max="7694" width="8.28515625" style="8" customWidth="1"/>
    <col min="7695" max="7695" width="8.7109375" style="8" customWidth="1"/>
    <col min="7696" max="7696" width="9.140625" style="8"/>
    <col min="7697" max="7697" width="9.28515625" style="8" bestFit="1" customWidth="1"/>
    <col min="7698" max="7698" width="11.85546875" style="8" bestFit="1" customWidth="1"/>
    <col min="7699" max="7699" width="17.5703125" style="8" bestFit="1" customWidth="1"/>
    <col min="7700" max="7701" width="14.5703125" style="8" bestFit="1" customWidth="1"/>
    <col min="7702" max="7702" width="13.42578125" style="8" bestFit="1" customWidth="1"/>
    <col min="7703" max="7703" width="11.7109375" style="8" bestFit="1" customWidth="1"/>
    <col min="7704" max="7704" width="13.42578125" style="8" bestFit="1" customWidth="1"/>
    <col min="7705" max="7936" width="9.140625" style="8"/>
    <col min="7937" max="7937" width="12.85546875" style="8" customWidth="1"/>
    <col min="7938" max="7938" width="10.7109375" style="8" customWidth="1"/>
    <col min="7939" max="7939" width="8.28515625" style="8" customWidth="1"/>
    <col min="7940" max="7940" width="8.7109375" style="8" customWidth="1"/>
    <col min="7941" max="7941" width="10.7109375" style="8" customWidth="1"/>
    <col min="7942" max="7942" width="8.28515625" style="8" customWidth="1"/>
    <col min="7943" max="7943" width="8.7109375" style="8" customWidth="1"/>
    <col min="7944" max="7944" width="4.140625" style="8" customWidth="1"/>
    <col min="7945" max="7945" width="12.85546875" style="8" customWidth="1"/>
    <col min="7946" max="7946" width="10.7109375" style="8" customWidth="1"/>
    <col min="7947" max="7947" width="8.28515625" style="8" customWidth="1"/>
    <col min="7948" max="7948" width="8.7109375" style="8" customWidth="1"/>
    <col min="7949" max="7949" width="10.7109375" style="8" customWidth="1"/>
    <col min="7950" max="7950" width="8.28515625" style="8" customWidth="1"/>
    <col min="7951" max="7951" width="8.7109375" style="8" customWidth="1"/>
    <col min="7952" max="7952" width="9.140625" style="8"/>
    <col min="7953" max="7953" width="9.28515625" style="8" bestFit="1" customWidth="1"/>
    <col min="7954" max="7954" width="11.85546875" style="8" bestFit="1" customWidth="1"/>
    <col min="7955" max="7955" width="17.5703125" style="8" bestFit="1" customWidth="1"/>
    <col min="7956" max="7957" width="14.5703125" style="8" bestFit="1" customWidth="1"/>
    <col min="7958" max="7958" width="13.42578125" style="8" bestFit="1" customWidth="1"/>
    <col min="7959" max="7959" width="11.7109375" style="8" bestFit="1" customWidth="1"/>
    <col min="7960" max="7960" width="13.42578125" style="8" bestFit="1" customWidth="1"/>
    <col min="7961" max="8192" width="9.140625" style="8"/>
    <col min="8193" max="8193" width="12.85546875" style="8" customWidth="1"/>
    <col min="8194" max="8194" width="10.7109375" style="8" customWidth="1"/>
    <col min="8195" max="8195" width="8.28515625" style="8" customWidth="1"/>
    <col min="8196" max="8196" width="8.7109375" style="8" customWidth="1"/>
    <col min="8197" max="8197" width="10.7109375" style="8" customWidth="1"/>
    <col min="8198" max="8198" width="8.28515625" style="8" customWidth="1"/>
    <col min="8199" max="8199" width="8.7109375" style="8" customWidth="1"/>
    <col min="8200" max="8200" width="4.140625" style="8" customWidth="1"/>
    <col min="8201" max="8201" width="12.85546875" style="8" customWidth="1"/>
    <col min="8202" max="8202" width="10.7109375" style="8" customWidth="1"/>
    <col min="8203" max="8203" width="8.28515625" style="8" customWidth="1"/>
    <col min="8204" max="8204" width="8.7109375" style="8" customWidth="1"/>
    <col min="8205" max="8205" width="10.7109375" style="8" customWidth="1"/>
    <col min="8206" max="8206" width="8.28515625" style="8" customWidth="1"/>
    <col min="8207" max="8207" width="8.7109375" style="8" customWidth="1"/>
    <col min="8208" max="8208" width="9.140625" style="8"/>
    <col min="8209" max="8209" width="9.28515625" style="8" bestFit="1" customWidth="1"/>
    <col min="8210" max="8210" width="11.85546875" style="8" bestFit="1" customWidth="1"/>
    <col min="8211" max="8211" width="17.5703125" style="8" bestFit="1" customWidth="1"/>
    <col min="8212" max="8213" width="14.5703125" style="8" bestFit="1" customWidth="1"/>
    <col min="8214" max="8214" width="13.42578125" style="8" bestFit="1" customWidth="1"/>
    <col min="8215" max="8215" width="11.7109375" style="8" bestFit="1" customWidth="1"/>
    <col min="8216" max="8216" width="13.42578125" style="8" bestFit="1" customWidth="1"/>
    <col min="8217" max="8448" width="9.140625" style="8"/>
    <col min="8449" max="8449" width="12.85546875" style="8" customWidth="1"/>
    <col min="8450" max="8450" width="10.7109375" style="8" customWidth="1"/>
    <col min="8451" max="8451" width="8.28515625" style="8" customWidth="1"/>
    <col min="8452" max="8452" width="8.7109375" style="8" customWidth="1"/>
    <col min="8453" max="8453" width="10.7109375" style="8" customWidth="1"/>
    <col min="8454" max="8454" width="8.28515625" style="8" customWidth="1"/>
    <col min="8455" max="8455" width="8.7109375" style="8" customWidth="1"/>
    <col min="8456" max="8456" width="4.140625" style="8" customWidth="1"/>
    <col min="8457" max="8457" width="12.85546875" style="8" customWidth="1"/>
    <col min="8458" max="8458" width="10.7109375" style="8" customWidth="1"/>
    <col min="8459" max="8459" width="8.28515625" style="8" customWidth="1"/>
    <col min="8460" max="8460" width="8.7109375" style="8" customWidth="1"/>
    <col min="8461" max="8461" width="10.7109375" style="8" customWidth="1"/>
    <col min="8462" max="8462" width="8.28515625" style="8" customWidth="1"/>
    <col min="8463" max="8463" width="8.7109375" style="8" customWidth="1"/>
    <col min="8464" max="8464" width="9.140625" style="8"/>
    <col min="8465" max="8465" width="9.28515625" style="8" bestFit="1" customWidth="1"/>
    <col min="8466" max="8466" width="11.85546875" style="8" bestFit="1" customWidth="1"/>
    <col min="8467" max="8467" width="17.5703125" style="8" bestFit="1" customWidth="1"/>
    <col min="8468" max="8469" width="14.5703125" style="8" bestFit="1" customWidth="1"/>
    <col min="8470" max="8470" width="13.42578125" style="8" bestFit="1" customWidth="1"/>
    <col min="8471" max="8471" width="11.7109375" style="8" bestFit="1" customWidth="1"/>
    <col min="8472" max="8472" width="13.42578125" style="8" bestFit="1" customWidth="1"/>
    <col min="8473" max="8704" width="9.140625" style="8"/>
    <col min="8705" max="8705" width="12.85546875" style="8" customWidth="1"/>
    <col min="8706" max="8706" width="10.7109375" style="8" customWidth="1"/>
    <col min="8707" max="8707" width="8.28515625" style="8" customWidth="1"/>
    <col min="8708" max="8708" width="8.7109375" style="8" customWidth="1"/>
    <col min="8709" max="8709" width="10.7109375" style="8" customWidth="1"/>
    <col min="8710" max="8710" width="8.28515625" style="8" customWidth="1"/>
    <col min="8711" max="8711" width="8.7109375" style="8" customWidth="1"/>
    <col min="8712" max="8712" width="4.140625" style="8" customWidth="1"/>
    <col min="8713" max="8713" width="12.85546875" style="8" customWidth="1"/>
    <col min="8714" max="8714" width="10.7109375" style="8" customWidth="1"/>
    <col min="8715" max="8715" width="8.28515625" style="8" customWidth="1"/>
    <col min="8716" max="8716" width="8.7109375" style="8" customWidth="1"/>
    <col min="8717" max="8717" width="10.7109375" style="8" customWidth="1"/>
    <col min="8718" max="8718" width="8.28515625" style="8" customWidth="1"/>
    <col min="8719" max="8719" width="8.7109375" style="8" customWidth="1"/>
    <col min="8720" max="8720" width="9.140625" style="8"/>
    <col min="8721" max="8721" width="9.28515625" style="8" bestFit="1" customWidth="1"/>
    <col min="8722" max="8722" width="11.85546875" style="8" bestFit="1" customWidth="1"/>
    <col min="8723" max="8723" width="17.5703125" style="8" bestFit="1" customWidth="1"/>
    <col min="8724" max="8725" width="14.5703125" style="8" bestFit="1" customWidth="1"/>
    <col min="8726" max="8726" width="13.42578125" style="8" bestFit="1" customWidth="1"/>
    <col min="8727" max="8727" width="11.7109375" style="8" bestFit="1" customWidth="1"/>
    <col min="8728" max="8728" width="13.42578125" style="8" bestFit="1" customWidth="1"/>
    <col min="8729" max="8960" width="9.140625" style="8"/>
    <col min="8961" max="8961" width="12.85546875" style="8" customWidth="1"/>
    <col min="8962" max="8962" width="10.7109375" style="8" customWidth="1"/>
    <col min="8963" max="8963" width="8.28515625" style="8" customWidth="1"/>
    <col min="8964" max="8964" width="8.7109375" style="8" customWidth="1"/>
    <col min="8965" max="8965" width="10.7109375" style="8" customWidth="1"/>
    <col min="8966" max="8966" width="8.28515625" style="8" customWidth="1"/>
    <col min="8967" max="8967" width="8.7109375" style="8" customWidth="1"/>
    <col min="8968" max="8968" width="4.140625" style="8" customWidth="1"/>
    <col min="8969" max="8969" width="12.85546875" style="8" customWidth="1"/>
    <col min="8970" max="8970" width="10.7109375" style="8" customWidth="1"/>
    <col min="8971" max="8971" width="8.28515625" style="8" customWidth="1"/>
    <col min="8972" max="8972" width="8.7109375" style="8" customWidth="1"/>
    <col min="8973" max="8973" width="10.7109375" style="8" customWidth="1"/>
    <col min="8974" max="8974" width="8.28515625" style="8" customWidth="1"/>
    <col min="8975" max="8975" width="8.7109375" style="8" customWidth="1"/>
    <col min="8976" max="8976" width="9.140625" style="8"/>
    <col min="8977" max="8977" width="9.28515625" style="8" bestFit="1" customWidth="1"/>
    <col min="8978" max="8978" width="11.85546875" style="8" bestFit="1" customWidth="1"/>
    <col min="8979" max="8979" width="17.5703125" style="8" bestFit="1" customWidth="1"/>
    <col min="8980" max="8981" width="14.5703125" style="8" bestFit="1" customWidth="1"/>
    <col min="8982" max="8982" width="13.42578125" style="8" bestFit="1" customWidth="1"/>
    <col min="8983" max="8983" width="11.7109375" style="8" bestFit="1" customWidth="1"/>
    <col min="8984" max="8984" width="13.42578125" style="8" bestFit="1" customWidth="1"/>
    <col min="8985" max="9216" width="9.140625" style="8"/>
    <col min="9217" max="9217" width="12.85546875" style="8" customWidth="1"/>
    <col min="9218" max="9218" width="10.7109375" style="8" customWidth="1"/>
    <col min="9219" max="9219" width="8.28515625" style="8" customWidth="1"/>
    <col min="9220" max="9220" width="8.7109375" style="8" customWidth="1"/>
    <col min="9221" max="9221" width="10.7109375" style="8" customWidth="1"/>
    <col min="9222" max="9222" width="8.28515625" style="8" customWidth="1"/>
    <col min="9223" max="9223" width="8.7109375" style="8" customWidth="1"/>
    <col min="9224" max="9224" width="4.140625" style="8" customWidth="1"/>
    <col min="9225" max="9225" width="12.85546875" style="8" customWidth="1"/>
    <col min="9226" max="9226" width="10.7109375" style="8" customWidth="1"/>
    <col min="9227" max="9227" width="8.28515625" style="8" customWidth="1"/>
    <col min="9228" max="9228" width="8.7109375" style="8" customWidth="1"/>
    <col min="9229" max="9229" width="10.7109375" style="8" customWidth="1"/>
    <col min="9230" max="9230" width="8.28515625" style="8" customWidth="1"/>
    <col min="9231" max="9231" width="8.7109375" style="8" customWidth="1"/>
    <col min="9232" max="9232" width="9.140625" style="8"/>
    <col min="9233" max="9233" width="9.28515625" style="8" bestFit="1" customWidth="1"/>
    <col min="9234" max="9234" width="11.85546875" style="8" bestFit="1" customWidth="1"/>
    <col min="9235" max="9235" width="17.5703125" style="8" bestFit="1" customWidth="1"/>
    <col min="9236" max="9237" width="14.5703125" style="8" bestFit="1" customWidth="1"/>
    <col min="9238" max="9238" width="13.42578125" style="8" bestFit="1" customWidth="1"/>
    <col min="9239" max="9239" width="11.7109375" style="8" bestFit="1" customWidth="1"/>
    <col min="9240" max="9240" width="13.42578125" style="8" bestFit="1" customWidth="1"/>
    <col min="9241" max="9472" width="9.140625" style="8"/>
    <col min="9473" max="9473" width="12.85546875" style="8" customWidth="1"/>
    <col min="9474" max="9474" width="10.7109375" style="8" customWidth="1"/>
    <col min="9475" max="9475" width="8.28515625" style="8" customWidth="1"/>
    <col min="9476" max="9476" width="8.7109375" style="8" customWidth="1"/>
    <col min="9477" max="9477" width="10.7109375" style="8" customWidth="1"/>
    <col min="9478" max="9478" width="8.28515625" style="8" customWidth="1"/>
    <col min="9479" max="9479" width="8.7109375" style="8" customWidth="1"/>
    <col min="9480" max="9480" width="4.140625" style="8" customWidth="1"/>
    <col min="9481" max="9481" width="12.85546875" style="8" customWidth="1"/>
    <col min="9482" max="9482" width="10.7109375" style="8" customWidth="1"/>
    <col min="9483" max="9483" width="8.28515625" style="8" customWidth="1"/>
    <col min="9484" max="9484" width="8.7109375" style="8" customWidth="1"/>
    <col min="9485" max="9485" width="10.7109375" style="8" customWidth="1"/>
    <col min="9486" max="9486" width="8.28515625" style="8" customWidth="1"/>
    <col min="9487" max="9487" width="8.7109375" style="8" customWidth="1"/>
    <col min="9488" max="9488" width="9.140625" style="8"/>
    <col min="9489" max="9489" width="9.28515625" style="8" bestFit="1" customWidth="1"/>
    <col min="9490" max="9490" width="11.85546875" style="8" bestFit="1" customWidth="1"/>
    <col min="9491" max="9491" width="17.5703125" style="8" bestFit="1" customWidth="1"/>
    <col min="9492" max="9493" width="14.5703125" style="8" bestFit="1" customWidth="1"/>
    <col min="9494" max="9494" width="13.42578125" style="8" bestFit="1" customWidth="1"/>
    <col min="9495" max="9495" width="11.7109375" style="8" bestFit="1" customWidth="1"/>
    <col min="9496" max="9496" width="13.42578125" style="8" bestFit="1" customWidth="1"/>
    <col min="9497" max="9728" width="9.140625" style="8"/>
    <col min="9729" max="9729" width="12.85546875" style="8" customWidth="1"/>
    <col min="9730" max="9730" width="10.7109375" style="8" customWidth="1"/>
    <col min="9731" max="9731" width="8.28515625" style="8" customWidth="1"/>
    <col min="9732" max="9732" width="8.7109375" style="8" customWidth="1"/>
    <col min="9733" max="9733" width="10.7109375" style="8" customWidth="1"/>
    <col min="9734" max="9734" width="8.28515625" style="8" customWidth="1"/>
    <col min="9735" max="9735" width="8.7109375" style="8" customWidth="1"/>
    <col min="9736" max="9736" width="4.140625" style="8" customWidth="1"/>
    <col min="9737" max="9737" width="12.85546875" style="8" customWidth="1"/>
    <col min="9738" max="9738" width="10.7109375" style="8" customWidth="1"/>
    <col min="9739" max="9739" width="8.28515625" style="8" customWidth="1"/>
    <col min="9740" max="9740" width="8.7109375" style="8" customWidth="1"/>
    <col min="9741" max="9741" width="10.7109375" style="8" customWidth="1"/>
    <col min="9742" max="9742" width="8.28515625" style="8" customWidth="1"/>
    <col min="9743" max="9743" width="8.7109375" style="8" customWidth="1"/>
    <col min="9744" max="9744" width="9.140625" style="8"/>
    <col min="9745" max="9745" width="9.28515625" style="8" bestFit="1" customWidth="1"/>
    <col min="9746" max="9746" width="11.85546875" style="8" bestFit="1" customWidth="1"/>
    <col min="9747" max="9747" width="17.5703125" style="8" bestFit="1" customWidth="1"/>
    <col min="9748" max="9749" width="14.5703125" style="8" bestFit="1" customWidth="1"/>
    <col min="9750" max="9750" width="13.42578125" style="8" bestFit="1" customWidth="1"/>
    <col min="9751" max="9751" width="11.7109375" style="8" bestFit="1" customWidth="1"/>
    <col min="9752" max="9752" width="13.42578125" style="8" bestFit="1" customWidth="1"/>
    <col min="9753" max="9984" width="9.140625" style="8"/>
    <col min="9985" max="9985" width="12.85546875" style="8" customWidth="1"/>
    <col min="9986" max="9986" width="10.7109375" style="8" customWidth="1"/>
    <col min="9987" max="9987" width="8.28515625" style="8" customWidth="1"/>
    <col min="9988" max="9988" width="8.7109375" style="8" customWidth="1"/>
    <col min="9989" max="9989" width="10.7109375" style="8" customWidth="1"/>
    <col min="9990" max="9990" width="8.28515625" style="8" customWidth="1"/>
    <col min="9991" max="9991" width="8.7109375" style="8" customWidth="1"/>
    <col min="9992" max="9992" width="4.140625" style="8" customWidth="1"/>
    <col min="9993" max="9993" width="12.85546875" style="8" customWidth="1"/>
    <col min="9994" max="9994" width="10.7109375" style="8" customWidth="1"/>
    <col min="9995" max="9995" width="8.28515625" style="8" customWidth="1"/>
    <col min="9996" max="9996" width="8.7109375" style="8" customWidth="1"/>
    <col min="9997" max="9997" width="10.7109375" style="8" customWidth="1"/>
    <col min="9998" max="9998" width="8.28515625" style="8" customWidth="1"/>
    <col min="9999" max="9999" width="8.7109375" style="8" customWidth="1"/>
    <col min="10000" max="10000" width="9.140625" style="8"/>
    <col min="10001" max="10001" width="9.28515625" style="8" bestFit="1" customWidth="1"/>
    <col min="10002" max="10002" width="11.85546875" style="8" bestFit="1" customWidth="1"/>
    <col min="10003" max="10003" width="17.5703125" style="8" bestFit="1" customWidth="1"/>
    <col min="10004" max="10005" width="14.5703125" style="8" bestFit="1" customWidth="1"/>
    <col min="10006" max="10006" width="13.42578125" style="8" bestFit="1" customWidth="1"/>
    <col min="10007" max="10007" width="11.7109375" style="8" bestFit="1" customWidth="1"/>
    <col min="10008" max="10008" width="13.42578125" style="8" bestFit="1" customWidth="1"/>
    <col min="10009" max="10240" width="9.140625" style="8"/>
    <col min="10241" max="10241" width="12.85546875" style="8" customWidth="1"/>
    <col min="10242" max="10242" width="10.7109375" style="8" customWidth="1"/>
    <col min="10243" max="10243" width="8.28515625" style="8" customWidth="1"/>
    <col min="10244" max="10244" width="8.7109375" style="8" customWidth="1"/>
    <col min="10245" max="10245" width="10.7109375" style="8" customWidth="1"/>
    <col min="10246" max="10246" width="8.28515625" style="8" customWidth="1"/>
    <col min="10247" max="10247" width="8.7109375" style="8" customWidth="1"/>
    <col min="10248" max="10248" width="4.140625" style="8" customWidth="1"/>
    <col min="10249" max="10249" width="12.85546875" style="8" customWidth="1"/>
    <col min="10250" max="10250" width="10.7109375" style="8" customWidth="1"/>
    <col min="10251" max="10251" width="8.28515625" style="8" customWidth="1"/>
    <col min="10252" max="10252" width="8.7109375" style="8" customWidth="1"/>
    <col min="10253" max="10253" width="10.7109375" style="8" customWidth="1"/>
    <col min="10254" max="10254" width="8.28515625" style="8" customWidth="1"/>
    <col min="10255" max="10255" width="8.7109375" style="8" customWidth="1"/>
    <col min="10256" max="10256" width="9.140625" style="8"/>
    <col min="10257" max="10257" width="9.28515625" style="8" bestFit="1" customWidth="1"/>
    <col min="10258" max="10258" width="11.85546875" style="8" bestFit="1" customWidth="1"/>
    <col min="10259" max="10259" width="17.5703125" style="8" bestFit="1" customWidth="1"/>
    <col min="10260" max="10261" width="14.5703125" style="8" bestFit="1" customWidth="1"/>
    <col min="10262" max="10262" width="13.42578125" style="8" bestFit="1" customWidth="1"/>
    <col min="10263" max="10263" width="11.7109375" style="8" bestFit="1" customWidth="1"/>
    <col min="10264" max="10264" width="13.42578125" style="8" bestFit="1" customWidth="1"/>
    <col min="10265" max="10496" width="9.140625" style="8"/>
    <col min="10497" max="10497" width="12.85546875" style="8" customWidth="1"/>
    <col min="10498" max="10498" width="10.7109375" style="8" customWidth="1"/>
    <col min="10499" max="10499" width="8.28515625" style="8" customWidth="1"/>
    <col min="10500" max="10500" width="8.7109375" style="8" customWidth="1"/>
    <col min="10501" max="10501" width="10.7109375" style="8" customWidth="1"/>
    <col min="10502" max="10502" width="8.28515625" style="8" customWidth="1"/>
    <col min="10503" max="10503" width="8.7109375" style="8" customWidth="1"/>
    <col min="10504" max="10504" width="4.140625" style="8" customWidth="1"/>
    <col min="10505" max="10505" width="12.85546875" style="8" customWidth="1"/>
    <col min="10506" max="10506" width="10.7109375" style="8" customWidth="1"/>
    <col min="10507" max="10507" width="8.28515625" style="8" customWidth="1"/>
    <col min="10508" max="10508" width="8.7109375" style="8" customWidth="1"/>
    <col min="10509" max="10509" width="10.7109375" style="8" customWidth="1"/>
    <col min="10510" max="10510" width="8.28515625" style="8" customWidth="1"/>
    <col min="10511" max="10511" width="8.7109375" style="8" customWidth="1"/>
    <col min="10512" max="10512" width="9.140625" style="8"/>
    <col min="10513" max="10513" width="9.28515625" style="8" bestFit="1" customWidth="1"/>
    <col min="10514" max="10514" width="11.85546875" style="8" bestFit="1" customWidth="1"/>
    <col min="10515" max="10515" width="17.5703125" style="8" bestFit="1" customWidth="1"/>
    <col min="10516" max="10517" width="14.5703125" style="8" bestFit="1" customWidth="1"/>
    <col min="10518" max="10518" width="13.42578125" style="8" bestFit="1" customWidth="1"/>
    <col min="10519" max="10519" width="11.7109375" style="8" bestFit="1" customWidth="1"/>
    <col min="10520" max="10520" width="13.42578125" style="8" bestFit="1" customWidth="1"/>
    <col min="10521" max="10752" width="9.140625" style="8"/>
    <col min="10753" max="10753" width="12.85546875" style="8" customWidth="1"/>
    <col min="10754" max="10754" width="10.7109375" style="8" customWidth="1"/>
    <col min="10755" max="10755" width="8.28515625" style="8" customWidth="1"/>
    <col min="10756" max="10756" width="8.7109375" style="8" customWidth="1"/>
    <col min="10757" max="10757" width="10.7109375" style="8" customWidth="1"/>
    <col min="10758" max="10758" width="8.28515625" style="8" customWidth="1"/>
    <col min="10759" max="10759" width="8.7109375" style="8" customWidth="1"/>
    <col min="10760" max="10760" width="4.140625" style="8" customWidth="1"/>
    <col min="10761" max="10761" width="12.85546875" style="8" customWidth="1"/>
    <col min="10762" max="10762" width="10.7109375" style="8" customWidth="1"/>
    <col min="10763" max="10763" width="8.28515625" style="8" customWidth="1"/>
    <col min="10764" max="10764" width="8.7109375" style="8" customWidth="1"/>
    <col min="10765" max="10765" width="10.7109375" style="8" customWidth="1"/>
    <col min="10766" max="10766" width="8.28515625" style="8" customWidth="1"/>
    <col min="10767" max="10767" width="8.7109375" style="8" customWidth="1"/>
    <col min="10768" max="10768" width="9.140625" style="8"/>
    <col min="10769" max="10769" width="9.28515625" style="8" bestFit="1" customWidth="1"/>
    <col min="10770" max="10770" width="11.85546875" style="8" bestFit="1" customWidth="1"/>
    <col min="10771" max="10771" width="17.5703125" style="8" bestFit="1" customWidth="1"/>
    <col min="10772" max="10773" width="14.5703125" style="8" bestFit="1" customWidth="1"/>
    <col min="10774" max="10774" width="13.42578125" style="8" bestFit="1" customWidth="1"/>
    <col min="10775" max="10775" width="11.7109375" style="8" bestFit="1" customWidth="1"/>
    <col min="10776" max="10776" width="13.42578125" style="8" bestFit="1" customWidth="1"/>
    <col min="10777" max="11008" width="9.140625" style="8"/>
    <col min="11009" max="11009" width="12.85546875" style="8" customWidth="1"/>
    <col min="11010" max="11010" width="10.7109375" style="8" customWidth="1"/>
    <col min="11011" max="11011" width="8.28515625" style="8" customWidth="1"/>
    <col min="11012" max="11012" width="8.7109375" style="8" customWidth="1"/>
    <col min="11013" max="11013" width="10.7109375" style="8" customWidth="1"/>
    <col min="11014" max="11014" width="8.28515625" style="8" customWidth="1"/>
    <col min="11015" max="11015" width="8.7109375" style="8" customWidth="1"/>
    <col min="11016" max="11016" width="4.140625" style="8" customWidth="1"/>
    <col min="11017" max="11017" width="12.85546875" style="8" customWidth="1"/>
    <col min="11018" max="11018" width="10.7109375" style="8" customWidth="1"/>
    <col min="11019" max="11019" width="8.28515625" style="8" customWidth="1"/>
    <col min="11020" max="11020" width="8.7109375" style="8" customWidth="1"/>
    <col min="11021" max="11021" width="10.7109375" style="8" customWidth="1"/>
    <col min="11022" max="11022" width="8.28515625" style="8" customWidth="1"/>
    <col min="11023" max="11023" width="8.7109375" style="8" customWidth="1"/>
    <col min="11024" max="11024" width="9.140625" style="8"/>
    <col min="11025" max="11025" width="9.28515625" style="8" bestFit="1" customWidth="1"/>
    <col min="11026" max="11026" width="11.85546875" style="8" bestFit="1" customWidth="1"/>
    <col min="11027" max="11027" width="17.5703125" style="8" bestFit="1" customWidth="1"/>
    <col min="11028" max="11029" width="14.5703125" style="8" bestFit="1" customWidth="1"/>
    <col min="11030" max="11030" width="13.42578125" style="8" bestFit="1" customWidth="1"/>
    <col min="11031" max="11031" width="11.7109375" style="8" bestFit="1" customWidth="1"/>
    <col min="11032" max="11032" width="13.42578125" style="8" bestFit="1" customWidth="1"/>
    <col min="11033" max="11264" width="9.140625" style="8"/>
    <col min="11265" max="11265" width="12.85546875" style="8" customWidth="1"/>
    <col min="11266" max="11266" width="10.7109375" style="8" customWidth="1"/>
    <col min="11267" max="11267" width="8.28515625" style="8" customWidth="1"/>
    <col min="11268" max="11268" width="8.7109375" style="8" customWidth="1"/>
    <col min="11269" max="11269" width="10.7109375" style="8" customWidth="1"/>
    <col min="11270" max="11270" width="8.28515625" style="8" customWidth="1"/>
    <col min="11271" max="11271" width="8.7109375" style="8" customWidth="1"/>
    <col min="11272" max="11272" width="4.140625" style="8" customWidth="1"/>
    <col min="11273" max="11273" width="12.85546875" style="8" customWidth="1"/>
    <col min="11274" max="11274" width="10.7109375" style="8" customWidth="1"/>
    <col min="11275" max="11275" width="8.28515625" style="8" customWidth="1"/>
    <col min="11276" max="11276" width="8.7109375" style="8" customWidth="1"/>
    <col min="11277" max="11277" width="10.7109375" style="8" customWidth="1"/>
    <col min="11278" max="11278" width="8.28515625" style="8" customWidth="1"/>
    <col min="11279" max="11279" width="8.7109375" style="8" customWidth="1"/>
    <col min="11280" max="11280" width="9.140625" style="8"/>
    <col min="11281" max="11281" width="9.28515625" style="8" bestFit="1" customWidth="1"/>
    <col min="11282" max="11282" width="11.85546875" style="8" bestFit="1" customWidth="1"/>
    <col min="11283" max="11283" width="17.5703125" style="8" bestFit="1" customWidth="1"/>
    <col min="11284" max="11285" width="14.5703125" style="8" bestFit="1" customWidth="1"/>
    <col min="11286" max="11286" width="13.42578125" style="8" bestFit="1" customWidth="1"/>
    <col min="11287" max="11287" width="11.7109375" style="8" bestFit="1" customWidth="1"/>
    <col min="11288" max="11288" width="13.42578125" style="8" bestFit="1" customWidth="1"/>
    <col min="11289" max="11520" width="9.140625" style="8"/>
    <col min="11521" max="11521" width="12.85546875" style="8" customWidth="1"/>
    <col min="11522" max="11522" width="10.7109375" style="8" customWidth="1"/>
    <col min="11523" max="11523" width="8.28515625" style="8" customWidth="1"/>
    <col min="11524" max="11524" width="8.7109375" style="8" customWidth="1"/>
    <col min="11525" max="11525" width="10.7109375" style="8" customWidth="1"/>
    <col min="11526" max="11526" width="8.28515625" style="8" customWidth="1"/>
    <col min="11527" max="11527" width="8.7109375" style="8" customWidth="1"/>
    <col min="11528" max="11528" width="4.140625" style="8" customWidth="1"/>
    <col min="11529" max="11529" width="12.85546875" style="8" customWidth="1"/>
    <col min="11530" max="11530" width="10.7109375" style="8" customWidth="1"/>
    <col min="11531" max="11531" width="8.28515625" style="8" customWidth="1"/>
    <col min="11532" max="11532" width="8.7109375" style="8" customWidth="1"/>
    <col min="11533" max="11533" width="10.7109375" style="8" customWidth="1"/>
    <col min="11534" max="11534" width="8.28515625" style="8" customWidth="1"/>
    <col min="11535" max="11535" width="8.7109375" style="8" customWidth="1"/>
    <col min="11536" max="11536" width="9.140625" style="8"/>
    <col min="11537" max="11537" width="9.28515625" style="8" bestFit="1" customWidth="1"/>
    <col min="11538" max="11538" width="11.85546875" style="8" bestFit="1" customWidth="1"/>
    <col min="11539" max="11539" width="17.5703125" style="8" bestFit="1" customWidth="1"/>
    <col min="11540" max="11541" width="14.5703125" style="8" bestFit="1" customWidth="1"/>
    <col min="11542" max="11542" width="13.42578125" style="8" bestFit="1" customWidth="1"/>
    <col min="11543" max="11543" width="11.7109375" style="8" bestFit="1" customWidth="1"/>
    <col min="11544" max="11544" width="13.42578125" style="8" bestFit="1" customWidth="1"/>
    <col min="11545" max="11776" width="9.140625" style="8"/>
    <col min="11777" max="11777" width="12.85546875" style="8" customWidth="1"/>
    <col min="11778" max="11778" width="10.7109375" style="8" customWidth="1"/>
    <col min="11779" max="11779" width="8.28515625" style="8" customWidth="1"/>
    <col min="11780" max="11780" width="8.7109375" style="8" customWidth="1"/>
    <col min="11781" max="11781" width="10.7109375" style="8" customWidth="1"/>
    <col min="11782" max="11782" width="8.28515625" style="8" customWidth="1"/>
    <col min="11783" max="11783" width="8.7109375" style="8" customWidth="1"/>
    <col min="11784" max="11784" width="4.140625" style="8" customWidth="1"/>
    <col min="11785" max="11785" width="12.85546875" style="8" customWidth="1"/>
    <col min="11786" max="11786" width="10.7109375" style="8" customWidth="1"/>
    <col min="11787" max="11787" width="8.28515625" style="8" customWidth="1"/>
    <col min="11788" max="11788" width="8.7109375" style="8" customWidth="1"/>
    <col min="11789" max="11789" width="10.7109375" style="8" customWidth="1"/>
    <col min="11790" max="11790" width="8.28515625" style="8" customWidth="1"/>
    <col min="11791" max="11791" width="8.7109375" style="8" customWidth="1"/>
    <col min="11792" max="11792" width="9.140625" style="8"/>
    <col min="11793" max="11793" width="9.28515625" style="8" bestFit="1" customWidth="1"/>
    <col min="11794" max="11794" width="11.85546875" style="8" bestFit="1" customWidth="1"/>
    <col min="11795" max="11795" width="17.5703125" style="8" bestFit="1" customWidth="1"/>
    <col min="11796" max="11797" width="14.5703125" style="8" bestFit="1" customWidth="1"/>
    <col min="11798" max="11798" width="13.42578125" style="8" bestFit="1" customWidth="1"/>
    <col min="11799" max="11799" width="11.7109375" style="8" bestFit="1" customWidth="1"/>
    <col min="11800" max="11800" width="13.42578125" style="8" bestFit="1" customWidth="1"/>
    <col min="11801" max="12032" width="9.140625" style="8"/>
    <col min="12033" max="12033" width="12.85546875" style="8" customWidth="1"/>
    <col min="12034" max="12034" width="10.7109375" style="8" customWidth="1"/>
    <col min="12035" max="12035" width="8.28515625" style="8" customWidth="1"/>
    <col min="12036" max="12036" width="8.7109375" style="8" customWidth="1"/>
    <col min="12037" max="12037" width="10.7109375" style="8" customWidth="1"/>
    <col min="12038" max="12038" width="8.28515625" style="8" customWidth="1"/>
    <col min="12039" max="12039" width="8.7109375" style="8" customWidth="1"/>
    <col min="12040" max="12040" width="4.140625" style="8" customWidth="1"/>
    <col min="12041" max="12041" width="12.85546875" style="8" customWidth="1"/>
    <col min="12042" max="12042" width="10.7109375" style="8" customWidth="1"/>
    <col min="12043" max="12043" width="8.28515625" style="8" customWidth="1"/>
    <col min="12044" max="12044" width="8.7109375" style="8" customWidth="1"/>
    <col min="12045" max="12045" width="10.7109375" style="8" customWidth="1"/>
    <col min="12046" max="12046" width="8.28515625" style="8" customWidth="1"/>
    <col min="12047" max="12047" width="8.7109375" style="8" customWidth="1"/>
    <col min="12048" max="12048" width="9.140625" style="8"/>
    <col min="12049" max="12049" width="9.28515625" style="8" bestFit="1" customWidth="1"/>
    <col min="12050" max="12050" width="11.85546875" style="8" bestFit="1" customWidth="1"/>
    <col min="12051" max="12051" width="17.5703125" style="8" bestFit="1" customWidth="1"/>
    <col min="12052" max="12053" width="14.5703125" style="8" bestFit="1" customWidth="1"/>
    <col min="12054" max="12054" width="13.42578125" style="8" bestFit="1" customWidth="1"/>
    <col min="12055" max="12055" width="11.7109375" style="8" bestFit="1" customWidth="1"/>
    <col min="12056" max="12056" width="13.42578125" style="8" bestFit="1" customWidth="1"/>
    <col min="12057" max="12288" width="9.140625" style="8"/>
    <col min="12289" max="12289" width="12.85546875" style="8" customWidth="1"/>
    <col min="12290" max="12290" width="10.7109375" style="8" customWidth="1"/>
    <col min="12291" max="12291" width="8.28515625" style="8" customWidth="1"/>
    <col min="12292" max="12292" width="8.7109375" style="8" customWidth="1"/>
    <col min="12293" max="12293" width="10.7109375" style="8" customWidth="1"/>
    <col min="12294" max="12294" width="8.28515625" style="8" customWidth="1"/>
    <col min="12295" max="12295" width="8.7109375" style="8" customWidth="1"/>
    <col min="12296" max="12296" width="4.140625" style="8" customWidth="1"/>
    <col min="12297" max="12297" width="12.85546875" style="8" customWidth="1"/>
    <col min="12298" max="12298" width="10.7109375" style="8" customWidth="1"/>
    <col min="12299" max="12299" width="8.28515625" style="8" customWidth="1"/>
    <col min="12300" max="12300" width="8.7109375" style="8" customWidth="1"/>
    <col min="12301" max="12301" width="10.7109375" style="8" customWidth="1"/>
    <col min="12302" max="12302" width="8.28515625" style="8" customWidth="1"/>
    <col min="12303" max="12303" width="8.7109375" style="8" customWidth="1"/>
    <col min="12304" max="12304" width="9.140625" style="8"/>
    <col min="12305" max="12305" width="9.28515625" style="8" bestFit="1" customWidth="1"/>
    <col min="12306" max="12306" width="11.85546875" style="8" bestFit="1" customWidth="1"/>
    <col min="12307" max="12307" width="17.5703125" style="8" bestFit="1" customWidth="1"/>
    <col min="12308" max="12309" width="14.5703125" style="8" bestFit="1" customWidth="1"/>
    <col min="12310" max="12310" width="13.42578125" style="8" bestFit="1" customWidth="1"/>
    <col min="12311" max="12311" width="11.7109375" style="8" bestFit="1" customWidth="1"/>
    <col min="12312" max="12312" width="13.42578125" style="8" bestFit="1" customWidth="1"/>
    <col min="12313" max="12544" width="9.140625" style="8"/>
    <col min="12545" max="12545" width="12.85546875" style="8" customWidth="1"/>
    <col min="12546" max="12546" width="10.7109375" style="8" customWidth="1"/>
    <col min="12547" max="12547" width="8.28515625" style="8" customWidth="1"/>
    <col min="12548" max="12548" width="8.7109375" style="8" customWidth="1"/>
    <col min="12549" max="12549" width="10.7109375" style="8" customWidth="1"/>
    <col min="12550" max="12550" width="8.28515625" style="8" customWidth="1"/>
    <col min="12551" max="12551" width="8.7109375" style="8" customWidth="1"/>
    <col min="12552" max="12552" width="4.140625" style="8" customWidth="1"/>
    <col min="12553" max="12553" width="12.85546875" style="8" customWidth="1"/>
    <col min="12554" max="12554" width="10.7109375" style="8" customWidth="1"/>
    <col min="12555" max="12555" width="8.28515625" style="8" customWidth="1"/>
    <col min="12556" max="12556" width="8.7109375" style="8" customWidth="1"/>
    <col min="12557" max="12557" width="10.7109375" style="8" customWidth="1"/>
    <col min="12558" max="12558" width="8.28515625" style="8" customWidth="1"/>
    <col min="12559" max="12559" width="8.7109375" style="8" customWidth="1"/>
    <col min="12560" max="12560" width="9.140625" style="8"/>
    <col min="12561" max="12561" width="9.28515625" style="8" bestFit="1" customWidth="1"/>
    <col min="12562" max="12562" width="11.85546875" style="8" bestFit="1" customWidth="1"/>
    <col min="12563" max="12563" width="17.5703125" style="8" bestFit="1" customWidth="1"/>
    <col min="12564" max="12565" width="14.5703125" style="8" bestFit="1" customWidth="1"/>
    <col min="12566" max="12566" width="13.42578125" style="8" bestFit="1" customWidth="1"/>
    <col min="12567" max="12567" width="11.7109375" style="8" bestFit="1" customWidth="1"/>
    <col min="12568" max="12568" width="13.42578125" style="8" bestFit="1" customWidth="1"/>
    <col min="12569" max="12800" width="9.140625" style="8"/>
    <col min="12801" max="12801" width="12.85546875" style="8" customWidth="1"/>
    <col min="12802" max="12802" width="10.7109375" style="8" customWidth="1"/>
    <col min="12803" max="12803" width="8.28515625" style="8" customWidth="1"/>
    <col min="12804" max="12804" width="8.7109375" style="8" customWidth="1"/>
    <col min="12805" max="12805" width="10.7109375" style="8" customWidth="1"/>
    <col min="12806" max="12806" width="8.28515625" style="8" customWidth="1"/>
    <col min="12807" max="12807" width="8.7109375" style="8" customWidth="1"/>
    <col min="12808" max="12808" width="4.140625" style="8" customWidth="1"/>
    <col min="12809" max="12809" width="12.85546875" style="8" customWidth="1"/>
    <col min="12810" max="12810" width="10.7109375" style="8" customWidth="1"/>
    <col min="12811" max="12811" width="8.28515625" style="8" customWidth="1"/>
    <col min="12812" max="12812" width="8.7109375" style="8" customWidth="1"/>
    <col min="12813" max="12813" width="10.7109375" style="8" customWidth="1"/>
    <col min="12814" max="12814" width="8.28515625" style="8" customWidth="1"/>
    <col min="12815" max="12815" width="8.7109375" style="8" customWidth="1"/>
    <col min="12816" max="12816" width="9.140625" style="8"/>
    <col min="12817" max="12817" width="9.28515625" style="8" bestFit="1" customWidth="1"/>
    <col min="12818" max="12818" width="11.85546875" style="8" bestFit="1" customWidth="1"/>
    <col min="12819" max="12819" width="17.5703125" style="8" bestFit="1" customWidth="1"/>
    <col min="12820" max="12821" width="14.5703125" style="8" bestFit="1" customWidth="1"/>
    <col min="12822" max="12822" width="13.42578125" style="8" bestFit="1" customWidth="1"/>
    <col min="12823" max="12823" width="11.7109375" style="8" bestFit="1" customWidth="1"/>
    <col min="12824" max="12824" width="13.42578125" style="8" bestFit="1" customWidth="1"/>
    <col min="12825" max="13056" width="9.140625" style="8"/>
    <col min="13057" max="13057" width="12.85546875" style="8" customWidth="1"/>
    <col min="13058" max="13058" width="10.7109375" style="8" customWidth="1"/>
    <col min="13059" max="13059" width="8.28515625" style="8" customWidth="1"/>
    <col min="13060" max="13060" width="8.7109375" style="8" customWidth="1"/>
    <col min="13061" max="13061" width="10.7109375" style="8" customWidth="1"/>
    <col min="13062" max="13062" width="8.28515625" style="8" customWidth="1"/>
    <col min="13063" max="13063" width="8.7109375" style="8" customWidth="1"/>
    <col min="13064" max="13064" width="4.140625" style="8" customWidth="1"/>
    <col min="13065" max="13065" width="12.85546875" style="8" customWidth="1"/>
    <col min="13066" max="13066" width="10.7109375" style="8" customWidth="1"/>
    <col min="13067" max="13067" width="8.28515625" style="8" customWidth="1"/>
    <col min="13068" max="13068" width="8.7109375" style="8" customWidth="1"/>
    <col min="13069" max="13069" width="10.7109375" style="8" customWidth="1"/>
    <col min="13070" max="13070" width="8.28515625" style="8" customWidth="1"/>
    <col min="13071" max="13071" width="8.7109375" style="8" customWidth="1"/>
    <col min="13072" max="13072" width="9.140625" style="8"/>
    <col min="13073" max="13073" width="9.28515625" style="8" bestFit="1" customWidth="1"/>
    <col min="13074" max="13074" width="11.85546875" style="8" bestFit="1" customWidth="1"/>
    <col min="13075" max="13075" width="17.5703125" style="8" bestFit="1" customWidth="1"/>
    <col min="13076" max="13077" width="14.5703125" style="8" bestFit="1" customWidth="1"/>
    <col min="13078" max="13078" width="13.42578125" style="8" bestFit="1" customWidth="1"/>
    <col min="13079" max="13079" width="11.7109375" style="8" bestFit="1" customWidth="1"/>
    <col min="13080" max="13080" width="13.42578125" style="8" bestFit="1" customWidth="1"/>
    <col min="13081" max="13312" width="9.140625" style="8"/>
    <col min="13313" max="13313" width="12.85546875" style="8" customWidth="1"/>
    <col min="13314" max="13314" width="10.7109375" style="8" customWidth="1"/>
    <col min="13315" max="13315" width="8.28515625" style="8" customWidth="1"/>
    <col min="13316" max="13316" width="8.7109375" style="8" customWidth="1"/>
    <col min="13317" max="13317" width="10.7109375" style="8" customWidth="1"/>
    <col min="13318" max="13318" width="8.28515625" style="8" customWidth="1"/>
    <col min="13319" max="13319" width="8.7109375" style="8" customWidth="1"/>
    <col min="13320" max="13320" width="4.140625" style="8" customWidth="1"/>
    <col min="13321" max="13321" width="12.85546875" style="8" customWidth="1"/>
    <col min="13322" max="13322" width="10.7109375" style="8" customWidth="1"/>
    <col min="13323" max="13323" width="8.28515625" style="8" customWidth="1"/>
    <col min="13324" max="13324" width="8.7109375" style="8" customWidth="1"/>
    <col min="13325" max="13325" width="10.7109375" style="8" customWidth="1"/>
    <col min="13326" max="13326" width="8.28515625" style="8" customWidth="1"/>
    <col min="13327" max="13327" width="8.7109375" style="8" customWidth="1"/>
    <col min="13328" max="13328" width="9.140625" style="8"/>
    <col min="13329" max="13329" width="9.28515625" style="8" bestFit="1" customWidth="1"/>
    <col min="13330" max="13330" width="11.85546875" style="8" bestFit="1" customWidth="1"/>
    <col min="13331" max="13331" width="17.5703125" style="8" bestFit="1" customWidth="1"/>
    <col min="13332" max="13333" width="14.5703125" style="8" bestFit="1" customWidth="1"/>
    <col min="13334" max="13334" width="13.42578125" style="8" bestFit="1" customWidth="1"/>
    <col min="13335" max="13335" width="11.7109375" style="8" bestFit="1" customWidth="1"/>
    <col min="13336" max="13336" width="13.42578125" style="8" bestFit="1" customWidth="1"/>
    <col min="13337" max="13568" width="9.140625" style="8"/>
    <col min="13569" max="13569" width="12.85546875" style="8" customWidth="1"/>
    <col min="13570" max="13570" width="10.7109375" style="8" customWidth="1"/>
    <col min="13571" max="13571" width="8.28515625" style="8" customWidth="1"/>
    <col min="13572" max="13572" width="8.7109375" style="8" customWidth="1"/>
    <col min="13573" max="13573" width="10.7109375" style="8" customWidth="1"/>
    <col min="13574" max="13574" width="8.28515625" style="8" customWidth="1"/>
    <col min="13575" max="13575" width="8.7109375" style="8" customWidth="1"/>
    <col min="13576" max="13576" width="4.140625" style="8" customWidth="1"/>
    <col min="13577" max="13577" width="12.85546875" style="8" customWidth="1"/>
    <col min="13578" max="13578" width="10.7109375" style="8" customWidth="1"/>
    <col min="13579" max="13579" width="8.28515625" style="8" customWidth="1"/>
    <col min="13580" max="13580" width="8.7109375" style="8" customWidth="1"/>
    <col min="13581" max="13581" width="10.7109375" style="8" customWidth="1"/>
    <col min="13582" max="13582" width="8.28515625" style="8" customWidth="1"/>
    <col min="13583" max="13583" width="8.7109375" style="8" customWidth="1"/>
    <col min="13584" max="13584" width="9.140625" style="8"/>
    <col min="13585" max="13585" width="9.28515625" style="8" bestFit="1" customWidth="1"/>
    <col min="13586" max="13586" width="11.85546875" style="8" bestFit="1" customWidth="1"/>
    <col min="13587" max="13587" width="17.5703125" style="8" bestFit="1" customWidth="1"/>
    <col min="13588" max="13589" width="14.5703125" style="8" bestFit="1" customWidth="1"/>
    <col min="13590" max="13590" width="13.42578125" style="8" bestFit="1" customWidth="1"/>
    <col min="13591" max="13591" width="11.7109375" style="8" bestFit="1" customWidth="1"/>
    <col min="13592" max="13592" width="13.42578125" style="8" bestFit="1" customWidth="1"/>
    <col min="13593" max="13824" width="9.140625" style="8"/>
    <col min="13825" max="13825" width="12.85546875" style="8" customWidth="1"/>
    <col min="13826" max="13826" width="10.7109375" style="8" customWidth="1"/>
    <col min="13827" max="13827" width="8.28515625" style="8" customWidth="1"/>
    <col min="13828" max="13828" width="8.7109375" style="8" customWidth="1"/>
    <col min="13829" max="13829" width="10.7109375" style="8" customWidth="1"/>
    <col min="13830" max="13830" width="8.28515625" style="8" customWidth="1"/>
    <col min="13831" max="13831" width="8.7109375" style="8" customWidth="1"/>
    <col min="13832" max="13832" width="4.140625" style="8" customWidth="1"/>
    <col min="13833" max="13833" width="12.85546875" style="8" customWidth="1"/>
    <col min="13834" max="13834" width="10.7109375" style="8" customWidth="1"/>
    <col min="13835" max="13835" width="8.28515625" style="8" customWidth="1"/>
    <col min="13836" max="13836" width="8.7109375" style="8" customWidth="1"/>
    <col min="13837" max="13837" width="10.7109375" style="8" customWidth="1"/>
    <col min="13838" max="13838" width="8.28515625" style="8" customWidth="1"/>
    <col min="13839" max="13839" width="8.7109375" style="8" customWidth="1"/>
    <col min="13840" max="13840" width="9.140625" style="8"/>
    <col min="13841" max="13841" width="9.28515625" style="8" bestFit="1" customWidth="1"/>
    <col min="13842" max="13842" width="11.85546875" style="8" bestFit="1" customWidth="1"/>
    <col min="13843" max="13843" width="17.5703125" style="8" bestFit="1" customWidth="1"/>
    <col min="13844" max="13845" width="14.5703125" style="8" bestFit="1" customWidth="1"/>
    <col min="13846" max="13846" width="13.42578125" style="8" bestFit="1" customWidth="1"/>
    <col min="13847" max="13847" width="11.7109375" style="8" bestFit="1" customWidth="1"/>
    <col min="13848" max="13848" width="13.42578125" style="8" bestFit="1" customWidth="1"/>
    <col min="13849" max="14080" width="9.140625" style="8"/>
    <col min="14081" max="14081" width="12.85546875" style="8" customWidth="1"/>
    <col min="14082" max="14082" width="10.7109375" style="8" customWidth="1"/>
    <col min="14083" max="14083" width="8.28515625" style="8" customWidth="1"/>
    <col min="14084" max="14084" width="8.7109375" style="8" customWidth="1"/>
    <col min="14085" max="14085" width="10.7109375" style="8" customWidth="1"/>
    <col min="14086" max="14086" width="8.28515625" style="8" customWidth="1"/>
    <col min="14087" max="14087" width="8.7109375" style="8" customWidth="1"/>
    <col min="14088" max="14088" width="4.140625" style="8" customWidth="1"/>
    <col min="14089" max="14089" width="12.85546875" style="8" customWidth="1"/>
    <col min="14090" max="14090" width="10.7109375" style="8" customWidth="1"/>
    <col min="14091" max="14091" width="8.28515625" style="8" customWidth="1"/>
    <col min="14092" max="14092" width="8.7109375" style="8" customWidth="1"/>
    <col min="14093" max="14093" width="10.7109375" style="8" customWidth="1"/>
    <col min="14094" max="14094" width="8.28515625" style="8" customWidth="1"/>
    <col min="14095" max="14095" width="8.7109375" style="8" customWidth="1"/>
    <col min="14096" max="14096" width="9.140625" style="8"/>
    <col min="14097" max="14097" width="9.28515625" style="8" bestFit="1" customWidth="1"/>
    <col min="14098" max="14098" width="11.85546875" style="8" bestFit="1" customWidth="1"/>
    <col min="14099" max="14099" width="17.5703125" style="8" bestFit="1" customWidth="1"/>
    <col min="14100" max="14101" width="14.5703125" style="8" bestFit="1" customWidth="1"/>
    <col min="14102" max="14102" width="13.42578125" style="8" bestFit="1" customWidth="1"/>
    <col min="14103" max="14103" width="11.7109375" style="8" bestFit="1" customWidth="1"/>
    <col min="14104" max="14104" width="13.42578125" style="8" bestFit="1" customWidth="1"/>
    <col min="14105" max="14336" width="9.140625" style="8"/>
    <col min="14337" max="14337" width="12.85546875" style="8" customWidth="1"/>
    <col min="14338" max="14338" width="10.7109375" style="8" customWidth="1"/>
    <col min="14339" max="14339" width="8.28515625" style="8" customWidth="1"/>
    <col min="14340" max="14340" width="8.7109375" style="8" customWidth="1"/>
    <col min="14341" max="14341" width="10.7109375" style="8" customWidth="1"/>
    <col min="14342" max="14342" width="8.28515625" style="8" customWidth="1"/>
    <col min="14343" max="14343" width="8.7109375" style="8" customWidth="1"/>
    <col min="14344" max="14344" width="4.140625" style="8" customWidth="1"/>
    <col min="14345" max="14345" width="12.85546875" style="8" customWidth="1"/>
    <col min="14346" max="14346" width="10.7109375" style="8" customWidth="1"/>
    <col min="14347" max="14347" width="8.28515625" style="8" customWidth="1"/>
    <col min="14348" max="14348" width="8.7109375" style="8" customWidth="1"/>
    <col min="14349" max="14349" width="10.7109375" style="8" customWidth="1"/>
    <col min="14350" max="14350" width="8.28515625" style="8" customWidth="1"/>
    <col min="14351" max="14351" width="8.7109375" style="8" customWidth="1"/>
    <col min="14352" max="14352" width="9.140625" style="8"/>
    <col min="14353" max="14353" width="9.28515625" style="8" bestFit="1" customWidth="1"/>
    <col min="14354" max="14354" width="11.85546875" style="8" bestFit="1" customWidth="1"/>
    <col min="14355" max="14355" width="17.5703125" style="8" bestFit="1" customWidth="1"/>
    <col min="14356" max="14357" width="14.5703125" style="8" bestFit="1" customWidth="1"/>
    <col min="14358" max="14358" width="13.42578125" style="8" bestFit="1" customWidth="1"/>
    <col min="14359" max="14359" width="11.7109375" style="8" bestFit="1" customWidth="1"/>
    <col min="14360" max="14360" width="13.42578125" style="8" bestFit="1" customWidth="1"/>
    <col min="14361" max="14592" width="9.140625" style="8"/>
    <col min="14593" max="14593" width="12.85546875" style="8" customWidth="1"/>
    <col min="14594" max="14594" width="10.7109375" style="8" customWidth="1"/>
    <col min="14595" max="14595" width="8.28515625" style="8" customWidth="1"/>
    <col min="14596" max="14596" width="8.7109375" style="8" customWidth="1"/>
    <col min="14597" max="14597" width="10.7109375" style="8" customWidth="1"/>
    <col min="14598" max="14598" width="8.28515625" style="8" customWidth="1"/>
    <col min="14599" max="14599" width="8.7109375" style="8" customWidth="1"/>
    <col min="14600" max="14600" width="4.140625" style="8" customWidth="1"/>
    <col min="14601" max="14601" width="12.85546875" style="8" customWidth="1"/>
    <col min="14602" max="14602" width="10.7109375" style="8" customWidth="1"/>
    <col min="14603" max="14603" width="8.28515625" style="8" customWidth="1"/>
    <col min="14604" max="14604" width="8.7109375" style="8" customWidth="1"/>
    <col min="14605" max="14605" width="10.7109375" style="8" customWidth="1"/>
    <col min="14606" max="14606" width="8.28515625" style="8" customWidth="1"/>
    <col min="14607" max="14607" width="8.7109375" style="8" customWidth="1"/>
    <col min="14608" max="14608" width="9.140625" style="8"/>
    <col min="14609" max="14609" width="9.28515625" style="8" bestFit="1" customWidth="1"/>
    <col min="14610" max="14610" width="11.85546875" style="8" bestFit="1" customWidth="1"/>
    <col min="14611" max="14611" width="17.5703125" style="8" bestFit="1" customWidth="1"/>
    <col min="14612" max="14613" width="14.5703125" style="8" bestFit="1" customWidth="1"/>
    <col min="14614" max="14614" width="13.42578125" style="8" bestFit="1" customWidth="1"/>
    <col min="14615" max="14615" width="11.7109375" style="8" bestFit="1" customWidth="1"/>
    <col min="14616" max="14616" width="13.42578125" style="8" bestFit="1" customWidth="1"/>
    <col min="14617" max="14848" width="9.140625" style="8"/>
    <col min="14849" max="14849" width="12.85546875" style="8" customWidth="1"/>
    <col min="14850" max="14850" width="10.7109375" style="8" customWidth="1"/>
    <col min="14851" max="14851" width="8.28515625" style="8" customWidth="1"/>
    <col min="14852" max="14852" width="8.7109375" style="8" customWidth="1"/>
    <col min="14853" max="14853" width="10.7109375" style="8" customWidth="1"/>
    <col min="14854" max="14854" width="8.28515625" style="8" customWidth="1"/>
    <col min="14855" max="14855" width="8.7109375" style="8" customWidth="1"/>
    <col min="14856" max="14856" width="4.140625" style="8" customWidth="1"/>
    <col min="14857" max="14857" width="12.85546875" style="8" customWidth="1"/>
    <col min="14858" max="14858" width="10.7109375" style="8" customWidth="1"/>
    <col min="14859" max="14859" width="8.28515625" style="8" customWidth="1"/>
    <col min="14860" max="14860" width="8.7109375" style="8" customWidth="1"/>
    <col min="14861" max="14861" width="10.7109375" style="8" customWidth="1"/>
    <col min="14862" max="14862" width="8.28515625" style="8" customWidth="1"/>
    <col min="14863" max="14863" width="8.7109375" style="8" customWidth="1"/>
    <col min="14864" max="14864" width="9.140625" style="8"/>
    <col min="14865" max="14865" width="9.28515625" style="8" bestFit="1" customWidth="1"/>
    <col min="14866" max="14866" width="11.85546875" style="8" bestFit="1" customWidth="1"/>
    <col min="14867" max="14867" width="17.5703125" style="8" bestFit="1" customWidth="1"/>
    <col min="14868" max="14869" width="14.5703125" style="8" bestFit="1" customWidth="1"/>
    <col min="14870" max="14870" width="13.42578125" style="8" bestFit="1" customWidth="1"/>
    <col min="14871" max="14871" width="11.7109375" style="8" bestFit="1" customWidth="1"/>
    <col min="14872" max="14872" width="13.42578125" style="8" bestFit="1" customWidth="1"/>
    <col min="14873" max="15104" width="9.140625" style="8"/>
    <col min="15105" max="15105" width="12.85546875" style="8" customWidth="1"/>
    <col min="15106" max="15106" width="10.7109375" style="8" customWidth="1"/>
    <col min="15107" max="15107" width="8.28515625" style="8" customWidth="1"/>
    <col min="15108" max="15108" width="8.7109375" style="8" customWidth="1"/>
    <col min="15109" max="15109" width="10.7109375" style="8" customWidth="1"/>
    <col min="15110" max="15110" width="8.28515625" style="8" customWidth="1"/>
    <col min="15111" max="15111" width="8.7109375" style="8" customWidth="1"/>
    <col min="15112" max="15112" width="4.140625" style="8" customWidth="1"/>
    <col min="15113" max="15113" width="12.85546875" style="8" customWidth="1"/>
    <col min="15114" max="15114" width="10.7109375" style="8" customWidth="1"/>
    <col min="15115" max="15115" width="8.28515625" style="8" customWidth="1"/>
    <col min="15116" max="15116" width="8.7109375" style="8" customWidth="1"/>
    <col min="15117" max="15117" width="10.7109375" style="8" customWidth="1"/>
    <col min="15118" max="15118" width="8.28515625" style="8" customWidth="1"/>
    <col min="15119" max="15119" width="8.7109375" style="8" customWidth="1"/>
    <col min="15120" max="15120" width="9.140625" style="8"/>
    <col min="15121" max="15121" width="9.28515625" style="8" bestFit="1" customWidth="1"/>
    <col min="15122" max="15122" width="11.85546875" style="8" bestFit="1" customWidth="1"/>
    <col min="15123" max="15123" width="17.5703125" style="8" bestFit="1" customWidth="1"/>
    <col min="15124" max="15125" width="14.5703125" style="8" bestFit="1" customWidth="1"/>
    <col min="15126" max="15126" width="13.42578125" style="8" bestFit="1" customWidth="1"/>
    <col min="15127" max="15127" width="11.7109375" style="8" bestFit="1" customWidth="1"/>
    <col min="15128" max="15128" width="13.42578125" style="8" bestFit="1" customWidth="1"/>
    <col min="15129" max="15360" width="9.140625" style="8"/>
    <col min="15361" max="15361" width="12.85546875" style="8" customWidth="1"/>
    <col min="15362" max="15362" width="10.7109375" style="8" customWidth="1"/>
    <col min="15363" max="15363" width="8.28515625" style="8" customWidth="1"/>
    <col min="15364" max="15364" width="8.7109375" style="8" customWidth="1"/>
    <col min="15365" max="15365" width="10.7109375" style="8" customWidth="1"/>
    <col min="15366" max="15366" width="8.28515625" style="8" customWidth="1"/>
    <col min="15367" max="15367" width="8.7109375" style="8" customWidth="1"/>
    <col min="15368" max="15368" width="4.140625" style="8" customWidth="1"/>
    <col min="15369" max="15369" width="12.85546875" style="8" customWidth="1"/>
    <col min="15370" max="15370" width="10.7109375" style="8" customWidth="1"/>
    <col min="15371" max="15371" width="8.28515625" style="8" customWidth="1"/>
    <col min="15372" max="15372" width="8.7109375" style="8" customWidth="1"/>
    <col min="15373" max="15373" width="10.7109375" style="8" customWidth="1"/>
    <col min="15374" max="15374" width="8.28515625" style="8" customWidth="1"/>
    <col min="15375" max="15375" width="8.7109375" style="8" customWidth="1"/>
    <col min="15376" max="15376" width="9.140625" style="8"/>
    <col min="15377" max="15377" width="9.28515625" style="8" bestFit="1" customWidth="1"/>
    <col min="15378" max="15378" width="11.85546875" style="8" bestFit="1" customWidth="1"/>
    <col min="15379" max="15379" width="17.5703125" style="8" bestFit="1" customWidth="1"/>
    <col min="15380" max="15381" width="14.5703125" style="8" bestFit="1" customWidth="1"/>
    <col min="15382" max="15382" width="13.42578125" style="8" bestFit="1" customWidth="1"/>
    <col min="15383" max="15383" width="11.7109375" style="8" bestFit="1" customWidth="1"/>
    <col min="15384" max="15384" width="13.42578125" style="8" bestFit="1" customWidth="1"/>
    <col min="15385" max="15616" width="9.140625" style="8"/>
    <col min="15617" max="15617" width="12.85546875" style="8" customWidth="1"/>
    <col min="15618" max="15618" width="10.7109375" style="8" customWidth="1"/>
    <col min="15619" max="15619" width="8.28515625" style="8" customWidth="1"/>
    <col min="15620" max="15620" width="8.7109375" style="8" customWidth="1"/>
    <col min="15621" max="15621" width="10.7109375" style="8" customWidth="1"/>
    <col min="15622" max="15622" width="8.28515625" style="8" customWidth="1"/>
    <col min="15623" max="15623" width="8.7109375" style="8" customWidth="1"/>
    <col min="15624" max="15624" width="4.140625" style="8" customWidth="1"/>
    <col min="15625" max="15625" width="12.85546875" style="8" customWidth="1"/>
    <col min="15626" max="15626" width="10.7109375" style="8" customWidth="1"/>
    <col min="15627" max="15627" width="8.28515625" style="8" customWidth="1"/>
    <col min="15628" max="15628" width="8.7109375" style="8" customWidth="1"/>
    <col min="15629" max="15629" width="10.7109375" style="8" customWidth="1"/>
    <col min="15630" max="15630" width="8.28515625" style="8" customWidth="1"/>
    <col min="15631" max="15631" width="8.7109375" style="8" customWidth="1"/>
    <col min="15632" max="15632" width="9.140625" style="8"/>
    <col min="15633" max="15633" width="9.28515625" style="8" bestFit="1" customWidth="1"/>
    <col min="15634" max="15634" width="11.85546875" style="8" bestFit="1" customWidth="1"/>
    <col min="15635" max="15635" width="17.5703125" style="8" bestFit="1" customWidth="1"/>
    <col min="15636" max="15637" width="14.5703125" style="8" bestFit="1" customWidth="1"/>
    <col min="15638" max="15638" width="13.42578125" style="8" bestFit="1" customWidth="1"/>
    <col min="15639" max="15639" width="11.7109375" style="8" bestFit="1" customWidth="1"/>
    <col min="15640" max="15640" width="13.42578125" style="8" bestFit="1" customWidth="1"/>
    <col min="15641" max="15872" width="9.140625" style="8"/>
    <col min="15873" max="15873" width="12.85546875" style="8" customWidth="1"/>
    <col min="15874" max="15874" width="10.7109375" style="8" customWidth="1"/>
    <col min="15875" max="15875" width="8.28515625" style="8" customWidth="1"/>
    <col min="15876" max="15876" width="8.7109375" style="8" customWidth="1"/>
    <col min="15877" max="15877" width="10.7109375" style="8" customWidth="1"/>
    <col min="15878" max="15878" width="8.28515625" style="8" customWidth="1"/>
    <col min="15879" max="15879" width="8.7109375" style="8" customWidth="1"/>
    <col min="15880" max="15880" width="4.140625" style="8" customWidth="1"/>
    <col min="15881" max="15881" width="12.85546875" style="8" customWidth="1"/>
    <col min="15882" max="15882" width="10.7109375" style="8" customWidth="1"/>
    <col min="15883" max="15883" width="8.28515625" style="8" customWidth="1"/>
    <col min="15884" max="15884" width="8.7109375" style="8" customWidth="1"/>
    <col min="15885" max="15885" width="10.7109375" style="8" customWidth="1"/>
    <col min="15886" max="15886" width="8.28515625" style="8" customWidth="1"/>
    <col min="15887" max="15887" width="8.7109375" style="8" customWidth="1"/>
    <col min="15888" max="15888" width="9.140625" style="8"/>
    <col min="15889" max="15889" width="9.28515625" style="8" bestFit="1" customWidth="1"/>
    <col min="15890" max="15890" width="11.85546875" style="8" bestFit="1" customWidth="1"/>
    <col min="15891" max="15891" width="17.5703125" style="8" bestFit="1" customWidth="1"/>
    <col min="15892" max="15893" width="14.5703125" style="8" bestFit="1" customWidth="1"/>
    <col min="15894" max="15894" width="13.42578125" style="8" bestFit="1" customWidth="1"/>
    <col min="15895" max="15895" width="11.7109375" style="8" bestFit="1" customWidth="1"/>
    <col min="15896" max="15896" width="13.42578125" style="8" bestFit="1" customWidth="1"/>
    <col min="15897" max="16128" width="9.140625" style="8"/>
    <col min="16129" max="16129" width="12.85546875" style="8" customWidth="1"/>
    <col min="16130" max="16130" width="10.7109375" style="8" customWidth="1"/>
    <col min="16131" max="16131" width="8.28515625" style="8" customWidth="1"/>
    <col min="16132" max="16132" width="8.7109375" style="8" customWidth="1"/>
    <col min="16133" max="16133" width="10.7109375" style="8" customWidth="1"/>
    <col min="16134" max="16134" width="8.28515625" style="8" customWidth="1"/>
    <col min="16135" max="16135" width="8.7109375" style="8" customWidth="1"/>
    <col min="16136" max="16136" width="4.140625" style="8" customWidth="1"/>
    <col min="16137" max="16137" width="12.85546875" style="8" customWidth="1"/>
    <col min="16138" max="16138" width="10.7109375" style="8" customWidth="1"/>
    <col min="16139" max="16139" width="8.28515625" style="8" customWidth="1"/>
    <col min="16140" max="16140" width="8.7109375" style="8" customWidth="1"/>
    <col min="16141" max="16141" width="10.7109375" style="8" customWidth="1"/>
    <col min="16142" max="16142" width="8.28515625" style="8" customWidth="1"/>
    <col min="16143" max="16143" width="8.7109375" style="8" customWidth="1"/>
    <col min="16144" max="16144" width="9.140625" style="8"/>
    <col min="16145" max="16145" width="9.28515625" style="8" bestFit="1" customWidth="1"/>
    <col min="16146" max="16146" width="11.85546875" style="8" bestFit="1" customWidth="1"/>
    <col min="16147" max="16147" width="17.5703125" style="8" bestFit="1" customWidth="1"/>
    <col min="16148" max="16149" width="14.5703125" style="8" bestFit="1" customWidth="1"/>
    <col min="16150" max="16150" width="13.42578125" style="8" bestFit="1" customWidth="1"/>
    <col min="16151" max="16151" width="11.7109375" style="8" bestFit="1" customWidth="1"/>
    <col min="16152" max="16152" width="13.42578125" style="8" bestFit="1" customWidth="1"/>
    <col min="16153" max="16384" width="9.140625" style="8"/>
  </cols>
  <sheetData>
    <row r="1" spans="1:60" ht="18" customHeight="1" x14ac:dyDescent="0.2">
      <c r="A1" s="7" t="s">
        <v>621</v>
      </c>
      <c r="Q1" s="8"/>
      <c r="R1" s="8"/>
      <c r="Y1" s="610" t="s">
        <v>89</v>
      </c>
      <c r="Z1" s="611" t="s">
        <v>90</v>
      </c>
      <c r="AA1" s="611" t="s">
        <v>91</v>
      </c>
      <c r="AB1" s="611" t="s">
        <v>92</v>
      </c>
      <c r="AC1" s="611" t="s">
        <v>90</v>
      </c>
      <c r="AD1" s="611" t="s">
        <v>91</v>
      </c>
      <c r="AE1" s="611" t="s">
        <v>92</v>
      </c>
      <c r="AL1" s="10"/>
      <c r="AM1" s="10"/>
      <c r="AN1" s="10"/>
      <c r="AO1" s="10"/>
      <c r="AP1" s="10"/>
      <c r="AQ1" s="10"/>
      <c r="AR1" s="10"/>
      <c r="AV1" s="8"/>
      <c r="AW1" s="8"/>
      <c r="AX1" s="8"/>
      <c r="AY1" s="8"/>
      <c r="AZ1" s="8"/>
      <c r="BA1" s="8"/>
      <c r="BC1" s="10"/>
      <c r="BD1" s="10"/>
      <c r="BE1" s="10"/>
      <c r="BF1" s="10"/>
      <c r="BG1" s="10"/>
      <c r="BH1" s="10"/>
    </row>
    <row r="2" spans="1:60" ht="5.0999999999999996" customHeight="1" x14ac:dyDescent="0.2">
      <c r="H2" s="11"/>
      <c r="Q2" s="8"/>
      <c r="R2" s="8"/>
      <c r="Y2" s="610"/>
      <c r="Z2" s="611"/>
      <c r="AA2" s="611"/>
      <c r="AB2" s="611"/>
      <c r="AC2" s="611"/>
      <c r="AD2" s="611"/>
      <c r="AE2" s="611"/>
      <c r="AL2" s="10"/>
      <c r="AM2" s="10"/>
      <c r="AN2" s="10"/>
      <c r="AO2" s="10"/>
      <c r="AP2" s="10"/>
      <c r="AQ2" s="10"/>
      <c r="AR2" s="10"/>
      <c r="AV2" s="8"/>
      <c r="AW2" s="8"/>
      <c r="AX2" s="8"/>
      <c r="AY2" s="8"/>
      <c r="AZ2" s="8"/>
      <c r="BA2" s="8"/>
      <c r="BC2" s="10"/>
      <c r="BD2" s="10"/>
      <c r="BE2" s="10"/>
      <c r="BF2" s="10"/>
      <c r="BG2" s="10"/>
      <c r="BH2" s="10"/>
    </row>
    <row r="3" spans="1:60" ht="12.75" customHeight="1" thickBot="1" x14ac:dyDescent="0.25">
      <c r="A3" s="756" t="s">
        <v>4</v>
      </c>
      <c r="B3" s="756"/>
      <c r="C3" s="756"/>
      <c r="D3" s="756"/>
      <c r="E3" s="756"/>
      <c r="F3" s="756"/>
      <c r="G3" s="756"/>
      <c r="I3" s="757" t="s">
        <v>5</v>
      </c>
      <c r="J3" s="757"/>
      <c r="K3" s="757"/>
      <c r="L3" s="757"/>
      <c r="M3" s="757"/>
      <c r="N3" s="757"/>
      <c r="O3" s="757"/>
      <c r="P3" s="10"/>
      <c r="Q3" s="365">
        <v>18</v>
      </c>
      <c r="R3" s="366">
        <f>196+32254</f>
        <v>32450</v>
      </c>
      <c r="S3" s="612">
        <f>133+23429</f>
        <v>23562</v>
      </c>
      <c r="T3" s="612">
        <f>121+22237</f>
        <v>22358</v>
      </c>
      <c r="U3" s="613">
        <f>1+495</f>
        <v>496</v>
      </c>
      <c r="V3" s="613">
        <f>2+225</f>
        <v>227</v>
      </c>
      <c r="W3" s="613">
        <f>2+181</f>
        <v>183</v>
      </c>
      <c r="AK3" s="8"/>
      <c r="AU3" s="10"/>
      <c r="BA3" s="8"/>
    </row>
    <row r="4" spans="1:60" ht="39" thickTop="1" x14ac:dyDescent="0.2">
      <c r="A4" s="367" t="s">
        <v>93</v>
      </c>
      <c r="B4" s="368" t="s">
        <v>94</v>
      </c>
      <c r="C4" s="369" t="s">
        <v>95</v>
      </c>
      <c r="D4" s="370" t="s">
        <v>96</v>
      </c>
      <c r="E4" s="371" t="s">
        <v>94</v>
      </c>
      <c r="F4" s="369" t="s">
        <v>95</v>
      </c>
      <c r="G4" s="372" t="s">
        <v>96</v>
      </c>
      <c r="I4" s="367" t="s">
        <v>97</v>
      </c>
      <c r="J4" s="368" t="s">
        <v>94</v>
      </c>
      <c r="K4" s="369" t="s">
        <v>95</v>
      </c>
      <c r="L4" s="370" t="s">
        <v>96</v>
      </c>
      <c r="M4" s="371" t="s">
        <v>94</v>
      </c>
      <c r="N4" s="369" t="s">
        <v>95</v>
      </c>
      <c r="O4" s="372" t="s">
        <v>96</v>
      </c>
      <c r="P4" s="10"/>
      <c r="Q4" s="365">
        <v>19</v>
      </c>
      <c r="R4" s="366">
        <v>24051</v>
      </c>
      <c r="S4" s="612">
        <v>15139</v>
      </c>
      <c r="T4" s="612">
        <v>14234</v>
      </c>
      <c r="U4" s="613">
        <v>1003</v>
      </c>
      <c r="V4" s="613">
        <v>471</v>
      </c>
      <c r="W4" s="613">
        <v>404</v>
      </c>
      <c r="AK4" s="8"/>
      <c r="AU4" s="10"/>
      <c r="BA4" s="8"/>
    </row>
    <row r="5" spans="1:60" ht="13.5" thickBot="1" x14ac:dyDescent="0.25">
      <c r="A5" s="373"/>
      <c r="B5" s="374" t="s">
        <v>98</v>
      </c>
      <c r="C5" s="375"/>
      <c r="D5" s="376"/>
      <c r="E5" s="377" t="s">
        <v>99</v>
      </c>
      <c r="F5" s="375"/>
      <c r="G5" s="378"/>
      <c r="I5" s="373"/>
      <c r="J5" s="374" t="s">
        <v>98</v>
      </c>
      <c r="K5" s="375"/>
      <c r="L5" s="376"/>
      <c r="M5" s="377" t="s">
        <v>99</v>
      </c>
      <c r="N5" s="375"/>
      <c r="O5" s="378"/>
      <c r="P5" s="10"/>
      <c r="Q5" s="365">
        <v>20</v>
      </c>
      <c r="R5" s="366">
        <v>12424</v>
      </c>
      <c r="S5" s="612">
        <v>6574</v>
      </c>
      <c r="T5" s="612">
        <v>6167</v>
      </c>
      <c r="U5" s="613">
        <v>1331</v>
      </c>
      <c r="V5" s="613">
        <v>571</v>
      </c>
      <c r="W5" s="613">
        <v>516</v>
      </c>
      <c r="AK5" s="8"/>
      <c r="AU5" s="10"/>
      <c r="BA5" s="8"/>
    </row>
    <row r="6" spans="1:60" ht="13.5" thickTop="1" x14ac:dyDescent="0.2">
      <c r="A6" s="379">
        <v>18</v>
      </c>
      <c r="B6" s="627">
        <v>0.35840116632243957</v>
      </c>
      <c r="C6" s="628">
        <v>0.43103322113273818</v>
      </c>
      <c r="D6" s="629">
        <v>0.43556525296604393</v>
      </c>
      <c r="E6" s="630">
        <v>2.7766892459273357E-2</v>
      </c>
      <c r="F6" s="628">
        <v>3.2746682054241201E-2</v>
      </c>
      <c r="G6" s="631">
        <v>2.8197226502311247E-2</v>
      </c>
      <c r="I6" s="379">
        <v>18</v>
      </c>
      <c r="J6" s="627">
        <v>0.21968901298767834</v>
      </c>
      <c r="K6" s="628">
        <v>0.27209226770630279</v>
      </c>
      <c r="L6" s="629">
        <v>0.27415458937198067</v>
      </c>
      <c r="M6" s="630">
        <v>2.8131008196444835E-2</v>
      </c>
      <c r="N6" s="628">
        <v>2.2219663826847803E-2</v>
      </c>
      <c r="O6" s="631">
        <v>1.8994950709305122E-2</v>
      </c>
      <c r="P6" s="10"/>
      <c r="Q6" s="365">
        <v>21</v>
      </c>
      <c r="R6" s="366">
        <v>7341</v>
      </c>
      <c r="S6" s="612">
        <v>3385</v>
      </c>
      <c r="T6" s="612">
        <v>3163</v>
      </c>
      <c r="U6" s="613">
        <v>1558</v>
      </c>
      <c r="V6" s="613">
        <v>643</v>
      </c>
      <c r="W6" s="613">
        <v>602</v>
      </c>
      <c r="AK6" s="8"/>
      <c r="AU6" s="10"/>
      <c r="BA6" s="8"/>
    </row>
    <row r="7" spans="1:60" x14ac:dyDescent="0.2">
      <c r="A7" s="381">
        <v>19</v>
      </c>
      <c r="B7" s="632">
        <v>0.26563656244132494</v>
      </c>
      <c r="C7" s="633">
        <v>0.27694643641153227</v>
      </c>
      <c r="D7" s="634">
        <v>0.27729831875474859</v>
      </c>
      <c r="E7" s="650">
        <v>5.6149582936796734E-2</v>
      </c>
      <c r="F7" s="633">
        <v>6.794575879976919E-2</v>
      </c>
      <c r="G7" s="636">
        <v>6.2249614791987672E-2</v>
      </c>
      <c r="I7" s="381">
        <v>19</v>
      </c>
      <c r="J7" s="632">
        <v>0.26075261930988547</v>
      </c>
      <c r="K7" s="633">
        <v>0.27718215291314707</v>
      </c>
      <c r="L7" s="634">
        <v>0.27828333895067969</v>
      </c>
      <c r="M7" s="650">
        <v>5.4508044658818769E-2</v>
      </c>
      <c r="N7" s="633">
        <v>4.9965461662445317E-2</v>
      </c>
      <c r="O7" s="636">
        <v>4.460206780476076E-2</v>
      </c>
      <c r="P7" s="10"/>
      <c r="Q7" s="365">
        <v>22</v>
      </c>
      <c r="R7" s="366">
        <v>4644</v>
      </c>
      <c r="S7" s="612">
        <v>2060</v>
      </c>
      <c r="T7" s="612">
        <v>1894</v>
      </c>
      <c r="U7" s="613">
        <v>1591</v>
      </c>
      <c r="V7" s="613">
        <v>622</v>
      </c>
      <c r="W7" s="613">
        <v>2581</v>
      </c>
      <c r="AK7" s="8"/>
      <c r="AU7" s="10"/>
      <c r="BA7" s="8"/>
    </row>
    <row r="8" spans="1:60" x14ac:dyDescent="0.2">
      <c r="A8" s="381">
        <v>20</v>
      </c>
      <c r="B8" s="632">
        <v>0.13721960216918302</v>
      </c>
      <c r="C8" s="633">
        <v>0.12026196399824382</v>
      </c>
      <c r="D8" s="634">
        <v>0.12014182462839219</v>
      </c>
      <c r="E8" s="650">
        <v>7.4511560208251698E-2</v>
      </c>
      <c r="F8" s="633">
        <v>8.2371609924985573E-2</v>
      </c>
      <c r="G8" s="636">
        <v>7.950693374422188E-2</v>
      </c>
      <c r="I8" s="381">
        <v>20</v>
      </c>
      <c r="J8" s="632">
        <v>0.17201629223557138</v>
      </c>
      <c r="K8" s="633">
        <v>0.16171215074723846</v>
      </c>
      <c r="L8" s="634">
        <v>0.16228513650151669</v>
      </c>
      <c r="M8" s="650">
        <v>7.7781900360913411E-2</v>
      </c>
      <c r="N8" s="633">
        <v>7.057333640340778E-2</v>
      </c>
      <c r="O8" s="636">
        <v>6.816542438086079E-2</v>
      </c>
      <c r="P8" s="10"/>
      <c r="Q8" s="365">
        <v>23</v>
      </c>
      <c r="R8" s="366">
        <v>3046</v>
      </c>
      <c r="S8" s="612">
        <v>1368</v>
      </c>
      <c r="T8" s="612">
        <v>1206</v>
      </c>
      <c r="U8" s="613">
        <v>1606</v>
      </c>
      <c r="V8" s="613">
        <v>607</v>
      </c>
      <c r="W8" s="613">
        <v>580</v>
      </c>
      <c r="AK8" s="8"/>
      <c r="AU8" s="10"/>
      <c r="BA8" s="8"/>
    </row>
    <row r="9" spans="1:60" x14ac:dyDescent="0.2">
      <c r="A9" s="381">
        <v>21</v>
      </c>
      <c r="B9" s="632">
        <v>8.1079290045393798E-2</v>
      </c>
      <c r="C9" s="633">
        <v>6.192375237816479E-2</v>
      </c>
      <c r="D9" s="634">
        <v>6.1619684011610915E-2</v>
      </c>
      <c r="E9" s="650">
        <v>8.7219392039411078E-2</v>
      </c>
      <c r="F9" s="633">
        <v>9.275822273514138E-2</v>
      </c>
      <c r="G9" s="636">
        <v>9.2758089368258856E-2</v>
      </c>
      <c r="I9" s="381">
        <v>21</v>
      </c>
      <c r="J9" s="632">
        <v>0.1189896764607936</v>
      </c>
      <c r="K9" s="633">
        <v>0.10921594108728612</v>
      </c>
      <c r="L9" s="634">
        <v>0.10897651949219189</v>
      </c>
      <c r="M9" s="650">
        <v>8.2639052855263601E-2</v>
      </c>
      <c r="N9" s="633">
        <v>7.9668431959475011E-2</v>
      </c>
      <c r="O9" s="636">
        <v>7.8624669391680696E-2</v>
      </c>
      <c r="P9" s="10"/>
      <c r="Q9" s="365">
        <v>24</v>
      </c>
      <c r="R9" s="366">
        <v>1877</v>
      </c>
      <c r="S9" s="612">
        <v>817</v>
      </c>
      <c r="T9" s="612">
        <v>711</v>
      </c>
      <c r="U9" s="613">
        <v>1444</v>
      </c>
      <c r="V9" s="613">
        <v>563</v>
      </c>
      <c r="W9" s="613">
        <v>526</v>
      </c>
      <c r="AK9" s="8"/>
      <c r="AU9" s="10"/>
      <c r="BA9" s="8"/>
    </row>
    <row r="10" spans="1:60" x14ac:dyDescent="0.2">
      <c r="A10" s="381">
        <v>22</v>
      </c>
      <c r="B10" s="632">
        <v>5.1291680012370083E-2</v>
      </c>
      <c r="C10" s="633">
        <v>3.7684765110493193E-2</v>
      </c>
      <c r="D10" s="634">
        <v>3.689778106797062E-2</v>
      </c>
      <c r="E10" s="650">
        <v>8.9066786094161118E-2</v>
      </c>
      <c r="F10" s="633">
        <v>8.9728793998845938E-2</v>
      </c>
      <c r="G10" s="636">
        <v>8.9522340000000006E-2</v>
      </c>
      <c r="I10" s="381">
        <v>22</v>
      </c>
      <c r="J10" s="632">
        <v>7.4275687168583654E-2</v>
      </c>
      <c r="K10" s="633">
        <v>6.4435780810049817E-2</v>
      </c>
      <c r="L10" s="634">
        <v>6.4093922031232445E-2</v>
      </c>
      <c r="M10" s="650">
        <v>8.9148986406719061E-2</v>
      </c>
      <c r="N10" s="633">
        <v>8.4273543633433104E-2</v>
      </c>
      <c r="O10" s="636">
        <v>8.4275066121663855E-2</v>
      </c>
      <c r="P10" s="10"/>
      <c r="Q10" s="365">
        <v>25</v>
      </c>
      <c r="R10" s="366">
        <v>1248</v>
      </c>
      <c r="S10" s="612">
        <v>510</v>
      </c>
      <c r="T10" s="612">
        <v>440</v>
      </c>
      <c r="U10" s="613">
        <v>1278</v>
      </c>
      <c r="V10" s="613">
        <v>524</v>
      </c>
      <c r="W10" s="613">
        <v>499</v>
      </c>
      <c r="AK10" s="8"/>
      <c r="AU10" s="10"/>
      <c r="BA10" s="8"/>
    </row>
    <row r="11" spans="1:60" x14ac:dyDescent="0.2">
      <c r="A11" s="381">
        <v>23</v>
      </c>
      <c r="B11" s="632">
        <v>3.3642217338001566E-2</v>
      </c>
      <c r="C11" s="633">
        <v>2.5025611005414897E-2</v>
      </c>
      <c r="D11" s="634">
        <v>2.3494574428707799E-2</v>
      </c>
      <c r="E11" s="650">
        <v>8.9906510664502046E-2</v>
      </c>
      <c r="F11" s="633">
        <v>8.7564916330063469E-2</v>
      </c>
      <c r="G11" s="636">
        <v>8.9368258859784278E-2</v>
      </c>
      <c r="I11" s="381">
        <v>23</v>
      </c>
      <c r="J11" s="632">
        <v>4.8838281630248226E-2</v>
      </c>
      <c r="K11" s="633">
        <v>4.2614251678579164E-2</v>
      </c>
      <c r="L11" s="634">
        <v>4.18773171553758E-2</v>
      </c>
      <c r="M11" s="650">
        <v>8.5708503389887683E-2</v>
      </c>
      <c r="N11" s="633">
        <v>8.8878655307391211E-2</v>
      </c>
      <c r="O11" s="636">
        <v>9.0286126472709782E-2</v>
      </c>
      <c r="P11" s="10"/>
      <c r="Q11" s="365">
        <v>26</v>
      </c>
      <c r="R11" s="366">
        <v>735</v>
      </c>
      <c r="S11" s="612">
        <v>275</v>
      </c>
      <c r="T11" s="612">
        <v>254</v>
      </c>
      <c r="U11" s="613">
        <v>1059</v>
      </c>
      <c r="V11" s="613">
        <v>383</v>
      </c>
      <c r="W11" s="613">
        <v>365</v>
      </c>
      <c r="AK11" s="8"/>
      <c r="AU11" s="10"/>
      <c r="BA11" s="8"/>
    </row>
    <row r="12" spans="1:60" x14ac:dyDescent="0.2">
      <c r="A12" s="381">
        <v>24</v>
      </c>
      <c r="B12" s="632">
        <v>2.0730939574336488E-2</v>
      </c>
      <c r="C12" s="633">
        <v>1.4945851017122787E-2</v>
      </c>
      <c r="D12" s="634">
        <v>1.385127895423818E-2</v>
      </c>
      <c r="E12" s="650">
        <v>8.0837485304820017E-2</v>
      </c>
      <c r="F12" s="633">
        <v>8.1217541834968265E-2</v>
      </c>
      <c r="G12" s="636">
        <v>8.1047765793528501E-2</v>
      </c>
      <c r="I12" s="381">
        <v>24</v>
      </c>
      <c r="J12" s="632">
        <v>3.1764736019673646E-2</v>
      </c>
      <c r="K12" s="633">
        <v>2.7696556205328134E-2</v>
      </c>
      <c r="L12" s="634">
        <v>2.6485788113695091E-2</v>
      </c>
      <c r="M12" s="650">
        <v>7.751205855567174E-2</v>
      </c>
      <c r="N12" s="633">
        <v>8.0359198710568736E-2</v>
      </c>
      <c r="O12" s="636">
        <v>8.1269535946140906E-2</v>
      </c>
      <c r="P12" s="10"/>
      <c r="Q12" s="365">
        <v>27</v>
      </c>
      <c r="R12" s="366">
        <v>534</v>
      </c>
      <c r="S12" s="612">
        <v>209</v>
      </c>
      <c r="T12" s="612">
        <v>192</v>
      </c>
      <c r="U12" s="613">
        <v>752</v>
      </c>
      <c r="V12" s="613">
        <v>274</v>
      </c>
      <c r="W12" s="613">
        <v>261</v>
      </c>
      <c r="AK12" s="8"/>
      <c r="AU12" s="10"/>
      <c r="BA12" s="8"/>
    </row>
    <row r="13" spans="1:60" x14ac:dyDescent="0.2">
      <c r="A13" s="381">
        <v>25</v>
      </c>
      <c r="B13" s="632">
        <v>1.3783810649319094E-2</v>
      </c>
      <c r="C13" s="633">
        <v>9.3297234011415191E-3</v>
      </c>
      <c r="D13" s="634">
        <v>8.5718181995285501E-3</v>
      </c>
      <c r="E13" s="650">
        <v>7.1544533393047074E-2</v>
      </c>
      <c r="F13" s="633">
        <v>7.5591459896133875E-2</v>
      </c>
      <c r="G13" s="636">
        <v>7.6887519260400619E-2</v>
      </c>
      <c r="I13" s="381">
        <v>25</v>
      </c>
      <c r="J13" s="632">
        <v>1.9648026231523938E-2</v>
      </c>
      <c r="K13" s="633">
        <v>1.5756985055230668E-2</v>
      </c>
      <c r="L13" s="634">
        <v>1.5363442309852825E-2</v>
      </c>
      <c r="M13" s="650">
        <v>6.9990218234559989E-2</v>
      </c>
      <c r="N13" s="633">
        <v>7.9323048583928163E-2</v>
      </c>
      <c r="O13" s="636">
        <v>8.0307766289973548E-2</v>
      </c>
      <c r="P13" s="10"/>
      <c r="Q13" s="365">
        <v>28</v>
      </c>
      <c r="R13" s="366">
        <v>374</v>
      </c>
      <c r="S13" s="612">
        <v>138</v>
      </c>
      <c r="T13" s="612">
        <v>119</v>
      </c>
      <c r="U13" s="613">
        <v>678</v>
      </c>
      <c r="V13" s="613">
        <v>241</v>
      </c>
      <c r="W13" s="613">
        <v>236</v>
      </c>
      <c r="AK13" s="8"/>
      <c r="AU13" s="10"/>
      <c r="BA13" s="8"/>
    </row>
    <row r="14" spans="1:60" x14ac:dyDescent="0.2">
      <c r="A14" s="381">
        <v>26</v>
      </c>
      <c r="B14" s="632">
        <v>8.1178692526037936E-3</v>
      </c>
      <c r="C14" s="633">
        <v>5.0307332064978777E-3</v>
      </c>
      <c r="D14" s="634">
        <v>4.948276869727845E-3</v>
      </c>
      <c r="E14" s="650">
        <v>5.9284554666069529E-2</v>
      </c>
      <c r="F14" s="633">
        <v>5.5251009809578762E-2</v>
      </c>
      <c r="G14" s="636">
        <v>5.6240369799691832E-2</v>
      </c>
      <c r="I14" s="381">
        <v>26</v>
      </c>
      <c r="J14" s="632">
        <v>1.2910828188641546E-2</v>
      </c>
      <c r="K14" s="633">
        <v>8.6094866796621178E-3</v>
      </c>
      <c r="L14" s="634">
        <v>8.3136726210538137E-3</v>
      </c>
      <c r="M14" s="650">
        <v>5.9365197153168951E-2</v>
      </c>
      <c r="N14" s="633">
        <v>6.5162330186507023E-2</v>
      </c>
      <c r="O14" s="636">
        <v>6.6602548689588842E-2</v>
      </c>
      <c r="P14" s="10"/>
      <c r="Q14" s="365">
        <v>29</v>
      </c>
      <c r="R14" s="366">
        <v>256</v>
      </c>
      <c r="S14" s="612">
        <v>85</v>
      </c>
      <c r="T14" s="612">
        <v>81</v>
      </c>
      <c r="U14" s="613">
        <v>555</v>
      </c>
      <c r="V14" s="613">
        <v>187</v>
      </c>
      <c r="W14" s="613">
        <v>179</v>
      </c>
      <c r="AK14" s="8"/>
      <c r="AU14" s="10"/>
      <c r="BA14" s="8"/>
    </row>
    <row r="15" spans="1:60" x14ac:dyDescent="0.2">
      <c r="A15" s="381">
        <v>27</v>
      </c>
      <c r="B15" s="632">
        <v>5.8978805182182655E-3</v>
      </c>
      <c r="C15" s="633">
        <v>3.8233572369383872E-3</v>
      </c>
      <c r="D15" s="634">
        <v>3.7404297597942765E-3</v>
      </c>
      <c r="E15" s="650">
        <v>4.2098191793091863E-2</v>
      </c>
      <c r="F15" s="633">
        <v>3.9526832083092905E-2</v>
      </c>
      <c r="G15" s="636">
        <v>4.0215716486902926E-2</v>
      </c>
      <c r="I15" s="381">
        <v>27</v>
      </c>
      <c r="J15" s="632">
        <v>8.9914696313753619E-3</v>
      </c>
      <c r="K15" s="633">
        <v>5.6584362139917698E-3</v>
      </c>
      <c r="L15" s="634">
        <v>5.561172901921132E-3</v>
      </c>
      <c r="M15" s="650">
        <v>5.1404863898539481E-2</v>
      </c>
      <c r="N15" s="633">
        <v>5.41100621690076E-2</v>
      </c>
      <c r="O15" s="636">
        <v>5.4460206780476077E-2</v>
      </c>
      <c r="P15" s="10"/>
      <c r="Q15" s="365" t="s">
        <v>100</v>
      </c>
      <c r="R15" s="383">
        <f>184+180+1197</f>
        <v>1561</v>
      </c>
      <c r="S15" s="613">
        <f>60+59+423</f>
        <v>542</v>
      </c>
      <c r="T15" s="613">
        <f>59+55+398</f>
        <v>512</v>
      </c>
      <c r="U15" s="613">
        <f>469+446+3597</f>
        <v>4512</v>
      </c>
      <c r="V15" s="613">
        <f>173+150+1296</f>
        <v>1619</v>
      </c>
      <c r="W15" s="613">
        <f>164+142+1252</f>
        <v>1558</v>
      </c>
      <c r="AK15" s="8"/>
      <c r="AU15" s="10"/>
      <c r="BA15" s="8"/>
    </row>
    <row r="16" spans="1:60" x14ac:dyDescent="0.2">
      <c r="A16" s="381">
        <v>28</v>
      </c>
      <c r="B16" s="632">
        <v>4.1307253067670996E-3</v>
      </c>
      <c r="C16" s="633">
        <v>2.5245133908971171E-3</v>
      </c>
      <c r="D16" s="634">
        <v>2.318287194872494E-3</v>
      </c>
      <c r="E16" s="650">
        <v>3.7955550579409955E-2</v>
      </c>
      <c r="F16" s="633">
        <v>3.4766301211771496E-2</v>
      </c>
      <c r="G16" s="636">
        <v>3.6363636363636362E-2</v>
      </c>
      <c r="I16" s="381">
        <v>28</v>
      </c>
      <c r="J16" s="632">
        <v>5.930271281092297E-3</v>
      </c>
      <c r="K16" s="633">
        <v>3.1676413255360622E-3</v>
      </c>
      <c r="L16" s="634">
        <v>3.0052803055836421E-3</v>
      </c>
      <c r="M16" s="650">
        <v>3.8553647923904609E-2</v>
      </c>
      <c r="N16" s="633">
        <v>4.0524982730831223E-2</v>
      </c>
      <c r="O16" s="636">
        <v>4.1476316422216879E-2</v>
      </c>
      <c r="P16" s="10"/>
      <c r="Q16" s="365" t="s">
        <v>34</v>
      </c>
      <c r="R16" s="383">
        <v>19.8</v>
      </c>
      <c r="S16" s="613">
        <v>19.38</v>
      </c>
      <c r="T16" s="613">
        <v>19.36</v>
      </c>
      <c r="U16" s="613">
        <v>25.29</v>
      </c>
      <c r="V16" s="613">
        <v>24.96</v>
      </c>
      <c r="W16" s="613">
        <v>25.1</v>
      </c>
      <c r="AK16" s="8"/>
      <c r="AU16" s="10"/>
      <c r="BA16" s="8"/>
    </row>
    <row r="17" spans="1:53" x14ac:dyDescent="0.2">
      <c r="A17" s="381">
        <v>29</v>
      </c>
      <c r="B17" s="632">
        <v>2.8274483383218651E-3</v>
      </c>
      <c r="C17" s="633">
        <v>1.5549539001902533E-3</v>
      </c>
      <c r="D17" s="634">
        <v>1.5779938049132103E-3</v>
      </c>
      <c r="E17" s="650">
        <v>3.1069809102614341E-2</v>
      </c>
      <c r="F17" s="633">
        <v>2.6976341604154644E-2</v>
      </c>
      <c r="G17" s="636">
        <v>2.7580893682588599E-2</v>
      </c>
      <c r="I17" s="381">
        <v>29</v>
      </c>
      <c r="J17" s="632">
        <v>4.3036093962138481E-3</v>
      </c>
      <c r="K17" s="633">
        <v>2.2742040285899934E-3</v>
      </c>
      <c r="L17" s="634">
        <v>2.3031120098865295E-3</v>
      </c>
      <c r="M17" s="650">
        <v>3.3291732721691905E-2</v>
      </c>
      <c r="N17" s="633">
        <v>3.3962698595440939E-2</v>
      </c>
      <c r="O17" s="636">
        <v>3.5104592450108198E-2</v>
      </c>
      <c r="P17" s="10"/>
      <c r="R17" s="10">
        <v>90541</v>
      </c>
      <c r="S17" s="399">
        <v>54664</v>
      </c>
      <c r="T17" s="399">
        <v>51331</v>
      </c>
      <c r="U17" s="399">
        <v>17863</v>
      </c>
      <c r="V17" s="399">
        <v>6932</v>
      </c>
      <c r="W17" s="399">
        <v>6490</v>
      </c>
      <c r="AK17" s="8"/>
      <c r="AU17" s="10"/>
      <c r="BA17" s="8"/>
    </row>
    <row r="18" spans="1:53" x14ac:dyDescent="0.2">
      <c r="A18" s="384" t="s">
        <v>100</v>
      </c>
      <c r="B18" s="637">
        <v>1.7240808031720435E-2</v>
      </c>
      <c r="C18" s="638">
        <v>9.9151178106249085E-3</v>
      </c>
      <c r="D18" s="639">
        <v>9.974479359451404E-3</v>
      </c>
      <c r="E18" s="651">
        <v>0.25258915075855121</v>
      </c>
      <c r="F18" s="638">
        <v>0.23355452971725332</v>
      </c>
      <c r="G18" s="641">
        <v>0.24006163328197228</v>
      </c>
      <c r="I18" s="384" t="s">
        <v>100</v>
      </c>
      <c r="J18" s="637">
        <v>2.1415580090683197E-2</v>
      </c>
      <c r="K18" s="638">
        <v>9.3675546891921167E-3</v>
      </c>
      <c r="L18" s="639">
        <v>9.1281878440624652E-3</v>
      </c>
      <c r="M18" s="651">
        <v>0.25189732519310554</v>
      </c>
      <c r="N18" s="638">
        <v>0.25086345843886715</v>
      </c>
      <c r="O18" s="641">
        <v>0.25571050733349365</v>
      </c>
      <c r="P18" s="10"/>
      <c r="AK18" s="8"/>
      <c r="AU18" s="10"/>
      <c r="BA18" s="8"/>
    </row>
    <row r="19" spans="1:53" ht="13.5" thickBot="1" x14ac:dyDescent="0.25">
      <c r="A19" s="385" t="s">
        <v>34</v>
      </c>
      <c r="B19" s="652">
        <f t="shared" ref="B19:G19" si="0">+R16</f>
        <v>19.8</v>
      </c>
      <c r="C19" s="643">
        <f t="shared" si="0"/>
        <v>19.38</v>
      </c>
      <c r="D19" s="644">
        <f t="shared" si="0"/>
        <v>19.36</v>
      </c>
      <c r="E19" s="645">
        <f t="shared" si="0"/>
        <v>25.29</v>
      </c>
      <c r="F19" s="643">
        <f t="shared" si="0"/>
        <v>24.96</v>
      </c>
      <c r="G19" s="646">
        <f t="shared" si="0"/>
        <v>25.1</v>
      </c>
      <c r="I19" s="385" t="s">
        <v>34</v>
      </c>
      <c r="J19" s="652">
        <v>20.47</v>
      </c>
      <c r="K19" s="643">
        <v>20</v>
      </c>
      <c r="L19" s="644">
        <v>19.986000000000001</v>
      </c>
      <c r="M19" s="645">
        <v>26.167999999999999</v>
      </c>
      <c r="N19" s="643">
        <v>26.297999999999998</v>
      </c>
      <c r="O19" s="646">
        <v>26.42</v>
      </c>
      <c r="P19" s="10"/>
      <c r="AK19" s="8"/>
      <c r="AU19" s="10"/>
      <c r="BA19" s="8"/>
    </row>
    <row r="20" spans="1:53" ht="16.5" customHeight="1" thickTop="1" x14ac:dyDescent="0.2">
      <c r="A20" s="388"/>
      <c r="B20" s="388"/>
      <c r="C20" s="388"/>
      <c r="D20" s="388"/>
      <c r="E20" s="388"/>
      <c r="F20" s="388"/>
      <c r="G20" s="616"/>
      <c r="I20" s="388"/>
      <c r="J20" s="388"/>
      <c r="K20" s="388"/>
      <c r="L20" s="388"/>
      <c r="M20" s="388"/>
      <c r="N20" s="388"/>
      <c r="O20" s="615"/>
      <c r="P20" s="389"/>
      <c r="AG20" s="618"/>
    </row>
    <row r="21" spans="1:53" ht="13.5" thickBot="1" x14ac:dyDescent="0.25">
      <c r="A21" s="757" t="s">
        <v>6</v>
      </c>
      <c r="B21" s="757"/>
      <c r="C21" s="757"/>
      <c r="D21" s="757"/>
      <c r="E21" s="757"/>
      <c r="F21" s="757"/>
      <c r="G21" s="757"/>
      <c r="I21" s="757" t="s">
        <v>7</v>
      </c>
      <c r="J21" s="757"/>
      <c r="K21" s="757"/>
      <c r="L21" s="757"/>
      <c r="M21" s="757"/>
      <c r="N21" s="757"/>
      <c r="O21" s="757"/>
    </row>
    <row r="22" spans="1:53" ht="39" thickTop="1" x14ac:dyDescent="0.2">
      <c r="A22" s="367" t="s">
        <v>101</v>
      </c>
      <c r="B22" s="368" t="s">
        <v>94</v>
      </c>
      <c r="C22" s="369" t="s">
        <v>95</v>
      </c>
      <c r="D22" s="370" t="s">
        <v>96</v>
      </c>
      <c r="E22" s="371" t="s">
        <v>94</v>
      </c>
      <c r="F22" s="369" t="s">
        <v>95</v>
      </c>
      <c r="G22" s="372" t="s">
        <v>96</v>
      </c>
      <c r="I22" s="367" t="s">
        <v>102</v>
      </c>
      <c r="J22" s="368" t="s">
        <v>94</v>
      </c>
      <c r="K22" s="369" t="s">
        <v>95</v>
      </c>
      <c r="L22" s="370" t="s">
        <v>96</v>
      </c>
      <c r="M22" s="371" t="s">
        <v>94</v>
      </c>
      <c r="N22" s="369" t="s">
        <v>95</v>
      </c>
      <c r="O22" s="372" t="s">
        <v>96</v>
      </c>
      <c r="R22" s="364" t="s">
        <v>89</v>
      </c>
      <c r="S22" s="611" t="s">
        <v>90</v>
      </c>
      <c r="T22" s="611" t="s">
        <v>91</v>
      </c>
      <c r="U22" s="611" t="s">
        <v>92</v>
      </c>
      <c r="V22" s="611" t="s">
        <v>90</v>
      </c>
      <c r="W22" s="611" t="s">
        <v>91</v>
      </c>
      <c r="X22" s="611" t="s">
        <v>92</v>
      </c>
      <c r="AV22" s="8"/>
      <c r="AW22" s="8"/>
      <c r="AX22" s="8"/>
      <c r="AY22" s="8"/>
      <c r="AZ22" s="8"/>
      <c r="BA22" s="8"/>
    </row>
    <row r="23" spans="1:53" ht="13.5" thickBot="1" x14ac:dyDescent="0.25">
      <c r="A23" s="373"/>
      <c r="B23" s="374" t="s">
        <v>98</v>
      </c>
      <c r="C23" s="375"/>
      <c r="D23" s="376"/>
      <c r="E23" s="377" t="s">
        <v>99</v>
      </c>
      <c r="F23" s="375"/>
      <c r="G23" s="378"/>
      <c r="I23" s="373"/>
      <c r="J23" s="374" t="s">
        <v>98</v>
      </c>
      <c r="K23" s="375"/>
      <c r="L23" s="376"/>
      <c r="M23" s="377" t="s">
        <v>99</v>
      </c>
      <c r="N23" s="375"/>
      <c r="O23" s="378"/>
      <c r="R23" s="390"/>
      <c r="S23" s="758" t="s">
        <v>98</v>
      </c>
      <c r="T23" s="758"/>
      <c r="U23" s="758"/>
      <c r="V23" s="758" t="s">
        <v>99</v>
      </c>
      <c r="W23" s="758"/>
      <c r="X23" s="758"/>
      <c r="AV23" s="8"/>
      <c r="AW23" s="8"/>
      <c r="AX23" s="8"/>
      <c r="AY23" s="8"/>
      <c r="AZ23" s="8"/>
      <c r="BA23" s="8"/>
    </row>
    <row r="24" spans="1:53" ht="13.5" thickTop="1" x14ac:dyDescent="0.2">
      <c r="A24" s="379">
        <v>18</v>
      </c>
      <c r="B24" s="627">
        <v>9.278977051730844E-2</v>
      </c>
      <c r="C24" s="628">
        <v>0.12471605319453941</v>
      </c>
      <c r="D24" s="629">
        <v>0.12705925602554971</v>
      </c>
      <c r="E24" s="630">
        <v>7.1707463583120593E-3</v>
      </c>
      <c r="F24" s="628">
        <v>7.4104151862755046E-3</v>
      </c>
      <c r="G24" s="631">
        <v>4.6718817905258584E-3</v>
      </c>
      <c r="I24" s="379">
        <v>18</v>
      </c>
      <c r="J24" s="627">
        <v>1.8518518518518519E-3</v>
      </c>
      <c r="K24" s="628">
        <v>2.318694474198223E-2</v>
      </c>
      <c r="L24" s="629">
        <v>2.3647981028917728E-2</v>
      </c>
      <c r="M24" s="630">
        <v>1.9059948933721725E-3</v>
      </c>
      <c r="N24" s="628">
        <v>1.8518518518518519E-3</v>
      </c>
      <c r="O24" s="631">
        <v>1.4805414551607445E-3</v>
      </c>
      <c r="R24" s="365">
        <v>18</v>
      </c>
      <c r="S24" s="614">
        <v>17152</v>
      </c>
      <c r="T24" s="612">
        <v>10050</v>
      </c>
      <c r="U24" s="612">
        <v>9761</v>
      </c>
      <c r="V24" s="613">
        <v>834</v>
      </c>
      <c r="W24" s="613">
        <v>193</v>
      </c>
      <c r="X24" s="613">
        <v>158</v>
      </c>
      <c r="AV24" s="8"/>
      <c r="AW24" s="8"/>
      <c r="AX24" s="8"/>
      <c r="AY24" s="8"/>
      <c r="AZ24" s="8"/>
      <c r="BA24" s="8"/>
    </row>
    <row r="25" spans="1:53" x14ac:dyDescent="0.2">
      <c r="A25" s="381">
        <v>19</v>
      </c>
      <c r="B25" s="632">
        <v>0.45367804356281605</v>
      </c>
      <c r="C25" s="633">
        <v>0.48752839468054604</v>
      </c>
      <c r="D25" s="634">
        <v>0.49389977712933392</v>
      </c>
      <c r="E25" s="650">
        <v>5.4212344195825199E-2</v>
      </c>
      <c r="F25" s="633">
        <v>5.014719317835753E-2</v>
      </c>
      <c r="G25" s="636">
        <v>3.9330725771403736E-2</v>
      </c>
      <c r="I25" s="381">
        <v>19</v>
      </c>
      <c r="J25" s="632">
        <v>0.44995863344364417</v>
      </c>
      <c r="K25" s="633">
        <v>0.50839056560183138</v>
      </c>
      <c r="L25" s="634">
        <v>0.51421733306984607</v>
      </c>
      <c r="M25" s="650">
        <v>5.3547667853418204E-2</v>
      </c>
      <c r="N25" s="633">
        <v>5.1267056530214426E-2</v>
      </c>
      <c r="O25" s="636">
        <v>4.1032148900169207E-2</v>
      </c>
      <c r="R25" s="365">
        <v>19</v>
      </c>
      <c r="S25" s="614">
        <v>20358</v>
      </c>
      <c r="T25" s="612">
        <v>10238</v>
      </c>
      <c r="U25" s="612">
        <v>9908</v>
      </c>
      <c r="V25" s="613">
        <v>1616</v>
      </c>
      <c r="W25" s="613">
        <v>434</v>
      </c>
      <c r="X25" s="613">
        <v>371</v>
      </c>
      <c r="AV25" s="8"/>
      <c r="AW25" s="8"/>
      <c r="AX25" s="8"/>
      <c r="AY25" s="8"/>
      <c r="AZ25" s="8"/>
      <c r="BA25" s="8"/>
    </row>
    <row r="26" spans="1:53" x14ac:dyDescent="0.2">
      <c r="A26" s="381">
        <v>20</v>
      </c>
      <c r="B26" s="632">
        <v>0.15871742512640996</v>
      </c>
      <c r="C26" s="633">
        <v>0.14332973116026729</v>
      </c>
      <c r="D26" s="634">
        <v>0.14266020265147164</v>
      </c>
      <c r="E26" s="650">
        <v>5.6990539119987985E-2</v>
      </c>
      <c r="F26" s="633">
        <v>5.1162318546340471E-2</v>
      </c>
      <c r="G26" s="636">
        <v>4.5415036940460667E-2</v>
      </c>
      <c r="I26" s="381">
        <v>20</v>
      </c>
      <c r="J26" s="632">
        <v>0.23582587113101031</v>
      </c>
      <c r="K26" s="633">
        <v>0.23604897822023396</v>
      </c>
      <c r="L26" s="634">
        <v>0.23549173308741189</v>
      </c>
      <c r="M26" s="650">
        <v>6.2574171971086417E-2</v>
      </c>
      <c r="N26" s="633">
        <v>6.6471734892787529E-2</v>
      </c>
      <c r="O26" s="636">
        <v>6.006768189509306E-2</v>
      </c>
      <c r="R26" s="365">
        <v>20</v>
      </c>
      <c r="S26" s="614">
        <v>13430</v>
      </c>
      <c r="T26" s="612">
        <v>5973</v>
      </c>
      <c r="U26" s="612">
        <v>5778</v>
      </c>
      <c r="V26" s="613">
        <v>2306</v>
      </c>
      <c r="W26" s="613">
        <v>613</v>
      </c>
      <c r="X26" s="613">
        <v>567</v>
      </c>
      <c r="AV26" s="8"/>
      <c r="AW26" s="8"/>
      <c r="AX26" s="8"/>
      <c r="AY26" s="8"/>
      <c r="AZ26" s="8"/>
      <c r="BA26" s="8"/>
    </row>
    <row r="27" spans="1:53" x14ac:dyDescent="0.2">
      <c r="A27" s="381">
        <v>21</v>
      </c>
      <c r="B27" s="632">
        <v>9.1258265266433297E-2</v>
      </c>
      <c r="C27" s="633">
        <v>7.8799373662968922E-2</v>
      </c>
      <c r="D27" s="634">
        <v>7.6970797049835712E-2</v>
      </c>
      <c r="E27" s="650">
        <v>7.2120438504279918E-2</v>
      </c>
      <c r="F27" s="633">
        <v>7.0246675464419858E-2</v>
      </c>
      <c r="G27" s="636">
        <v>6.8991742720556276E-2</v>
      </c>
      <c r="I27" s="381">
        <v>21</v>
      </c>
      <c r="J27" s="632">
        <v>9.8853903056258519E-2</v>
      </c>
      <c r="K27" s="633">
        <v>9.3314850986075226E-2</v>
      </c>
      <c r="L27" s="634">
        <v>9.2527940627538816E-2</v>
      </c>
      <c r="M27" s="650">
        <v>7.2283957276944658E-2</v>
      </c>
      <c r="N27" s="633">
        <v>7.9142300194931778E-2</v>
      </c>
      <c r="O27" s="636">
        <v>7.6565143824027071E-2</v>
      </c>
      <c r="R27" s="365">
        <v>21</v>
      </c>
      <c r="S27" s="614">
        <v>9290</v>
      </c>
      <c r="T27" s="612">
        <v>4034</v>
      </c>
      <c r="U27" s="612">
        <v>3880</v>
      </c>
      <c r="V27" s="613">
        <v>2450</v>
      </c>
      <c r="W27" s="613">
        <v>692</v>
      </c>
      <c r="X27" s="613">
        <v>654</v>
      </c>
      <c r="AV27" s="8"/>
      <c r="AW27" s="8"/>
      <c r="AX27" s="8"/>
      <c r="AY27" s="8"/>
      <c r="AZ27" s="8"/>
      <c r="BA27" s="8"/>
    </row>
    <row r="28" spans="1:53" x14ac:dyDescent="0.2">
      <c r="A28" s="381">
        <v>22</v>
      </c>
      <c r="B28" s="632">
        <v>6.545361726954492E-2</v>
      </c>
      <c r="C28" s="633">
        <v>5.7252497629182011E-2</v>
      </c>
      <c r="D28" s="634">
        <v>5.5625761091836499E-2</v>
      </c>
      <c r="E28" s="650">
        <v>8.597386995044301E-2</v>
      </c>
      <c r="F28" s="633">
        <v>8.537204344736575E-2</v>
      </c>
      <c r="G28" s="636">
        <v>8.6158192090395477E-2</v>
      </c>
      <c r="I28" s="381">
        <v>22</v>
      </c>
      <c r="J28" s="632">
        <v>6.481166050223866E-2</v>
      </c>
      <c r="K28" s="633">
        <v>5.8072375191649338E-2</v>
      </c>
      <c r="L28" s="634">
        <v>5.7176734075489101E-2</v>
      </c>
      <c r="M28" s="650">
        <v>8.134642356241234E-2</v>
      </c>
      <c r="N28" s="633">
        <v>9.269005847953217E-2</v>
      </c>
      <c r="O28" s="636">
        <v>9.1793570219966161E-2</v>
      </c>
      <c r="R28" s="365">
        <v>22</v>
      </c>
      <c r="S28" s="614">
        <v>5799</v>
      </c>
      <c r="T28" s="612">
        <v>2380</v>
      </c>
      <c r="U28" s="612">
        <v>2282</v>
      </c>
      <c r="V28" s="613">
        <v>2643</v>
      </c>
      <c r="W28" s="613">
        <v>732</v>
      </c>
      <c r="X28" s="613">
        <v>701</v>
      </c>
      <c r="AV28" s="8"/>
      <c r="AW28" s="8"/>
      <c r="AX28" s="8"/>
      <c r="AY28" s="8"/>
      <c r="AZ28" s="8"/>
      <c r="BA28" s="8"/>
    </row>
    <row r="29" spans="1:53" x14ac:dyDescent="0.2">
      <c r="A29" s="381">
        <v>23</v>
      </c>
      <c r="B29" s="632">
        <v>4.4134091793076625E-2</v>
      </c>
      <c r="C29" s="633">
        <v>3.881525262995391E-2</v>
      </c>
      <c r="D29" s="634">
        <v>3.7451462445143947E-2</v>
      </c>
      <c r="E29" s="650">
        <v>8.597386995044301E-2</v>
      </c>
      <c r="F29" s="633">
        <v>8.6996244036138468E-2</v>
      </c>
      <c r="G29" s="636">
        <v>8.8005215123859198E-2</v>
      </c>
      <c r="I29" s="381">
        <v>23</v>
      </c>
      <c r="J29" s="632">
        <v>4.8800369865680357E-2</v>
      </c>
      <c r="K29" s="633">
        <v>4.5575788125091887E-2</v>
      </c>
      <c r="L29" s="634">
        <v>4.4068243198735264E-2</v>
      </c>
      <c r="M29" s="650">
        <v>9.0229079008882662E-2</v>
      </c>
      <c r="N29" s="633">
        <v>0.10243664717348928</v>
      </c>
      <c r="O29" s="636">
        <v>0.10384940778341793</v>
      </c>
      <c r="R29" s="365">
        <v>23</v>
      </c>
      <c r="S29" s="614">
        <v>3813</v>
      </c>
      <c r="T29" s="612">
        <v>1574</v>
      </c>
      <c r="U29" s="612">
        <v>1491</v>
      </c>
      <c r="V29" s="613">
        <v>2541</v>
      </c>
      <c r="W29" s="613">
        <v>772</v>
      </c>
      <c r="X29" s="613">
        <v>751</v>
      </c>
      <c r="AV29" s="8"/>
      <c r="AW29" s="8"/>
      <c r="AX29" s="8"/>
      <c r="AY29" s="8"/>
      <c r="AZ29" s="8"/>
      <c r="BA29" s="8"/>
    </row>
    <row r="30" spans="1:53" x14ac:dyDescent="0.2">
      <c r="A30" s="381">
        <v>24</v>
      </c>
      <c r="B30" s="632">
        <v>2.8977051730844028E-2</v>
      </c>
      <c r="C30" s="633">
        <v>2.4810885914033038E-2</v>
      </c>
      <c r="D30" s="634">
        <v>2.3412908117547045E-2</v>
      </c>
      <c r="E30" s="650">
        <v>8.161886169094458E-2</v>
      </c>
      <c r="F30" s="633">
        <v>7.5626839914729474E-2</v>
      </c>
      <c r="G30" s="636">
        <v>9.1373315949587142E-2</v>
      </c>
      <c r="I30" s="381">
        <v>24</v>
      </c>
      <c r="J30" s="632">
        <v>3.2241580689118164E-2</v>
      </c>
      <c r="K30" s="633">
        <v>3.0243840967802912E-2</v>
      </c>
      <c r="L30" s="634">
        <v>2.8939683376150011E-2</v>
      </c>
      <c r="M30" s="650">
        <v>8.5374186355953535E-2</v>
      </c>
      <c r="N30" s="633">
        <v>9.2592592592592587E-2</v>
      </c>
      <c r="O30" s="636">
        <v>9.4120135363790186E-2</v>
      </c>
      <c r="R30" s="365">
        <v>24</v>
      </c>
      <c r="S30" s="614">
        <v>2480</v>
      </c>
      <c r="T30" s="612">
        <v>1023</v>
      </c>
      <c r="U30" s="612">
        <v>943</v>
      </c>
      <c r="V30" s="613">
        <v>2298</v>
      </c>
      <c r="W30" s="613">
        <v>698</v>
      </c>
      <c r="X30" s="613">
        <v>676</v>
      </c>
      <c r="AV30" s="8"/>
      <c r="AW30" s="8"/>
      <c r="AX30" s="8"/>
      <c r="AY30" s="8"/>
      <c r="AZ30" s="8"/>
      <c r="BA30" s="8"/>
    </row>
    <row r="31" spans="1:53" x14ac:dyDescent="0.2">
      <c r="A31" s="381">
        <v>25</v>
      </c>
      <c r="B31" s="632">
        <v>1.7138273045507586E-2</v>
      </c>
      <c r="C31" s="633">
        <v>1.4048474957545817E-2</v>
      </c>
      <c r="D31" s="634">
        <v>1.3349263607747628E-2</v>
      </c>
      <c r="E31" s="650">
        <v>7.2608499774740959E-2</v>
      </c>
      <c r="F31" s="633">
        <v>7.5626839914729474E-2</v>
      </c>
      <c r="G31" s="636">
        <v>7.5945241199478486E-2</v>
      </c>
      <c r="I31" s="381">
        <v>25</v>
      </c>
      <c r="J31" s="632">
        <v>1.9685614171695544E-2</v>
      </c>
      <c r="K31" s="633">
        <v>1.6697120534307858E-2</v>
      </c>
      <c r="L31" s="634">
        <v>1.6226423380102321E-2</v>
      </c>
      <c r="M31" s="650">
        <v>7.6167871399287948E-2</v>
      </c>
      <c r="N31" s="633">
        <v>8.3820662768031184E-2</v>
      </c>
      <c r="O31" s="636">
        <v>8.5765651438240276E-2</v>
      </c>
      <c r="R31" s="365">
        <v>25</v>
      </c>
      <c r="S31" s="614">
        <v>1534</v>
      </c>
      <c r="T31" s="612">
        <v>582</v>
      </c>
      <c r="U31" s="612">
        <v>547</v>
      </c>
      <c r="V31" s="613">
        <v>2075</v>
      </c>
      <c r="W31" s="613">
        <v>689</v>
      </c>
      <c r="X31" s="613">
        <v>668</v>
      </c>
      <c r="AV31" s="8"/>
      <c r="AW31" s="8"/>
      <c r="AX31" s="8"/>
      <c r="AY31" s="8"/>
      <c r="AZ31" s="8"/>
      <c r="BA31" s="8"/>
    </row>
    <row r="32" spans="1:53" x14ac:dyDescent="0.2">
      <c r="A32" s="381">
        <v>26</v>
      </c>
      <c r="B32" s="632">
        <v>1.1923862310385063E-2</v>
      </c>
      <c r="C32" s="633">
        <v>8.4026200295525214E-3</v>
      </c>
      <c r="D32" s="634">
        <v>7.9038669209383541E-3</v>
      </c>
      <c r="E32" s="650">
        <v>6.3297792461330535E-2</v>
      </c>
      <c r="F32" s="633">
        <v>6.3343822962135823E-2</v>
      </c>
      <c r="G32" s="636">
        <v>6.4211212516297259E-2</v>
      </c>
      <c r="I32" s="381">
        <v>26</v>
      </c>
      <c r="J32" s="632">
        <v>1.208146778275258E-2</v>
      </c>
      <c r="K32" s="633">
        <v>9.6402243084871778E-3</v>
      </c>
      <c r="L32" s="634">
        <v>8.9146520870386232E-3</v>
      </c>
      <c r="M32" s="650">
        <v>6.7932534973208183E-2</v>
      </c>
      <c r="N32" s="633">
        <v>7.3976608187134502E-2</v>
      </c>
      <c r="O32" s="636">
        <v>7.5296108291032143E-2</v>
      </c>
      <c r="R32" s="365">
        <v>26</v>
      </c>
      <c r="S32" s="614">
        <v>1008</v>
      </c>
      <c r="T32" s="612">
        <v>318</v>
      </c>
      <c r="U32" s="612">
        <v>296</v>
      </c>
      <c r="V32" s="613">
        <v>1760</v>
      </c>
      <c r="W32" s="613">
        <v>566</v>
      </c>
      <c r="X32" s="613">
        <v>554</v>
      </c>
      <c r="AV32" s="8"/>
      <c r="AW32" s="8"/>
      <c r="AX32" s="8"/>
      <c r="AY32" s="8"/>
      <c r="AZ32" s="8"/>
      <c r="BA32" s="8"/>
    </row>
    <row r="33" spans="1:53" x14ac:dyDescent="0.2">
      <c r="A33" s="381">
        <v>27</v>
      </c>
      <c r="B33" s="632">
        <v>7.6453714507973549E-3</v>
      </c>
      <c r="C33" s="633">
        <v>4.9621771828066074E-3</v>
      </c>
      <c r="D33" s="634">
        <v>4.6412241803184522E-3</v>
      </c>
      <c r="E33" s="650">
        <v>5.5563898483255741E-2</v>
      </c>
      <c r="F33" s="633">
        <v>5.9892396710993806E-2</v>
      </c>
      <c r="G33" s="636">
        <v>6.0843111690569315E-2</v>
      </c>
      <c r="I33" s="381">
        <v>27</v>
      </c>
      <c r="J33" s="632">
        <v>8.5409772240607352E-3</v>
      </c>
      <c r="K33" s="633">
        <v>6.531829542351879E-3</v>
      </c>
      <c r="L33" s="634">
        <v>6.2578222778473091E-3</v>
      </c>
      <c r="M33" s="650">
        <v>5.8654295680943644E-2</v>
      </c>
      <c r="N33" s="633">
        <v>6.5399610136452235E-2</v>
      </c>
      <c r="O33" s="636">
        <v>6.6730118443316416E-2</v>
      </c>
      <c r="R33" s="365">
        <v>27</v>
      </c>
      <c r="S33" s="614">
        <v>702</v>
      </c>
      <c r="T33" s="612">
        <v>209</v>
      </c>
      <c r="U33" s="612">
        <v>198</v>
      </c>
      <c r="V33" s="613">
        <v>1524</v>
      </c>
      <c r="W33" s="613">
        <v>470</v>
      </c>
      <c r="X33" s="613">
        <v>453</v>
      </c>
      <c r="AV33" s="8"/>
      <c r="AW33" s="8"/>
      <c r="AX33" s="8"/>
      <c r="AY33" s="8"/>
      <c r="AZ33" s="8"/>
      <c r="BA33" s="8"/>
    </row>
    <row r="34" spans="1:53" x14ac:dyDescent="0.2">
      <c r="A34" s="381">
        <v>28</v>
      </c>
      <c r="B34" s="632">
        <v>5.7492220925709839E-3</v>
      </c>
      <c r="C34" s="633">
        <v>3.99179586705776E-3</v>
      </c>
      <c r="D34" s="634">
        <v>3.8600280311559404E-3</v>
      </c>
      <c r="E34" s="650">
        <v>4.5952845772638536E-2</v>
      </c>
      <c r="F34" s="633">
        <v>4.994416810476094E-2</v>
      </c>
      <c r="G34" s="636">
        <v>5.171664493698392E-2</v>
      </c>
      <c r="I34" s="381">
        <v>28</v>
      </c>
      <c r="J34" s="632">
        <v>5.5358185711504772E-3</v>
      </c>
      <c r="K34" s="633">
        <v>3.5704534475878439E-3</v>
      </c>
      <c r="L34" s="634">
        <v>3.4472915706036055E-3</v>
      </c>
      <c r="M34" s="650">
        <v>5.3295932678821878E-2</v>
      </c>
      <c r="N34" s="633">
        <v>5.7407407407407407E-2</v>
      </c>
      <c r="O34" s="636">
        <v>5.8798646362098139E-2</v>
      </c>
      <c r="R34" s="365">
        <v>28</v>
      </c>
      <c r="S34" s="614">
        <v>463</v>
      </c>
      <c r="T34" s="612">
        <v>117</v>
      </c>
      <c r="U34" s="612">
        <v>107</v>
      </c>
      <c r="V34" s="613">
        <v>1143</v>
      </c>
      <c r="W34" s="613">
        <v>352</v>
      </c>
      <c r="X34" s="613">
        <v>345</v>
      </c>
      <c r="AV34" s="8"/>
      <c r="AW34" s="8"/>
      <c r="AX34" s="8"/>
      <c r="AY34" s="8"/>
      <c r="AZ34" s="8"/>
      <c r="BA34" s="8"/>
    </row>
    <row r="35" spans="1:53" x14ac:dyDescent="0.2">
      <c r="A35" s="381">
        <v>29</v>
      </c>
      <c r="B35" s="632">
        <v>3.9381563593932321E-3</v>
      </c>
      <c r="C35" s="633">
        <v>1.874600269060274E-3</v>
      </c>
      <c r="D35" s="634">
        <v>1.8151322289364244E-3</v>
      </c>
      <c r="E35" s="650">
        <v>3.791860639735696E-2</v>
      </c>
      <c r="F35" s="633">
        <v>3.7356613541772409E-2</v>
      </c>
      <c r="G35" s="636">
        <v>3.8787483702737942E-2</v>
      </c>
      <c r="I35" s="381">
        <v>29</v>
      </c>
      <c r="J35" s="632">
        <v>4.221822075141133E-3</v>
      </c>
      <c r="K35" s="633">
        <v>2.8563627580702748E-3</v>
      </c>
      <c r="L35" s="634">
        <v>2.722701622642338E-3</v>
      </c>
      <c r="M35" s="650">
        <v>4.4988671917143168E-2</v>
      </c>
      <c r="N35" s="633">
        <v>5.146198830409357E-2</v>
      </c>
      <c r="O35" s="636">
        <v>5.2453468697123522E-2</v>
      </c>
      <c r="R35" s="365">
        <v>29</v>
      </c>
      <c r="S35" s="614">
        <v>336</v>
      </c>
      <c r="T35" s="612">
        <v>84</v>
      </c>
      <c r="U35" s="612">
        <v>82</v>
      </c>
      <c r="V35" s="613">
        <v>987</v>
      </c>
      <c r="W35" s="613">
        <v>295</v>
      </c>
      <c r="X35" s="613">
        <v>292</v>
      </c>
      <c r="AV35" s="8"/>
      <c r="AW35" s="8"/>
      <c r="AX35" s="8"/>
      <c r="AY35" s="8"/>
      <c r="AZ35" s="8"/>
      <c r="BA35" s="8"/>
    </row>
    <row r="36" spans="1:53" x14ac:dyDescent="0.2">
      <c r="A36" s="384" t="s">
        <v>100</v>
      </c>
      <c r="B36" s="637">
        <v>1.7150427849085957E-2</v>
      </c>
      <c r="C36" s="638">
        <v>1.0299274419425269E-2</v>
      </c>
      <c r="D36" s="639">
        <v>1.0178526296440962E-2</v>
      </c>
      <c r="E36" s="651">
        <v>0.2811983781348551</v>
      </c>
      <c r="F36" s="638">
        <v>0.27215511115622781</v>
      </c>
      <c r="G36" s="641">
        <v>0.28455019556714473</v>
      </c>
      <c r="I36" s="384" t="s">
        <v>100</v>
      </c>
      <c r="J36" s="637">
        <v>1.891911621569009E-2</v>
      </c>
      <c r="K36" s="638">
        <v>1.2139541721798668E-2</v>
      </c>
      <c r="L36" s="639">
        <v>1.19227982346354E-2</v>
      </c>
      <c r="M36" s="651">
        <v>0.30632574531592766</v>
      </c>
      <c r="N36" s="638">
        <v>0.33859649122807017</v>
      </c>
      <c r="O36" s="641">
        <v>0.35035956006768187</v>
      </c>
      <c r="R36" s="365" t="s">
        <v>100</v>
      </c>
      <c r="S36" s="613">
        <v>1672</v>
      </c>
      <c r="T36" s="613">
        <v>346</v>
      </c>
      <c r="U36" s="613">
        <v>325</v>
      </c>
      <c r="V36" s="613">
        <v>7468</v>
      </c>
      <c r="W36" s="613">
        <v>2179</v>
      </c>
      <c r="X36" s="613">
        <v>2127</v>
      </c>
      <c r="AV36" s="8"/>
      <c r="AW36" s="8"/>
      <c r="AX36" s="8"/>
      <c r="AY36" s="8"/>
      <c r="AZ36" s="8"/>
      <c r="BA36" s="8"/>
    </row>
    <row r="37" spans="1:53" ht="13.5" thickBot="1" x14ac:dyDescent="0.25">
      <c r="A37" s="385" t="s">
        <v>34</v>
      </c>
      <c r="B37" s="652">
        <v>20.73</v>
      </c>
      <c r="C37" s="643">
        <v>20.010000000000002</v>
      </c>
      <c r="D37" s="644">
        <v>19.97</v>
      </c>
      <c r="E37" s="645">
        <v>26.82</v>
      </c>
      <c r="F37" s="643">
        <v>26.79</v>
      </c>
      <c r="G37" s="646">
        <v>27.04</v>
      </c>
      <c r="I37" s="385" t="s">
        <v>34</v>
      </c>
      <c r="J37" s="642">
        <v>20.87</v>
      </c>
      <c r="K37" s="653">
        <v>21.200491462415727</v>
      </c>
      <c r="L37" s="654">
        <v>21.485607008760951</v>
      </c>
      <c r="M37" s="655">
        <v>26.975869385406551</v>
      </c>
      <c r="N37" s="653">
        <v>29.568226120857698</v>
      </c>
      <c r="O37" s="656">
        <v>29.864213197969544</v>
      </c>
      <c r="R37" s="365" t="s">
        <v>34</v>
      </c>
      <c r="AV37" s="8"/>
      <c r="AW37" s="8"/>
      <c r="AX37" s="8"/>
      <c r="AY37" s="8"/>
      <c r="AZ37" s="8"/>
      <c r="BA37" s="8"/>
    </row>
    <row r="38" spans="1:53" ht="13.5" thickTop="1" x14ac:dyDescent="0.2">
      <c r="S38" s="613" t="e">
        <f>+'vš_druh studia '!#REF!</f>
        <v>#REF!</v>
      </c>
      <c r="T38" s="613" t="e">
        <f>+'vš_druh studia '!#REF!</f>
        <v>#REF!</v>
      </c>
      <c r="U38" s="613" t="e">
        <f>+'vš_druh studia '!#REF!</f>
        <v>#REF!</v>
      </c>
      <c r="V38" s="613" t="e">
        <f>+'vš_druh studia '!#REF!</f>
        <v>#REF!</v>
      </c>
      <c r="W38" s="613" t="e">
        <f>+'vš_druh studia '!#REF!</f>
        <v>#REF!</v>
      </c>
      <c r="X38" s="613" t="e">
        <f>+'vš_druh studia '!#REF!</f>
        <v>#REF!</v>
      </c>
      <c r="AV38" s="8"/>
      <c r="AW38" s="8"/>
      <c r="AX38" s="8"/>
      <c r="AY38" s="8"/>
      <c r="AZ38" s="8"/>
      <c r="BA38" s="8"/>
    </row>
    <row r="39" spans="1:53" ht="13.5" thickBot="1" x14ac:dyDescent="0.25">
      <c r="A39" s="757" t="s">
        <v>8</v>
      </c>
      <c r="B39" s="757"/>
      <c r="C39" s="757"/>
      <c r="D39" s="757"/>
      <c r="E39" s="757"/>
      <c r="F39" s="757"/>
      <c r="G39" s="757"/>
      <c r="I39" s="757" t="s">
        <v>9</v>
      </c>
      <c r="J39" s="757"/>
      <c r="K39" s="757"/>
      <c r="L39" s="757"/>
      <c r="M39" s="757"/>
      <c r="N39" s="757"/>
      <c r="O39" s="757"/>
      <c r="AV39" s="8"/>
      <c r="AW39" s="8"/>
      <c r="AX39" s="8"/>
      <c r="AY39" s="8"/>
      <c r="AZ39" s="8"/>
      <c r="BA39" s="8"/>
    </row>
    <row r="40" spans="1:53" ht="39" thickTop="1" x14ac:dyDescent="0.2">
      <c r="A40" s="367" t="s">
        <v>103</v>
      </c>
      <c r="B40" s="368" t="s">
        <v>94</v>
      </c>
      <c r="C40" s="369" t="s">
        <v>95</v>
      </c>
      <c r="D40" s="370" t="s">
        <v>96</v>
      </c>
      <c r="E40" s="371" t="s">
        <v>94</v>
      </c>
      <c r="F40" s="369" t="s">
        <v>95</v>
      </c>
      <c r="G40" s="372" t="s">
        <v>96</v>
      </c>
      <c r="I40" s="367" t="s">
        <v>104</v>
      </c>
      <c r="J40" s="368" t="s">
        <v>94</v>
      </c>
      <c r="K40" s="369" t="s">
        <v>95</v>
      </c>
      <c r="L40" s="370" t="s">
        <v>96</v>
      </c>
      <c r="M40" s="371" t="s">
        <v>94</v>
      </c>
      <c r="N40" s="369" t="s">
        <v>95</v>
      </c>
      <c r="O40" s="372" t="s">
        <v>96</v>
      </c>
      <c r="AV40" s="8"/>
      <c r="AW40" s="8"/>
      <c r="AX40" s="8"/>
      <c r="AY40" s="8"/>
      <c r="AZ40" s="8"/>
      <c r="BA40" s="8"/>
    </row>
    <row r="41" spans="1:53" ht="14.25" customHeight="1" thickBot="1" x14ac:dyDescent="0.25">
      <c r="A41" s="373"/>
      <c r="B41" s="374" t="s">
        <v>98</v>
      </c>
      <c r="C41" s="375"/>
      <c r="D41" s="376"/>
      <c r="E41" s="377" t="s">
        <v>99</v>
      </c>
      <c r="F41" s="375"/>
      <c r="G41" s="378"/>
      <c r="I41" s="373"/>
      <c r="J41" s="374" t="s">
        <v>98</v>
      </c>
      <c r="K41" s="375"/>
      <c r="L41" s="376"/>
      <c r="M41" s="377" t="s">
        <v>99</v>
      </c>
      <c r="N41" s="375"/>
      <c r="O41" s="378"/>
      <c r="AV41" s="8"/>
      <c r="AW41" s="8"/>
      <c r="AX41" s="8"/>
      <c r="AY41" s="8"/>
      <c r="AZ41" s="8"/>
      <c r="BA41" s="8"/>
    </row>
    <row r="42" spans="1:53" ht="13.5" thickTop="1" x14ac:dyDescent="0.2">
      <c r="A42" s="379">
        <v>18</v>
      </c>
      <c r="B42" s="627">
        <f>33.5651449005112%/100</f>
        <v>3.35651449005112E-3</v>
      </c>
      <c r="C42" s="628">
        <f>40%/100</f>
        <v>4.0000000000000001E-3</v>
      </c>
      <c r="D42" s="629">
        <v>4.0000000000000001E-3</v>
      </c>
      <c r="E42" s="630">
        <v>0</v>
      </c>
      <c r="F42" s="628">
        <f>0.0520639642989959/100</f>
        <v>5.2063964298995906E-4</v>
      </c>
      <c r="G42" s="631">
        <f>4.78850758180367%/100</f>
        <v>4.7885075818036702E-4</v>
      </c>
      <c r="I42" s="379">
        <v>18</v>
      </c>
      <c r="J42" s="627">
        <v>3.8465602874352745E-3</v>
      </c>
      <c r="K42" s="628">
        <v>4.20082661426926E-3</v>
      </c>
      <c r="L42" s="629">
        <v>4.1702309666381519E-3</v>
      </c>
      <c r="M42" s="630">
        <v>6.0986022003756742E-4</v>
      </c>
      <c r="N42" s="628">
        <v>9.1858996440463887E-4</v>
      </c>
      <c r="O42" s="631">
        <v>8.4879350066690922E-4</v>
      </c>
      <c r="AV42" s="8"/>
      <c r="AW42" s="8"/>
      <c r="AX42" s="8"/>
      <c r="AY42" s="8"/>
      <c r="AZ42" s="8"/>
      <c r="BA42" s="8"/>
    </row>
    <row r="43" spans="1:53" ht="12.75" customHeight="1" x14ac:dyDescent="0.2">
      <c r="A43" s="381">
        <v>19</v>
      </c>
      <c r="B43" s="632">
        <f>4565.07908650155%/100</f>
        <v>0.45650790865015495</v>
      </c>
      <c r="C43" s="633">
        <f>51.0873001932197/100</f>
        <v>0.51087300193219698</v>
      </c>
      <c r="D43" s="634">
        <v>0.52200000000000002</v>
      </c>
      <c r="E43" s="650">
        <v>5.2999999999999999E-2</v>
      </c>
      <c r="F43" s="633">
        <f>382.298252138341%/100</f>
        <v>3.8229825213834105E-2</v>
      </c>
      <c r="G43" s="636">
        <f>320.830007980846%/100</f>
        <v>3.2083000798084599E-2</v>
      </c>
      <c r="I43" s="381">
        <v>19</v>
      </c>
      <c r="J43" s="632">
        <v>0.46011835570115189</v>
      </c>
      <c r="K43" s="633">
        <v>0.52373128260722268</v>
      </c>
      <c r="L43" s="634">
        <v>0.53836968919304251</v>
      </c>
      <c r="M43" s="635">
        <v>4.9471861049447466E-2</v>
      </c>
      <c r="N43" s="633">
        <v>4.1279136525433462E-2</v>
      </c>
      <c r="O43" s="636">
        <v>3.6134351885534134E-2</v>
      </c>
      <c r="R43" s="364" t="s">
        <v>101</v>
      </c>
      <c r="S43" s="611" t="s">
        <v>105</v>
      </c>
      <c r="T43" s="611" t="s">
        <v>106</v>
      </c>
      <c r="U43" s="611" t="s">
        <v>107</v>
      </c>
      <c r="V43" s="611" t="s">
        <v>108</v>
      </c>
      <c r="W43" s="611" t="s">
        <v>106</v>
      </c>
      <c r="X43" s="611" t="s">
        <v>109</v>
      </c>
      <c r="AV43" s="8"/>
      <c r="AW43" s="8"/>
      <c r="AX43" s="8"/>
      <c r="AY43" s="8"/>
      <c r="AZ43" s="8"/>
      <c r="BA43" s="8"/>
    </row>
    <row r="44" spans="1:53" x14ac:dyDescent="0.2">
      <c r="A44" s="381">
        <v>20</v>
      </c>
      <c r="B44" s="632">
        <f>2131.49639119847%/100</f>
        <v>0.21314963911984702</v>
      </c>
      <c r="C44" s="633">
        <f>2040.40049183207%/100</f>
        <v>0.20404004918320698</v>
      </c>
      <c r="D44" s="634">
        <v>0.20399999999999999</v>
      </c>
      <c r="E44" s="650">
        <v>5.7000000000000002E-2</v>
      </c>
      <c r="F44" s="633">
        <f>481.219784306434%/100</f>
        <v>4.8121978430643406E-2</v>
      </c>
      <c r="G44" s="636">
        <f>453.312051077414%/100</f>
        <v>4.5331205107741405E-2</v>
      </c>
      <c r="I44" s="381">
        <v>20</v>
      </c>
      <c r="J44" s="632">
        <v>0.22379794991017646</v>
      </c>
      <c r="K44" s="633">
        <v>0.21402195270682295</v>
      </c>
      <c r="L44" s="634">
        <v>0.21328771029369833</v>
      </c>
      <c r="M44" s="635">
        <v>5.4472714853755516E-2</v>
      </c>
      <c r="N44" s="633">
        <v>4.5642438856355494E-2</v>
      </c>
      <c r="O44" s="636">
        <v>4.2985327998059902E-2</v>
      </c>
      <c r="R44" s="390"/>
      <c r="S44" s="758" t="s">
        <v>98</v>
      </c>
      <c r="T44" s="758"/>
      <c r="U44" s="758"/>
      <c r="V44" s="758" t="s">
        <v>99</v>
      </c>
      <c r="W44" s="758"/>
      <c r="X44" s="758"/>
      <c r="AV44" s="8"/>
      <c r="AW44" s="8"/>
      <c r="AX44" s="8"/>
      <c r="AY44" s="8"/>
      <c r="AZ44" s="8"/>
      <c r="BA44" s="8"/>
    </row>
    <row r="45" spans="1:53" x14ac:dyDescent="0.2">
      <c r="A45" s="381">
        <v>21</v>
      </c>
      <c r="B45" s="632">
        <f>1039.53228177171%/100</f>
        <v>0.10395322817717099</v>
      </c>
      <c r="C45" s="633">
        <f>930.08958369928%/100</f>
        <v>9.3008958369927994E-2</v>
      </c>
      <c r="D45" s="634">
        <v>9.0999999999999998E-2</v>
      </c>
      <c r="E45" s="650">
        <v>6.0999999999999999E-2</v>
      </c>
      <c r="F45" s="633">
        <f>592.785422089996%/100</f>
        <v>5.9278542208999606E-2</v>
      </c>
      <c r="G45" s="636">
        <f>587.390263367917%/100</f>
        <v>5.8739026336791698E-2</v>
      </c>
      <c r="I45" s="381">
        <v>21</v>
      </c>
      <c r="J45" s="632">
        <v>0.10075029060551621</v>
      </c>
      <c r="K45" s="633">
        <v>8.9640219527068229E-2</v>
      </c>
      <c r="L45" s="634">
        <v>8.7004562303963501E-2</v>
      </c>
      <c r="M45" s="635">
        <v>5.4155587539335984E-2</v>
      </c>
      <c r="N45" s="633">
        <v>5.080950740613159E-2</v>
      </c>
      <c r="O45" s="636">
        <v>5.0018188432157148E-2</v>
      </c>
      <c r="R45" s="365">
        <v>18</v>
      </c>
      <c r="S45" s="614">
        <v>7634</v>
      </c>
      <c r="T45" s="614">
        <v>5655</v>
      </c>
      <c r="U45" s="612">
        <v>5530</v>
      </c>
      <c r="V45" s="613">
        <v>191</v>
      </c>
      <c r="W45" s="613">
        <v>73</v>
      </c>
      <c r="X45" s="613">
        <v>43</v>
      </c>
      <c r="AV45" s="8"/>
      <c r="AW45" s="8"/>
      <c r="AX45" s="8"/>
      <c r="AY45" s="8"/>
      <c r="AZ45" s="8"/>
      <c r="BA45" s="8"/>
    </row>
    <row r="46" spans="1:53" x14ac:dyDescent="0.2">
      <c r="A46" s="381">
        <v>22</v>
      </c>
      <c r="B46" s="632">
        <f>607.572998705658%/100</f>
        <v>6.0757299870565801E-2</v>
      </c>
      <c r="C46" s="633">
        <f>509.221851396452%/100</f>
        <v>5.09221851396452E-2</v>
      </c>
      <c r="D46" s="634">
        <v>4.9000000000000002E-2</v>
      </c>
      <c r="E46" s="650">
        <v>7.2999999999999995E-2</v>
      </c>
      <c r="F46" s="633">
        <f>701.375976199331%/100</f>
        <v>7.0137597619933101E-2</v>
      </c>
      <c r="G46" s="636">
        <f>695.929768555467%/100</f>
        <v>6.9592976855546704E-2</v>
      </c>
      <c r="I46" s="381">
        <v>22</v>
      </c>
      <c r="J46" s="632">
        <v>6.8931628447638171E-2</v>
      </c>
      <c r="K46" s="633">
        <v>5.9336675926553291E-2</v>
      </c>
      <c r="L46" s="634">
        <v>5.6333761049329911E-2</v>
      </c>
      <c r="M46" s="635">
        <v>6.1571487814992804E-2</v>
      </c>
      <c r="N46" s="633">
        <v>5.8847169594672177E-2</v>
      </c>
      <c r="O46" s="636">
        <v>5.7839214259730813E-2</v>
      </c>
      <c r="R46" s="365">
        <v>19</v>
      </c>
      <c r="S46" s="614">
        <v>37325</v>
      </c>
      <c r="T46" s="614">
        <v>22106</v>
      </c>
      <c r="U46" s="612">
        <v>21496</v>
      </c>
      <c r="V46" s="613">
        <v>1444</v>
      </c>
      <c r="W46" s="613">
        <v>494</v>
      </c>
      <c r="X46" s="613">
        <v>362</v>
      </c>
      <c r="AV46" s="8"/>
      <c r="AW46" s="8"/>
      <c r="AX46" s="8"/>
      <c r="AY46" s="8"/>
      <c r="AZ46" s="8"/>
      <c r="BA46" s="8"/>
    </row>
    <row r="47" spans="1:53" x14ac:dyDescent="0.2">
      <c r="A47" s="381">
        <v>23</v>
      </c>
      <c r="B47" s="632">
        <f>477.151569664129%/100</f>
        <v>4.7715156966412903E-2</v>
      </c>
      <c r="C47" s="633">
        <f>439.311435095732%/100</f>
        <v>4.3931143509573195E-2</v>
      </c>
      <c r="D47" s="634">
        <v>4.2000000000000003E-2</v>
      </c>
      <c r="E47" s="650">
        <v>8.1000000000000003E-2</v>
      </c>
      <c r="F47" s="633">
        <f>804.016362960208%/100</f>
        <v>8.0401636296020804E-2</v>
      </c>
      <c r="G47" s="636">
        <f>803.67118914605%/100</f>
        <v>8.0367118914605004E-2</v>
      </c>
      <c r="I47" s="381">
        <v>23</v>
      </c>
      <c r="J47" s="632">
        <v>4.1530170136320405E-2</v>
      </c>
      <c r="K47" s="633">
        <v>3.5588454502337559E-2</v>
      </c>
      <c r="L47" s="634">
        <v>3.3272740233818078E-2</v>
      </c>
      <c r="M47" s="635">
        <v>6.566974849364525E-2</v>
      </c>
      <c r="N47" s="633">
        <v>6.4760592490527041E-2</v>
      </c>
      <c r="O47" s="636">
        <v>6.4811446586637567E-2</v>
      </c>
      <c r="R47" s="365">
        <v>20</v>
      </c>
      <c r="S47" s="614">
        <v>13058</v>
      </c>
      <c r="T47" s="614">
        <v>6499</v>
      </c>
      <c r="U47" s="612">
        <v>6209</v>
      </c>
      <c r="V47" s="613">
        <v>1518</v>
      </c>
      <c r="W47" s="613">
        <v>504</v>
      </c>
      <c r="X47" s="613">
        <v>418</v>
      </c>
      <c r="AV47" s="8"/>
      <c r="AW47" s="8"/>
      <c r="AX47" s="8"/>
      <c r="AY47" s="8"/>
      <c r="AZ47" s="8"/>
      <c r="BA47" s="8"/>
    </row>
    <row r="48" spans="1:53" x14ac:dyDescent="0.2">
      <c r="A48" s="381">
        <v>24</v>
      </c>
      <c r="B48" s="632">
        <f>374.70109470636%/100</f>
        <v>3.7470109470635997E-2</v>
      </c>
      <c r="C48" s="633">
        <f>353.240822062182%/100</f>
        <v>3.5324082206218202E-2</v>
      </c>
      <c r="D48" s="634">
        <v>3.3000000000000002E-2</v>
      </c>
      <c r="E48" s="650">
        <v>8.4000000000000005E-2</v>
      </c>
      <c r="F48" s="633">
        <f>876.162142060245%/100</f>
        <v>8.7616214206024487E-2</v>
      </c>
      <c r="G48" s="636">
        <f>883.479648842777%/100</f>
        <v>8.8347964884277708E-2</v>
      </c>
      <c r="I48" s="381">
        <v>24</v>
      </c>
      <c r="J48" s="632">
        <v>2.8976011835570116E-2</v>
      </c>
      <c r="K48" s="633">
        <v>2.5086387966664406E-2</v>
      </c>
      <c r="L48" s="634">
        <v>2.3257057313943542E-2</v>
      </c>
      <c r="M48" s="635">
        <v>7.1280462517990875E-2</v>
      </c>
      <c r="N48" s="633">
        <v>7.0846251004707775E-2</v>
      </c>
      <c r="O48" s="636">
        <v>7.0449860555353461E-2</v>
      </c>
      <c r="R48" s="365">
        <v>21</v>
      </c>
      <c r="S48" s="614">
        <v>7508</v>
      </c>
      <c r="T48" s="614">
        <v>3573</v>
      </c>
      <c r="U48" s="612">
        <v>3350</v>
      </c>
      <c r="V48" s="613">
        <v>1921</v>
      </c>
      <c r="W48" s="613">
        <v>692</v>
      </c>
      <c r="X48" s="613">
        <v>635</v>
      </c>
      <c r="AV48" s="8"/>
      <c r="AW48" s="8"/>
      <c r="AX48" s="8"/>
      <c r="AY48" s="8"/>
      <c r="AZ48" s="8"/>
      <c r="BA48" s="8"/>
    </row>
    <row r="49" spans="1:53" x14ac:dyDescent="0.2">
      <c r="A49" s="381">
        <v>25</v>
      </c>
      <c r="B49" s="632">
        <f>216.528091613101%/100</f>
        <v>2.1652809161310099E-2</v>
      </c>
      <c r="C49" s="633">
        <f>196.908484103285%/100</f>
        <v>1.9690848410328497E-2</v>
      </c>
      <c r="D49" s="634">
        <v>1.7999999999999999E-2</v>
      </c>
      <c r="E49" s="650">
        <v>7.4999999999999997E-2</v>
      </c>
      <c r="F49" s="633">
        <f>797.322424693195%/100</f>
        <v>7.9732242469319495E-2</v>
      </c>
      <c r="G49" s="636">
        <f>803.67118914605%/100</f>
        <v>8.0367118914605004E-2</v>
      </c>
      <c r="I49" s="381">
        <v>25</v>
      </c>
      <c r="J49" s="632">
        <v>1.84296734650745E-2</v>
      </c>
      <c r="K49" s="633">
        <v>1.4990853038823769E-2</v>
      </c>
      <c r="L49" s="634">
        <v>1.3722554890219561E-2</v>
      </c>
      <c r="M49" s="635">
        <v>6.7816456468177494E-2</v>
      </c>
      <c r="N49" s="633">
        <v>6.929613043977495E-2</v>
      </c>
      <c r="O49" s="636">
        <v>7.014672001940099E-2</v>
      </c>
      <c r="R49" s="365">
        <v>22</v>
      </c>
      <c r="S49" s="614">
        <v>5385</v>
      </c>
      <c r="T49" s="614">
        <v>2596</v>
      </c>
      <c r="U49" s="612">
        <v>2421</v>
      </c>
      <c r="V49" s="613">
        <v>2290</v>
      </c>
      <c r="W49" s="613">
        <v>841</v>
      </c>
      <c r="X49" s="613">
        <v>793</v>
      </c>
      <c r="AV49" s="8"/>
      <c r="AW49" s="8"/>
      <c r="AX49" s="8"/>
      <c r="AY49" s="8"/>
      <c r="AZ49" s="8"/>
      <c r="BA49" s="8"/>
    </row>
    <row r="50" spans="1:53" x14ac:dyDescent="0.2">
      <c r="A50" s="381">
        <v>26</v>
      </c>
      <c r="B50" s="632">
        <f>129.105148849352%/100</f>
        <v>1.2910514884935198E-2</v>
      </c>
      <c r="C50" s="633">
        <f>103.109081327947%/100</f>
        <v>1.0310908132794701E-2</v>
      </c>
      <c r="D50" s="634">
        <v>0.01</v>
      </c>
      <c r="E50" s="650">
        <v>6.8000000000000005E-2</v>
      </c>
      <c r="F50" s="633">
        <f>713.276310896244%/100</f>
        <v>7.1327631089624394E-2</v>
      </c>
      <c r="G50" s="636">
        <f>725.458898643256%/100</f>
        <v>7.2545889864325599E-2</v>
      </c>
      <c r="I50" s="381">
        <v>26</v>
      </c>
      <c r="J50" s="632">
        <v>1.0504068477227095E-2</v>
      </c>
      <c r="K50" s="633">
        <v>7.5547123788874578E-3</v>
      </c>
      <c r="L50" s="634">
        <v>6.665240946678073E-3</v>
      </c>
      <c r="M50" s="635">
        <v>6.4791549776791163E-2</v>
      </c>
      <c r="N50" s="633">
        <v>6.9812837294752558E-2</v>
      </c>
      <c r="O50" s="636">
        <v>7.0389232448162961E-2</v>
      </c>
      <c r="R50" s="365">
        <v>23</v>
      </c>
      <c r="S50" s="614">
        <v>3631</v>
      </c>
      <c r="T50" s="614">
        <v>1760</v>
      </c>
      <c r="U50" s="612">
        <v>1630</v>
      </c>
      <c r="V50" s="613">
        <v>2274</v>
      </c>
      <c r="W50" s="613">
        <v>857</v>
      </c>
      <c r="X50" s="613">
        <v>810</v>
      </c>
      <c r="AV50" s="8"/>
      <c r="AW50" s="8"/>
      <c r="AX50" s="8"/>
      <c r="AY50" s="8"/>
      <c r="AZ50" s="8"/>
      <c r="BA50" s="8"/>
    </row>
    <row r="51" spans="1:53" x14ac:dyDescent="0.2">
      <c r="A51" s="381">
        <v>27</v>
      </c>
      <c r="B51" s="632">
        <f>88.5198429238971%/100</f>
        <v>8.8519842923897099E-3</v>
      </c>
      <c r="C51" s="633">
        <f>65.3434041805726%/100</f>
        <v>6.5343404180572603E-3</v>
      </c>
      <c r="D51" s="634">
        <v>6.0000000000000001E-3</v>
      </c>
      <c r="E51" s="650">
        <v>5.8000000000000003E-2</v>
      </c>
      <c r="F51" s="633">
        <f>585.347712904425%/100</f>
        <v>5.8534771290442496E-2</v>
      </c>
      <c r="G51" s="636">
        <f>592.976855546688%/100</f>
        <v>5.92976855546688E-2</v>
      </c>
      <c r="I51" s="381">
        <v>27</v>
      </c>
      <c r="J51" s="632">
        <v>7.1119095424284047E-3</v>
      </c>
      <c r="K51" s="633">
        <v>4.6242970390947893E-3</v>
      </c>
      <c r="L51" s="634">
        <v>4.1880524664955803E-3</v>
      </c>
      <c r="M51" s="635">
        <v>5.7448832727538847E-2</v>
      </c>
      <c r="N51" s="633">
        <v>5.8330462739694576E-2</v>
      </c>
      <c r="O51" s="636">
        <v>5.9597429368255128E-2</v>
      </c>
      <c r="R51" s="365">
        <v>24</v>
      </c>
      <c r="S51" s="614">
        <v>2384</v>
      </c>
      <c r="T51" s="614">
        <v>1125</v>
      </c>
      <c r="U51" s="612">
        <v>1019</v>
      </c>
      <c r="V51" s="613">
        <v>2174</v>
      </c>
      <c r="W51" s="613">
        <v>890</v>
      </c>
      <c r="X51" s="613">
        <v>841</v>
      </c>
      <c r="AV51" s="8"/>
      <c r="AW51" s="8"/>
      <c r="AX51" s="8"/>
      <c r="AY51" s="8"/>
      <c r="AZ51" s="8"/>
      <c r="BA51" s="8"/>
    </row>
    <row r="52" spans="1:53" x14ac:dyDescent="0.2">
      <c r="A52" s="381">
        <v>28</v>
      </c>
      <c r="B52" s="632">
        <f>65.5946295768159%/100</f>
        <v>6.5594629576815897E-3</v>
      </c>
      <c r="C52" s="633">
        <f>42.5083435798349%/100</f>
        <v>4.2508343579834903E-3</v>
      </c>
      <c r="D52" s="634">
        <v>4.0000000000000001E-3</v>
      </c>
      <c r="E52" s="650">
        <v>5.0999999999999997E-2</v>
      </c>
      <c r="F52" s="633">
        <f>558.57195983637%/100</f>
        <v>5.585719598363699E-2</v>
      </c>
      <c r="G52" s="636">
        <f>569.832402234637%/100</f>
        <v>5.6983240223463703E-2</v>
      </c>
      <c r="I52" s="381">
        <v>28</v>
      </c>
      <c r="J52" s="632">
        <v>5.9917573708126379E-3</v>
      </c>
      <c r="K52" s="633">
        <v>3.9467443593739415E-3</v>
      </c>
      <c r="L52" s="634">
        <v>3.6534074707727402E-3</v>
      </c>
      <c r="M52" s="635">
        <v>5.1886907520796235E-2</v>
      </c>
      <c r="N52" s="633">
        <v>5.3507865426570218E-2</v>
      </c>
      <c r="O52" s="636">
        <v>5.4201527828301198E-2</v>
      </c>
      <c r="R52" s="365">
        <v>25</v>
      </c>
      <c r="S52" s="614">
        <v>1410</v>
      </c>
      <c r="T52" s="614">
        <v>637</v>
      </c>
      <c r="U52" s="612">
        <v>581</v>
      </c>
      <c r="V52" s="613">
        <v>1934</v>
      </c>
      <c r="W52" s="613">
        <v>745</v>
      </c>
      <c r="X52" s="613">
        <v>699</v>
      </c>
      <c r="AV52" s="8"/>
      <c r="AW52" s="8"/>
      <c r="AX52" s="8"/>
      <c r="AY52" s="8"/>
      <c r="AZ52" s="8"/>
      <c r="BA52" s="8"/>
    </row>
    <row r="53" spans="1:53" x14ac:dyDescent="0.2">
      <c r="A53" s="381">
        <v>29</v>
      </c>
      <c r="B53" s="632">
        <f>49.0314371585898%/100</f>
        <v>4.9031437158589802E-3</v>
      </c>
      <c r="C53" s="633">
        <f>30.2125417178992%/100</f>
        <v>3.0212541717899201E-3</v>
      </c>
      <c r="D53" s="634">
        <v>3.0000000000000001E-3</v>
      </c>
      <c r="E53" s="650">
        <v>4.5999999999999999E-2</v>
      </c>
      <c r="F53" s="633">
        <v>4.8000000000000001E-2</v>
      </c>
      <c r="G53" s="636">
        <f>486.83160415004%/100</f>
        <v>4.8683160415004E-2</v>
      </c>
      <c r="I53" s="381">
        <v>29</v>
      </c>
      <c r="J53" s="632">
        <v>5.3788439184191059E-3</v>
      </c>
      <c r="K53" s="633">
        <v>2.8287824378345418E-3</v>
      </c>
      <c r="L53" s="634">
        <v>2.6732249786142002E-3</v>
      </c>
      <c r="M53" s="635">
        <v>4.4836923377161948E-2</v>
      </c>
      <c r="N53" s="633">
        <v>4.7249971294063615E-2</v>
      </c>
      <c r="O53" s="636">
        <v>4.8017460894870856E-2</v>
      </c>
      <c r="R53" s="365">
        <v>26</v>
      </c>
      <c r="S53" s="614">
        <v>981</v>
      </c>
      <c r="T53" s="614">
        <v>381</v>
      </c>
      <c r="U53" s="612">
        <v>344</v>
      </c>
      <c r="V53" s="613">
        <v>1686</v>
      </c>
      <c r="W53" s="613">
        <v>624</v>
      </c>
      <c r="X53" s="613">
        <v>591</v>
      </c>
      <c r="AV53" s="8"/>
      <c r="AW53" s="8"/>
      <c r="AX53" s="8"/>
      <c r="AY53" s="8"/>
      <c r="AZ53" s="8"/>
      <c r="BA53" s="8"/>
    </row>
    <row r="54" spans="1:53" x14ac:dyDescent="0.2">
      <c r="A54" s="384" t="s">
        <v>100</v>
      </c>
      <c r="B54" s="637">
        <v>1.8679999999999999E-2</v>
      </c>
      <c r="C54" s="638">
        <v>1.4E-2</v>
      </c>
      <c r="D54" s="639">
        <v>1.4E-2</v>
      </c>
      <c r="E54" s="651">
        <v>0.29299999999999998</v>
      </c>
      <c r="F54" s="638">
        <f>30.2%</f>
        <v>0.30199999999999999</v>
      </c>
      <c r="G54" s="641">
        <v>0.307</v>
      </c>
      <c r="I54" s="384" t="s">
        <v>100</v>
      </c>
      <c r="J54" s="637">
        <v>2.4E-2</v>
      </c>
      <c r="K54" s="638">
        <v>1.4E-2</v>
      </c>
      <c r="L54" s="639">
        <v>1.2999999999999999E-2</v>
      </c>
      <c r="M54" s="640">
        <v>0.35599999999999998</v>
      </c>
      <c r="N54" s="638">
        <v>0.36899999999999999</v>
      </c>
      <c r="O54" s="641">
        <v>0.374</v>
      </c>
      <c r="R54" s="365">
        <v>27</v>
      </c>
      <c r="S54" s="614">
        <v>629</v>
      </c>
      <c r="T54" s="614">
        <v>225</v>
      </c>
      <c r="U54" s="612">
        <v>202</v>
      </c>
      <c r="V54" s="613">
        <v>1480</v>
      </c>
      <c r="W54" s="613">
        <v>590</v>
      </c>
      <c r="X54" s="613">
        <v>560</v>
      </c>
      <c r="AV54" s="8"/>
      <c r="AW54" s="8"/>
      <c r="AX54" s="8"/>
      <c r="AY54" s="8"/>
      <c r="AZ54" s="8"/>
      <c r="BA54" s="8"/>
    </row>
    <row r="55" spans="1:53" ht="13.5" thickBot="1" x14ac:dyDescent="0.25">
      <c r="A55" s="385" t="s">
        <v>34</v>
      </c>
      <c r="B55" s="652">
        <v>20.420000000000002</v>
      </c>
      <c r="C55" s="643">
        <v>20.5</v>
      </c>
      <c r="D55" s="644">
        <v>20.3</v>
      </c>
      <c r="E55" s="645">
        <v>25.9</v>
      </c>
      <c r="F55" s="643">
        <v>27.68</v>
      </c>
      <c r="G55" s="646">
        <v>27.81</v>
      </c>
      <c r="I55" s="385" t="s">
        <v>34</v>
      </c>
      <c r="J55" s="642">
        <v>20.69</v>
      </c>
      <c r="K55" s="643">
        <v>20.309999999999999</v>
      </c>
      <c r="L55" s="644">
        <v>20.239999999999998</v>
      </c>
      <c r="M55" s="645">
        <v>28.37</v>
      </c>
      <c r="N55" s="643">
        <v>28.64</v>
      </c>
      <c r="O55" s="646">
        <v>28.75</v>
      </c>
      <c r="R55" s="365">
        <v>28</v>
      </c>
      <c r="S55" s="614">
        <v>473</v>
      </c>
      <c r="T55" s="614">
        <v>181</v>
      </c>
      <c r="U55" s="612">
        <v>168</v>
      </c>
      <c r="V55" s="613">
        <v>1224</v>
      </c>
      <c r="W55" s="613">
        <v>492</v>
      </c>
      <c r="X55" s="613">
        <v>476</v>
      </c>
      <c r="AV55" s="8"/>
      <c r="AW55" s="8"/>
      <c r="AX55" s="8"/>
      <c r="AY55" s="8"/>
      <c r="AZ55" s="8"/>
      <c r="BA55" s="8"/>
    </row>
    <row r="56" spans="1:53" ht="13.5" thickTop="1" x14ac:dyDescent="0.2">
      <c r="R56" s="365">
        <v>29</v>
      </c>
      <c r="S56" s="614">
        <v>324</v>
      </c>
      <c r="T56" s="614">
        <v>85</v>
      </c>
      <c r="U56" s="612">
        <v>79</v>
      </c>
      <c r="V56" s="613">
        <v>1010</v>
      </c>
      <c r="W56" s="613">
        <v>368</v>
      </c>
      <c r="X56" s="613">
        <v>357</v>
      </c>
      <c r="AV56" s="8"/>
      <c r="AW56" s="8"/>
      <c r="AX56" s="8"/>
      <c r="AY56" s="8"/>
      <c r="AZ56" s="8"/>
      <c r="BA56" s="8"/>
    </row>
    <row r="57" spans="1:53" ht="13.5" thickBot="1" x14ac:dyDescent="0.25">
      <c r="A57" s="757" t="s">
        <v>10</v>
      </c>
      <c r="B57" s="757"/>
      <c r="C57" s="757"/>
      <c r="D57" s="757"/>
      <c r="E57" s="757"/>
      <c r="F57" s="757"/>
      <c r="G57" s="757"/>
      <c r="I57" s="757" t="s">
        <v>11</v>
      </c>
      <c r="J57" s="757"/>
      <c r="K57" s="757"/>
      <c r="L57" s="757"/>
      <c r="M57" s="757"/>
      <c r="N57" s="757"/>
      <c r="O57" s="757"/>
    </row>
    <row r="58" spans="1:53" ht="39" thickTop="1" x14ac:dyDescent="0.2">
      <c r="A58" s="367" t="s">
        <v>110</v>
      </c>
      <c r="B58" s="368" t="s">
        <v>94</v>
      </c>
      <c r="C58" s="369" t="s">
        <v>95</v>
      </c>
      <c r="D58" s="370" t="s">
        <v>96</v>
      </c>
      <c r="E58" s="371" t="s">
        <v>94</v>
      </c>
      <c r="F58" s="369" t="s">
        <v>95</v>
      </c>
      <c r="G58" s="372" t="s">
        <v>96</v>
      </c>
      <c r="I58" s="367" t="s">
        <v>111</v>
      </c>
      <c r="J58" s="368" t="s">
        <v>94</v>
      </c>
      <c r="K58" s="369" t="s">
        <v>95</v>
      </c>
      <c r="L58" s="370" t="s">
        <v>96</v>
      </c>
      <c r="M58" s="371" t="s">
        <v>94</v>
      </c>
      <c r="N58" s="369" t="s">
        <v>95</v>
      </c>
      <c r="O58" s="372" t="s">
        <v>96</v>
      </c>
    </row>
    <row r="59" spans="1:53" ht="13.5" thickBot="1" x14ac:dyDescent="0.25">
      <c r="A59" s="373"/>
      <c r="B59" s="374" t="s">
        <v>98</v>
      </c>
      <c r="C59" s="375"/>
      <c r="D59" s="376"/>
      <c r="E59" s="377" t="s">
        <v>99</v>
      </c>
      <c r="F59" s="375"/>
      <c r="G59" s="378"/>
      <c r="I59" s="373"/>
      <c r="J59" s="374" t="s">
        <v>98</v>
      </c>
      <c r="K59" s="375"/>
      <c r="L59" s="376"/>
      <c r="M59" s="377" t="s">
        <v>99</v>
      </c>
      <c r="N59" s="375"/>
      <c r="O59" s="378"/>
      <c r="P59" s="253"/>
    </row>
    <row r="60" spans="1:53" ht="13.5" thickTop="1" x14ac:dyDescent="0.2">
      <c r="A60" s="379">
        <v>18</v>
      </c>
      <c r="B60" s="627">
        <v>3.3312468835867133E-3</v>
      </c>
      <c r="C60" s="628">
        <v>4.0000000000000001E-3</v>
      </c>
      <c r="D60" s="647">
        <v>3.9402985074626865E-3</v>
      </c>
      <c r="E60" s="630">
        <v>3.0496387351036875E-4</v>
      </c>
      <c r="F60" s="628">
        <v>4.1681863179284114E-4</v>
      </c>
      <c r="G60" s="631">
        <v>3.8785460992907798E-4</v>
      </c>
      <c r="I60" s="379">
        <v>18</v>
      </c>
      <c r="J60" s="627">
        <v>5.0254893647822809E-3</v>
      </c>
      <c r="K60" s="628">
        <v>5.8701657458563542E-3</v>
      </c>
      <c r="L60" s="629">
        <v>6.0122757169991988E-3</v>
      </c>
      <c r="M60" s="630">
        <v>3.773268489015596E-4</v>
      </c>
      <c r="N60" s="628">
        <v>3.3658700774150119E-4</v>
      </c>
      <c r="O60" s="631">
        <v>3.1336735607485005E-4</v>
      </c>
      <c r="P60" s="253"/>
      <c r="T60" s="410"/>
      <c r="U60" s="410"/>
    </row>
    <row r="61" spans="1:53" x14ac:dyDescent="0.2">
      <c r="A61" s="381">
        <v>19</v>
      </c>
      <c r="B61" s="632">
        <v>0.47048027244082796</v>
      </c>
      <c r="C61" s="633">
        <v>0.52900000000000003</v>
      </c>
      <c r="D61" s="648">
        <v>0.54200426439232408</v>
      </c>
      <c r="E61" s="635">
        <v>5.4565074598855207E-2</v>
      </c>
      <c r="F61" s="633">
        <v>3.5481686031365603E-2</v>
      </c>
      <c r="G61" s="636">
        <v>2.9753989361702128E-2</v>
      </c>
      <c r="I61" s="381">
        <v>19</v>
      </c>
      <c r="J61" s="632">
        <v>0.47274757773480724</v>
      </c>
      <c r="K61" s="633">
        <v>0.52667847705981263</v>
      </c>
      <c r="L61" s="634">
        <v>0.53736872674756286</v>
      </c>
      <c r="M61" s="635">
        <v>5.5949186651014587E-2</v>
      </c>
      <c r="N61" s="633">
        <v>3.9380679905755639E-2</v>
      </c>
      <c r="O61" s="636">
        <v>3.2993105918166357E-2</v>
      </c>
      <c r="P61" s="253"/>
      <c r="T61" s="410"/>
      <c r="U61" s="410"/>
    </row>
    <row r="62" spans="1:53" x14ac:dyDescent="0.2">
      <c r="A62" s="381">
        <v>20</v>
      </c>
      <c r="B62" s="632">
        <v>0.22869964671808529</v>
      </c>
      <c r="C62" s="633">
        <v>0.221</v>
      </c>
      <c r="D62" s="648">
        <v>0.22021321961620469</v>
      </c>
      <c r="E62" s="635">
        <v>5.6441775358919026E-2</v>
      </c>
      <c r="F62" s="633">
        <v>4.9861928828218618E-2</v>
      </c>
      <c r="G62" s="636">
        <v>4.6376329787234043E-2</v>
      </c>
      <c r="I62" s="381">
        <v>20</v>
      </c>
      <c r="J62" s="632">
        <v>0.22362393621971521</v>
      </c>
      <c r="K62" s="633">
        <v>0.21602510208983905</v>
      </c>
      <c r="L62" s="634">
        <v>0.21534307646421677</v>
      </c>
      <c r="M62" s="635">
        <v>6.0665772262284083E-2</v>
      </c>
      <c r="N62" s="633">
        <v>5.2086839447997309E-2</v>
      </c>
      <c r="O62" s="636">
        <v>4.7676604888530753E-2</v>
      </c>
      <c r="P62" s="253"/>
      <c r="T62" s="410"/>
      <c r="U62" s="410"/>
    </row>
    <row r="63" spans="1:53" x14ac:dyDescent="0.2">
      <c r="A63" s="381">
        <v>21</v>
      </c>
      <c r="B63" s="632">
        <v>9.8473355329464565E-2</v>
      </c>
      <c r="C63" s="633">
        <v>8.6999999999999994E-2</v>
      </c>
      <c r="D63" s="648">
        <v>8.4759061833688698E-2</v>
      </c>
      <c r="E63" s="635">
        <v>5.7825842169466082E-2</v>
      </c>
      <c r="F63" s="633">
        <v>5.26233522638462E-2</v>
      </c>
      <c r="G63" s="636">
        <v>5.0753546099290781E-2</v>
      </c>
      <c r="I63" s="381">
        <v>21</v>
      </c>
      <c r="J63" s="632">
        <v>9.623915538689029E-2</v>
      </c>
      <c r="K63" s="633">
        <v>8.5290055248618782E-2</v>
      </c>
      <c r="L63" s="634">
        <v>8.3434061190210823E-2</v>
      </c>
      <c r="M63" s="635">
        <v>5.7898708703672648E-2</v>
      </c>
      <c r="N63" s="633">
        <v>5.3559407606866373E-2</v>
      </c>
      <c r="O63" s="636">
        <v>5.2063747873578654E-2</v>
      </c>
      <c r="P63" s="253"/>
      <c r="Q63" s="10" t="s">
        <v>112</v>
      </c>
      <c r="T63" s="410"/>
      <c r="U63" s="410"/>
    </row>
    <row r="64" spans="1:53" x14ac:dyDescent="0.2">
      <c r="A64" s="381">
        <v>22</v>
      </c>
      <c r="B64" s="632">
        <v>6.5829257683616416E-2</v>
      </c>
      <c r="C64" s="633">
        <v>5.7000000000000002E-2</v>
      </c>
      <c r="D64" s="648">
        <v>5.4788912579957355E-2</v>
      </c>
      <c r="E64" s="635">
        <v>6.5356103969222104E-2</v>
      </c>
      <c r="F64" s="633">
        <v>6.2887511071744909E-2</v>
      </c>
      <c r="G64" s="636">
        <v>6.2222960992907798E-2</v>
      </c>
      <c r="I64" s="381">
        <v>22</v>
      </c>
      <c r="J64" s="632">
        <v>6.7358102309036577E-2</v>
      </c>
      <c r="K64" s="633">
        <v>6.0323084314196487E-2</v>
      </c>
      <c r="L64" s="634">
        <v>5.7438425191906194E-2</v>
      </c>
      <c r="M64" s="635">
        <v>6.6095086365923192E-2</v>
      </c>
      <c r="N64" s="633">
        <v>6.3951531470885226E-2</v>
      </c>
      <c r="O64" s="636">
        <v>6.388217387411585E-2</v>
      </c>
      <c r="P64" s="253"/>
      <c r="S64" s="399" t="s">
        <v>59</v>
      </c>
      <c r="T64" s="410" t="s">
        <v>60</v>
      </c>
      <c r="U64" s="410" t="s">
        <v>61</v>
      </c>
      <c r="V64" s="399" t="s">
        <v>57</v>
      </c>
    </row>
    <row r="65" spans="1:22" x14ac:dyDescent="0.2">
      <c r="A65" s="381">
        <v>23</v>
      </c>
      <c r="B65" s="632">
        <v>4.3391082018693169E-2</v>
      </c>
      <c r="C65" s="633">
        <v>3.7999999999999999E-2</v>
      </c>
      <c r="D65" s="648">
        <v>3.5837953091684437E-2</v>
      </c>
      <c r="E65" s="635">
        <v>6.7913108754809048E-2</v>
      </c>
      <c r="F65" s="633">
        <v>6.8722971916844677E-2</v>
      </c>
      <c r="G65" s="636">
        <v>6.8927304964538999E-2</v>
      </c>
      <c r="I65" s="381">
        <v>23</v>
      </c>
      <c r="J65" s="632">
        <v>4.2571892417301749E-2</v>
      </c>
      <c r="K65" s="633">
        <v>3.7307830891184245E-2</v>
      </c>
      <c r="L65" s="634">
        <v>3.5320157606392164E-2</v>
      </c>
      <c r="M65" s="635">
        <v>6.4690591983900717E-2</v>
      </c>
      <c r="N65" s="633">
        <v>6.2605183439919221E-2</v>
      </c>
      <c r="O65" s="636">
        <v>6.31211388665055E-2</v>
      </c>
      <c r="P65" s="253"/>
      <c r="Q65" s="10" t="s">
        <v>62</v>
      </c>
      <c r="R65" s="10">
        <v>18</v>
      </c>
      <c r="S65" s="399">
        <v>7</v>
      </c>
      <c r="T65" s="410">
        <v>3.8785460992907798E-2</v>
      </c>
      <c r="U65" s="410">
        <f t="shared" ref="U65:U75" si="1">T65/100</f>
        <v>3.8785460992907798E-4</v>
      </c>
      <c r="V65" s="399">
        <v>3.8798359383660351E-2</v>
      </c>
    </row>
    <row r="66" spans="1:22" x14ac:dyDescent="0.2">
      <c r="A66" s="381">
        <v>24</v>
      </c>
      <c r="B66" s="632">
        <v>2.406136284068365E-2</v>
      </c>
      <c r="C66" s="633">
        <v>0.02</v>
      </c>
      <c r="D66" s="648">
        <v>1.8473347547974413E-2</v>
      </c>
      <c r="E66" s="635">
        <v>6.2705264145631989E-2</v>
      </c>
      <c r="F66" s="633">
        <v>6.4033762309175221E-2</v>
      </c>
      <c r="G66" s="636">
        <v>6.4494680851063829E-2</v>
      </c>
      <c r="I66" s="381">
        <v>24</v>
      </c>
      <c r="J66" s="632">
        <v>2.7567807914628727E-2</v>
      </c>
      <c r="K66" s="633">
        <v>2.3585755464809031E-2</v>
      </c>
      <c r="L66" s="634">
        <v>2.2055476194213774E-2</v>
      </c>
      <c r="M66" s="635">
        <v>6.3642461848063062E-2</v>
      </c>
      <c r="N66" s="633">
        <v>6.4792998990238979E-2</v>
      </c>
      <c r="O66" s="636">
        <v>6.6165278896946914E-2</v>
      </c>
      <c r="P66" s="253"/>
      <c r="R66" s="10">
        <v>19</v>
      </c>
      <c r="S66" s="399">
        <v>537</v>
      </c>
      <c r="T66" s="410">
        <v>2.9753989361702127</v>
      </c>
      <c r="U66" s="410">
        <f t="shared" si="1"/>
        <v>2.9753989361702128E-2</v>
      </c>
      <c r="V66" s="399">
        <v>3.0151867863873187</v>
      </c>
    </row>
    <row r="67" spans="1:22" x14ac:dyDescent="0.2">
      <c r="A67" s="381">
        <v>25</v>
      </c>
      <c r="B67" s="632">
        <v>1.4757211512958975E-2</v>
      </c>
      <c r="C67" s="633">
        <v>1.1000000000000001E-2</v>
      </c>
      <c r="D67" s="648">
        <v>1.0524520255863539E-2</v>
      </c>
      <c r="E67" s="635">
        <v>6.3737449563667073E-2</v>
      </c>
      <c r="F67" s="633">
        <v>6.575313916532069E-2</v>
      </c>
      <c r="G67" s="636">
        <v>6.6544769503546097E-2</v>
      </c>
      <c r="I67" s="381">
        <v>25</v>
      </c>
      <c r="J67" s="632">
        <v>1.3535731643004124E-2</v>
      </c>
      <c r="K67" s="633">
        <v>1.0869565217391304E-2</v>
      </c>
      <c r="L67" s="634">
        <v>1.0329183868891575E-2</v>
      </c>
      <c r="M67" s="635">
        <v>5.649421432165018E-2</v>
      </c>
      <c r="N67" s="633">
        <v>5.9197239986536518E-2</v>
      </c>
      <c r="O67" s="636">
        <v>5.9495030889067956E-2</v>
      </c>
      <c r="P67" s="253"/>
      <c r="R67" s="10">
        <v>20</v>
      </c>
      <c r="S67" s="399">
        <v>837</v>
      </c>
      <c r="T67" s="410">
        <v>4.6376329787234045</v>
      </c>
      <c r="U67" s="410">
        <f t="shared" si="1"/>
        <v>4.6376329787234043E-2</v>
      </c>
      <c r="V67" s="399">
        <v>7.6543620441192779</v>
      </c>
    </row>
    <row r="68" spans="1:22" x14ac:dyDescent="0.2">
      <c r="A68" s="381">
        <v>26</v>
      </c>
      <c r="B68" s="632">
        <v>9.1662334631175801E-3</v>
      </c>
      <c r="C68" s="633">
        <v>6.0000000000000001E-3</v>
      </c>
      <c r="D68" s="648">
        <v>5.6631130063965881E-3</v>
      </c>
      <c r="E68" s="635">
        <v>6.2869475462137558E-2</v>
      </c>
      <c r="F68" s="633">
        <v>6.4242171625071634E-2</v>
      </c>
      <c r="G68" s="636">
        <v>6.499335106382978E-2</v>
      </c>
      <c r="I68" s="381">
        <v>26</v>
      </c>
      <c r="J68" s="632">
        <v>7.9311735448312944E-3</v>
      </c>
      <c r="K68" s="633">
        <v>5.1345183761710303E-3</v>
      </c>
      <c r="L68" s="634">
        <v>4.9291242170698395E-3</v>
      </c>
      <c r="M68" s="635">
        <v>5.6703840348817709E-2</v>
      </c>
      <c r="N68" s="633">
        <v>5.8734432850891957E-2</v>
      </c>
      <c r="O68" s="636">
        <v>5.9495030889067956E-2</v>
      </c>
      <c r="P68" s="253"/>
      <c r="R68" s="10">
        <v>21</v>
      </c>
      <c r="S68" s="399">
        <v>916</v>
      </c>
      <c r="T68" s="410">
        <v>5.0753546099290778</v>
      </c>
      <c r="U68" s="410">
        <f t="shared" si="1"/>
        <v>5.0753546099290781E-2</v>
      </c>
      <c r="V68" s="399">
        <v>12.731404500609688</v>
      </c>
    </row>
    <row r="69" spans="1:22" x14ac:dyDescent="0.2">
      <c r="A69" s="381">
        <v>27</v>
      </c>
      <c r="B69" s="632">
        <v>6.9595476294040896E-3</v>
      </c>
      <c r="C69" s="633">
        <v>5.0000000000000001E-3</v>
      </c>
      <c r="D69" s="648">
        <v>4.366737739872068E-3</v>
      </c>
      <c r="E69" s="635">
        <v>5.487003847236558E-2</v>
      </c>
      <c r="F69" s="633">
        <v>6.0021882978169128E-2</v>
      </c>
      <c r="G69" s="636">
        <v>6.0782358156028372E-2</v>
      </c>
      <c r="I69" s="381">
        <v>27</v>
      </c>
      <c r="J69" s="632">
        <v>6.9281437744940898E-3</v>
      </c>
      <c r="K69" s="633">
        <v>4.7591880855152539E-3</v>
      </c>
      <c r="L69" s="634">
        <v>4.4110952388427549E-3</v>
      </c>
      <c r="M69" s="635">
        <v>5.3727150763038738E-2</v>
      </c>
      <c r="N69" s="633">
        <v>5.7892965331538197E-2</v>
      </c>
      <c r="O69" s="636">
        <v>5.9002596472378911E-2</v>
      </c>
      <c r="P69" s="253"/>
      <c r="R69" s="10">
        <v>22</v>
      </c>
      <c r="S69" s="399">
        <v>1123</v>
      </c>
      <c r="T69" s="410">
        <v>6.2222960992907801</v>
      </c>
      <c r="U69" s="410">
        <f t="shared" si="1"/>
        <v>6.2222960992907798E-2</v>
      </c>
      <c r="V69" s="399">
        <v>18.955769870302628</v>
      </c>
    </row>
    <row r="70" spans="1:22" x14ac:dyDescent="0.2">
      <c r="A70" s="381">
        <v>28</v>
      </c>
      <c r="B70" s="632">
        <v>5.4848873847590154E-3</v>
      </c>
      <c r="C70" s="633">
        <v>3.0000000000000001E-3</v>
      </c>
      <c r="D70" s="648">
        <v>3.0191897654584222E-3</v>
      </c>
      <c r="E70" s="635">
        <v>5.0624003002721213E-2</v>
      </c>
      <c r="F70" s="633">
        <v>5.304017089563904E-2</v>
      </c>
      <c r="G70" s="636">
        <v>5.4355053191489359E-2</v>
      </c>
      <c r="I70" s="381">
        <v>28</v>
      </c>
      <c r="J70" s="632">
        <v>5.2012780874186983E-3</v>
      </c>
      <c r="K70" s="633">
        <v>3.3779726159019934E-3</v>
      </c>
      <c r="L70" s="634">
        <v>3.2023609563128896E-3</v>
      </c>
      <c r="M70" s="635">
        <v>4.9765218849572364E-2</v>
      </c>
      <c r="N70" s="633">
        <v>5.1497812184449682E-2</v>
      </c>
      <c r="O70" s="636">
        <v>5.1839914047810902E-2</v>
      </c>
      <c r="P70" s="253"/>
      <c r="R70" s="10">
        <v>23</v>
      </c>
      <c r="S70" s="399">
        <v>1244</v>
      </c>
      <c r="T70" s="410">
        <v>6.8927304964539005</v>
      </c>
      <c r="U70" s="410">
        <f t="shared" si="1"/>
        <v>6.8927304964538999E-2</v>
      </c>
      <c r="V70" s="399">
        <v>25.850792595055982</v>
      </c>
    </row>
    <row r="71" spans="1:22" x14ac:dyDescent="0.2">
      <c r="A71" s="381">
        <v>29</v>
      </c>
      <c r="B71" s="632">
        <v>4.3497172683775558E-3</v>
      </c>
      <c r="C71" s="633">
        <v>2E-3</v>
      </c>
      <c r="D71" s="648">
        <v>2.2174840085287849E-3</v>
      </c>
      <c r="E71" s="635">
        <v>4.555691095054893E-2</v>
      </c>
      <c r="F71" s="633">
        <v>4.8038347314124943E-2</v>
      </c>
      <c r="G71" s="636">
        <v>4.8758865248226951E-2</v>
      </c>
      <c r="I71" s="381">
        <v>29</v>
      </c>
      <c r="J71" s="632">
        <v>4.3430155004291317E-3</v>
      </c>
      <c r="K71" s="633">
        <v>2.717391304347826E-3</v>
      </c>
      <c r="L71" s="634">
        <v>2.6686341302607415E-3</v>
      </c>
      <c r="M71" s="635">
        <v>4.5425960087204426E-2</v>
      </c>
      <c r="N71" s="633">
        <v>4.6491080444294848E-2</v>
      </c>
      <c r="O71" s="636">
        <v>4.7318470767302355E-2</v>
      </c>
      <c r="P71" s="253"/>
      <c r="R71" s="10">
        <v>24</v>
      </c>
      <c r="S71" s="399">
        <v>1164</v>
      </c>
      <c r="T71" s="410">
        <v>6.4494680851063828</v>
      </c>
      <c r="U71" s="410">
        <f t="shared" si="1"/>
        <v>6.4494680851063829E-2</v>
      </c>
      <c r="V71" s="399">
        <v>32.302405498281786</v>
      </c>
    </row>
    <row r="72" spans="1:22" x14ac:dyDescent="0.2">
      <c r="A72" s="384" t="s">
        <v>100</v>
      </c>
      <c r="B72" s="637">
        <v>2.5000000000000001E-2</v>
      </c>
      <c r="C72" s="638">
        <v>1.2E-2</v>
      </c>
      <c r="D72" s="649">
        <v>1.4E-2</v>
      </c>
      <c r="E72" s="640">
        <v>0.35699999999999998</v>
      </c>
      <c r="F72" s="638">
        <v>0.375</v>
      </c>
      <c r="G72" s="641">
        <v>0.38100000000000001</v>
      </c>
      <c r="I72" s="384" t="s">
        <v>100</v>
      </c>
      <c r="J72" s="637">
        <v>2.7E-2</v>
      </c>
      <c r="K72" s="638">
        <v>1.7999999999999999E-2</v>
      </c>
      <c r="L72" s="639">
        <v>1.7000000000000001E-2</v>
      </c>
      <c r="M72" s="640">
        <v>0.36899999999999999</v>
      </c>
      <c r="N72" s="638">
        <v>0.38900000000000001</v>
      </c>
      <c r="O72" s="641">
        <v>0.39700000000000002</v>
      </c>
      <c r="P72" s="253"/>
      <c r="R72" s="10">
        <v>25</v>
      </c>
      <c r="S72" s="399">
        <v>1201</v>
      </c>
      <c r="T72" s="410">
        <v>6.65447695035461</v>
      </c>
      <c r="U72" s="410">
        <f t="shared" si="1"/>
        <v>6.6544769503546097E-2</v>
      </c>
      <c r="V72" s="399">
        <v>38.959095443964081</v>
      </c>
    </row>
    <row r="73" spans="1:22" ht="13.5" thickBot="1" x14ac:dyDescent="0.25">
      <c r="A73" s="385" t="s">
        <v>34</v>
      </c>
      <c r="B73" s="642">
        <v>20.62</v>
      </c>
      <c r="C73" s="643">
        <v>20.27</v>
      </c>
      <c r="D73" s="644">
        <v>20.21</v>
      </c>
      <c r="E73" s="645">
        <v>28.28</v>
      </c>
      <c r="F73" s="643">
        <v>28.68</v>
      </c>
      <c r="G73" s="646">
        <v>28.82</v>
      </c>
      <c r="I73" s="385" t="s">
        <v>34</v>
      </c>
      <c r="J73" s="642">
        <v>20.66</v>
      </c>
      <c r="K73" s="643">
        <v>20.329999999999998</v>
      </c>
      <c r="L73" s="644">
        <v>20.29</v>
      </c>
      <c r="M73" s="645">
        <v>28.44</v>
      </c>
      <c r="N73" s="643">
        <v>28.87</v>
      </c>
      <c r="O73" s="646">
        <v>29.1</v>
      </c>
      <c r="P73" s="253"/>
      <c r="R73" s="10">
        <v>26</v>
      </c>
      <c r="S73" s="399">
        <v>1173</v>
      </c>
      <c r="T73" s="410">
        <v>6.4993351063829783</v>
      </c>
      <c r="U73" s="410">
        <f t="shared" si="1"/>
        <v>6.499335106382978E-2</v>
      </c>
      <c r="V73" s="399">
        <v>45.460591952111734</v>
      </c>
    </row>
    <row r="74" spans="1:22" ht="13.5" thickTop="1" x14ac:dyDescent="0.2">
      <c r="J74" s="253"/>
      <c r="K74" s="253"/>
      <c r="L74" s="253"/>
      <c r="M74" s="391"/>
      <c r="N74" s="391"/>
      <c r="O74" s="253"/>
      <c r="P74" s="253"/>
      <c r="R74" s="10">
        <v>27</v>
      </c>
      <c r="S74" s="399">
        <v>1097</v>
      </c>
      <c r="T74" s="410">
        <v>6.0782358156028371</v>
      </c>
      <c r="U74" s="410">
        <f t="shared" si="1"/>
        <v>6.0782358156028372E-2</v>
      </c>
      <c r="V74" s="399">
        <v>51.540849129808223</v>
      </c>
    </row>
    <row r="75" spans="1:22" ht="13.5" thickBot="1" x14ac:dyDescent="0.25">
      <c r="A75" s="757" t="s">
        <v>12</v>
      </c>
      <c r="B75" s="757"/>
      <c r="C75" s="757"/>
      <c r="D75" s="757"/>
      <c r="E75" s="757"/>
      <c r="F75" s="757"/>
      <c r="G75" s="757"/>
      <c r="I75" s="757" t="s">
        <v>13</v>
      </c>
      <c r="J75" s="757"/>
      <c r="K75" s="757"/>
      <c r="L75" s="757"/>
      <c r="M75" s="757"/>
      <c r="N75" s="757"/>
      <c r="O75" s="757"/>
      <c r="P75" s="253"/>
      <c r="R75" s="10">
        <v>28</v>
      </c>
      <c r="S75" s="399">
        <v>981</v>
      </c>
      <c r="T75" s="410">
        <v>5.4355053191489358</v>
      </c>
      <c r="U75" s="410">
        <f t="shared" si="1"/>
        <v>5.4355053191489359E-2</v>
      </c>
      <c r="V75" s="399">
        <v>56.978162066289769</v>
      </c>
    </row>
    <row r="76" spans="1:22" ht="39" thickTop="1" x14ac:dyDescent="0.2">
      <c r="A76" s="367" t="s">
        <v>113</v>
      </c>
      <c r="B76" s="368" t="s">
        <v>94</v>
      </c>
      <c r="C76" s="369" t="s">
        <v>95</v>
      </c>
      <c r="D76" s="370" t="s">
        <v>96</v>
      </c>
      <c r="E76" s="371" t="s">
        <v>94</v>
      </c>
      <c r="F76" s="369" t="s">
        <v>95</v>
      </c>
      <c r="G76" s="372" t="s">
        <v>96</v>
      </c>
      <c r="I76" s="367" t="s">
        <v>114</v>
      </c>
      <c r="J76" s="368" t="s">
        <v>94</v>
      </c>
      <c r="K76" s="369" t="s">
        <v>95</v>
      </c>
      <c r="L76" s="370" t="s">
        <v>96</v>
      </c>
      <c r="M76" s="371" t="s">
        <v>94</v>
      </c>
      <c r="N76" s="369" t="s">
        <v>95</v>
      </c>
      <c r="O76" s="372" t="s">
        <v>96</v>
      </c>
      <c r="P76" s="253"/>
      <c r="Q76" s="10" t="s">
        <v>115</v>
      </c>
      <c r="T76" s="410"/>
      <c r="U76" s="410"/>
    </row>
    <row r="77" spans="1:22" ht="13.5" thickBot="1" x14ac:dyDescent="0.25">
      <c r="A77" s="373"/>
      <c r="B77" s="374" t="s">
        <v>98</v>
      </c>
      <c r="C77" s="375"/>
      <c r="D77" s="376"/>
      <c r="E77" s="377" t="s">
        <v>99</v>
      </c>
      <c r="F77" s="375"/>
      <c r="G77" s="378"/>
      <c r="I77" s="373"/>
      <c r="J77" s="374" t="s">
        <v>98</v>
      </c>
      <c r="K77" s="375"/>
      <c r="L77" s="376"/>
      <c r="M77" s="377" t="s">
        <v>99</v>
      </c>
      <c r="N77" s="375"/>
      <c r="O77" s="378"/>
      <c r="P77" s="253"/>
      <c r="Q77" s="10" t="s">
        <v>54</v>
      </c>
      <c r="R77" s="10" t="s">
        <v>54</v>
      </c>
      <c r="S77" s="399" t="s">
        <v>59</v>
      </c>
      <c r="T77" s="410" t="s">
        <v>60</v>
      </c>
      <c r="U77" s="410" t="s">
        <v>61</v>
      </c>
      <c r="V77" s="399" t="s">
        <v>57</v>
      </c>
    </row>
    <row r="78" spans="1:22" ht="13.5" thickTop="1" x14ac:dyDescent="0.2">
      <c r="A78" s="379">
        <v>18</v>
      </c>
      <c r="B78" s="627">
        <v>5.5919861608400047E-3</v>
      </c>
      <c r="C78" s="628">
        <v>8.0000000000000002E-3</v>
      </c>
      <c r="D78" s="629">
        <v>6.5306355249461724E-3</v>
      </c>
      <c r="E78" s="630">
        <v>5.8972441171394052E-4</v>
      </c>
      <c r="F78" s="628">
        <v>4.1923312586668386E-4</v>
      </c>
      <c r="G78" s="631">
        <v>3.6043829296424453E-4</v>
      </c>
      <c r="I78" s="379">
        <v>18</v>
      </c>
      <c r="J78" s="627">
        <v>5.4916662444906023E-3</v>
      </c>
      <c r="K78" s="628">
        <v>6.081145715183733E-3</v>
      </c>
      <c r="L78" s="629">
        <v>6.1068922703779631E-3</v>
      </c>
      <c r="M78" s="630">
        <v>5.1619793520825917E-4</v>
      </c>
      <c r="N78" s="628">
        <v>5.2075356103538058E-4</v>
      </c>
      <c r="O78" s="631">
        <v>4.632387002845609E-4</v>
      </c>
      <c r="P78" s="253"/>
      <c r="Q78" s="10" t="s">
        <v>62</v>
      </c>
      <c r="R78" s="10">
        <v>18</v>
      </c>
      <c r="S78" s="399">
        <v>41</v>
      </c>
      <c r="T78" s="410">
        <v>5.8972441171394052E-2</v>
      </c>
      <c r="U78" s="410">
        <v>5.8972441171394052E-2</v>
      </c>
      <c r="V78" s="410">
        <f>T78/100</f>
        <v>5.8972441171394052E-4</v>
      </c>
    </row>
    <row r="79" spans="1:22" x14ac:dyDescent="0.2">
      <c r="A79" s="381">
        <v>19</v>
      </c>
      <c r="B79" s="632">
        <v>0.47214064448646254</v>
      </c>
      <c r="C79" s="633">
        <v>0.59599999999999997</v>
      </c>
      <c r="D79" s="634">
        <v>0.54505140380145722</v>
      </c>
      <c r="E79" s="635">
        <v>5.3449168632414709E-2</v>
      </c>
      <c r="F79" s="633">
        <v>4.5406172401560835E-2</v>
      </c>
      <c r="G79" s="636">
        <v>3.7629757785467129E-2</v>
      </c>
      <c r="I79" s="381">
        <v>19</v>
      </c>
      <c r="J79" s="632">
        <v>0.47289123055879223</v>
      </c>
      <c r="K79" s="633">
        <v>0.52107902756330537</v>
      </c>
      <c r="L79" s="634">
        <v>0.53295989374296193</v>
      </c>
      <c r="M79" s="635">
        <v>6.2086151655393378E-2</v>
      </c>
      <c r="N79" s="633">
        <v>4.5581252871802723E-2</v>
      </c>
      <c r="O79" s="636">
        <v>3.6562768843888559E-2</v>
      </c>
      <c r="P79" s="253"/>
      <c r="R79" s="10">
        <v>19</v>
      </c>
      <c r="S79" s="399">
        <v>3716</v>
      </c>
      <c r="T79" s="410">
        <v>5.3449168632414708</v>
      </c>
      <c r="U79" s="410">
        <v>5.3449168632414708</v>
      </c>
      <c r="V79" s="410">
        <f t="shared" ref="V79:V124" si="2">T79/100</f>
        <v>5.3449168632414709E-2</v>
      </c>
    </row>
    <row r="80" spans="1:22" x14ac:dyDescent="0.2">
      <c r="A80" s="381">
        <v>20</v>
      </c>
      <c r="B80" s="632">
        <v>0.22283461399203441</v>
      </c>
      <c r="C80" s="633">
        <v>0.20499999999999999</v>
      </c>
      <c r="D80" s="634">
        <v>0.21379988877956965</v>
      </c>
      <c r="E80" s="635">
        <v>6.469708302169036E-2</v>
      </c>
      <c r="F80" s="633">
        <v>5.6467477184043345E-2</v>
      </c>
      <c r="G80" s="636">
        <v>5.1398500576701263E-2</v>
      </c>
      <c r="I80" s="381">
        <v>20</v>
      </c>
      <c r="J80" s="632">
        <v>0.22361821774152693</v>
      </c>
      <c r="K80" s="633">
        <v>0.21769135110758844</v>
      </c>
      <c r="L80" s="634">
        <v>0.21782692807437992</v>
      </c>
      <c r="M80" s="635">
        <v>6.7443930224279108E-2</v>
      </c>
      <c r="N80" s="633">
        <v>5.9733496706999539E-2</v>
      </c>
      <c r="O80" s="636">
        <v>5.5555555555555552E-2</v>
      </c>
      <c r="P80" s="253"/>
      <c r="R80" s="10">
        <v>20</v>
      </c>
      <c r="S80" s="399">
        <v>4498</v>
      </c>
      <c r="T80" s="410">
        <v>6.4697083021690354</v>
      </c>
      <c r="U80" s="410">
        <v>6.4697083021690354</v>
      </c>
      <c r="V80" s="410">
        <f t="shared" si="2"/>
        <v>6.469708302169036E-2</v>
      </c>
    </row>
    <row r="81" spans="1:22" x14ac:dyDescent="0.2">
      <c r="A81" s="381">
        <v>21</v>
      </c>
      <c r="B81" s="632">
        <v>9.7024982902200574E-2</v>
      </c>
      <c r="C81" s="633">
        <v>7.0000000000000007E-2</v>
      </c>
      <c r="D81" s="634">
        <v>8.0463703640330231E-2</v>
      </c>
      <c r="E81" s="635">
        <v>6.2108049019043786E-2</v>
      </c>
      <c r="F81" s="633">
        <v>5.7692927859653652E-2</v>
      </c>
      <c r="G81" s="636">
        <v>5.6408592848904267E-2</v>
      </c>
      <c r="I81" s="381">
        <v>21</v>
      </c>
      <c r="J81" s="632">
        <v>9.7613860884543296E-2</v>
      </c>
      <c r="K81" s="633">
        <v>8.6789565027262663E-2</v>
      </c>
      <c r="L81" s="634">
        <v>8.3879536857910081E-2</v>
      </c>
      <c r="M81" s="635">
        <v>6.2459950160199361E-2</v>
      </c>
      <c r="N81" s="633">
        <v>5.958033389493031E-2</v>
      </c>
      <c r="O81" s="636">
        <v>5.8599695585996953E-2</v>
      </c>
      <c r="P81" s="253"/>
      <c r="R81" s="10">
        <v>21</v>
      </c>
      <c r="S81" s="399">
        <v>4318</v>
      </c>
      <c r="T81" s="410">
        <v>6.2108049019043783</v>
      </c>
      <c r="U81" s="410">
        <v>6.2108049019043783</v>
      </c>
      <c r="V81" s="410">
        <f t="shared" si="2"/>
        <v>6.2108049019043786E-2</v>
      </c>
    </row>
    <row r="82" spans="1:22" x14ac:dyDescent="0.2">
      <c r="A82" s="381">
        <v>22</v>
      </c>
      <c r="B82" s="632">
        <v>6.7224524278875167E-2</v>
      </c>
      <c r="C82" s="633">
        <v>4.5999999999999999E-2</v>
      </c>
      <c r="D82" s="634">
        <v>5.6422979851991274E-2</v>
      </c>
      <c r="E82" s="635">
        <v>6.6739543179333755E-2</v>
      </c>
      <c r="F82" s="633">
        <v>6.6013092973007836E-2</v>
      </c>
      <c r="G82" s="636">
        <v>6.5131199538638981E-2</v>
      </c>
      <c r="I82" s="381">
        <v>22</v>
      </c>
      <c r="J82" s="632">
        <v>6.9294290490906324E-2</v>
      </c>
      <c r="K82" s="633">
        <v>6.3284911925878345E-2</v>
      </c>
      <c r="L82" s="634">
        <v>5.9986140386336734E-2</v>
      </c>
      <c r="M82" s="635">
        <v>6.7568529725881094E-2</v>
      </c>
      <c r="N82" s="633">
        <v>6.625823250114872E-2</v>
      </c>
      <c r="O82" s="636">
        <v>6.5482099133081867E-2</v>
      </c>
      <c r="P82" s="253"/>
      <c r="R82" s="10">
        <v>22</v>
      </c>
      <c r="S82" s="399">
        <v>4640</v>
      </c>
      <c r="T82" s="410">
        <v>6.6739543179333758</v>
      </c>
      <c r="U82" s="410">
        <v>6.6739543179333758</v>
      </c>
      <c r="V82" s="410">
        <f t="shared" si="2"/>
        <v>6.6739543179333755E-2</v>
      </c>
    </row>
    <row r="83" spans="1:22" x14ac:dyDescent="0.2">
      <c r="A83" s="381">
        <v>23</v>
      </c>
      <c r="B83" s="632">
        <v>4.2563463008408096E-2</v>
      </c>
      <c r="C83" s="633">
        <v>2.7999999999999997E-2</v>
      </c>
      <c r="D83" s="634">
        <v>3.4350002138854425E-2</v>
      </c>
      <c r="E83" s="635">
        <v>6.5027904033139641E-2</v>
      </c>
      <c r="F83" s="633">
        <v>6.3594440323776966E-2</v>
      </c>
      <c r="G83" s="636">
        <v>6.2680219146482127E-2</v>
      </c>
      <c r="I83" s="381">
        <v>23</v>
      </c>
      <c r="J83" s="632">
        <v>4.2879578499417398E-2</v>
      </c>
      <c r="K83" s="633">
        <v>3.8249723273706217E-2</v>
      </c>
      <c r="L83" s="634">
        <v>3.6150492305026996E-2</v>
      </c>
      <c r="M83" s="635">
        <v>6.4311142755428985E-2</v>
      </c>
      <c r="N83" s="633">
        <v>6.2643590136314903E-2</v>
      </c>
      <c r="O83" s="636">
        <v>6.204089735953941E-2</v>
      </c>
      <c r="P83" s="253"/>
      <c r="R83" s="10">
        <v>23</v>
      </c>
      <c r="S83" s="399">
        <v>4521</v>
      </c>
      <c r="T83" s="410">
        <v>6.5027904033139636</v>
      </c>
      <c r="U83" s="410">
        <v>6.5027904033139636</v>
      </c>
      <c r="V83" s="410">
        <f t="shared" si="2"/>
        <v>6.5027904033139641E-2</v>
      </c>
    </row>
    <row r="84" spans="1:22" x14ac:dyDescent="0.2">
      <c r="A84" s="381">
        <v>24</v>
      </c>
      <c r="B84" s="632">
        <v>2.5536066299231604E-2</v>
      </c>
      <c r="C84" s="633">
        <v>1.4999999999999999E-2</v>
      </c>
      <c r="D84" s="634">
        <v>1.9477834338594915E-2</v>
      </c>
      <c r="E84" s="635">
        <v>6.0382026350612739E-2</v>
      </c>
      <c r="F84" s="633">
        <v>6.0821051952658911E-2</v>
      </c>
      <c r="G84" s="636">
        <v>6.0697808535178775E-2</v>
      </c>
      <c r="I84" s="381">
        <v>24</v>
      </c>
      <c r="J84" s="632">
        <v>2.7397537869192967E-2</v>
      </c>
      <c r="K84" s="633">
        <v>2.4338248356724108E-2</v>
      </c>
      <c r="L84" s="634">
        <v>2.2825051251696361E-2</v>
      </c>
      <c r="M84" s="635">
        <v>6.0074759700961197E-2</v>
      </c>
      <c r="N84" s="633">
        <v>5.9365905958033392E-2</v>
      </c>
      <c r="O84" s="636">
        <v>5.9592349943749588E-2</v>
      </c>
      <c r="P84" s="253"/>
      <c r="R84" s="10">
        <v>24</v>
      </c>
      <c r="S84" s="399">
        <v>4198</v>
      </c>
      <c r="T84" s="410">
        <v>6.0382026350612739</v>
      </c>
      <c r="U84" s="410">
        <v>6.0382026350612739</v>
      </c>
      <c r="V84" s="410">
        <f t="shared" si="2"/>
        <v>6.0382026350612739E-2</v>
      </c>
    </row>
    <row r="85" spans="1:22" x14ac:dyDescent="0.2">
      <c r="A85" s="381">
        <v>25</v>
      </c>
      <c r="B85" s="632">
        <v>1.4915315605262098E-2</v>
      </c>
      <c r="C85" s="633">
        <v>9.0000000000000011E-3</v>
      </c>
      <c r="D85" s="634">
        <v>1.1692404214969129E-2</v>
      </c>
      <c r="E85" s="635">
        <v>5.8195730970600081E-2</v>
      </c>
      <c r="F85" s="633">
        <v>5.9563352575058855E-2</v>
      </c>
      <c r="G85" s="636">
        <v>5.9652537485582469E-2</v>
      </c>
      <c r="I85" s="381">
        <v>25</v>
      </c>
      <c r="J85" s="632">
        <v>1.380009119002989E-2</v>
      </c>
      <c r="K85" s="633">
        <v>1.1779657542670512E-2</v>
      </c>
      <c r="L85" s="634">
        <v>1.1073253833049404E-2</v>
      </c>
      <c r="M85" s="635">
        <v>5.6283374866500535E-2</v>
      </c>
      <c r="N85" s="633">
        <v>5.8538826772859549E-2</v>
      </c>
      <c r="O85" s="636">
        <v>5.8765137978955731E-2</v>
      </c>
      <c r="P85" s="253"/>
      <c r="R85" s="10">
        <v>25</v>
      </c>
      <c r="S85" s="399">
        <v>4046</v>
      </c>
      <c r="T85" s="410">
        <v>5.8195730970600081</v>
      </c>
      <c r="U85" s="410">
        <v>5.8195730970600081</v>
      </c>
      <c r="V85" s="410">
        <f t="shared" si="2"/>
        <v>5.8195730970600081E-2</v>
      </c>
    </row>
    <row r="86" spans="1:22" x14ac:dyDescent="0.2">
      <c r="A86" s="381">
        <v>26</v>
      </c>
      <c r="B86" s="632">
        <v>7.6437220903568413E-3</v>
      </c>
      <c r="C86" s="633">
        <v>4.0000000000000001E-3</v>
      </c>
      <c r="D86" s="634">
        <v>4.7482568336399021E-3</v>
      </c>
      <c r="E86" s="635">
        <v>5.0342327829238823E-2</v>
      </c>
      <c r="F86" s="633">
        <v>5.063046212389951E-2</v>
      </c>
      <c r="G86" s="636">
        <v>5.1506632064590538E-2</v>
      </c>
      <c r="I86" s="381">
        <v>26</v>
      </c>
      <c r="J86" s="632">
        <v>7.6194336085921273E-3</v>
      </c>
      <c r="K86" s="633">
        <v>5.2065539718764093E-3</v>
      </c>
      <c r="L86" s="634">
        <v>4.6487454162215227E-3</v>
      </c>
      <c r="M86" s="635">
        <v>4.818440726237095E-2</v>
      </c>
      <c r="N86" s="633">
        <v>4.8767039362842698E-2</v>
      </c>
      <c r="O86" s="636">
        <v>4.9765071801998545E-2</v>
      </c>
      <c r="P86" s="253"/>
      <c r="R86" s="10">
        <v>26</v>
      </c>
      <c r="S86" s="399">
        <v>3500</v>
      </c>
      <c r="T86" s="410">
        <v>5.0342327829238824</v>
      </c>
      <c r="U86" s="410">
        <v>5.0342327829238824</v>
      </c>
      <c r="V86" s="410">
        <f t="shared" si="2"/>
        <v>5.0342327829238823E-2</v>
      </c>
    </row>
    <row r="87" spans="1:22" x14ac:dyDescent="0.2">
      <c r="A87" s="381">
        <v>27</v>
      </c>
      <c r="B87" s="632">
        <v>6.2155529629480634E-3</v>
      </c>
      <c r="C87" s="633">
        <v>3.0000000000000001E-3</v>
      </c>
      <c r="D87" s="634">
        <v>3.6930886483865911E-3</v>
      </c>
      <c r="E87" s="635">
        <v>4.9723836373051035E-2</v>
      </c>
      <c r="F87" s="633">
        <v>5.1081943951755943E-2</v>
      </c>
      <c r="G87" s="636">
        <v>5.1362456747404847E-2</v>
      </c>
      <c r="I87" s="381">
        <v>27</v>
      </c>
      <c r="J87" s="632">
        <v>5.7449718830741171E-3</v>
      </c>
      <c r="K87" s="633">
        <v>4.2499692526340241E-3</v>
      </c>
      <c r="L87" s="634">
        <v>4.1145728062830251E-3</v>
      </c>
      <c r="M87" s="635">
        <v>4.4072623709505161E-2</v>
      </c>
      <c r="N87" s="633">
        <v>4.4264052688007351E-2</v>
      </c>
      <c r="O87" s="636">
        <v>4.5066507841969423E-2</v>
      </c>
      <c r="P87" s="253"/>
      <c r="R87" s="10">
        <v>27</v>
      </c>
      <c r="S87" s="399">
        <v>3457</v>
      </c>
      <c r="T87" s="410">
        <v>4.9723836373051036</v>
      </c>
      <c r="U87" s="410">
        <v>4.9723836373051036</v>
      </c>
      <c r="V87" s="410">
        <f t="shared" si="2"/>
        <v>4.9723836373051035E-2</v>
      </c>
    </row>
    <row r="88" spans="1:22" x14ac:dyDescent="0.2">
      <c r="A88" s="381">
        <v>28</v>
      </c>
      <c r="B88" s="632">
        <v>5.7428490968338894E-3</v>
      </c>
      <c r="C88" s="633">
        <v>2E-3</v>
      </c>
      <c r="D88" s="634">
        <v>3.1797635852903851E-3</v>
      </c>
      <c r="E88" s="635">
        <v>4.8227950060410786E-2</v>
      </c>
      <c r="F88" s="633">
        <v>4.9469508852268695E-2</v>
      </c>
      <c r="G88" s="636">
        <v>5.0317185697808534E-2</v>
      </c>
      <c r="I88" s="381">
        <v>28</v>
      </c>
      <c r="J88" s="632">
        <v>4.5088403667865647E-3</v>
      </c>
      <c r="K88" s="633">
        <v>2.80142667778127E-3</v>
      </c>
      <c r="L88" s="634">
        <v>2.5120549764675311E-3</v>
      </c>
      <c r="M88" s="635">
        <v>4.4019223923104304E-2</v>
      </c>
      <c r="N88" s="633">
        <v>4.5213662122836576E-2</v>
      </c>
      <c r="O88" s="636">
        <v>4.6092250678313809E-2</v>
      </c>
      <c r="P88" s="253"/>
      <c r="R88" s="10">
        <v>28</v>
      </c>
      <c r="S88" s="399">
        <v>3353</v>
      </c>
      <c r="T88" s="410">
        <v>4.8227950060410789</v>
      </c>
      <c r="U88" s="410">
        <v>4.8227950060410789</v>
      </c>
      <c r="V88" s="410">
        <f t="shared" si="2"/>
        <v>4.8227950060410786E-2</v>
      </c>
    </row>
    <row r="89" spans="1:22" x14ac:dyDescent="0.2">
      <c r="A89" s="381">
        <v>29</v>
      </c>
      <c r="B89" s="632">
        <v>4.2241622078287803E-3</v>
      </c>
      <c r="C89" s="633">
        <v>2E-3</v>
      </c>
      <c r="D89" s="634">
        <v>2.4240350201765268E-3</v>
      </c>
      <c r="E89" s="635">
        <v>4.3006731488406877E-2</v>
      </c>
      <c r="F89" s="633">
        <v>4.3310006772227412E-2</v>
      </c>
      <c r="G89" s="636">
        <v>4.4405997693194921E-2</v>
      </c>
      <c r="I89" s="381">
        <v>29</v>
      </c>
      <c r="J89" s="632">
        <v>4.0630224428795788E-3</v>
      </c>
      <c r="K89" s="633">
        <v>2.3914617981059621E-3</v>
      </c>
      <c r="L89" s="634">
        <v>2.3099356105448559E-3</v>
      </c>
      <c r="M89" s="635">
        <v>4.2897828408686368E-2</v>
      </c>
      <c r="N89" s="633">
        <v>4.4631643436973505E-2</v>
      </c>
      <c r="O89" s="636">
        <v>4.5992985242538545E-2</v>
      </c>
      <c r="P89" s="253"/>
      <c r="R89" s="10">
        <v>29</v>
      </c>
      <c r="S89" s="399">
        <v>2990</v>
      </c>
      <c r="T89" s="410">
        <v>4.300673148840688</v>
      </c>
      <c r="U89" s="410">
        <v>4.300673148840688</v>
      </c>
      <c r="V89" s="410">
        <f t="shared" si="2"/>
        <v>4.3006731488406877E-2</v>
      </c>
    </row>
    <row r="90" spans="1:22" x14ac:dyDescent="0.2">
      <c r="A90" s="384" t="s">
        <v>100</v>
      </c>
      <c r="B90" s="637">
        <v>2.8000000000000001E-2</v>
      </c>
      <c r="C90" s="638">
        <v>1.2E-2</v>
      </c>
      <c r="D90" s="639">
        <v>1.7999999999999999E-2</v>
      </c>
      <c r="E90" s="640">
        <v>0.378</v>
      </c>
      <c r="F90" s="638">
        <v>0.39600000000000002</v>
      </c>
      <c r="G90" s="641">
        <v>0.40799999999999997</v>
      </c>
      <c r="I90" s="384" t="s">
        <v>100</v>
      </c>
      <c r="J90" s="637">
        <v>2.4975935964334565E-2</v>
      </c>
      <c r="K90" s="638">
        <v>1.6002295803326183E-2</v>
      </c>
      <c r="L90" s="639">
        <v>1.5548754078480062E-2</v>
      </c>
      <c r="M90" s="640">
        <v>0.3800818796724813</v>
      </c>
      <c r="N90" s="638">
        <v>0.40490120998621537</v>
      </c>
      <c r="O90" s="641">
        <v>0.41602144133412744</v>
      </c>
      <c r="P90" s="253"/>
      <c r="R90" s="10">
        <v>30</v>
      </c>
      <c r="S90" s="399">
        <v>2677</v>
      </c>
      <c r="T90" s="410">
        <v>3.8504689028249239</v>
      </c>
      <c r="U90" s="410">
        <v>3.8504689028249239</v>
      </c>
      <c r="V90" s="410">
        <f t="shared" si="2"/>
        <v>3.8504689028249238E-2</v>
      </c>
    </row>
    <row r="91" spans="1:22" ht="13.5" thickBot="1" x14ac:dyDescent="0.25">
      <c r="A91" s="385" t="s">
        <v>34</v>
      </c>
      <c r="B91" s="642">
        <v>20.69</v>
      </c>
      <c r="C91" s="643">
        <v>20.04</v>
      </c>
      <c r="D91" s="644">
        <v>20.28</v>
      </c>
      <c r="E91" s="645">
        <v>28.54</v>
      </c>
      <c r="F91" s="643">
        <v>28.9</v>
      </c>
      <c r="G91" s="646">
        <v>29.16</v>
      </c>
      <c r="I91" s="385" t="s">
        <v>34</v>
      </c>
      <c r="J91" s="642">
        <v>20.616211560869345</v>
      </c>
      <c r="K91" s="643">
        <v>20.314005766839308</v>
      </c>
      <c r="L91" s="644">
        <v>20.262047757918747</v>
      </c>
      <c r="M91" s="645">
        <v>28.466518333926665</v>
      </c>
      <c r="N91" s="643">
        <v>28.905958033389492</v>
      </c>
      <c r="O91" s="646">
        <v>29.138045132684798</v>
      </c>
      <c r="P91" s="253"/>
      <c r="R91" s="10">
        <v>31</v>
      </c>
      <c r="S91" s="399">
        <v>2421</v>
      </c>
      <c r="T91" s="410">
        <v>3.482250733559634</v>
      </c>
      <c r="U91" s="410">
        <v>3.482250733559634</v>
      </c>
      <c r="V91" s="410">
        <f t="shared" si="2"/>
        <v>3.4822507335596338E-2</v>
      </c>
    </row>
    <row r="92" spans="1:22" ht="13.5" thickTop="1" x14ac:dyDescent="0.2">
      <c r="J92" s="253"/>
      <c r="K92" s="253"/>
      <c r="L92" s="253"/>
      <c r="M92" s="391"/>
      <c r="N92" s="391"/>
      <c r="O92" s="253"/>
      <c r="P92" s="253"/>
      <c r="R92" s="10">
        <v>32</v>
      </c>
      <c r="S92" s="399">
        <v>2530</v>
      </c>
      <c r="T92" s="410">
        <v>3.6390311259421209</v>
      </c>
      <c r="U92" s="410">
        <v>3.6390311259421209</v>
      </c>
      <c r="V92" s="410">
        <f t="shared" si="2"/>
        <v>3.6390311259421208E-2</v>
      </c>
    </row>
    <row r="93" spans="1:22" ht="13.5" thickBot="1" x14ac:dyDescent="0.25">
      <c r="A93" s="757" t="s">
        <v>14</v>
      </c>
      <c r="B93" s="757"/>
      <c r="C93" s="757"/>
      <c r="D93" s="757"/>
      <c r="E93" s="757"/>
      <c r="F93" s="757"/>
      <c r="G93" s="757"/>
      <c r="I93" s="756" t="s">
        <v>15</v>
      </c>
      <c r="J93" s="757"/>
      <c r="K93" s="757"/>
      <c r="L93" s="757"/>
      <c r="M93" s="757"/>
      <c r="N93" s="757"/>
      <c r="O93" s="757"/>
      <c r="P93" s="253"/>
      <c r="R93" s="10">
        <v>33</v>
      </c>
      <c r="S93" s="399">
        <v>2444</v>
      </c>
      <c r="T93" s="410">
        <v>3.5153328347045623</v>
      </c>
      <c r="U93" s="410">
        <v>3.5153328347045623</v>
      </c>
      <c r="V93" s="410">
        <f t="shared" si="2"/>
        <v>3.5153328347045626E-2</v>
      </c>
    </row>
    <row r="94" spans="1:22" ht="39" thickTop="1" x14ac:dyDescent="0.2">
      <c r="A94" s="367" t="s">
        <v>116</v>
      </c>
      <c r="B94" s="368" t="s">
        <v>94</v>
      </c>
      <c r="C94" s="369" t="s">
        <v>95</v>
      </c>
      <c r="D94" s="370" t="s">
        <v>96</v>
      </c>
      <c r="E94" s="371" t="s">
        <v>94</v>
      </c>
      <c r="F94" s="369" t="s">
        <v>95</v>
      </c>
      <c r="G94" s="372" t="s">
        <v>96</v>
      </c>
      <c r="I94" s="367" t="s">
        <v>117</v>
      </c>
      <c r="J94" s="368" t="s">
        <v>94</v>
      </c>
      <c r="K94" s="369" t="s">
        <v>95</v>
      </c>
      <c r="L94" s="370" t="s">
        <v>96</v>
      </c>
      <c r="M94" s="371" t="s">
        <v>94</v>
      </c>
      <c r="N94" s="369" t="s">
        <v>95</v>
      </c>
      <c r="O94" s="372" t="s">
        <v>96</v>
      </c>
      <c r="P94" s="253"/>
      <c r="R94" s="10">
        <v>34</v>
      </c>
      <c r="S94" s="399">
        <v>2045</v>
      </c>
      <c r="T94" s="410">
        <v>2.9414302974512401</v>
      </c>
      <c r="U94" s="410">
        <v>2.9414302974512401</v>
      </c>
      <c r="V94" s="410">
        <f t="shared" si="2"/>
        <v>2.9414302974512401E-2</v>
      </c>
    </row>
    <row r="95" spans="1:22" ht="13.5" thickBot="1" x14ac:dyDescent="0.25">
      <c r="A95" s="373"/>
      <c r="B95" s="374" t="s">
        <v>98</v>
      </c>
      <c r="C95" s="375"/>
      <c r="D95" s="376"/>
      <c r="E95" s="377" t="s">
        <v>99</v>
      </c>
      <c r="F95" s="375"/>
      <c r="G95" s="378"/>
      <c r="I95" s="373"/>
      <c r="J95" s="374" t="s">
        <v>98</v>
      </c>
      <c r="K95" s="375"/>
      <c r="L95" s="376"/>
      <c r="M95" s="377" t="s">
        <v>99</v>
      </c>
      <c r="N95" s="375"/>
      <c r="O95" s="378"/>
      <c r="P95" s="253" t="s">
        <v>118</v>
      </c>
      <c r="R95" s="10">
        <v>35</v>
      </c>
      <c r="S95" s="399">
        <v>1758</v>
      </c>
      <c r="T95" s="410">
        <v>2.5286232092514815</v>
      </c>
      <c r="U95" s="410">
        <v>2.5286232092514815</v>
      </c>
      <c r="V95" s="410">
        <f t="shared" si="2"/>
        <v>2.5286232092514814E-2</v>
      </c>
    </row>
    <row r="96" spans="1:22" ht="13.5" thickTop="1" x14ac:dyDescent="0.2">
      <c r="A96" s="379">
        <v>18</v>
      </c>
      <c r="B96" s="627">
        <v>5.6390416612795754E-3</v>
      </c>
      <c r="C96" s="628">
        <v>6.2918126791971967E-3</v>
      </c>
      <c r="D96" s="629">
        <v>6.3229365584553361E-3</v>
      </c>
      <c r="E96" s="630">
        <v>7.1024054725903226E-4</v>
      </c>
      <c r="F96" s="628">
        <v>4.0251416540235937E-4</v>
      </c>
      <c r="G96" s="631">
        <v>2.6699596168607947E-4</v>
      </c>
      <c r="I96" s="379">
        <v>18</v>
      </c>
      <c r="J96" s="627">
        <v>5.137099908062972E-3</v>
      </c>
      <c r="K96" s="628">
        <v>5.5628864912416883E-3</v>
      </c>
      <c r="L96" s="629">
        <v>5.6734867276041169E-3</v>
      </c>
      <c r="M96" s="630">
        <v>9.2790728501903155E-4</v>
      </c>
      <c r="N96" s="628">
        <v>9.2898100394016086E-4</v>
      </c>
      <c r="O96" s="631">
        <v>7.0224719101123594E-4</v>
      </c>
      <c r="P96" s="253"/>
      <c r="R96" s="10">
        <v>36</v>
      </c>
      <c r="S96" s="399">
        <v>1595</v>
      </c>
      <c r="T96" s="410">
        <v>2.2941717967895978</v>
      </c>
      <c r="U96" s="410">
        <v>2.2941717967895978</v>
      </c>
      <c r="V96" s="410">
        <f t="shared" si="2"/>
        <v>2.2941717967895979E-2</v>
      </c>
    </row>
    <row r="97" spans="1:22" x14ac:dyDescent="0.2">
      <c r="A97" s="381">
        <v>19</v>
      </c>
      <c r="B97" s="632">
        <v>0.46197376403544538</v>
      </c>
      <c r="C97" s="633">
        <v>0.50801741531273226</v>
      </c>
      <c r="D97" s="634">
        <v>0.52007921352288</v>
      </c>
      <c r="E97" s="635">
        <v>6.3454385735379329E-2</v>
      </c>
      <c r="F97" s="633">
        <v>4.8889989782332721E-2</v>
      </c>
      <c r="G97" s="636">
        <v>3.9515402329539769E-2</v>
      </c>
      <c r="I97" s="381">
        <v>19</v>
      </c>
      <c r="J97" s="632">
        <v>0.46549518041456966</v>
      </c>
      <c r="K97" s="633">
        <v>0.5092887267458408</v>
      </c>
      <c r="L97" s="634">
        <v>0.5216729933809322</v>
      </c>
      <c r="M97" s="635">
        <v>6.8494707141098718E-2</v>
      </c>
      <c r="N97" s="633">
        <v>5.3688695262196877E-2</v>
      </c>
      <c r="O97" s="636">
        <v>4.3188202247191013E-2</v>
      </c>
      <c r="P97" s="258"/>
      <c r="R97" s="10">
        <v>37</v>
      </c>
      <c r="S97" s="399">
        <v>1336</v>
      </c>
      <c r="T97" s="410">
        <v>1.9216385708532306</v>
      </c>
      <c r="U97" s="410">
        <v>1.9216385708532306</v>
      </c>
      <c r="V97" s="410">
        <f t="shared" si="2"/>
        <v>1.9216385708532305E-2</v>
      </c>
    </row>
    <row r="98" spans="1:22" x14ac:dyDescent="0.2">
      <c r="A98" s="381">
        <v>20</v>
      </c>
      <c r="B98" s="632">
        <v>0.23297098926891366</v>
      </c>
      <c r="C98" s="633">
        <v>0.22739460550069024</v>
      </c>
      <c r="D98" s="634">
        <v>0.22662140179644955</v>
      </c>
      <c r="E98" s="635">
        <v>7.1379174999532738E-2</v>
      </c>
      <c r="F98" s="633">
        <v>6.2389695637365697E-2</v>
      </c>
      <c r="G98" s="636">
        <v>5.7404131762507089E-2</v>
      </c>
      <c r="I98" s="381">
        <v>20</v>
      </c>
      <c r="J98" s="632">
        <v>0.22762470736538809</v>
      </c>
      <c r="K98" s="633">
        <v>0.22220497296178426</v>
      </c>
      <c r="L98" s="634">
        <v>0.2224171246111469</v>
      </c>
      <c r="M98" s="635">
        <v>6.8892381691821158E-2</v>
      </c>
      <c r="N98" s="633">
        <v>6.0031393151167636E-2</v>
      </c>
      <c r="O98" s="636">
        <v>5.5547752808988764E-2</v>
      </c>
      <c r="P98" s="258"/>
      <c r="R98" s="10">
        <v>38</v>
      </c>
      <c r="S98" s="399">
        <v>1237</v>
      </c>
      <c r="T98" s="410">
        <v>1.7792417007076693</v>
      </c>
      <c r="U98" s="410">
        <v>1.7792417007076693</v>
      </c>
      <c r="V98" s="410">
        <f t="shared" si="2"/>
        <v>1.7792417007076691E-2</v>
      </c>
    </row>
    <row r="99" spans="1:22" x14ac:dyDescent="0.2">
      <c r="A99" s="381">
        <v>21</v>
      </c>
      <c r="B99" s="632">
        <v>9.7226228008234786E-2</v>
      </c>
      <c r="C99" s="633">
        <v>8.7899543378995429E-2</v>
      </c>
      <c r="D99" s="634">
        <v>8.5083810736261409E-2</v>
      </c>
      <c r="E99" s="635">
        <v>6.4276769526942418E-2</v>
      </c>
      <c r="F99" s="633">
        <v>6.099637737251138E-2</v>
      </c>
      <c r="G99" s="636">
        <v>5.9907218903314088E-2</v>
      </c>
      <c r="I99" s="381">
        <v>21</v>
      </c>
      <c r="J99" s="632">
        <v>0.10252400314671065</v>
      </c>
      <c r="K99" s="633">
        <v>9.2240420191984265E-2</v>
      </c>
      <c r="L99" s="634">
        <v>8.9227227254662811E-2</v>
      </c>
      <c r="M99" s="635">
        <v>6.4972446834699951E-2</v>
      </c>
      <c r="N99" s="633">
        <v>6.0223596117500083E-2</v>
      </c>
      <c r="O99" s="636">
        <v>5.8707865168539326E-2</v>
      </c>
      <c r="P99" s="258"/>
      <c r="R99" s="10">
        <v>39</v>
      </c>
      <c r="S99" s="399">
        <v>1060</v>
      </c>
      <c r="T99" s="410">
        <v>1.5246533571140901</v>
      </c>
      <c r="U99" s="410">
        <v>1.5246533571140901</v>
      </c>
      <c r="V99" s="410">
        <f t="shared" si="2"/>
        <v>1.5246533571140902E-2</v>
      </c>
    </row>
    <row r="100" spans="1:22" x14ac:dyDescent="0.2">
      <c r="A100" s="381">
        <v>22</v>
      </c>
      <c r="B100" s="632">
        <v>6.9548180489114764E-2</v>
      </c>
      <c r="C100" s="633">
        <v>6.2825209727089312E-2</v>
      </c>
      <c r="D100" s="634">
        <v>5.9608175967182972E-2</v>
      </c>
      <c r="E100" s="635">
        <v>6.9042857409864863E-2</v>
      </c>
      <c r="F100" s="633">
        <v>6.7808155556243616E-2</v>
      </c>
      <c r="G100" s="636">
        <v>6.7483229316156593E-2</v>
      </c>
      <c r="I100" s="381">
        <v>22</v>
      </c>
      <c r="J100" s="632">
        <v>7.1246457581013584E-2</v>
      </c>
      <c r="K100" s="633">
        <v>6.6392403425703128E-2</v>
      </c>
      <c r="L100" s="634">
        <v>6.310726178892985E-2</v>
      </c>
      <c r="M100" s="635">
        <v>6.8570454674569653E-2</v>
      </c>
      <c r="N100" s="633">
        <v>6.8648492808405681E-2</v>
      </c>
      <c r="O100" s="636">
        <v>6.839887640449438E-2</v>
      </c>
      <c r="P100" s="258"/>
      <c r="R100" s="10">
        <v>40</v>
      </c>
      <c r="S100" s="399">
        <v>995</v>
      </c>
      <c r="T100" s="410">
        <v>1.431160462574075</v>
      </c>
      <c r="U100" s="410">
        <v>1.431160462574075</v>
      </c>
      <c r="V100" s="410">
        <f t="shared" si="2"/>
        <v>1.4311604625740749E-2</v>
      </c>
    </row>
    <row r="101" spans="1:22" x14ac:dyDescent="0.2">
      <c r="A101" s="381">
        <v>23</v>
      </c>
      <c r="B101" s="632">
        <v>4.4764244298799591E-2</v>
      </c>
      <c r="C101" s="633">
        <v>3.918445364765849E-2</v>
      </c>
      <c r="D101" s="634">
        <v>3.7456680104675011E-2</v>
      </c>
      <c r="E101" s="635">
        <v>6.7547614152477425E-2</v>
      </c>
      <c r="F101" s="633">
        <v>6.8613183887048332E-2</v>
      </c>
      <c r="G101" s="636">
        <v>6.8184093715582553E-2</v>
      </c>
      <c r="I101" s="381">
        <v>23</v>
      </c>
      <c r="J101" s="632">
        <v>4.4916451041163145E-2</v>
      </c>
      <c r="K101" s="633">
        <v>4.0492638878108105E-2</v>
      </c>
      <c r="L101" s="634">
        <v>3.8672897452412605E-2</v>
      </c>
      <c r="M101" s="635">
        <v>6.8797697274982486E-2</v>
      </c>
      <c r="N101" s="633">
        <v>6.8968831085626417E-2</v>
      </c>
      <c r="O101" s="636">
        <v>6.931179775280899E-2</v>
      </c>
      <c r="P101" s="258"/>
      <c r="R101" s="10">
        <v>41</v>
      </c>
      <c r="S101" s="399">
        <v>937</v>
      </c>
      <c r="T101" s="410">
        <v>1.347736033599908</v>
      </c>
      <c r="U101" s="410">
        <v>1.347736033599908</v>
      </c>
      <c r="V101" s="410">
        <f t="shared" si="2"/>
        <v>1.347736033599908E-2</v>
      </c>
    </row>
    <row r="102" spans="1:22" x14ac:dyDescent="0.2">
      <c r="A102" s="381">
        <v>24</v>
      </c>
      <c r="B102" s="632">
        <v>2.8036081910312385E-2</v>
      </c>
      <c r="C102" s="633">
        <v>2.564510990761389E-2</v>
      </c>
      <c r="D102" s="634">
        <v>2.4273286653935921E-2</v>
      </c>
      <c r="E102" s="635">
        <v>6.1622712745079716E-2</v>
      </c>
      <c r="F102" s="633">
        <v>6.1956218843855465E-2</v>
      </c>
      <c r="G102" s="636">
        <v>6.2143310082435003E-2</v>
      </c>
      <c r="I102" s="381">
        <v>24</v>
      </c>
      <c r="J102" s="632">
        <v>2.8055010568019182E-2</v>
      </c>
      <c r="K102" s="633">
        <v>2.513648477321535E-2</v>
      </c>
      <c r="L102" s="634">
        <v>2.3406558769922297E-2</v>
      </c>
      <c r="M102" s="635">
        <v>6.154487094513985E-2</v>
      </c>
      <c r="N102" s="633">
        <v>6.336291123426338E-2</v>
      </c>
      <c r="O102" s="636">
        <v>6.344803370786517E-2</v>
      </c>
      <c r="P102" s="258"/>
      <c r="R102" s="10">
        <v>42</v>
      </c>
      <c r="S102" s="399">
        <v>925</v>
      </c>
      <c r="T102" s="410">
        <v>1.3304758069155975</v>
      </c>
      <c r="U102" s="410">
        <v>1.3304758069155975</v>
      </c>
      <c r="V102" s="410">
        <f t="shared" si="2"/>
        <v>1.3304758069155976E-2</v>
      </c>
    </row>
    <row r="103" spans="1:22" x14ac:dyDescent="0.2">
      <c r="A103" s="381">
        <v>25</v>
      </c>
      <c r="B103" s="632">
        <v>1.5037444430078867E-2</v>
      </c>
      <c r="C103" s="633">
        <v>1.2888924285865987E-2</v>
      </c>
      <c r="D103" s="634">
        <v>1.2235660230567933E-2</v>
      </c>
      <c r="E103" s="635">
        <v>5.4277330243163932E-2</v>
      </c>
      <c r="F103" s="633">
        <v>5.489673963526024E-2</v>
      </c>
      <c r="G103" s="636">
        <v>5.5768781497179856E-2</v>
      </c>
      <c r="I103" s="381">
        <v>25</v>
      </c>
      <c r="J103" s="632">
        <v>1.5108002312642763E-2</v>
      </c>
      <c r="K103" s="633">
        <v>1.3143936453724546E-2</v>
      </c>
      <c r="L103" s="634">
        <v>1.2004769017829001E-2</v>
      </c>
      <c r="M103" s="635">
        <v>5.2739220179142919E-2</v>
      </c>
      <c r="N103" s="633">
        <v>5.3720729089918956E-2</v>
      </c>
      <c r="O103" s="636">
        <v>5.4283707865168541E-2</v>
      </c>
      <c r="P103" s="258"/>
      <c r="R103" s="10">
        <v>43</v>
      </c>
      <c r="S103" s="399">
        <v>911</v>
      </c>
      <c r="T103" s="410">
        <v>1.3103388757839021</v>
      </c>
      <c r="U103" s="410">
        <v>1.3103388757839021</v>
      </c>
      <c r="V103" s="410">
        <f t="shared" si="2"/>
        <v>1.3103388757839021E-2</v>
      </c>
    </row>
    <row r="104" spans="1:22" x14ac:dyDescent="0.2">
      <c r="A104" s="381">
        <v>26</v>
      </c>
      <c r="B104" s="632">
        <v>7.0015614277615891E-3</v>
      </c>
      <c r="C104" s="633">
        <v>4.9511521716045451E-3</v>
      </c>
      <c r="D104" s="634">
        <v>4.6537944691986705E-3</v>
      </c>
      <c r="E104" s="635">
        <v>4.5679681513186174E-2</v>
      </c>
      <c r="F104" s="633">
        <v>4.6103353252624081E-2</v>
      </c>
      <c r="G104" s="636">
        <v>4.689116577111771E-2</v>
      </c>
      <c r="I104" s="381">
        <v>26</v>
      </c>
      <c r="J104" s="632">
        <v>6.7578454510127291E-3</v>
      </c>
      <c r="K104" s="633">
        <v>4.8772283888328287E-3</v>
      </c>
      <c r="L104" s="634">
        <v>4.5360485672390405E-3</v>
      </c>
      <c r="M104" s="635">
        <v>4.6490048667790253E-2</v>
      </c>
      <c r="N104" s="633">
        <v>4.6993625268283309E-2</v>
      </c>
      <c r="O104" s="636">
        <v>4.7752808988764044E-2</v>
      </c>
      <c r="P104" s="258"/>
      <c r="R104" s="10">
        <v>44</v>
      </c>
      <c r="S104" s="399">
        <v>753</v>
      </c>
      <c r="T104" s="410">
        <v>1.083079224440481</v>
      </c>
      <c r="U104" s="410">
        <v>1.083079224440481</v>
      </c>
      <c r="V104" s="410">
        <f t="shared" si="2"/>
        <v>1.0830792244404809E-2</v>
      </c>
    </row>
    <row r="105" spans="1:22" x14ac:dyDescent="0.2">
      <c r="A105" s="381">
        <v>27</v>
      </c>
      <c r="B105" s="632">
        <v>5.3804612676406531E-3</v>
      </c>
      <c r="C105" s="633">
        <v>3.7166825953063609E-3</v>
      </c>
      <c r="D105" s="634">
        <v>3.5080274418275693E-3</v>
      </c>
      <c r="E105" s="635">
        <v>4.2913481487019421E-2</v>
      </c>
      <c r="F105" s="633">
        <v>4.3099978326160325E-2</v>
      </c>
      <c r="G105" s="636">
        <v>4.3386843773987917E-2</v>
      </c>
      <c r="H105" s="253"/>
      <c r="I105" s="381">
        <v>27</v>
      </c>
      <c r="J105" s="632">
        <v>4.9191048935141746E-3</v>
      </c>
      <c r="K105" s="633">
        <v>3.10486687883257E-3</v>
      </c>
      <c r="L105" s="634">
        <v>2.8915596606871223E-3</v>
      </c>
      <c r="M105" s="635">
        <v>3.8555494536709145E-2</v>
      </c>
      <c r="N105" s="633">
        <v>3.7960085850658298E-2</v>
      </c>
      <c r="O105" s="636">
        <v>3.8799157303370788E-2</v>
      </c>
      <c r="P105" s="258"/>
      <c r="R105" s="10">
        <v>45</v>
      </c>
      <c r="S105" s="399">
        <v>537</v>
      </c>
      <c r="T105" s="410">
        <v>0.77239514412289278</v>
      </c>
      <c r="U105" s="410">
        <v>0.77239514412289278</v>
      </c>
      <c r="V105" s="410">
        <f t="shared" si="2"/>
        <v>7.7239514412289281E-3</v>
      </c>
    </row>
    <row r="106" spans="1:22" x14ac:dyDescent="0.2">
      <c r="A106" s="381">
        <v>28</v>
      </c>
      <c r="B106" s="632">
        <v>4.1074500989567277E-3</v>
      </c>
      <c r="C106" s="633">
        <v>2.4556652861845597E-3</v>
      </c>
      <c r="D106" s="634">
        <v>2.4046962302850272E-3</v>
      </c>
      <c r="E106" s="635">
        <v>3.8595966581313194E-2</v>
      </c>
      <c r="F106" s="633">
        <v>3.9756014490509951E-2</v>
      </c>
      <c r="G106" s="636">
        <v>4.0416513700230285E-2</v>
      </c>
      <c r="H106" s="253"/>
      <c r="I106" s="381">
        <v>28</v>
      </c>
      <c r="J106" s="632">
        <v>3.9144322177675417E-3</v>
      </c>
      <c r="K106" s="633">
        <v>2.3545240497813654E-3</v>
      </c>
      <c r="L106" s="634">
        <v>2.2200600238450894E-3</v>
      </c>
      <c r="M106" s="635">
        <v>3.9161474804476681E-2</v>
      </c>
      <c r="N106" s="633">
        <v>3.882499919915431E-2</v>
      </c>
      <c r="O106" s="636">
        <v>3.9360955056179772E-2</v>
      </c>
      <c r="P106" s="258"/>
      <c r="R106" s="10">
        <v>46</v>
      </c>
      <c r="S106" s="399">
        <v>455</v>
      </c>
      <c r="T106" s="410">
        <v>0.65445026178010468</v>
      </c>
      <c r="U106" s="410">
        <v>0.65445026178010468</v>
      </c>
      <c r="V106" s="410">
        <f t="shared" si="2"/>
        <v>6.5445026178010471E-3</v>
      </c>
    </row>
    <row r="107" spans="1:22" x14ac:dyDescent="0.2">
      <c r="A107" s="381">
        <v>29</v>
      </c>
      <c r="B107" s="632">
        <v>3.2620911197525585E-3</v>
      </c>
      <c r="C107" s="633">
        <v>1.9910799617712648E-3</v>
      </c>
      <c r="D107" s="634">
        <v>1.8530306245137563E-3</v>
      </c>
      <c r="E107" s="635">
        <v>3.6745603050296248E-2</v>
      </c>
      <c r="F107" s="633">
        <v>3.7433817382419417E-2</v>
      </c>
      <c r="G107" s="636">
        <v>3.8614290958849246E-2</v>
      </c>
      <c r="H107" s="253"/>
      <c r="I107" s="381">
        <v>29</v>
      </c>
      <c r="J107" s="632">
        <v>2.7960230126911011E-3</v>
      </c>
      <c r="K107" s="633">
        <v>1.6688659473725065E-3</v>
      </c>
      <c r="L107" s="634">
        <v>1.5348563127817901E-3</v>
      </c>
      <c r="M107" s="635">
        <v>3.4995360463574904E-2</v>
      </c>
      <c r="N107" s="633">
        <v>3.5621616426946855E-2</v>
      </c>
      <c r="O107" s="636">
        <v>3.6516853932584269E-2</v>
      </c>
      <c r="P107" s="258"/>
      <c r="R107" s="10">
        <v>47</v>
      </c>
      <c r="S107" s="399">
        <v>380</v>
      </c>
      <c r="T107" s="399">
        <v>0.54657384500316442</v>
      </c>
      <c r="U107" s="410">
        <v>0.54657384500316442</v>
      </c>
      <c r="V107" s="410">
        <f t="shared" si="2"/>
        <v>5.4657384500316443E-3</v>
      </c>
    </row>
    <row r="108" spans="1:22" x14ac:dyDescent="0.2">
      <c r="A108" s="384" t="s">
        <v>100</v>
      </c>
      <c r="B108" s="637">
        <v>2.5052461983709435E-2</v>
      </c>
      <c r="C108" s="638">
        <v>1.6738345545290433E-2</v>
      </c>
      <c r="D108" s="639">
        <v>1.5899285663766884E-2</v>
      </c>
      <c r="E108" s="640">
        <v>0.38375418200848549</v>
      </c>
      <c r="F108" s="638">
        <v>0.4076539616682664</v>
      </c>
      <c r="G108" s="641">
        <v>0.4200180222274138</v>
      </c>
      <c r="H108" s="253"/>
      <c r="I108" s="384" t="s">
        <v>100</v>
      </c>
      <c r="J108" s="637">
        <v>2.1458291866890335E-2</v>
      </c>
      <c r="K108" s="638">
        <v>1.3519107868250156E-2</v>
      </c>
      <c r="L108" s="639">
        <v>1.2621452357785971E-2</v>
      </c>
      <c r="M108" s="640">
        <v>0.38583899861760762</v>
      </c>
      <c r="N108" s="638">
        <v>0.41099400967421601</v>
      </c>
      <c r="O108" s="641">
        <v>0.42394662921348308</v>
      </c>
      <c r="P108" s="258"/>
      <c r="R108" s="10">
        <v>48</v>
      </c>
      <c r="S108" s="399">
        <v>306</v>
      </c>
      <c r="T108" s="399">
        <v>0.44013578044991658</v>
      </c>
      <c r="U108" s="410">
        <v>0.44013578044991658</v>
      </c>
      <c r="V108" s="410">
        <f t="shared" si="2"/>
        <v>4.4013578044991659E-3</v>
      </c>
    </row>
    <row r="109" spans="1:22" ht="13.5" thickBot="1" x14ac:dyDescent="0.25">
      <c r="A109" s="385" t="s">
        <v>34</v>
      </c>
      <c r="B109" s="642">
        <v>20.629026643725943</v>
      </c>
      <c r="C109" s="643">
        <v>20.342439205691832</v>
      </c>
      <c r="D109" s="644">
        <v>20.289228375415519</v>
      </c>
      <c r="E109" s="645">
        <v>28.470982935536323</v>
      </c>
      <c r="F109" s="643">
        <v>28.934421153667522</v>
      </c>
      <c r="G109" s="646">
        <v>29.182725361278912</v>
      </c>
      <c r="H109" s="253"/>
      <c r="I109" s="385" t="s">
        <v>34</v>
      </c>
      <c r="J109" s="642">
        <v>20.578407119906881</v>
      </c>
      <c r="K109" s="643">
        <v>20.306359802323474</v>
      </c>
      <c r="L109" s="644">
        <v>20.247975223033809</v>
      </c>
      <c r="M109" s="645">
        <v>28.557710152063166</v>
      </c>
      <c r="N109" s="643">
        <v>29.066021718935197</v>
      </c>
      <c r="O109" s="646">
        <v>29.324051966292135</v>
      </c>
      <c r="P109" s="258"/>
      <c r="R109" s="10">
        <v>49</v>
      </c>
      <c r="S109" s="399">
        <v>258</v>
      </c>
      <c r="T109" s="399">
        <v>0.37109487371267474</v>
      </c>
      <c r="U109" s="410">
        <v>0.37109487371267474</v>
      </c>
      <c r="V109" s="410">
        <f t="shared" si="2"/>
        <v>3.7109487371267476E-3</v>
      </c>
    </row>
    <row r="110" spans="1:22" ht="13.5" thickTop="1" x14ac:dyDescent="0.2">
      <c r="A110" s="253"/>
      <c r="B110" s="253"/>
      <c r="C110" s="253"/>
      <c r="D110" s="391"/>
      <c r="E110" s="391"/>
      <c r="F110" s="253"/>
      <c r="G110" s="253"/>
      <c r="H110" s="253"/>
      <c r="I110" s="253"/>
      <c r="J110" s="258"/>
      <c r="K110" s="258"/>
      <c r="L110" s="258"/>
      <c r="M110" s="258"/>
      <c r="N110" s="258"/>
      <c r="O110" s="258"/>
      <c r="P110" s="258"/>
      <c r="R110" s="10">
        <v>50</v>
      </c>
      <c r="S110" s="399">
        <v>173</v>
      </c>
      <c r="T110" s="399">
        <v>0.24883493469880905</v>
      </c>
      <c r="U110" s="410">
        <v>0.24883493469880905</v>
      </c>
      <c r="V110" s="410">
        <f t="shared" si="2"/>
        <v>2.4883493469880905E-3</v>
      </c>
    </row>
    <row r="111" spans="1:22" ht="13.5" thickBot="1" x14ac:dyDescent="0.25">
      <c r="A111" s="756" t="s">
        <v>16</v>
      </c>
      <c r="B111" s="757"/>
      <c r="C111" s="757"/>
      <c r="D111" s="757"/>
      <c r="E111" s="757"/>
      <c r="F111" s="757"/>
      <c r="G111" s="757"/>
      <c r="H111" s="253"/>
      <c r="I111" s="756" t="s">
        <v>17</v>
      </c>
      <c r="J111" s="757"/>
      <c r="K111" s="757"/>
      <c r="L111" s="757"/>
      <c r="M111" s="757"/>
      <c r="N111" s="757"/>
      <c r="O111" s="757"/>
      <c r="P111" s="258"/>
      <c r="R111" s="10">
        <v>51</v>
      </c>
      <c r="S111" s="399">
        <v>147</v>
      </c>
      <c r="T111" s="399">
        <v>0.21143777688280307</v>
      </c>
      <c r="U111" s="410">
        <v>0.21143777688280307</v>
      </c>
      <c r="V111" s="410">
        <f t="shared" si="2"/>
        <v>2.1143777688280309E-3</v>
      </c>
    </row>
    <row r="112" spans="1:22" ht="39" thickTop="1" x14ac:dyDescent="0.2">
      <c r="A112" s="367" t="s">
        <v>119</v>
      </c>
      <c r="B112" s="368" t="s">
        <v>94</v>
      </c>
      <c r="C112" s="369" t="s">
        <v>95</v>
      </c>
      <c r="D112" s="370" t="s">
        <v>96</v>
      </c>
      <c r="E112" s="371" t="s">
        <v>94</v>
      </c>
      <c r="F112" s="369" t="s">
        <v>95</v>
      </c>
      <c r="G112" s="372" t="s">
        <v>96</v>
      </c>
      <c r="H112" s="258"/>
      <c r="I112" s="367" t="s">
        <v>120</v>
      </c>
      <c r="J112" s="368" t="s">
        <v>94</v>
      </c>
      <c r="K112" s="369" t="s">
        <v>95</v>
      </c>
      <c r="L112" s="370" t="s">
        <v>96</v>
      </c>
      <c r="M112" s="371" t="s">
        <v>94</v>
      </c>
      <c r="N112" s="369" t="s">
        <v>95</v>
      </c>
      <c r="O112" s="372" t="s">
        <v>96</v>
      </c>
      <c r="P112" s="258"/>
      <c r="Q112" s="395"/>
      <c r="R112" s="395">
        <v>52</v>
      </c>
      <c r="S112" s="399">
        <v>113</v>
      </c>
      <c r="T112" s="399">
        <v>0.16253380127725678</v>
      </c>
      <c r="U112" s="410">
        <v>0.16253380127725678</v>
      </c>
      <c r="V112" s="410">
        <f t="shared" si="2"/>
        <v>1.6253380127725678E-3</v>
      </c>
    </row>
    <row r="113" spans="1:22" ht="13.5" thickBot="1" x14ac:dyDescent="0.25">
      <c r="A113" s="373"/>
      <c r="B113" s="374" t="s">
        <v>98</v>
      </c>
      <c r="C113" s="375"/>
      <c r="D113" s="376"/>
      <c r="E113" s="377" t="s">
        <v>99</v>
      </c>
      <c r="F113" s="375"/>
      <c r="G113" s="378"/>
      <c r="H113" s="258"/>
      <c r="I113" s="373"/>
      <c r="J113" s="374" t="s">
        <v>98</v>
      </c>
      <c r="K113" s="375"/>
      <c r="L113" s="376"/>
      <c r="M113" s="377" t="s">
        <v>99</v>
      </c>
      <c r="N113" s="375"/>
      <c r="O113" s="378"/>
      <c r="P113" s="258"/>
      <c r="Q113" s="395"/>
      <c r="R113" s="395">
        <v>53</v>
      </c>
      <c r="S113" s="399">
        <v>84</v>
      </c>
      <c r="T113" s="399">
        <v>0.12082158679017317</v>
      </c>
      <c r="U113" s="410">
        <v>0.12082158679017317</v>
      </c>
      <c r="V113" s="410">
        <f t="shared" si="2"/>
        <v>1.2082158679017317E-3</v>
      </c>
    </row>
    <row r="114" spans="1:22" ht="13.5" thickTop="1" x14ac:dyDescent="0.2">
      <c r="A114" s="379">
        <v>18</v>
      </c>
      <c r="B114" s="627">
        <v>4.509268517806325E-3</v>
      </c>
      <c r="C114" s="628">
        <v>4.8864236661384066E-3</v>
      </c>
      <c r="D114" s="629">
        <v>4.8987865649370759E-3</v>
      </c>
      <c r="E114" s="630">
        <v>5.0459744337295377E-4</v>
      </c>
      <c r="F114" s="628">
        <v>3.9831380489262132E-4</v>
      </c>
      <c r="G114" s="631">
        <v>2.8955083426834122E-4</v>
      </c>
      <c r="H114" s="258"/>
      <c r="I114" s="379">
        <v>18</v>
      </c>
      <c r="J114" s="627">
        <v>4.7778874629812486E-3</v>
      </c>
      <c r="K114" s="628">
        <v>4.942429594337429E-3</v>
      </c>
      <c r="L114" s="629">
        <v>5.0434172441013959E-3</v>
      </c>
      <c r="M114" s="630">
        <v>5.3374324814791079E-4</v>
      </c>
      <c r="N114" s="628">
        <v>4.0795134253078161E-4</v>
      </c>
      <c r="O114" s="631">
        <v>2.8471487838607317E-4</v>
      </c>
      <c r="P114" s="258"/>
      <c r="Q114" s="395"/>
      <c r="R114" s="395">
        <v>54</v>
      </c>
      <c r="S114" s="399">
        <v>58</v>
      </c>
      <c r="T114" s="399">
        <v>8.34244289741672E-2</v>
      </c>
      <c r="U114" s="410">
        <v>8.34244289741672E-2</v>
      </c>
      <c r="V114" s="410">
        <f t="shared" si="2"/>
        <v>8.34244289741672E-4</v>
      </c>
    </row>
    <row r="115" spans="1:22" x14ac:dyDescent="0.2">
      <c r="A115" s="381">
        <v>19</v>
      </c>
      <c r="B115" s="632">
        <v>0.43532228290131547</v>
      </c>
      <c r="C115" s="633">
        <v>0.47641310089804562</v>
      </c>
      <c r="D115" s="634">
        <v>0.48868211379824883</v>
      </c>
      <c r="E115" s="635">
        <v>6.6588173731030889E-2</v>
      </c>
      <c r="F115" s="633">
        <v>5.1482059282371297E-2</v>
      </c>
      <c r="G115" s="636">
        <v>4.1622932426074052E-2</v>
      </c>
      <c r="H115" s="258"/>
      <c r="I115" s="381">
        <v>19</v>
      </c>
      <c r="J115" s="632">
        <v>0.43363277393879607</v>
      </c>
      <c r="K115" s="633">
        <v>0.47899125148888999</v>
      </c>
      <c r="L115" s="634">
        <v>0.49153583019033426</v>
      </c>
      <c r="M115" s="635">
        <v>6.4625632485749027E-2</v>
      </c>
      <c r="N115" s="633">
        <v>5.1846906987093877E-2</v>
      </c>
      <c r="O115" s="636">
        <v>4.2951273082241892E-2</v>
      </c>
      <c r="P115" s="258"/>
      <c r="Q115" s="395"/>
      <c r="R115" s="395">
        <v>55</v>
      </c>
      <c r="S115" s="399">
        <v>32</v>
      </c>
      <c r="T115" s="399">
        <v>4.6027271158161208E-2</v>
      </c>
      <c r="U115" s="410">
        <v>4.6027271158161208E-2</v>
      </c>
      <c r="V115" s="410">
        <f t="shared" si="2"/>
        <v>4.6027271158161206E-4</v>
      </c>
    </row>
    <row r="116" spans="1:22" x14ac:dyDescent="0.2">
      <c r="A116" s="381">
        <v>20</v>
      </c>
      <c r="B116" s="632">
        <v>0.25153834320436902</v>
      </c>
      <c r="C116" s="633">
        <v>0.24729265715795046</v>
      </c>
      <c r="D116" s="634">
        <v>0.24719164390889381</v>
      </c>
      <c r="E116" s="635">
        <v>7.8605068400986786E-2</v>
      </c>
      <c r="F116" s="633">
        <v>6.8310817539084551E-2</v>
      </c>
      <c r="G116" s="636">
        <v>6.2615367910528796E-2</v>
      </c>
      <c r="H116" s="258"/>
      <c r="I116" s="381">
        <v>20</v>
      </c>
      <c r="J116" s="632">
        <v>0.24906219151036549</v>
      </c>
      <c r="K116" s="633">
        <v>0.24187784942703425</v>
      </c>
      <c r="L116" s="634">
        <v>0.24247872993597056</v>
      </c>
      <c r="M116" s="635">
        <v>8.0744678579815932E-2</v>
      </c>
      <c r="N116" s="633">
        <v>7.3468328141225295E-2</v>
      </c>
      <c r="O116" s="636">
        <v>6.7884161718050867E-2</v>
      </c>
      <c r="P116" s="258"/>
      <c r="Q116" s="395"/>
      <c r="R116" s="395">
        <v>56</v>
      </c>
      <c r="S116" s="399">
        <v>13</v>
      </c>
      <c r="T116" s="399">
        <v>1.8698578908002993E-2</v>
      </c>
      <c r="U116" s="410">
        <v>1.8698578908002993E-2</v>
      </c>
      <c r="V116" s="410">
        <f t="shared" si="2"/>
        <v>1.8698578908002991E-4</v>
      </c>
    </row>
    <row r="117" spans="1:22" x14ac:dyDescent="0.2">
      <c r="A117" s="381">
        <v>21</v>
      </c>
      <c r="B117" s="632">
        <v>0.10566494885008851</v>
      </c>
      <c r="C117" s="633">
        <v>9.5972002113048113E-2</v>
      </c>
      <c r="D117" s="634">
        <v>9.3274022354232947E-2</v>
      </c>
      <c r="E117" s="635">
        <v>6.6438663377438908E-2</v>
      </c>
      <c r="F117" s="633">
        <v>6.4194908221860802E-2</v>
      </c>
      <c r="G117" s="636">
        <v>6.1240001447754169E-2</v>
      </c>
      <c r="H117" s="258"/>
      <c r="I117" s="381">
        <v>21</v>
      </c>
      <c r="J117" s="632">
        <v>0.11353405725567633</v>
      </c>
      <c r="K117" s="633">
        <v>0.10322969291220004</v>
      </c>
      <c r="L117" s="634">
        <v>9.9260298804198482E-2</v>
      </c>
      <c r="M117" s="635">
        <v>7.777706612011355E-2</v>
      </c>
      <c r="N117" s="633">
        <v>7.3727933541017615E-2</v>
      </c>
      <c r="O117" s="636">
        <v>7.2236232001952269E-2</v>
      </c>
      <c r="P117" s="258"/>
      <c r="Q117" s="395"/>
      <c r="R117" s="395">
        <v>57</v>
      </c>
      <c r="S117" s="399">
        <v>10</v>
      </c>
      <c r="T117" s="399">
        <v>1.4383522236925378E-2</v>
      </c>
      <c r="U117" s="410">
        <v>1.4383522236925378E-2</v>
      </c>
      <c r="V117" s="410">
        <f t="shared" si="2"/>
        <v>1.4383522236925377E-4</v>
      </c>
    </row>
    <row r="118" spans="1:22" x14ac:dyDescent="0.2">
      <c r="A118" s="381">
        <v>22</v>
      </c>
      <c r="B118" s="632">
        <v>7.6792169833089799E-2</v>
      </c>
      <c r="C118" s="633">
        <v>7.1143687268885397E-2</v>
      </c>
      <c r="D118" s="634">
        <v>6.7245699484782789E-2</v>
      </c>
      <c r="E118" s="635">
        <v>7.1858413695148407E-2</v>
      </c>
      <c r="F118" s="633">
        <v>7.255949812460584E-2</v>
      </c>
      <c r="G118" s="636">
        <v>7.2206739295667594E-2</v>
      </c>
      <c r="H118" s="258"/>
      <c r="I118" s="381">
        <v>22</v>
      </c>
      <c r="J118" s="632">
        <v>7.5320829220138275E-2</v>
      </c>
      <c r="K118" s="633">
        <v>6.9235087142837604E-2</v>
      </c>
      <c r="L118" s="634">
        <v>6.5988363593836807E-2</v>
      </c>
      <c r="M118" s="635">
        <v>7.4062213113004094E-2</v>
      </c>
      <c r="N118" s="633">
        <v>7.361667408396376E-2</v>
      </c>
      <c r="O118" s="636">
        <v>7.2805661758724424E-2</v>
      </c>
      <c r="P118" s="258"/>
      <c r="Q118" s="395"/>
      <c r="R118" s="395">
        <v>58</v>
      </c>
      <c r="S118" s="399">
        <v>18</v>
      </c>
      <c r="T118" s="399">
        <v>2.5890340026465682E-2</v>
      </c>
      <c r="U118" s="410">
        <v>2.5890340026465682E-2</v>
      </c>
      <c r="V118" s="410">
        <f t="shared" si="2"/>
        <v>2.5890340026465681E-4</v>
      </c>
    </row>
    <row r="119" spans="1:22" x14ac:dyDescent="0.2">
      <c r="A119" s="381">
        <v>23</v>
      </c>
      <c r="B119" s="632">
        <v>4.5631105299592356E-2</v>
      </c>
      <c r="C119" s="633">
        <v>4.1138404648705773E-2</v>
      </c>
      <c r="D119" s="634">
        <v>3.9443678031476109E-2</v>
      </c>
      <c r="E119" s="635">
        <v>6.7877700530761767E-2</v>
      </c>
      <c r="F119" s="633">
        <v>6.9970458392803803E-2</v>
      </c>
      <c r="G119" s="636">
        <v>6.9745557204386688E-2</v>
      </c>
      <c r="H119" s="258"/>
      <c r="I119" s="381">
        <v>23</v>
      </c>
      <c r="J119" s="632">
        <v>4.6495557749259675E-2</v>
      </c>
      <c r="K119" s="633">
        <v>4.2113333607152165E-2</v>
      </c>
      <c r="L119" s="634">
        <v>3.971873812238693E-2</v>
      </c>
      <c r="M119" s="635">
        <v>7.2183436879523444E-2</v>
      </c>
      <c r="N119" s="633">
        <v>7.3468328141225295E-2</v>
      </c>
      <c r="O119" s="636">
        <v>7.2846335312779578E-2</v>
      </c>
      <c r="P119" s="258"/>
      <c r="Q119" s="395"/>
      <c r="R119" s="395">
        <v>59</v>
      </c>
      <c r="S119" s="399">
        <v>10</v>
      </c>
      <c r="T119" s="399">
        <v>1.4383522236925378E-2</v>
      </c>
      <c r="U119" s="410">
        <v>1.4383522236925378E-2</v>
      </c>
      <c r="V119" s="410">
        <f t="shared" si="2"/>
        <v>1.4383522236925377E-4</v>
      </c>
    </row>
    <row r="120" spans="1:22" x14ac:dyDescent="0.2">
      <c r="A120" s="381">
        <v>24</v>
      </c>
      <c r="B120" s="632">
        <v>2.850742250596109E-2</v>
      </c>
      <c r="C120" s="633">
        <v>2.6043317485472804E-2</v>
      </c>
      <c r="D120" s="634">
        <v>2.455024071623638E-2</v>
      </c>
      <c r="E120" s="635">
        <v>6.182253121028633E-2</v>
      </c>
      <c r="F120" s="633">
        <v>6.5788163441431277E-2</v>
      </c>
      <c r="G120" s="636">
        <v>6.5691845524629922E-2</v>
      </c>
      <c r="H120" s="258"/>
      <c r="I120" s="381">
        <v>24</v>
      </c>
      <c r="J120" s="632">
        <v>2.8983218163869725E-2</v>
      </c>
      <c r="K120" s="633">
        <v>2.5862186990868154E-2</v>
      </c>
      <c r="L120" s="634">
        <v>2.4456918983714885E-2</v>
      </c>
      <c r="M120" s="635">
        <v>6.355814598945321E-2</v>
      </c>
      <c r="N120" s="633">
        <v>6.4270879691440408E-2</v>
      </c>
      <c r="O120" s="636">
        <v>6.4508256731473146E-2</v>
      </c>
      <c r="P120" s="258"/>
      <c r="Q120" s="395"/>
      <c r="R120" s="395">
        <v>60</v>
      </c>
      <c r="S120" s="399">
        <v>4</v>
      </c>
      <c r="T120" s="399">
        <v>5.753408894770151E-3</v>
      </c>
      <c r="U120" s="410">
        <v>5.753408894770151E-3</v>
      </c>
      <c r="V120" s="410">
        <f t="shared" si="2"/>
        <v>5.7534088947701508E-5</v>
      </c>
    </row>
    <row r="121" spans="1:22" x14ac:dyDescent="0.2">
      <c r="A121" s="381">
        <v>25</v>
      </c>
      <c r="B121" s="632">
        <v>1.5143065918006314E-2</v>
      </c>
      <c r="C121" s="633">
        <v>1.3549920760697311E-2</v>
      </c>
      <c r="D121" s="634">
        <v>1.2472197978546692E-2</v>
      </c>
      <c r="E121" s="635">
        <v>5.1936159079016234E-2</v>
      </c>
      <c r="F121" s="633">
        <v>5.2876157599495474E-2</v>
      </c>
      <c r="G121" s="636">
        <v>5.3385935068225414E-2</v>
      </c>
      <c r="H121" s="258"/>
      <c r="I121" s="381">
        <v>25</v>
      </c>
      <c r="J121" s="632">
        <v>1.542941757156961E-2</v>
      </c>
      <c r="K121" s="633">
        <v>1.3115921194945311E-2</v>
      </c>
      <c r="L121" s="634">
        <v>1.2308861795748914E-2</v>
      </c>
      <c r="M121" s="635">
        <v>5.3438374004568828E-2</v>
      </c>
      <c r="N121" s="633">
        <v>5.5889333926717077E-2</v>
      </c>
      <c r="O121" s="636">
        <v>5.6332872366387336E-2</v>
      </c>
      <c r="P121" s="258"/>
      <c r="Q121" s="395"/>
      <c r="R121" s="395">
        <v>61</v>
      </c>
      <c r="S121" s="399">
        <v>4</v>
      </c>
      <c r="T121" s="399">
        <v>5.753408894770151E-3</v>
      </c>
      <c r="U121" s="410">
        <v>5.753408894770151E-3</v>
      </c>
      <c r="V121" s="410">
        <f t="shared" si="2"/>
        <v>5.7534088947701508E-5</v>
      </c>
    </row>
    <row r="122" spans="1:22" x14ac:dyDescent="0.2">
      <c r="A122" s="381">
        <v>26</v>
      </c>
      <c r="B122" s="632">
        <v>6.8360126144142788E-3</v>
      </c>
      <c r="C122" s="633">
        <v>5.0052826201796106E-3</v>
      </c>
      <c r="D122" s="634">
        <v>4.7157859173963231E-3</v>
      </c>
      <c r="E122" s="635">
        <v>4.5170815578978854E-2</v>
      </c>
      <c r="F122" s="633">
        <v>4.756530686759386E-2</v>
      </c>
      <c r="G122" s="636">
        <v>4.8318795468529442E-2</v>
      </c>
      <c r="H122" s="258"/>
      <c r="I122" s="381">
        <v>26</v>
      </c>
      <c r="J122" s="632">
        <v>6.2586377097729583E-3</v>
      </c>
      <c r="K122" s="633">
        <v>4.6686107802467128E-3</v>
      </c>
      <c r="L122" s="634">
        <v>4.2101570037715993E-3</v>
      </c>
      <c r="M122" s="635">
        <v>4.4663635005017174E-2</v>
      </c>
      <c r="N122" s="633">
        <v>4.5171339563862906E-2</v>
      </c>
      <c r="O122" s="636">
        <v>4.4700235906613484E-2</v>
      </c>
      <c r="P122" s="258"/>
      <c r="Q122" s="395"/>
      <c r="R122" s="395">
        <v>62</v>
      </c>
      <c r="S122" s="399">
        <v>4</v>
      </c>
      <c r="T122" s="399">
        <v>5.753408894770151E-3</v>
      </c>
      <c r="U122" s="410">
        <v>5.753408894770151E-3</v>
      </c>
      <c r="V122" s="410">
        <f t="shared" si="2"/>
        <v>5.7534088947701508E-5</v>
      </c>
    </row>
    <row r="123" spans="1:22" x14ac:dyDescent="0.2">
      <c r="A123" s="381">
        <v>27</v>
      </c>
      <c r="B123" s="632">
        <v>4.3458195523421294E-3</v>
      </c>
      <c r="C123" s="633">
        <v>3.1035393555203395E-3</v>
      </c>
      <c r="D123" s="634">
        <v>2.9139333877642951E-3</v>
      </c>
      <c r="E123" s="635">
        <v>3.9956641997458332E-2</v>
      </c>
      <c r="F123" s="633">
        <v>4.1524214160055771E-2</v>
      </c>
      <c r="G123" s="636">
        <v>4.2383003366028446E-2</v>
      </c>
      <c r="H123" s="258"/>
      <c r="I123" s="381">
        <v>27</v>
      </c>
      <c r="J123" s="632">
        <v>4.086870681145118E-3</v>
      </c>
      <c r="K123" s="633">
        <v>2.6423515559754122E-3</v>
      </c>
      <c r="L123" s="634">
        <v>2.4705435195743071E-3</v>
      </c>
      <c r="M123" s="635">
        <v>3.7767672238946164E-2</v>
      </c>
      <c r="N123" s="633">
        <v>3.8013647826731917E-2</v>
      </c>
      <c r="O123" s="636">
        <v>3.859920279834049E-2</v>
      </c>
      <c r="P123" s="258"/>
      <c r="Q123" s="395"/>
      <c r="R123" s="395">
        <v>63</v>
      </c>
      <c r="S123" s="399">
        <v>1</v>
      </c>
      <c r="T123" s="399">
        <v>1.4383522236925377E-3</v>
      </c>
      <c r="U123" s="410">
        <v>1.4383522236925377E-3</v>
      </c>
      <c r="V123" s="410">
        <f t="shared" si="2"/>
        <v>1.4383522236925377E-5</v>
      </c>
    </row>
    <row r="124" spans="1:22" x14ac:dyDescent="0.2">
      <c r="A124" s="381">
        <v>28</v>
      </c>
      <c r="B124" s="632">
        <v>3.3747404045842643E-3</v>
      </c>
      <c r="C124" s="633">
        <v>2.0073956682514537E-3</v>
      </c>
      <c r="D124" s="634">
        <v>1.9707762042850303E-3</v>
      </c>
      <c r="E124" s="635">
        <v>3.5863796067877714E-2</v>
      </c>
      <c r="F124" s="633">
        <v>3.6379327513526079E-2</v>
      </c>
      <c r="G124" s="636">
        <v>3.7171088349198307E-2</v>
      </c>
      <c r="H124" s="258"/>
      <c r="I124" s="381">
        <v>28</v>
      </c>
      <c r="J124" s="632">
        <v>3.2379072063178711E-3</v>
      </c>
      <c r="K124" s="633">
        <v>2.0810229870894437E-3</v>
      </c>
      <c r="L124" s="634">
        <v>1.8565622898576153E-3</v>
      </c>
      <c r="M124" s="635">
        <v>3.3817972202651626E-2</v>
      </c>
      <c r="N124" s="633">
        <v>3.4601691143747199E-2</v>
      </c>
      <c r="O124" s="636">
        <v>3.5467339136093685E-2</v>
      </c>
      <c r="P124" s="258"/>
      <c r="Q124" s="395"/>
      <c r="R124" s="395">
        <v>100</v>
      </c>
      <c r="S124" s="399">
        <v>15</v>
      </c>
      <c r="T124" s="399">
        <v>2.1575283355388067E-2</v>
      </c>
      <c r="U124" s="410">
        <v>2.1575283355388067E-2</v>
      </c>
      <c r="V124" s="410">
        <f t="shared" si="2"/>
        <v>2.1575283355388067E-4</v>
      </c>
    </row>
    <row r="125" spans="1:22" x14ac:dyDescent="0.2">
      <c r="A125" s="381">
        <v>29</v>
      </c>
      <c r="B125" s="632">
        <v>2.8940081532189844E-3</v>
      </c>
      <c r="C125" s="633">
        <v>1.7696777601690443E-3</v>
      </c>
      <c r="D125" s="634">
        <v>1.5766209634280246E-3</v>
      </c>
      <c r="E125" s="635">
        <v>3.2144726022277054E-2</v>
      </c>
      <c r="F125" s="633">
        <v>3.2894081720715639E-2</v>
      </c>
      <c r="G125" s="636">
        <v>3.3370733649426325E-2</v>
      </c>
      <c r="H125" s="258"/>
      <c r="I125" s="381">
        <v>29</v>
      </c>
      <c r="J125" s="632">
        <v>2.4185587364264583E-3</v>
      </c>
      <c r="K125" s="633">
        <v>1.5607672403170827E-3</v>
      </c>
      <c r="L125" s="634">
        <v>1.4326228693389473E-3</v>
      </c>
      <c r="M125" s="635">
        <v>3.2536988407096644E-2</v>
      </c>
      <c r="N125" s="633">
        <v>3.3859961430054868E-2</v>
      </c>
      <c r="O125" s="636">
        <v>3.4694541609045774E-2</v>
      </c>
      <c r="P125" s="258"/>
      <c r="Q125" s="395"/>
      <c r="R125" s="395" t="s">
        <v>65</v>
      </c>
      <c r="S125" s="399">
        <v>69524</v>
      </c>
      <c r="T125" s="399">
        <v>100</v>
      </c>
      <c r="U125" s="410">
        <v>100</v>
      </c>
    </row>
    <row r="126" spans="1:22" x14ac:dyDescent="0.2">
      <c r="A126" s="384" t="s">
        <v>100</v>
      </c>
      <c r="B126" s="637">
        <v>1.9440812245211891E-2</v>
      </c>
      <c r="C126" s="638">
        <v>1.1674590596936089E-2</v>
      </c>
      <c r="D126" s="639">
        <v>1.1064500689771665E-2</v>
      </c>
      <c r="E126" s="640">
        <v>0.38123271286536586</v>
      </c>
      <c r="F126" s="638">
        <v>0.39605669333156318</v>
      </c>
      <c r="G126" s="641">
        <v>0.41195844945528265</v>
      </c>
      <c r="H126" s="258"/>
      <c r="I126" s="384" t="s">
        <v>100</v>
      </c>
      <c r="J126" s="637">
        <v>1.6762092793681238E-2</v>
      </c>
      <c r="K126" s="638">
        <v>9.6794950781063926E-3</v>
      </c>
      <c r="L126" s="639">
        <v>9.2389556471651479E-3</v>
      </c>
      <c r="M126" s="640">
        <v>0.36429044172591252</v>
      </c>
      <c r="N126" s="638">
        <v>0.38165702418038905</v>
      </c>
      <c r="O126" s="641">
        <v>0.396689172699911</v>
      </c>
      <c r="P126" s="258"/>
      <c r="Q126" s="396">
        <f>SUM(J114:J126)</f>
        <v>1</v>
      </c>
      <c r="R126" s="396">
        <f>SUM(M114:M126)</f>
        <v>1</v>
      </c>
      <c r="S126" s="399">
        <v>1</v>
      </c>
      <c r="T126" s="399">
        <v>1.0057529066259002E-3</v>
      </c>
      <c r="U126" s="410"/>
    </row>
    <row r="127" spans="1:22" ht="13.5" thickBot="1" x14ac:dyDescent="0.25">
      <c r="A127" s="385" t="s">
        <v>34</v>
      </c>
      <c r="B127" s="642">
        <v>20.580464964233528</v>
      </c>
      <c r="C127" s="643">
        <v>20.321183306920236</v>
      </c>
      <c r="D127" s="644">
        <v>20.267223176328166</v>
      </c>
      <c r="E127" s="645">
        <v>28.527397772295739</v>
      </c>
      <c r="F127" s="643">
        <v>28.840043814518545</v>
      </c>
      <c r="G127" s="646">
        <v>29.156104093524938</v>
      </c>
      <c r="H127" s="258"/>
      <c r="I127" s="385" t="s">
        <v>34</v>
      </c>
      <c r="J127" s="642">
        <v>20.54</v>
      </c>
      <c r="K127" s="643">
        <v>20.28</v>
      </c>
      <c r="L127" s="644">
        <v>20.23</v>
      </c>
      <c r="M127" s="645">
        <v>28.26</v>
      </c>
      <c r="N127" s="643">
        <v>28.64</v>
      </c>
      <c r="O127" s="646">
        <v>28.94</v>
      </c>
      <c r="P127" s="258"/>
      <c r="Q127" s="395"/>
      <c r="R127" s="395"/>
      <c r="S127" s="399">
        <v>99428</v>
      </c>
      <c r="T127" s="399">
        <v>100</v>
      </c>
      <c r="U127" s="410"/>
    </row>
    <row r="128" spans="1:22" ht="13.5" thickTop="1" x14ac:dyDescent="0.2">
      <c r="A128" s="258"/>
      <c r="B128" s="258"/>
      <c r="C128" s="258"/>
      <c r="D128" s="258"/>
      <c r="E128" s="392"/>
      <c r="F128" s="392"/>
      <c r="G128" s="258"/>
      <c r="H128" s="258"/>
      <c r="I128" s="393"/>
      <c r="J128" s="258"/>
      <c r="K128" s="258"/>
      <c r="L128" s="258"/>
      <c r="M128" s="392"/>
      <c r="N128" s="392"/>
      <c r="O128" s="258"/>
      <c r="P128" s="258"/>
      <c r="Q128" s="395">
        <v>101300</v>
      </c>
      <c r="U128" s="410"/>
    </row>
    <row r="129" spans="1:53" ht="13.5" thickBot="1" x14ac:dyDescent="0.25">
      <c r="A129" s="756" t="s">
        <v>35</v>
      </c>
      <c r="B129" s="757"/>
      <c r="C129" s="757"/>
      <c r="D129" s="757"/>
      <c r="E129" s="757"/>
      <c r="F129" s="757"/>
      <c r="G129" s="757"/>
      <c r="H129" s="258"/>
      <c r="I129" s="756" t="s">
        <v>543</v>
      </c>
      <c r="J129" s="757"/>
      <c r="K129" s="757"/>
      <c r="L129" s="757"/>
      <c r="M129" s="757"/>
      <c r="N129" s="757"/>
      <c r="O129" s="757"/>
      <c r="P129" s="258"/>
      <c r="U129" s="410"/>
    </row>
    <row r="130" spans="1:53" ht="39" thickTop="1" x14ac:dyDescent="0.2">
      <c r="A130" s="367" t="s">
        <v>121</v>
      </c>
      <c r="B130" s="368" t="s">
        <v>94</v>
      </c>
      <c r="C130" s="369" t="s">
        <v>95</v>
      </c>
      <c r="D130" s="370" t="s">
        <v>96</v>
      </c>
      <c r="E130" s="371" t="s">
        <v>94</v>
      </c>
      <c r="F130" s="369" t="s">
        <v>95</v>
      </c>
      <c r="G130" s="372" t="s">
        <v>96</v>
      </c>
      <c r="H130" s="258"/>
      <c r="I130" s="367" t="s">
        <v>544</v>
      </c>
      <c r="J130" s="368" t="s">
        <v>94</v>
      </c>
      <c r="K130" s="369" t="s">
        <v>95</v>
      </c>
      <c r="L130" s="370" t="s">
        <v>96</v>
      </c>
      <c r="M130" s="371" t="s">
        <v>94</v>
      </c>
      <c r="N130" s="369" t="s">
        <v>95</v>
      </c>
      <c r="O130" s="372" t="s">
        <v>96</v>
      </c>
      <c r="P130" s="395"/>
      <c r="R130" s="399"/>
      <c r="T130" s="410"/>
      <c r="AH130" s="10"/>
      <c r="AK130" s="8"/>
      <c r="AU130" s="10"/>
      <c r="BA130" s="8"/>
    </row>
    <row r="131" spans="1:53" ht="13.5" thickBot="1" x14ac:dyDescent="0.25">
      <c r="A131" s="373"/>
      <c r="B131" s="374" t="s">
        <v>98</v>
      </c>
      <c r="C131" s="375"/>
      <c r="D131" s="376"/>
      <c r="E131" s="377" t="s">
        <v>99</v>
      </c>
      <c r="F131" s="375"/>
      <c r="G131" s="378"/>
      <c r="H131" s="258"/>
      <c r="I131" s="373"/>
      <c r="J131" s="374" t="s">
        <v>98</v>
      </c>
      <c r="K131" s="375"/>
      <c r="L131" s="376"/>
      <c r="M131" s="377" t="s">
        <v>99</v>
      </c>
      <c r="N131" s="375"/>
      <c r="O131" s="378"/>
      <c r="P131" s="395"/>
      <c r="R131" s="399"/>
      <c r="T131" s="410"/>
      <c r="AH131" s="10"/>
      <c r="AK131" s="8"/>
      <c r="AU131" s="10"/>
      <c r="BA131" s="8"/>
    </row>
    <row r="132" spans="1:53" ht="13.5" thickTop="1" x14ac:dyDescent="0.2">
      <c r="A132" s="379">
        <v>18</v>
      </c>
      <c r="B132" s="627">
        <f>1-SUM(B133:B144)</f>
        <v>3.4830000000000139E-3</v>
      </c>
      <c r="C132" s="628">
        <f>1-SUM(C133:C144)</f>
        <v>3.7629999999999608E-3</v>
      </c>
      <c r="D132" s="629">
        <f>1-SUM(D133:D144)</f>
        <v>3.7530000000001174E-3</v>
      </c>
      <c r="E132" s="630">
        <v>5.0799999999999999E-4</v>
      </c>
      <c r="F132" s="628">
        <v>4.0299999999999998E-4</v>
      </c>
      <c r="G132" s="631">
        <v>2.6800000000000001E-4</v>
      </c>
      <c r="H132" s="258"/>
      <c r="I132" s="379">
        <v>18</v>
      </c>
      <c r="J132" s="627">
        <f>1-SUM(J133:J144)</f>
        <v>4.6310000000000517E-3</v>
      </c>
      <c r="K132" s="628">
        <f>1-SUM(K133:K144)</f>
        <v>4.8890000000000322E-3</v>
      </c>
      <c r="L132" s="629">
        <f>1-SUM(L133:L144)</f>
        <v>4.8979999999999579E-3</v>
      </c>
      <c r="M132" s="630">
        <v>5.0799999999999999E-4</v>
      </c>
      <c r="N132" s="628">
        <v>4.0299999999999998E-4</v>
      </c>
      <c r="O132" s="631">
        <v>2.6800000000000001E-4</v>
      </c>
      <c r="P132" s="395"/>
      <c r="R132" s="399"/>
      <c r="T132" s="410"/>
      <c r="AH132" s="8"/>
      <c r="AK132" s="8"/>
      <c r="AU132" s="10"/>
      <c r="BA132" s="8"/>
    </row>
    <row r="133" spans="1:53" x14ac:dyDescent="0.2">
      <c r="A133" s="381">
        <v>19</v>
      </c>
      <c r="B133" s="632">
        <v>0.41340900000000003</v>
      </c>
      <c r="C133" s="633">
        <v>0.45624599999999998</v>
      </c>
      <c r="D133" s="634">
        <v>0.46803499999999998</v>
      </c>
      <c r="E133" s="635">
        <v>6.3353000000000007E-2</v>
      </c>
      <c r="F133" s="633">
        <v>5.0083000000000003E-2</v>
      </c>
      <c r="G133" s="636">
        <v>3.8627000000000002E-2</v>
      </c>
      <c r="H133" s="258"/>
      <c r="I133" s="381">
        <v>19</v>
      </c>
      <c r="J133" s="632">
        <v>0.39259300000000003</v>
      </c>
      <c r="K133" s="633">
        <v>0.43282300000000001</v>
      </c>
      <c r="L133" s="634">
        <v>0.44562600000000002</v>
      </c>
      <c r="M133" s="635">
        <v>5.5839E-2</v>
      </c>
      <c r="N133" s="633">
        <v>4.5562999999999999E-2</v>
      </c>
      <c r="O133" s="636">
        <v>3.6353000000000003E-2</v>
      </c>
      <c r="P133" s="395"/>
      <c r="R133" s="399"/>
      <c r="T133" s="410"/>
      <c r="AH133" s="8"/>
      <c r="AI133" s="8"/>
      <c r="AK133" s="8"/>
      <c r="AU133" s="10"/>
      <c r="BA133" s="8"/>
    </row>
    <row r="134" spans="1:53" x14ac:dyDescent="0.2">
      <c r="A134" s="381">
        <v>20</v>
      </c>
      <c r="B134" s="632">
        <v>0.258913</v>
      </c>
      <c r="C134" s="633">
        <v>0.25504300000000002</v>
      </c>
      <c r="D134" s="634">
        <v>0.25499300000000003</v>
      </c>
      <c r="E134" s="635">
        <v>7.9237000000000002E-2</v>
      </c>
      <c r="F134" s="633">
        <v>7.0937E-2</v>
      </c>
      <c r="G134" s="636">
        <v>6.2992000000000006E-2</v>
      </c>
      <c r="H134" s="258"/>
      <c r="I134" s="381">
        <v>20</v>
      </c>
      <c r="J134" s="632">
        <v>0.25536599999999998</v>
      </c>
      <c r="K134" s="633">
        <v>0.25276999999999999</v>
      </c>
      <c r="L134" s="634">
        <v>0.25466299999999997</v>
      </c>
      <c r="M134" s="635">
        <v>7.9053999999999999E-2</v>
      </c>
      <c r="N134" s="633">
        <v>7.0110000000000006E-2</v>
      </c>
      <c r="O134" s="636">
        <v>6.2714000000000006E-2</v>
      </c>
      <c r="P134" s="395"/>
      <c r="R134" s="399"/>
      <c r="T134" s="410"/>
      <c r="AH134" s="8"/>
      <c r="AK134" s="8"/>
      <c r="AU134" s="10"/>
      <c r="BA134" s="8"/>
    </row>
    <row r="135" spans="1:53" x14ac:dyDescent="0.2">
      <c r="A135" s="381">
        <v>21</v>
      </c>
      <c r="B135" s="632">
        <v>0.11442099999999999</v>
      </c>
      <c r="C135" s="633">
        <v>0.105291</v>
      </c>
      <c r="D135" s="634">
        <v>0.103074</v>
      </c>
      <c r="E135" s="635">
        <v>7.3535000000000003E-2</v>
      </c>
      <c r="F135" s="633">
        <v>6.7515000000000006E-2</v>
      </c>
      <c r="G135" s="636">
        <v>6.4735000000000001E-2</v>
      </c>
      <c r="H135" s="258"/>
      <c r="I135" s="381">
        <v>21</v>
      </c>
      <c r="J135" s="632">
        <v>0.121367</v>
      </c>
      <c r="K135" s="633">
        <v>0.112321</v>
      </c>
      <c r="L135" s="634">
        <v>0.109141</v>
      </c>
      <c r="M135" s="635">
        <v>7.5725000000000001E-2</v>
      </c>
      <c r="N135" s="633">
        <v>6.8706000000000003E-2</v>
      </c>
      <c r="O135" s="636">
        <v>6.6806000000000004E-2</v>
      </c>
      <c r="P135" s="395"/>
      <c r="R135" s="399"/>
      <c r="T135" s="410"/>
      <c r="AH135" s="8"/>
      <c r="AK135" s="8"/>
      <c r="AU135" s="10"/>
      <c r="BA135" s="8"/>
    </row>
    <row r="136" spans="1:53" x14ac:dyDescent="0.2">
      <c r="A136" s="381">
        <v>22</v>
      </c>
      <c r="B136" s="632">
        <v>8.0181000000000002E-2</v>
      </c>
      <c r="C136" s="633">
        <v>7.3248999999999995E-2</v>
      </c>
      <c r="D136" s="634">
        <v>6.9827E-2</v>
      </c>
      <c r="E136" s="635">
        <v>8.1268999999999994E-2</v>
      </c>
      <c r="F136" s="633">
        <v>8.0639000000000002E-2</v>
      </c>
      <c r="G136" s="636">
        <v>7.9979999999999996E-2</v>
      </c>
      <c r="H136" s="258"/>
      <c r="I136" s="381">
        <v>22</v>
      </c>
      <c r="J136" s="632">
        <v>8.1558000000000005E-2</v>
      </c>
      <c r="K136" s="633">
        <v>7.5525999999999996E-2</v>
      </c>
      <c r="L136" s="634">
        <v>7.1123000000000006E-2</v>
      </c>
      <c r="M136" s="635">
        <v>8.0141000000000004E-2</v>
      </c>
      <c r="N136" s="633">
        <v>7.8660999999999995E-2</v>
      </c>
      <c r="O136" s="636">
        <v>7.7417E-2</v>
      </c>
      <c r="P136" s="395"/>
      <c r="R136" s="399"/>
      <c r="T136" s="410"/>
      <c r="AH136" s="8"/>
      <c r="AK136" s="8"/>
      <c r="AU136" s="10"/>
      <c r="BA136" s="8"/>
    </row>
    <row r="137" spans="1:53" x14ac:dyDescent="0.2">
      <c r="A137" s="381">
        <v>23</v>
      </c>
      <c r="B137" s="632">
        <v>4.7744000000000002E-2</v>
      </c>
      <c r="C137" s="633">
        <v>4.3145999999999997E-2</v>
      </c>
      <c r="D137" s="634">
        <v>4.0834000000000002E-2</v>
      </c>
      <c r="E137" s="635">
        <v>7.1917999999999996E-2</v>
      </c>
      <c r="F137" s="633">
        <v>7.1662000000000003E-2</v>
      </c>
      <c r="G137" s="636">
        <v>7.1351999999999999E-2</v>
      </c>
      <c r="H137" s="258"/>
      <c r="I137" s="381">
        <v>23</v>
      </c>
      <c r="J137" s="632">
        <v>5.5384000000000003E-2</v>
      </c>
      <c r="K137" s="633">
        <v>4.9414E-2</v>
      </c>
      <c r="L137" s="634">
        <v>4.6532999999999998E-2</v>
      </c>
      <c r="M137" s="635">
        <v>7.9519999999999993E-2</v>
      </c>
      <c r="N137" s="633">
        <v>7.9809000000000005E-2</v>
      </c>
      <c r="O137" s="636">
        <v>7.9558000000000004E-2</v>
      </c>
      <c r="P137" s="395"/>
      <c r="R137" s="399"/>
      <c r="T137" s="410"/>
      <c r="AH137" s="8"/>
      <c r="AK137" s="8"/>
      <c r="AU137" s="10"/>
      <c r="BA137" s="8"/>
    </row>
    <row r="138" spans="1:53" x14ac:dyDescent="0.2">
      <c r="A138" s="381">
        <v>24</v>
      </c>
      <c r="B138" s="632">
        <v>3.0522000000000001E-2</v>
      </c>
      <c r="C138" s="633">
        <v>2.767E-2</v>
      </c>
      <c r="D138" s="634">
        <v>2.5694000000000002E-2</v>
      </c>
      <c r="E138" s="635">
        <v>6.7624000000000004E-2</v>
      </c>
      <c r="F138" s="633">
        <v>6.7595000000000002E-2</v>
      </c>
      <c r="G138" s="636">
        <v>6.8446000000000007E-2</v>
      </c>
      <c r="H138" s="258"/>
      <c r="I138" s="381">
        <v>24</v>
      </c>
      <c r="J138" s="632">
        <v>3.2780999999999998E-2</v>
      </c>
      <c r="K138" s="633">
        <v>3.1382E-2</v>
      </c>
      <c r="L138" s="634">
        <v>2.9725000000000001E-2</v>
      </c>
      <c r="M138" s="635">
        <v>6.3585000000000003E-2</v>
      </c>
      <c r="N138" s="633">
        <v>6.5089999999999995E-2</v>
      </c>
      <c r="O138" s="636">
        <v>6.4142000000000005E-2</v>
      </c>
      <c r="P138" s="395"/>
      <c r="R138" s="399"/>
      <c r="T138" s="410"/>
      <c r="AH138" s="8"/>
      <c r="AK138" s="8"/>
      <c r="AU138" s="10"/>
      <c r="BA138" s="8"/>
    </row>
    <row r="139" spans="1:53" x14ac:dyDescent="0.2">
      <c r="A139" s="381">
        <v>25</v>
      </c>
      <c r="B139" s="632">
        <v>1.6556000000000001E-2</v>
      </c>
      <c r="C139" s="633">
        <v>1.4357999999999999E-2</v>
      </c>
      <c r="D139" s="634">
        <v>1.3546000000000001E-2</v>
      </c>
      <c r="E139" s="635">
        <v>5.4695000000000001E-2</v>
      </c>
      <c r="F139" s="633">
        <v>5.7450000000000001E-2</v>
      </c>
      <c r="G139" s="636">
        <v>5.7537999999999999E-2</v>
      </c>
      <c r="H139" s="258"/>
      <c r="I139" s="381">
        <v>25</v>
      </c>
      <c r="J139" s="632">
        <v>1.7742000000000001E-2</v>
      </c>
      <c r="K139" s="633">
        <v>1.6476999999999999E-2</v>
      </c>
      <c r="L139" s="634">
        <v>1.5426E-2</v>
      </c>
      <c r="M139" s="635">
        <v>5.5306000000000001E-2</v>
      </c>
      <c r="N139" s="633">
        <v>5.6155999999999998E-2</v>
      </c>
      <c r="O139" s="636">
        <v>5.7147000000000003E-2</v>
      </c>
      <c r="P139" s="395"/>
      <c r="R139" s="399"/>
      <c r="T139" s="410"/>
      <c r="AH139" s="8"/>
      <c r="AK139" s="8"/>
      <c r="AU139" s="10"/>
      <c r="BA139" s="8"/>
    </row>
    <row r="140" spans="1:53" x14ac:dyDescent="0.2">
      <c r="A140" s="381">
        <v>26</v>
      </c>
      <c r="B140" s="632">
        <v>6.4099999999999999E-3</v>
      </c>
      <c r="C140" s="633">
        <v>4.4140000000000004E-3</v>
      </c>
      <c r="D140" s="634">
        <v>4.058E-3</v>
      </c>
      <c r="E140" s="635">
        <v>4.4882999999999999E-2</v>
      </c>
      <c r="F140" s="633">
        <v>4.4406000000000001E-2</v>
      </c>
      <c r="G140" s="636">
        <v>4.5154E-2</v>
      </c>
      <c r="H140" s="258"/>
      <c r="I140" s="381">
        <v>26</v>
      </c>
      <c r="J140" s="632">
        <v>6.8690000000000001E-3</v>
      </c>
      <c r="K140" s="633">
        <v>5.032E-3</v>
      </c>
      <c r="L140" s="634">
        <v>4.744E-3</v>
      </c>
      <c r="M140" s="635">
        <v>4.2701000000000003E-2</v>
      </c>
      <c r="N140" s="633">
        <v>4.3478000000000003E-2</v>
      </c>
      <c r="O140" s="636">
        <v>4.3776000000000002E-2</v>
      </c>
      <c r="P140" s="395"/>
      <c r="R140" s="399"/>
      <c r="T140" s="410"/>
      <c r="AH140" s="8"/>
      <c r="AK140" s="8"/>
      <c r="AU140" s="10"/>
      <c r="BA140" s="8"/>
    </row>
    <row r="141" spans="1:53" x14ac:dyDescent="0.2">
      <c r="A141" s="381">
        <v>27</v>
      </c>
      <c r="B141" s="632">
        <v>4.4539999999999996E-3</v>
      </c>
      <c r="C141" s="633">
        <v>3.0699999999999998E-3</v>
      </c>
      <c r="D141" s="634">
        <v>2.957E-3</v>
      </c>
      <c r="E141" s="635">
        <v>3.9064000000000002E-2</v>
      </c>
      <c r="F141" s="633">
        <v>3.8488000000000001E-2</v>
      </c>
      <c r="G141" s="636">
        <v>3.9744000000000002E-2</v>
      </c>
      <c r="H141" s="258"/>
      <c r="I141" s="381">
        <v>27</v>
      </c>
      <c r="J141" s="632">
        <v>4.5069999999999997E-3</v>
      </c>
      <c r="K141" s="633">
        <v>2.81E-3</v>
      </c>
      <c r="L141" s="634">
        <v>2.5249999999999999E-3</v>
      </c>
      <c r="M141" s="635">
        <v>3.8462000000000003E-2</v>
      </c>
      <c r="N141" s="633">
        <v>3.9267000000000003E-2</v>
      </c>
      <c r="O141" s="636">
        <v>3.9921999999999999E-2</v>
      </c>
      <c r="P141" s="395"/>
      <c r="R141" s="399"/>
      <c r="T141" s="410"/>
      <c r="AH141" s="8"/>
      <c r="AK141" s="8"/>
      <c r="AU141" s="10"/>
      <c r="BA141" s="8"/>
    </row>
    <row r="142" spans="1:53" x14ac:dyDescent="0.2">
      <c r="A142" s="381">
        <v>28</v>
      </c>
      <c r="B142" s="632">
        <v>3.532E-3</v>
      </c>
      <c r="C142" s="633">
        <v>1.9949999999999998E-3</v>
      </c>
      <c r="D142" s="634">
        <v>1.8710000000000001E-3</v>
      </c>
      <c r="E142" s="635">
        <v>3.5231999999999999E-2</v>
      </c>
      <c r="F142" s="633">
        <v>3.6957999999999998E-2</v>
      </c>
      <c r="G142" s="636">
        <v>3.8135000000000002E-2</v>
      </c>
      <c r="H142" s="258"/>
      <c r="I142" s="381">
        <v>28</v>
      </c>
      <c r="J142" s="632">
        <v>3.64E-3</v>
      </c>
      <c r="K142" s="633">
        <v>2.2539999999999999E-3</v>
      </c>
      <c r="L142" s="634">
        <v>2.0990000000000002E-3</v>
      </c>
      <c r="M142" s="635">
        <v>3.4244999999999998E-2</v>
      </c>
      <c r="N142" s="633">
        <v>3.3480999999999997E-2</v>
      </c>
      <c r="O142" s="636">
        <v>3.3451000000000002E-2</v>
      </c>
      <c r="P142" s="395"/>
      <c r="R142" s="399"/>
      <c r="T142" s="410"/>
      <c r="AH142" s="8"/>
      <c r="AK142" s="8"/>
      <c r="AU142" s="10"/>
      <c r="BA142" s="8"/>
    </row>
    <row r="143" spans="1:53" x14ac:dyDescent="0.2">
      <c r="A143" s="381">
        <v>29</v>
      </c>
      <c r="B143" s="632">
        <v>2.539E-3</v>
      </c>
      <c r="C143" s="633">
        <v>1.485E-3</v>
      </c>
      <c r="D143" s="634">
        <v>1.508E-3</v>
      </c>
      <c r="E143" s="635">
        <v>3.1099000000000002E-2</v>
      </c>
      <c r="F143" s="633">
        <v>3.2127000000000003E-2</v>
      </c>
      <c r="G143" s="636">
        <v>3.3485000000000001E-2</v>
      </c>
      <c r="H143" s="258"/>
      <c r="I143" s="381">
        <v>29</v>
      </c>
      <c r="J143" s="632">
        <v>2.807E-3</v>
      </c>
      <c r="K143" s="633">
        <v>1.4760000000000001E-3</v>
      </c>
      <c r="L143" s="634">
        <v>1.4159999999999999E-3</v>
      </c>
      <c r="M143" s="635">
        <v>3.0072000000000002E-2</v>
      </c>
      <c r="N143" s="633">
        <v>3.0672999999999999E-2</v>
      </c>
      <c r="O143" s="636">
        <v>3.1642999999999998E-2</v>
      </c>
      <c r="P143" s="258"/>
      <c r="Q143" s="395"/>
      <c r="AH143" s="8"/>
    </row>
    <row r="144" spans="1:53" x14ac:dyDescent="0.2">
      <c r="A144" s="384" t="s">
        <v>100</v>
      </c>
      <c r="B144" s="637">
        <v>1.7836000000000001E-2</v>
      </c>
      <c r="C144" s="638">
        <v>1.027E-2</v>
      </c>
      <c r="D144" s="639">
        <v>9.8499999999999994E-3</v>
      </c>
      <c r="E144" s="640">
        <v>0.35758299999999998</v>
      </c>
      <c r="F144" s="638">
        <v>0.38177899999999998</v>
      </c>
      <c r="G144" s="641">
        <v>0.39954400000000001</v>
      </c>
      <c r="H144" s="258"/>
      <c r="I144" s="384" t="s">
        <v>100</v>
      </c>
      <c r="J144" s="637">
        <v>2.0754999999999999E-2</v>
      </c>
      <c r="K144" s="638">
        <v>1.2826000000000001E-2</v>
      </c>
      <c r="L144" s="639">
        <v>1.2081E-2</v>
      </c>
      <c r="M144" s="640">
        <v>0.36486299999999999</v>
      </c>
      <c r="N144" s="638">
        <v>0.38841100000000001</v>
      </c>
      <c r="O144" s="641">
        <v>0.40664299999999998</v>
      </c>
      <c r="P144" s="258"/>
      <c r="Q144" s="395"/>
      <c r="AH144" s="8"/>
    </row>
    <row r="145" spans="1:17" ht="13.5" thickBot="1" x14ac:dyDescent="0.25">
      <c r="A145" s="385" t="s">
        <v>34</v>
      </c>
      <c r="B145" s="642">
        <v>20.61</v>
      </c>
      <c r="C145" s="643">
        <v>20.350000000000001</v>
      </c>
      <c r="D145" s="644">
        <v>20.3</v>
      </c>
      <c r="E145" s="645">
        <v>28.28</v>
      </c>
      <c r="F145" s="643">
        <v>28.78</v>
      </c>
      <c r="G145" s="646">
        <v>29.16</v>
      </c>
      <c r="H145" s="258"/>
      <c r="I145" s="385" t="s">
        <v>34</v>
      </c>
      <c r="J145" s="642">
        <v>20.753799999999998</v>
      </c>
      <c r="K145" s="643">
        <v>20.4863</v>
      </c>
      <c r="L145" s="657">
        <v>20.422799999999999</v>
      </c>
      <c r="M145" s="645">
        <v>28.623999999999999</v>
      </c>
      <c r="N145" s="643">
        <v>29.043199999999999</v>
      </c>
      <c r="O145" s="646">
        <v>29.411999999999999</v>
      </c>
      <c r="P145" s="258"/>
      <c r="Q145" s="395"/>
    </row>
    <row r="146" spans="1:17" ht="13.5" thickTop="1" x14ac:dyDescent="0.2">
      <c r="A146" s="258"/>
      <c r="B146" s="258"/>
      <c r="C146" s="258"/>
      <c r="D146" s="258"/>
      <c r="E146" s="392"/>
      <c r="F146" s="392"/>
      <c r="G146" s="258"/>
      <c r="H146" s="258"/>
      <c r="I146" s="393"/>
      <c r="J146" s="258"/>
      <c r="K146" s="258"/>
      <c r="L146" s="258"/>
      <c r="M146" s="392"/>
      <c r="N146" s="392"/>
      <c r="O146" s="258"/>
      <c r="P146" s="258"/>
    </row>
    <row r="147" spans="1:17" ht="13.5" thickBot="1" x14ac:dyDescent="0.25">
      <c r="A147" s="756" t="s">
        <v>545</v>
      </c>
      <c r="B147" s="757"/>
      <c r="C147" s="757"/>
      <c r="D147" s="757"/>
      <c r="E147" s="757"/>
      <c r="F147" s="757"/>
      <c r="G147" s="757"/>
      <c r="H147" s="258"/>
      <c r="I147" s="756" t="s">
        <v>552</v>
      </c>
      <c r="J147" s="757"/>
      <c r="K147" s="757"/>
      <c r="L147" s="757"/>
      <c r="M147" s="757"/>
      <c r="N147" s="757"/>
      <c r="O147" s="757"/>
      <c r="P147" s="258"/>
    </row>
    <row r="148" spans="1:17" ht="39" thickTop="1" x14ac:dyDescent="0.2">
      <c r="A148" s="367" t="s">
        <v>551</v>
      </c>
      <c r="B148" s="368" t="s">
        <v>94</v>
      </c>
      <c r="C148" s="369" t="s">
        <v>95</v>
      </c>
      <c r="D148" s="370" t="s">
        <v>96</v>
      </c>
      <c r="E148" s="371" t="s">
        <v>94</v>
      </c>
      <c r="F148" s="369" t="s">
        <v>95</v>
      </c>
      <c r="G148" s="372" t="s">
        <v>96</v>
      </c>
      <c r="H148" s="258"/>
      <c r="I148" s="367" t="s">
        <v>553</v>
      </c>
      <c r="J148" s="368" t="s">
        <v>94</v>
      </c>
      <c r="K148" s="369" t="s">
        <v>95</v>
      </c>
      <c r="L148" s="370" t="s">
        <v>96</v>
      </c>
      <c r="M148" s="371" t="s">
        <v>94</v>
      </c>
      <c r="N148" s="369" t="s">
        <v>95</v>
      </c>
      <c r="O148" s="372" t="s">
        <v>96</v>
      </c>
      <c r="P148" s="258"/>
    </row>
    <row r="149" spans="1:17" ht="13.5" thickBot="1" x14ac:dyDescent="0.25">
      <c r="A149" s="373"/>
      <c r="B149" s="374" t="s">
        <v>98</v>
      </c>
      <c r="C149" s="375"/>
      <c r="D149" s="376"/>
      <c r="E149" s="377" t="s">
        <v>99</v>
      </c>
      <c r="F149" s="375"/>
      <c r="G149" s="378"/>
      <c r="H149" s="258"/>
      <c r="I149" s="373"/>
      <c r="J149" s="374" t="s">
        <v>98</v>
      </c>
      <c r="K149" s="375"/>
      <c r="L149" s="376"/>
      <c r="M149" s="377" t="s">
        <v>99</v>
      </c>
      <c r="N149" s="375"/>
      <c r="O149" s="378"/>
      <c r="P149" s="258"/>
      <c r="Q149" s="8"/>
    </row>
    <row r="150" spans="1:17" ht="13.5" thickTop="1" x14ac:dyDescent="0.2">
      <c r="A150" s="379">
        <v>18</v>
      </c>
      <c r="B150" s="627">
        <v>5.0000000000000001E-3</v>
      </c>
      <c r="C150" s="628">
        <v>5.3E-3</v>
      </c>
      <c r="D150" s="629">
        <v>5.4000000000000003E-3</v>
      </c>
      <c r="E150" s="630">
        <v>5.0000000000000001E-3</v>
      </c>
      <c r="F150" s="628">
        <v>3.0000000000000001E-3</v>
      </c>
      <c r="G150" s="631">
        <v>2.0000000000000001E-4</v>
      </c>
      <c r="H150" s="258"/>
      <c r="I150" s="379">
        <v>18</v>
      </c>
      <c r="J150" s="627">
        <v>5.5343713589662115E-3</v>
      </c>
      <c r="K150" s="628">
        <v>5.5407125822589613E-3</v>
      </c>
      <c r="L150" s="629">
        <v>5.5267769454447422E-3</v>
      </c>
      <c r="M150" s="630">
        <v>1.0237637277408947E-3</v>
      </c>
      <c r="N150" s="628">
        <v>9.2755321226322979E-4</v>
      </c>
      <c r="O150" s="631">
        <v>5.4489973844812551E-4</v>
      </c>
      <c r="P150" s="258"/>
      <c r="Q150" s="8"/>
    </row>
    <row r="151" spans="1:17" x14ac:dyDescent="0.2">
      <c r="A151" s="381">
        <v>19</v>
      </c>
      <c r="B151" s="632">
        <v>0.40089999999999998</v>
      </c>
      <c r="C151" s="633">
        <v>0.44059999999999999</v>
      </c>
      <c r="D151" s="634">
        <v>0.4541</v>
      </c>
      <c r="E151" s="635">
        <v>5.8900000000000001E-2</v>
      </c>
      <c r="F151" s="633">
        <v>4.4200000000000003E-2</v>
      </c>
      <c r="G151" s="636">
        <v>3.5499999999999997E-2</v>
      </c>
      <c r="H151" s="258"/>
      <c r="I151" s="381">
        <v>19</v>
      </c>
      <c r="J151" s="632">
        <v>0.42549782861984958</v>
      </c>
      <c r="K151" s="633">
        <v>0.46540192580107226</v>
      </c>
      <c r="L151" s="634">
        <v>0.47896165918850736</v>
      </c>
      <c r="M151" s="635">
        <v>6.1736055097102435E-2</v>
      </c>
      <c r="N151" s="633">
        <v>4.8916227299355595E-2</v>
      </c>
      <c r="O151" s="636">
        <v>3.9341761115954665E-2</v>
      </c>
      <c r="P151" s="258"/>
      <c r="Q151" s="8"/>
    </row>
    <row r="152" spans="1:17" x14ac:dyDescent="0.2">
      <c r="A152" s="381">
        <v>20</v>
      </c>
      <c r="B152" s="632">
        <v>0.2422</v>
      </c>
      <c r="C152" s="633">
        <v>0.2402</v>
      </c>
      <c r="D152" s="634">
        <v>0.24099999999999999</v>
      </c>
      <c r="E152" s="635">
        <v>7.3200000000000001E-2</v>
      </c>
      <c r="F152" s="633">
        <v>6.2700000000000006E-2</v>
      </c>
      <c r="G152" s="636">
        <v>5.7099999999999998E-2</v>
      </c>
      <c r="H152" s="258"/>
      <c r="I152" s="381">
        <v>20</v>
      </c>
      <c r="J152" s="632">
        <v>0.24173816333015571</v>
      </c>
      <c r="K152" s="633">
        <v>0.24104789399128548</v>
      </c>
      <c r="L152" s="634">
        <v>0.24204201891043539</v>
      </c>
      <c r="M152" s="635">
        <v>7.7061487869950984E-2</v>
      </c>
      <c r="N152" s="633">
        <v>6.7857840265573136E-2</v>
      </c>
      <c r="O152" s="636">
        <v>6.2118570183086315E-2</v>
      </c>
      <c r="P152" s="258"/>
      <c r="Q152" s="8"/>
    </row>
    <row r="153" spans="1:17" x14ac:dyDescent="0.2">
      <c r="A153" s="381">
        <v>21</v>
      </c>
      <c r="B153" s="632">
        <v>0.1197</v>
      </c>
      <c r="C153" s="633">
        <v>0.1124</v>
      </c>
      <c r="D153" s="634">
        <v>0.10879999999999999</v>
      </c>
      <c r="E153" s="635">
        <v>7.6300000000000007E-2</v>
      </c>
      <c r="F153" s="633">
        <v>6.9800000000000001E-2</v>
      </c>
      <c r="G153" s="636">
        <v>6.93E-2</v>
      </c>
      <c r="H153" s="258"/>
      <c r="I153" s="381">
        <v>21</v>
      </c>
      <c r="J153" s="632">
        <v>0.11107139074250609</v>
      </c>
      <c r="K153" s="633">
        <v>0.10227904391328516</v>
      </c>
      <c r="L153" s="634">
        <v>9.9347185580311581E-2</v>
      </c>
      <c r="M153" s="635">
        <v>7.0980951790035371E-2</v>
      </c>
      <c r="N153" s="633">
        <v>6.9127123608670182E-2</v>
      </c>
      <c r="O153" s="636">
        <v>6.7840017436791633E-2</v>
      </c>
      <c r="P153" s="258"/>
      <c r="Q153" s="8"/>
    </row>
    <row r="154" spans="1:17" x14ac:dyDescent="0.2">
      <c r="A154" s="381">
        <v>22</v>
      </c>
      <c r="B154" s="632">
        <v>8.5099999999999995E-2</v>
      </c>
      <c r="C154" s="633">
        <v>7.9100000000000004E-2</v>
      </c>
      <c r="D154" s="634">
        <v>7.5499999999999998E-2</v>
      </c>
      <c r="E154" s="635">
        <v>8.09E-2</v>
      </c>
      <c r="F154" s="633">
        <v>7.9399999999999998E-2</v>
      </c>
      <c r="G154" s="636">
        <v>8.0399999999999999E-2</v>
      </c>
      <c r="H154" s="258"/>
      <c r="I154" s="381">
        <v>22</v>
      </c>
      <c r="J154" s="632">
        <v>7.745471877979028E-2</v>
      </c>
      <c r="K154" s="633">
        <v>7.1025121483261316E-2</v>
      </c>
      <c r="L154" s="634">
        <v>6.6744978720945911E-2</v>
      </c>
      <c r="M154" s="635">
        <v>8.2490537941304218E-2</v>
      </c>
      <c r="N154" s="633">
        <v>8.4456160906073038E-2</v>
      </c>
      <c r="O154" s="636">
        <v>8.4023539668700964E-2</v>
      </c>
      <c r="P154" s="258"/>
      <c r="Q154" s="8"/>
    </row>
    <row r="155" spans="1:17" x14ac:dyDescent="0.2">
      <c r="A155" s="381">
        <v>23</v>
      </c>
      <c r="B155" s="632">
        <v>5.2999999999999999E-2</v>
      </c>
      <c r="C155" s="633">
        <v>4.8599999999999997E-2</v>
      </c>
      <c r="D155" s="634">
        <v>4.6100000000000002E-2</v>
      </c>
      <c r="E155" s="635">
        <v>7.9399999999999998E-2</v>
      </c>
      <c r="F155" s="633">
        <v>8.1100000000000005E-2</v>
      </c>
      <c r="G155" s="636">
        <v>8.1600000000000006E-2</v>
      </c>
      <c r="H155" s="258"/>
      <c r="I155" s="381">
        <v>23</v>
      </c>
      <c r="J155" s="632">
        <v>5.0325707022561172E-2</v>
      </c>
      <c r="K155" s="633">
        <v>4.5060876113970125E-2</v>
      </c>
      <c r="L155" s="634">
        <v>4.2846964124092508E-2</v>
      </c>
      <c r="M155" s="635">
        <v>8.4227833964137244E-2</v>
      </c>
      <c r="N155" s="633">
        <v>8.60671743800039E-2</v>
      </c>
      <c r="O155" s="636">
        <v>8.5222319093286841E-2</v>
      </c>
      <c r="P155" s="258"/>
      <c r="Q155" s="8"/>
    </row>
    <row r="156" spans="1:17" x14ac:dyDescent="0.2">
      <c r="A156" s="381">
        <v>24</v>
      </c>
      <c r="B156" s="632">
        <v>3.5499999999999997E-2</v>
      </c>
      <c r="C156" s="633">
        <v>3.3700000000000001E-2</v>
      </c>
      <c r="D156" s="634">
        <v>3.1800000000000002E-2</v>
      </c>
      <c r="E156" s="635">
        <v>7.1400000000000005E-2</v>
      </c>
      <c r="F156" s="633">
        <v>7.2700000000000001E-2</v>
      </c>
      <c r="G156" s="636">
        <v>7.2300000000000003E-2</v>
      </c>
      <c r="H156" s="258"/>
      <c r="I156" s="381">
        <v>24</v>
      </c>
      <c r="J156" s="632">
        <v>3.2451541150301876E-2</v>
      </c>
      <c r="K156" s="633">
        <v>2.9693915974824722E-2</v>
      </c>
      <c r="L156" s="634">
        <v>2.7653141789751392E-2</v>
      </c>
      <c r="M156" s="635">
        <v>7.1570391512067996E-2</v>
      </c>
      <c r="N156" s="633">
        <v>7.2934973637961337E-2</v>
      </c>
      <c r="O156" s="636">
        <v>7.3779424585876205E-2</v>
      </c>
      <c r="P156" s="258"/>
      <c r="Q156" s="8"/>
    </row>
    <row r="157" spans="1:17" x14ac:dyDescent="0.2">
      <c r="A157" s="381">
        <v>25</v>
      </c>
      <c r="B157" s="632">
        <v>1.84E-2</v>
      </c>
      <c r="C157" s="633">
        <v>1.6899999999999998E-2</v>
      </c>
      <c r="D157" s="634">
        <v>1.5800000000000002E-2</v>
      </c>
      <c r="E157" s="635">
        <v>5.5899999999999998E-2</v>
      </c>
      <c r="F157" s="633">
        <v>5.6899999999999999E-2</v>
      </c>
      <c r="G157" s="636">
        <v>5.6500000000000002E-2</v>
      </c>
      <c r="H157" s="258"/>
      <c r="I157" s="381">
        <v>25</v>
      </c>
      <c r="J157" s="632">
        <v>1.9145217667619955E-2</v>
      </c>
      <c r="K157" s="633">
        <v>1.735731320267532E-2</v>
      </c>
      <c r="L157" s="634">
        <v>1.6137418398197538E-2</v>
      </c>
      <c r="M157" s="635">
        <v>5.7361791896754978E-2</v>
      </c>
      <c r="N157" s="633">
        <v>5.828939660222613E-2</v>
      </c>
      <c r="O157" s="636">
        <v>5.9230601569311245E-2</v>
      </c>
      <c r="P157" s="258"/>
      <c r="Q157" s="8"/>
    </row>
    <row r="158" spans="1:17" x14ac:dyDescent="0.2">
      <c r="A158" s="381">
        <v>26</v>
      </c>
      <c r="B158" s="632">
        <v>7.1000000000000004E-3</v>
      </c>
      <c r="C158" s="633">
        <v>5.1999999999999998E-3</v>
      </c>
      <c r="D158" s="634">
        <v>4.7999999999999996E-3</v>
      </c>
      <c r="E158" s="635">
        <v>4.3900000000000002E-2</v>
      </c>
      <c r="F158" s="633">
        <v>4.4600000000000001E-2</v>
      </c>
      <c r="G158" s="636">
        <v>4.53E-2</v>
      </c>
      <c r="H158" s="258"/>
      <c r="I158" s="381">
        <v>26</v>
      </c>
      <c r="J158" s="632">
        <v>6.580341065565088E-3</v>
      </c>
      <c r="K158" s="633">
        <v>4.608294930875576E-3</v>
      </c>
      <c r="L158" s="634">
        <v>4.1210113809239538E-3</v>
      </c>
      <c r="M158" s="635">
        <v>4.3928770863063848E-2</v>
      </c>
      <c r="N158" s="633">
        <v>4.3448545206014454E-2</v>
      </c>
      <c r="O158" s="636">
        <v>4.3809938971229291E-2</v>
      </c>
      <c r="P158" s="258"/>
      <c r="Q158" s="8"/>
    </row>
    <row r="159" spans="1:17" x14ac:dyDescent="0.2">
      <c r="A159" s="381">
        <v>27</v>
      </c>
      <c r="B159" s="632">
        <v>4.7999999999999996E-3</v>
      </c>
      <c r="C159" s="633">
        <v>3.0000000000000001E-3</v>
      </c>
      <c r="D159" s="634">
        <v>2.8E-3</v>
      </c>
      <c r="E159" s="635">
        <v>3.7499999999999999E-2</v>
      </c>
      <c r="F159" s="633">
        <v>3.9199999999999999E-2</v>
      </c>
      <c r="G159" s="636">
        <v>3.8800000000000001E-2</v>
      </c>
      <c r="H159" s="258"/>
      <c r="I159" s="381">
        <v>27</v>
      </c>
      <c r="J159" s="632">
        <v>4.8723652155492E-3</v>
      </c>
      <c r="K159" s="633">
        <v>2.8869084975524035E-3</v>
      </c>
      <c r="L159" s="634">
        <v>2.6767316913478018E-3</v>
      </c>
      <c r="M159" s="635">
        <v>3.840665136191599E-2</v>
      </c>
      <c r="N159" s="633">
        <v>3.8566686194102716E-2</v>
      </c>
      <c r="O159" s="636">
        <v>3.8578901482127288E-2</v>
      </c>
      <c r="P159" s="258"/>
      <c r="Q159" s="8"/>
    </row>
    <row r="160" spans="1:17" x14ac:dyDescent="0.2">
      <c r="A160" s="381">
        <v>28</v>
      </c>
      <c r="B160" s="632">
        <v>3.8E-3</v>
      </c>
      <c r="C160" s="633">
        <v>2.3E-3</v>
      </c>
      <c r="D160" s="634">
        <v>2.0999999999999999E-3</v>
      </c>
      <c r="E160" s="635">
        <v>3.3700000000000001E-2</v>
      </c>
      <c r="F160" s="633">
        <v>3.39E-2</v>
      </c>
      <c r="G160" s="636">
        <v>3.39E-2</v>
      </c>
      <c r="H160" s="258"/>
      <c r="I160" s="381">
        <v>28</v>
      </c>
      <c r="J160" s="632">
        <v>3.4027115771634361E-3</v>
      </c>
      <c r="K160" s="633">
        <v>2.2951819110975632E-3</v>
      </c>
      <c r="L160" s="634">
        <v>2.1567910031003871E-3</v>
      </c>
      <c r="M160" s="635">
        <v>2.9999379537134701E-2</v>
      </c>
      <c r="N160" s="633">
        <v>3.0462800234329231E-2</v>
      </c>
      <c r="O160" s="636">
        <v>3.0950305143853531E-2</v>
      </c>
      <c r="P160" s="258"/>
      <c r="Q160" s="8"/>
    </row>
    <row r="161" spans="1:37" x14ac:dyDescent="0.2">
      <c r="A161" s="381">
        <v>29</v>
      </c>
      <c r="B161" s="632">
        <v>2.8E-3</v>
      </c>
      <c r="C161" s="633">
        <v>1.6000000000000001E-3</v>
      </c>
      <c r="D161" s="634">
        <v>1.5E-3</v>
      </c>
      <c r="E161" s="635">
        <v>3.0300000000000001E-2</v>
      </c>
      <c r="F161" s="633">
        <v>3.1300000000000001E-2</v>
      </c>
      <c r="G161" s="636">
        <v>3.1300000000000001E-2</v>
      </c>
      <c r="H161" s="258"/>
      <c r="I161" s="381">
        <v>29</v>
      </c>
      <c r="J161" s="632">
        <v>2.7009850651414044E-3</v>
      </c>
      <c r="K161" s="633">
        <v>1.6137997812404742E-3</v>
      </c>
      <c r="L161" s="634">
        <v>1.367251439465424E-3</v>
      </c>
      <c r="M161" s="635">
        <v>3.1178258981199976E-2</v>
      </c>
      <c r="N161" s="633">
        <v>3.1195079086115993E-2</v>
      </c>
      <c r="O161" s="636">
        <v>3.1113775065387969E-2</v>
      </c>
      <c r="P161" s="258"/>
      <c r="Q161" s="8"/>
    </row>
    <row r="162" spans="1:37" x14ac:dyDescent="0.2">
      <c r="A162" s="384" t="s">
        <v>100</v>
      </c>
      <c r="B162" s="637">
        <v>1.9599999999999999E-2</v>
      </c>
      <c r="C162" s="638">
        <v>1.11E-2</v>
      </c>
      <c r="D162" s="639">
        <v>1.04E-2</v>
      </c>
      <c r="E162" s="640">
        <v>0.35809999999999997</v>
      </c>
      <c r="F162" s="638">
        <v>0.38400000000000001</v>
      </c>
      <c r="G162" s="641">
        <v>0.39750000000000002</v>
      </c>
      <c r="H162" s="258"/>
      <c r="I162" s="384" t="s">
        <v>100</v>
      </c>
      <c r="J162" s="637">
        <v>1.9224658404829998E-2</v>
      </c>
      <c r="K162" s="638">
        <v>1.1117287381878822E-2</v>
      </c>
      <c r="L162" s="639">
        <v>1.0418070827475976E-2</v>
      </c>
      <c r="M162" s="640">
        <v>0.35003412545759138</v>
      </c>
      <c r="N162" s="638">
        <v>0.36775043936731105</v>
      </c>
      <c r="O162" s="641">
        <v>0.38344594594594594</v>
      </c>
      <c r="P162" s="258"/>
      <c r="Q162" s="8"/>
    </row>
    <row r="163" spans="1:37" ht="13.5" thickBot="1" x14ac:dyDescent="0.25">
      <c r="A163" s="385" t="s">
        <v>34</v>
      </c>
      <c r="B163" s="642">
        <v>20.732900000000001</v>
      </c>
      <c r="C163" s="386">
        <v>20.459</v>
      </c>
      <c r="D163" s="644">
        <v>20.396699999999999</v>
      </c>
      <c r="E163" s="645">
        <v>28.454000000000001</v>
      </c>
      <c r="F163" s="643">
        <v>29.016200000000001</v>
      </c>
      <c r="G163" s="387">
        <v>29.270099999999999</v>
      </c>
      <c r="H163" s="258"/>
      <c r="I163" s="385" t="s">
        <v>34</v>
      </c>
      <c r="J163" s="642">
        <v>20.658899999999999</v>
      </c>
      <c r="K163" s="643">
        <v>20.382999999999999</v>
      </c>
      <c r="L163" s="644">
        <v>20.319800000000001</v>
      </c>
      <c r="M163" s="645">
        <v>28.387499999999999</v>
      </c>
      <c r="N163" s="643">
        <v>28.8126</v>
      </c>
      <c r="O163" s="646">
        <v>29.139600000000002</v>
      </c>
      <c r="P163" s="258"/>
      <c r="Q163" s="8"/>
    </row>
    <row r="164" spans="1:37" ht="13.5" thickTop="1" x14ac:dyDescent="0.2">
      <c r="A164" s="258"/>
      <c r="B164" s="258"/>
      <c r="C164" s="258"/>
      <c r="D164" s="258"/>
      <c r="E164" s="392"/>
      <c r="F164" s="392"/>
      <c r="G164" s="258"/>
      <c r="H164" s="258"/>
      <c r="I164" s="393"/>
      <c r="J164" s="258"/>
      <c r="K164" s="258"/>
      <c r="L164" s="258"/>
      <c r="M164" s="392"/>
      <c r="N164" s="392"/>
      <c r="O164" s="258"/>
      <c r="P164" s="258"/>
      <c r="Q164" s="8"/>
    </row>
    <row r="165" spans="1:37" ht="13.5" thickBot="1" x14ac:dyDescent="0.25">
      <c r="A165" s="756" t="s">
        <v>562</v>
      </c>
      <c r="B165" s="757"/>
      <c r="C165" s="757"/>
      <c r="D165" s="757"/>
      <c r="E165" s="757"/>
      <c r="F165" s="757"/>
      <c r="G165" s="757"/>
      <c r="H165" s="258"/>
      <c r="I165" s="756" t="s">
        <v>591</v>
      </c>
      <c r="J165" s="757"/>
      <c r="K165" s="757"/>
      <c r="L165" s="757"/>
      <c r="M165" s="757"/>
      <c r="N165" s="757"/>
      <c r="O165" s="757"/>
      <c r="P165" s="258"/>
      <c r="Q165" s="8"/>
    </row>
    <row r="166" spans="1:37" ht="39" thickTop="1" x14ac:dyDescent="0.2">
      <c r="A166" s="367" t="s">
        <v>564</v>
      </c>
      <c r="B166" s="368" t="s">
        <v>94</v>
      </c>
      <c r="C166" s="369" t="s">
        <v>95</v>
      </c>
      <c r="D166" s="370" t="s">
        <v>96</v>
      </c>
      <c r="E166" s="371" t="s">
        <v>94</v>
      </c>
      <c r="F166" s="369" t="s">
        <v>95</v>
      </c>
      <c r="G166" s="372" t="s">
        <v>96</v>
      </c>
      <c r="H166" s="258"/>
      <c r="I166" s="367" t="s">
        <v>593</v>
      </c>
      <c r="J166" s="368" t="s">
        <v>94</v>
      </c>
      <c r="K166" s="369" t="s">
        <v>95</v>
      </c>
      <c r="L166" s="370" t="s">
        <v>96</v>
      </c>
      <c r="M166" s="371" t="s">
        <v>94</v>
      </c>
      <c r="N166" s="369" t="s">
        <v>95</v>
      </c>
      <c r="O166" s="372" t="s">
        <v>96</v>
      </c>
      <c r="P166" s="258"/>
      <c r="Q166" s="8"/>
    </row>
    <row r="167" spans="1:37" ht="13.5" thickBot="1" x14ac:dyDescent="0.25">
      <c r="A167" s="373"/>
      <c r="B167" s="374" t="s">
        <v>98</v>
      </c>
      <c r="C167" s="375"/>
      <c r="D167" s="376"/>
      <c r="E167" s="377" t="s">
        <v>99</v>
      </c>
      <c r="F167" s="375"/>
      <c r="G167" s="378"/>
      <c r="H167" s="258"/>
      <c r="I167" s="373"/>
      <c r="J167" s="374" t="s">
        <v>98</v>
      </c>
      <c r="K167" s="375"/>
      <c r="L167" s="376"/>
      <c r="M167" s="377" t="s">
        <v>99</v>
      </c>
      <c r="N167" s="375"/>
      <c r="O167" s="378"/>
      <c r="P167" s="258"/>
      <c r="Q167" s="8"/>
      <c r="AH167" s="8"/>
      <c r="AI167" s="8"/>
      <c r="AJ167" s="8"/>
      <c r="AK167" s="8"/>
    </row>
    <row r="168" spans="1:37" ht="13.5" thickTop="1" x14ac:dyDescent="0.2">
      <c r="A168" s="379" t="s">
        <v>565</v>
      </c>
      <c r="B168" s="627">
        <v>6.4000000000000003E-3</v>
      </c>
      <c r="C168" s="628">
        <v>6.4999999999999997E-3</v>
      </c>
      <c r="D168" s="629">
        <v>6.7000000000000002E-3</v>
      </c>
      <c r="E168" s="630">
        <v>4.0000000000000002E-4</v>
      </c>
      <c r="F168" s="628">
        <v>5.0000000000000001E-4</v>
      </c>
      <c r="G168" s="631">
        <v>2.9999999999999997E-4</v>
      </c>
      <c r="H168" s="258"/>
      <c r="I168" s="379">
        <v>18</v>
      </c>
      <c r="J168" s="627">
        <v>6.1000000000000004E-3</v>
      </c>
      <c r="K168" s="628">
        <v>6.4999999999999997E-3</v>
      </c>
      <c r="L168" s="629">
        <v>6.6E-3</v>
      </c>
      <c r="M168" s="630">
        <v>6.9999999999999999E-4</v>
      </c>
      <c r="N168" s="628">
        <v>5.9999999999999995E-4</v>
      </c>
      <c r="O168" s="631">
        <v>5.0000000000000001E-4</v>
      </c>
      <c r="P168" s="258"/>
      <c r="Q168" s="8"/>
      <c r="AH168" s="8"/>
      <c r="AI168" s="8"/>
      <c r="AJ168" s="8"/>
      <c r="AK168" s="8"/>
    </row>
    <row r="169" spans="1:37" x14ac:dyDescent="0.2">
      <c r="A169" s="381">
        <v>19</v>
      </c>
      <c r="B169" s="632">
        <v>0.44040000000000001</v>
      </c>
      <c r="C169" s="633">
        <v>0.47910000000000003</v>
      </c>
      <c r="D169" s="634">
        <v>0.49120000000000003</v>
      </c>
      <c r="E169" s="635">
        <v>6.5699999999999995E-2</v>
      </c>
      <c r="F169" s="633">
        <v>5.4600000000000003E-2</v>
      </c>
      <c r="G169" s="636">
        <v>4.41E-2</v>
      </c>
      <c r="H169" s="258"/>
      <c r="I169" s="381">
        <v>19</v>
      </c>
      <c r="J169" s="632">
        <v>0.45200000000000001</v>
      </c>
      <c r="K169" s="633">
        <v>0.48849999999999999</v>
      </c>
      <c r="L169" s="634">
        <v>0.50009999999999999</v>
      </c>
      <c r="M169" s="635">
        <v>6.6600000000000006E-2</v>
      </c>
      <c r="N169" s="633">
        <v>5.8000000000000003E-2</v>
      </c>
      <c r="O169" s="636">
        <v>4.8300000000000003E-2</v>
      </c>
      <c r="P169" s="258"/>
      <c r="Q169" s="8"/>
      <c r="AH169" s="8"/>
      <c r="AI169" s="8"/>
      <c r="AJ169" s="8"/>
      <c r="AK169" s="8"/>
    </row>
    <row r="170" spans="1:37" x14ac:dyDescent="0.2">
      <c r="A170" s="381">
        <v>20</v>
      </c>
      <c r="B170" s="632">
        <v>0.2495</v>
      </c>
      <c r="C170" s="633">
        <v>0.248</v>
      </c>
      <c r="D170" s="634">
        <v>0.24859999999999999</v>
      </c>
      <c r="E170" s="635">
        <v>8.1500000000000003E-2</v>
      </c>
      <c r="F170" s="633">
        <v>7.46E-2</v>
      </c>
      <c r="G170" s="636">
        <v>6.9199999999999998E-2</v>
      </c>
      <c r="H170" s="258"/>
      <c r="I170" s="381">
        <v>20</v>
      </c>
      <c r="J170" s="632">
        <v>0.251</v>
      </c>
      <c r="K170" s="633">
        <v>0.2495</v>
      </c>
      <c r="L170" s="634">
        <v>0.24979999999999999</v>
      </c>
      <c r="M170" s="635">
        <v>8.5300000000000001E-2</v>
      </c>
      <c r="N170" s="633">
        <v>7.9500000000000001E-2</v>
      </c>
      <c r="O170" s="636">
        <v>7.3400000000000007E-2</v>
      </c>
      <c r="P170" s="258"/>
      <c r="Q170" s="8"/>
      <c r="AH170" s="8"/>
      <c r="AI170" s="8"/>
      <c r="AJ170" s="8"/>
      <c r="AK170" s="8"/>
    </row>
    <row r="171" spans="1:37" x14ac:dyDescent="0.2">
      <c r="A171" s="381">
        <v>21</v>
      </c>
      <c r="B171" s="632">
        <v>0.10299999999999999</v>
      </c>
      <c r="C171" s="633">
        <v>9.5299999999999996E-2</v>
      </c>
      <c r="D171" s="634">
        <v>9.2399999999999996E-2</v>
      </c>
      <c r="E171" s="635">
        <v>7.0599999999999996E-2</v>
      </c>
      <c r="F171" s="633">
        <v>6.9699999999999998E-2</v>
      </c>
      <c r="G171" s="636">
        <v>6.7599999999999993E-2</v>
      </c>
      <c r="H171" s="258"/>
      <c r="I171" s="381">
        <v>21</v>
      </c>
      <c r="J171" s="632">
        <v>0.104</v>
      </c>
      <c r="K171" s="633">
        <v>9.6500000000000002E-2</v>
      </c>
      <c r="L171" s="634">
        <v>9.4200000000000006E-2</v>
      </c>
      <c r="M171" s="635">
        <v>7.1900000000000006E-2</v>
      </c>
      <c r="N171" s="633">
        <v>7.0199999999999999E-2</v>
      </c>
      <c r="O171" s="636">
        <v>6.9099999999999995E-2</v>
      </c>
      <c r="P171" s="258"/>
      <c r="Q171" s="8"/>
      <c r="AH171" s="8"/>
      <c r="AI171" s="8"/>
      <c r="AJ171" s="8"/>
      <c r="AK171" s="8"/>
    </row>
    <row r="172" spans="1:37" x14ac:dyDescent="0.2">
      <c r="A172" s="381">
        <v>22</v>
      </c>
      <c r="B172" s="632">
        <v>6.7500000000000004E-2</v>
      </c>
      <c r="C172" s="633">
        <v>6.1600000000000002E-2</v>
      </c>
      <c r="D172" s="634">
        <v>5.8299999999999998E-2</v>
      </c>
      <c r="E172" s="635">
        <v>7.4099999999999999E-2</v>
      </c>
      <c r="F172" s="633">
        <v>7.46E-2</v>
      </c>
      <c r="G172" s="636">
        <v>7.3999999999999996E-2</v>
      </c>
      <c r="H172" s="258"/>
      <c r="I172" s="381">
        <v>22</v>
      </c>
      <c r="J172" s="632">
        <v>6.2100000000000002E-2</v>
      </c>
      <c r="K172" s="633">
        <v>5.67E-2</v>
      </c>
      <c r="L172" s="634">
        <v>5.3699999999999998E-2</v>
      </c>
      <c r="M172" s="635">
        <v>7.2700000000000001E-2</v>
      </c>
      <c r="N172" s="633">
        <v>7.4300000000000005E-2</v>
      </c>
      <c r="O172" s="636">
        <v>7.46E-2</v>
      </c>
      <c r="P172" s="258"/>
      <c r="Q172" s="8"/>
      <c r="AH172" s="8"/>
      <c r="AI172" s="8"/>
      <c r="AJ172" s="8"/>
      <c r="AK172" s="8"/>
    </row>
    <row r="173" spans="1:37" x14ac:dyDescent="0.2">
      <c r="A173" s="381">
        <v>23</v>
      </c>
      <c r="B173" s="632">
        <v>4.48E-2</v>
      </c>
      <c r="C173" s="633">
        <v>3.9600000000000003E-2</v>
      </c>
      <c r="D173" s="634">
        <v>3.73E-2</v>
      </c>
      <c r="E173" s="635">
        <v>8.0100000000000005E-2</v>
      </c>
      <c r="F173" s="633">
        <v>8.1799999999999998E-2</v>
      </c>
      <c r="G173" s="636">
        <v>8.2500000000000004E-2</v>
      </c>
      <c r="H173" s="258"/>
      <c r="I173" s="381">
        <v>23</v>
      </c>
      <c r="J173" s="632">
        <v>3.9800000000000002E-2</v>
      </c>
      <c r="K173" s="633">
        <v>3.5099999999999999E-2</v>
      </c>
      <c r="L173" s="634">
        <v>3.27E-2</v>
      </c>
      <c r="M173" s="635">
        <v>6.8900000000000003E-2</v>
      </c>
      <c r="N173" s="633">
        <v>7.0800000000000002E-2</v>
      </c>
      <c r="O173" s="636">
        <v>7.1999999999999995E-2</v>
      </c>
      <c r="P173" s="258"/>
      <c r="Q173" s="8"/>
      <c r="AH173" s="8"/>
      <c r="AI173" s="8"/>
      <c r="AJ173" s="8"/>
      <c r="AK173" s="8"/>
    </row>
    <row r="174" spans="1:37" x14ac:dyDescent="0.2">
      <c r="A174" s="381">
        <v>24</v>
      </c>
      <c r="B174" s="632">
        <v>3.2800000000000003E-2</v>
      </c>
      <c r="C174" s="633">
        <v>3.1099999999999999E-2</v>
      </c>
      <c r="D174" s="634">
        <v>2.9600000000000001E-2</v>
      </c>
      <c r="E174" s="635">
        <v>7.0800000000000002E-2</v>
      </c>
      <c r="F174" s="633">
        <v>7.2599999999999998E-2</v>
      </c>
      <c r="G174" s="636">
        <v>7.2599999999999998E-2</v>
      </c>
      <c r="H174" s="258"/>
      <c r="I174" s="381">
        <v>24</v>
      </c>
      <c r="J174" s="632">
        <v>3.1099999999999999E-2</v>
      </c>
      <c r="K174" s="633">
        <v>2.8799999999999999E-2</v>
      </c>
      <c r="L174" s="634">
        <v>2.7300000000000001E-2</v>
      </c>
      <c r="M174" s="635">
        <v>6.9500000000000006E-2</v>
      </c>
      <c r="N174" s="633">
        <v>7.2999999999999995E-2</v>
      </c>
      <c r="O174" s="636">
        <v>7.3200000000000001E-2</v>
      </c>
      <c r="P174" s="258"/>
      <c r="Q174" s="8"/>
      <c r="AH174" s="8"/>
      <c r="AI174" s="8"/>
      <c r="AJ174" s="8"/>
      <c r="AK174" s="8"/>
    </row>
    <row r="175" spans="1:37" x14ac:dyDescent="0.2">
      <c r="A175" s="381">
        <v>25</v>
      </c>
      <c r="B175" s="632">
        <v>1.8100000000000002E-2</v>
      </c>
      <c r="C175" s="633">
        <v>1.61E-2</v>
      </c>
      <c r="D175" s="634">
        <v>1.5599999999999999E-2</v>
      </c>
      <c r="E175" s="635">
        <v>5.7000000000000002E-2</v>
      </c>
      <c r="F175" s="633">
        <v>5.6500000000000002E-2</v>
      </c>
      <c r="G175" s="636">
        <v>5.7799999999999997E-2</v>
      </c>
      <c r="H175" s="258"/>
      <c r="I175" s="381">
        <v>25</v>
      </c>
      <c r="J175" s="632">
        <v>1.89E-2</v>
      </c>
      <c r="K175" s="633">
        <v>1.7100000000000001E-2</v>
      </c>
      <c r="L175" s="634">
        <v>1.6199999999999999E-2</v>
      </c>
      <c r="M175" s="635">
        <v>5.79E-2</v>
      </c>
      <c r="N175" s="633">
        <v>5.96E-2</v>
      </c>
      <c r="O175" s="636">
        <v>6.0699999999999997E-2</v>
      </c>
      <c r="P175" s="258"/>
      <c r="Q175" s="8"/>
      <c r="AH175" s="8"/>
      <c r="AI175" s="8"/>
      <c r="AJ175" s="8"/>
      <c r="AK175" s="8"/>
    </row>
    <row r="176" spans="1:37" x14ac:dyDescent="0.2">
      <c r="A176" s="381">
        <v>26</v>
      </c>
      <c r="B176" s="632">
        <v>6.6E-3</v>
      </c>
      <c r="C176" s="633">
        <v>4.3E-3</v>
      </c>
      <c r="D176" s="634">
        <v>3.8999999999999998E-3</v>
      </c>
      <c r="E176" s="635">
        <v>4.6600000000000003E-2</v>
      </c>
      <c r="F176" s="633">
        <v>4.4499999999999998E-2</v>
      </c>
      <c r="G176" s="636">
        <v>4.4499999999999998E-2</v>
      </c>
      <c r="H176" s="258"/>
      <c r="I176" s="381">
        <v>26</v>
      </c>
      <c r="J176" s="632">
        <v>5.7999999999999996E-3</v>
      </c>
      <c r="K176" s="633">
        <v>4.1000000000000003E-3</v>
      </c>
      <c r="L176" s="634">
        <v>3.8999999999999998E-3</v>
      </c>
      <c r="M176" s="635">
        <v>4.4699999999999997E-2</v>
      </c>
      <c r="N176" s="633">
        <v>4.3799999999999999E-2</v>
      </c>
      <c r="O176" s="636">
        <v>4.4299999999999999E-2</v>
      </c>
      <c r="P176" s="258"/>
      <c r="Q176" s="8"/>
      <c r="AH176" s="8"/>
      <c r="AI176" s="8"/>
      <c r="AJ176" s="8"/>
      <c r="AK176" s="8"/>
    </row>
    <row r="177" spans="1:37" x14ac:dyDescent="0.2">
      <c r="A177" s="381">
        <v>27</v>
      </c>
      <c r="B177" s="632">
        <v>4.7000000000000002E-3</v>
      </c>
      <c r="C177" s="633">
        <v>2.8999999999999998E-3</v>
      </c>
      <c r="D177" s="634">
        <v>2.5000000000000001E-3</v>
      </c>
      <c r="E177" s="635">
        <v>3.8300000000000001E-2</v>
      </c>
      <c r="F177" s="633">
        <v>3.9399999999999998E-2</v>
      </c>
      <c r="G177" s="636">
        <v>0.04</v>
      </c>
      <c r="H177" s="258"/>
      <c r="I177" s="381">
        <v>27</v>
      </c>
      <c r="J177" s="632">
        <v>4.1000000000000003E-3</v>
      </c>
      <c r="K177" s="633">
        <v>2.7000000000000001E-3</v>
      </c>
      <c r="L177" s="634">
        <v>2.3999999999999998E-3</v>
      </c>
      <c r="M177" s="635">
        <v>4.0899999999999999E-2</v>
      </c>
      <c r="N177" s="633">
        <v>4.0899999999999999E-2</v>
      </c>
      <c r="O177" s="636">
        <v>4.1700000000000001E-2</v>
      </c>
      <c r="P177" s="258"/>
      <c r="Q177" s="8"/>
      <c r="AH177" s="8"/>
      <c r="AI177" s="8"/>
      <c r="AJ177" s="8"/>
      <c r="AK177" s="8"/>
    </row>
    <row r="178" spans="1:37" x14ac:dyDescent="0.2">
      <c r="A178" s="381">
        <v>28</v>
      </c>
      <c r="B178" s="632">
        <v>3.3E-3</v>
      </c>
      <c r="C178" s="633">
        <v>2.3E-3</v>
      </c>
      <c r="D178" s="634">
        <v>2.0999999999999999E-3</v>
      </c>
      <c r="E178" s="635">
        <v>3.0499999999999999E-2</v>
      </c>
      <c r="F178" s="633">
        <v>3.2399999999999998E-2</v>
      </c>
      <c r="G178" s="636">
        <v>3.3300000000000003E-2</v>
      </c>
      <c r="H178" s="258"/>
      <c r="I178" s="381">
        <v>28</v>
      </c>
      <c r="J178" s="632">
        <v>2.8E-3</v>
      </c>
      <c r="K178" s="633">
        <v>1.6999999999999999E-3</v>
      </c>
      <c r="L178" s="634">
        <v>1.5E-3</v>
      </c>
      <c r="M178" s="635">
        <v>3.2800000000000003E-2</v>
      </c>
      <c r="N178" s="633">
        <v>3.2099999999999997E-2</v>
      </c>
      <c r="O178" s="636">
        <v>3.2199999999999999E-2</v>
      </c>
      <c r="P178" s="258"/>
      <c r="Q178" s="8"/>
      <c r="AH178" s="8"/>
      <c r="AI178" s="8"/>
      <c r="AJ178" s="8"/>
      <c r="AK178" s="8"/>
    </row>
    <row r="179" spans="1:37" x14ac:dyDescent="0.2">
      <c r="A179" s="381">
        <v>29</v>
      </c>
      <c r="B179" s="632">
        <v>2.8999999999999998E-3</v>
      </c>
      <c r="C179" s="633">
        <v>1.8E-3</v>
      </c>
      <c r="D179" s="634">
        <v>1.6000000000000001E-3</v>
      </c>
      <c r="E179" s="635">
        <v>2.86E-2</v>
      </c>
      <c r="F179" s="633">
        <v>2.87E-2</v>
      </c>
      <c r="G179" s="636">
        <v>2.9000000000000001E-2</v>
      </c>
      <c r="H179" s="258"/>
      <c r="I179" s="381">
        <v>29</v>
      </c>
      <c r="J179" s="632">
        <v>2.5999999999999999E-3</v>
      </c>
      <c r="K179" s="633">
        <v>1.5E-3</v>
      </c>
      <c r="L179" s="634">
        <v>1.2999999999999999E-3</v>
      </c>
      <c r="M179" s="635">
        <v>2.93E-2</v>
      </c>
      <c r="N179" s="633">
        <v>2.9399999999999999E-2</v>
      </c>
      <c r="O179" s="636">
        <v>3.04E-2</v>
      </c>
      <c r="P179" s="258"/>
      <c r="Q179" s="8"/>
      <c r="AH179" s="8"/>
      <c r="AI179" s="8"/>
      <c r="AJ179" s="8"/>
      <c r="AK179" s="8"/>
    </row>
    <row r="180" spans="1:37" x14ac:dyDescent="0.2">
      <c r="A180" s="384" t="s">
        <v>100</v>
      </c>
      <c r="B180" s="637">
        <v>0.02</v>
      </c>
      <c r="C180" s="638">
        <v>1.14E-2</v>
      </c>
      <c r="D180" s="639">
        <v>1.01E-2</v>
      </c>
      <c r="E180" s="640">
        <v>0.35560000000000003</v>
      </c>
      <c r="F180" s="638">
        <v>0.37</v>
      </c>
      <c r="G180" s="641">
        <v>0.38500000000000001</v>
      </c>
      <c r="H180" s="258"/>
      <c r="I180" s="384" t="s">
        <v>100</v>
      </c>
      <c r="J180" s="637">
        <v>1.9599999999999999E-2</v>
      </c>
      <c r="K180" s="638">
        <v>1.1299999999999999E-2</v>
      </c>
      <c r="L180" s="639">
        <v>1.04E-2</v>
      </c>
      <c r="M180" s="640">
        <v>0.35870000000000002</v>
      </c>
      <c r="N180" s="638">
        <v>0.3679</v>
      </c>
      <c r="O180" s="641">
        <v>0.3795</v>
      </c>
      <c r="P180" s="258"/>
      <c r="Q180" s="8"/>
      <c r="AH180" s="8"/>
      <c r="AI180" s="8"/>
      <c r="AJ180" s="8"/>
      <c r="AK180" s="8"/>
    </row>
    <row r="181" spans="1:37" ht="13.5" thickBot="1" x14ac:dyDescent="0.25">
      <c r="A181" s="385" t="s">
        <v>34</v>
      </c>
      <c r="B181" s="642">
        <v>20.610499999999998</v>
      </c>
      <c r="C181" s="643">
        <v>20.321300000000001</v>
      </c>
      <c r="D181" s="644">
        <v>20.256</v>
      </c>
      <c r="E181" s="645">
        <v>28.523900000000001</v>
      </c>
      <c r="F181" s="643">
        <v>28.855</v>
      </c>
      <c r="G181" s="646">
        <v>29.188099999999999</v>
      </c>
      <c r="H181" s="258"/>
      <c r="I181" s="385" t="s">
        <v>34</v>
      </c>
      <c r="J181" s="642">
        <v>20.550699999999999</v>
      </c>
      <c r="K181" s="643">
        <v>20.28</v>
      </c>
      <c r="L181" s="644">
        <v>20.220099999999999</v>
      </c>
      <c r="M181" s="645">
        <v>28.654699999999998</v>
      </c>
      <c r="N181" s="643">
        <v>28.91</v>
      </c>
      <c r="O181" s="646">
        <v>29.175899999999999</v>
      </c>
      <c r="P181" s="258"/>
      <c r="Q181" s="8"/>
      <c r="AH181" s="8"/>
      <c r="AI181" s="8"/>
      <c r="AJ181" s="8"/>
      <c r="AK181" s="8"/>
    </row>
    <row r="182" spans="1:37" ht="13.5" thickTop="1" x14ac:dyDescent="0.2">
      <c r="A182" s="258"/>
      <c r="B182" s="258"/>
      <c r="C182" s="258"/>
      <c r="D182" s="258"/>
      <c r="E182" s="258"/>
      <c r="F182" s="258"/>
      <c r="G182" s="258"/>
      <c r="H182" s="258"/>
      <c r="I182" s="394"/>
      <c r="J182" s="258"/>
      <c r="K182" s="258"/>
      <c r="L182" s="258"/>
      <c r="M182" s="258"/>
      <c r="N182" s="258"/>
      <c r="O182" s="258"/>
      <c r="P182" s="258"/>
      <c r="Q182" s="8"/>
    </row>
    <row r="183" spans="1:37" ht="13.5" thickBot="1" x14ac:dyDescent="0.25">
      <c r="A183" s="756" t="s">
        <v>595</v>
      </c>
      <c r="B183" s="757"/>
      <c r="C183" s="757"/>
      <c r="D183" s="757"/>
      <c r="E183" s="757"/>
      <c r="F183" s="757"/>
      <c r="G183" s="757"/>
      <c r="H183" s="258"/>
      <c r="I183" s="756" t="s">
        <v>599</v>
      </c>
      <c r="J183" s="757"/>
      <c r="K183" s="757"/>
      <c r="L183" s="757"/>
      <c r="M183" s="757"/>
      <c r="N183" s="757"/>
      <c r="O183" s="757"/>
      <c r="P183" s="258"/>
      <c r="Q183" s="8"/>
    </row>
    <row r="184" spans="1:37" ht="39" thickTop="1" x14ac:dyDescent="0.2">
      <c r="A184" s="367" t="s">
        <v>598</v>
      </c>
      <c r="B184" s="368" t="s">
        <v>94</v>
      </c>
      <c r="C184" s="369" t="s">
        <v>95</v>
      </c>
      <c r="D184" s="370" t="s">
        <v>96</v>
      </c>
      <c r="E184" s="371" t="s">
        <v>94</v>
      </c>
      <c r="F184" s="369" t="s">
        <v>95</v>
      </c>
      <c r="G184" s="372" t="s">
        <v>96</v>
      </c>
      <c r="H184" s="258"/>
      <c r="I184" s="367" t="s">
        <v>600</v>
      </c>
      <c r="J184" s="368" t="s">
        <v>94</v>
      </c>
      <c r="K184" s="369" t="s">
        <v>95</v>
      </c>
      <c r="L184" s="370" t="s">
        <v>96</v>
      </c>
      <c r="M184" s="371" t="s">
        <v>94</v>
      </c>
      <c r="N184" s="369" t="s">
        <v>95</v>
      </c>
      <c r="O184" s="372" t="s">
        <v>96</v>
      </c>
      <c r="P184" s="258"/>
      <c r="Q184" s="8"/>
    </row>
    <row r="185" spans="1:37" ht="13.5" thickBot="1" x14ac:dyDescent="0.25">
      <c r="A185" s="373"/>
      <c r="B185" s="374" t="s">
        <v>98</v>
      </c>
      <c r="C185" s="375"/>
      <c r="D185" s="376"/>
      <c r="E185" s="377" t="s">
        <v>99</v>
      </c>
      <c r="F185" s="375"/>
      <c r="G185" s="378"/>
      <c r="H185" s="258"/>
      <c r="I185" s="373"/>
      <c r="J185" s="374" t="s">
        <v>98</v>
      </c>
      <c r="K185" s="375"/>
      <c r="L185" s="376"/>
      <c r="M185" s="377" t="s">
        <v>99</v>
      </c>
      <c r="N185" s="375"/>
      <c r="O185" s="378"/>
      <c r="P185" s="258"/>
      <c r="Q185" s="8"/>
    </row>
    <row r="186" spans="1:37" ht="13.5" thickTop="1" x14ac:dyDescent="0.2">
      <c r="A186" s="379" t="s">
        <v>565</v>
      </c>
      <c r="B186" s="627">
        <v>6.6E-3</v>
      </c>
      <c r="C186" s="628">
        <v>6.6E-3</v>
      </c>
      <c r="D186" s="629">
        <v>6.7000000000000002E-3</v>
      </c>
      <c r="E186" s="630">
        <v>8.0000000000000004E-4</v>
      </c>
      <c r="F186" s="628">
        <v>6.9999999999999999E-4</v>
      </c>
      <c r="G186" s="631">
        <v>6.9999999999999999E-4</v>
      </c>
      <c r="H186" s="258"/>
      <c r="I186" s="379" t="s">
        <v>565</v>
      </c>
      <c r="J186" s="627">
        <v>7.7999999999999996E-3</v>
      </c>
      <c r="K186" s="628">
        <v>7.9000000000000008E-3</v>
      </c>
      <c r="L186" s="629">
        <v>7.9000000000000008E-3</v>
      </c>
      <c r="M186" s="630">
        <v>8.0000000000000004E-4</v>
      </c>
      <c r="N186" s="628">
        <v>6.9999999999999999E-4</v>
      </c>
      <c r="O186" s="631">
        <v>6.9999999999999999E-4</v>
      </c>
      <c r="P186" s="258"/>
      <c r="Q186" s="8"/>
    </row>
    <row r="187" spans="1:37" x14ac:dyDescent="0.2">
      <c r="A187" s="381">
        <v>19</v>
      </c>
      <c r="B187" s="632">
        <v>0.45810000000000001</v>
      </c>
      <c r="C187" s="633">
        <v>0.49309999999999998</v>
      </c>
      <c r="D187" s="634">
        <v>0.50360000000000005</v>
      </c>
      <c r="E187" s="635">
        <v>6.5600000000000006E-2</v>
      </c>
      <c r="F187" s="633">
        <v>5.5899999999999998E-2</v>
      </c>
      <c r="G187" s="636">
        <v>4.65E-2</v>
      </c>
      <c r="H187" s="258"/>
      <c r="I187" s="381">
        <v>19</v>
      </c>
      <c r="J187" s="632">
        <v>0.46810000000000002</v>
      </c>
      <c r="K187" s="633">
        <v>0.50419999999999998</v>
      </c>
      <c r="L187" s="634">
        <v>0.51570000000000005</v>
      </c>
      <c r="M187" s="635">
        <v>6.5600000000000006E-2</v>
      </c>
      <c r="N187" s="633">
        <v>5.5899999999999998E-2</v>
      </c>
      <c r="O187" s="636">
        <v>4.65E-2</v>
      </c>
      <c r="P187" s="258"/>
      <c r="Q187" s="8"/>
    </row>
    <row r="188" spans="1:37" x14ac:dyDescent="0.2">
      <c r="A188" s="381">
        <v>20</v>
      </c>
      <c r="B188" s="632">
        <v>0.24349999999999999</v>
      </c>
      <c r="C188" s="633">
        <v>0.24</v>
      </c>
      <c r="D188" s="634">
        <v>0.2394</v>
      </c>
      <c r="E188" s="635">
        <v>8.1000000000000003E-2</v>
      </c>
      <c r="F188" s="633">
        <v>7.5600000000000001E-2</v>
      </c>
      <c r="G188" s="636">
        <v>6.9599999999999995E-2</v>
      </c>
      <c r="H188" s="258"/>
      <c r="I188" s="381">
        <v>20</v>
      </c>
      <c r="J188" s="632">
        <v>0.2477</v>
      </c>
      <c r="K188" s="633">
        <v>0.24510000000000001</v>
      </c>
      <c r="L188" s="634">
        <v>0.245</v>
      </c>
      <c r="M188" s="635">
        <v>8.1000000000000003E-2</v>
      </c>
      <c r="N188" s="633">
        <v>7.5600000000000001E-2</v>
      </c>
      <c r="O188" s="636">
        <v>6.9599999999999995E-2</v>
      </c>
      <c r="P188" s="258"/>
      <c r="Q188" s="8"/>
    </row>
    <row r="189" spans="1:37" x14ac:dyDescent="0.2">
      <c r="A189" s="381">
        <v>21</v>
      </c>
      <c r="B189" s="632">
        <v>0.10580000000000001</v>
      </c>
      <c r="C189" s="633">
        <v>9.9500000000000005E-2</v>
      </c>
      <c r="D189" s="634">
        <v>9.7100000000000006E-2</v>
      </c>
      <c r="E189" s="635">
        <v>7.0300000000000001E-2</v>
      </c>
      <c r="F189" s="633">
        <v>7.0900000000000005E-2</v>
      </c>
      <c r="G189" s="636">
        <v>7.0199999999999999E-2</v>
      </c>
      <c r="H189" s="258"/>
      <c r="I189" s="381">
        <v>21</v>
      </c>
      <c r="J189" s="632">
        <v>0.1012</v>
      </c>
      <c r="K189" s="633">
        <v>9.2399999999999996E-2</v>
      </c>
      <c r="L189" s="634">
        <v>9.0399999999999994E-2</v>
      </c>
      <c r="M189" s="635">
        <v>7.0300000000000001E-2</v>
      </c>
      <c r="N189" s="633">
        <v>7.0900000000000005E-2</v>
      </c>
      <c r="O189" s="636">
        <v>7.0199999999999999E-2</v>
      </c>
      <c r="P189" s="258"/>
      <c r="Q189" s="8"/>
    </row>
    <row r="190" spans="1:37" x14ac:dyDescent="0.2">
      <c r="A190" s="381">
        <v>22</v>
      </c>
      <c r="B190" s="632">
        <v>6.5600000000000006E-2</v>
      </c>
      <c r="C190" s="633">
        <v>6.0299999999999999E-2</v>
      </c>
      <c r="D190" s="634">
        <v>5.79E-2</v>
      </c>
      <c r="E190" s="635">
        <v>7.4899999999999994E-2</v>
      </c>
      <c r="F190" s="633">
        <v>7.8E-2</v>
      </c>
      <c r="G190" s="636">
        <v>7.7700000000000005E-2</v>
      </c>
      <c r="H190" s="258"/>
      <c r="I190" s="381">
        <v>22</v>
      </c>
      <c r="J190" s="632">
        <v>6.0600000000000001E-2</v>
      </c>
      <c r="K190" s="633">
        <v>5.3600000000000002E-2</v>
      </c>
      <c r="L190" s="634">
        <v>5.0999999999999997E-2</v>
      </c>
      <c r="M190" s="635">
        <v>7.4899999999999994E-2</v>
      </c>
      <c r="N190" s="633">
        <v>7.8E-2</v>
      </c>
      <c r="O190" s="636">
        <v>7.7700000000000005E-2</v>
      </c>
      <c r="P190" s="258"/>
      <c r="Q190" s="8"/>
    </row>
    <row r="191" spans="1:37" x14ac:dyDescent="0.2">
      <c r="A191" s="381">
        <v>23</v>
      </c>
      <c r="B191" s="632">
        <v>3.7900000000000003E-2</v>
      </c>
      <c r="C191" s="633">
        <v>3.39E-2</v>
      </c>
      <c r="D191" s="634">
        <v>3.2599999999999997E-2</v>
      </c>
      <c r="E191" s="635">
        <v>6.6500000000000004E-2</v>
      </c>
      <c r="F191" s="633">
        <v>6.88E-2</v>
      </c>
      <c r="G191" s="636">
        <v>7.0800000000000002E-2</v>
      </c>
      <c r="H191" s="258"/>
      <c r="I191" s="381">
        <v>23</v>
      </c>
      <c r="J191" s="632">
        <v>3.8199999999999998E-2</v>
      </c>
      <c r="K191" s="633">
        <v>3.4500000000000003E-2</v>
      </c>
      <c r="L191" s="634">
        <v>3.2199999999999999E-2</v>
      </c>
      <c r="M191" s="635">
        <v>6.6500000000000004E-2</v>
      </c>
      <c r="N191" s="633">
        <v>6.88E-2</v>
      </c>
      <c r="O191" s="636">
        <v>7.0800000000000002E-2</v>
      </c>
      <c r="P191" s="258"/>
      <c r="Q191" s="8"/>
    </row>
    <row r="192" spans="1:37" x14ac:dyDescent="0.2">
      <c r="A192" s="381">
        <v>24</v>
      </c>
      <c r="B192" s="632">
        <v>3.0700000000000002E-2</v>
      </c>
      <c r="C192" s="633">
        <v>2.9399999999999999E-2</v>
      </c>
      <c r="D192" s="634">
        <v>2.8000000000000001E-2</v>
      </c>
      <c r="E192" s="635">
        <v>5.7500000000000002E-2</v>
      </c>
      <c r="F192" s="633">
        <v>5.96E-2</v>
      </c>
      <c r="G192" s="636">
        <v>6.0100000000000001E-2</v>
      </c>
      <c r="H192" s="258"/>
      <c r="I192" s="381">
        <v>24</v>
      </c>
      <c r="J192" s="632">
        <v>2.9000000000000001E-2</v>
      </c>
      <c r="K192" s="633">
        <v>2.7900000000000001E-2</v>
      </c>
      <c r="L192" s="634">
        <v>2.64E-2</v>
      </c>
      <c r="M192" s="635">
        <v>5.7500000000000002E-2</v>
      </c>
      <c r="N192" s="633">
        <v>5.96E-2</v>
      </c>
      <c r="O192" s="636">
        <v>6.0100000000000001E-2</v>
      </c>
      <c r="P192" s="258"/>
      <c r="Q192" s="8"/>
    </row>
    <row r="193" spans="1:17" x14ac:dyDescent="0.2">
      <c r="A193" s="381">
        <v>25</v>
      </c>
      <c r="B193" s="632">
        <v>1.9599999999999999E-2</v>
      </c>
      <c r="C193" s="633">
        <v>1.8499999999999999E-2</v>
      </c>
      <c r="D193" s="634">
        <v>1.77E-2</v>
      </c>
      <c r="E193" s="635">
        <v>5.57E-2</v>
      </c>
      <c r="F193" s="633">
        <v>5.6000000000000001E-2</v>
      </c>
      <c r="G193" s="636">
        <v>5.6000000000000001E-2</v>
      </c>
      <c r="H193" s="258"/>
      <c r="I193" s="381">
        <v>25</v>
      </c>
      <c r="J193" s="632">
        <v>1.77E-2</v>
      </c>
      <c r="K193" s="633">
        <v>1.6799999999999999E-2</v>
      </c>
      <c r="L193" s="634">
        <v>1.5800000000000002E-2</v>
      </c>
      <c r="M193" s="635">
        <v>5.57E-2</v>
      </c>
      <c r="N193" s="633">
        <v>5.6000000000000001E-2</v>
      </c>
      <c r="O193" s="636">
        <v>5.6000000000000001E-2</v>
      </c>
      <c r="P193" s="258"/>
      <c r="Q193" s="8"/>
    </row>
    <row r="194" spans="1:17" x14ac:dyDescent="0.2">
      <c r="A194" s="381">
        <v>26</v>
      </c>
      <c r="B194" s="632">
        <v>5.5999999999999999E-3</v>
      </c>
      <c r="C194" s="633">
        <v>3.8999999999999998E-3</v>
      </c>
      <c r="D194" s="634">
        <v>3.5999999999999999E-3</v>
      </c>
      <c r="E194" s="635">
        <v>4.5199999999999997E-2</v>
      </c>
      <c r="F194" s="633">
        <v>4.5400000000000003E-2</v>
      </c>
      <c r="G194" s="636">
        <v>4.58E-2</v>
      </c>
      <c r="H194" s="258"/>
      <c r="I194" s="381">
        <v>26</v>
      </c>
      <c r="J194" s="632">
        <v>4.5999999999999999E-3</v>
      </c>
      <c r="K194" s="633">
        <v>2.8E-3</v>
      </c>
      <c r="L194" s="634">
        <v>2.5999999999999999E-3</v>
      </c>
      <c r="M194" s="635">
        <v>4.5199999999999997E-2</v>
      </c>
      <c r="N194" s="633">
        <v>4.5400000000000003E-2</v>
      </c>
      <c r="O194" s="636">
        <v>4.58E-2</v>
      </c>
      <c r="P194" s="258"/>
      <c r="Q194" s="8"/>
    </row>
    <row r="195" spans="1:17" x14ac:dyDescent="0.2">
      <c r="A195" s="381">
        <v>27</v>
      </c>
      <c r="B195" s="632">
        <v>3.7000000000000002E-3</v>
      </c>
      <c r="C195" s="633">
        <v>2.2000000000000001E-3</v>
      </c>
      <c r="D195" s="634">
        <v>1.9E-3</v>
      </c>
      <c r="E195" s="635">
        <v>3.8300000000000001E-2</v>
      </c>
      <c r="F195" s="633">
        <v>3.78E-2</v>
      </c>
      <c r="G195" s="636">
        <v>3.7199999999999997E-2</v>
      </c>
      <c r="H195" s="258"/>
      <c r="I195" s="381">
        <v>27</v>
      </c>
      <c r="J195" s="632">
        <v>3.5000000000000001E-3</v>
      </c>
      <c r="K195" s="633">
        <v>2.2000000000000001E-3</v>
      </c>
      <c r="L195" s="634">
        <v>1.9E-3</v>
      </c>
      <c r="M195" s="635">
        <v>3.8300000000000001E-2</v>
      </c>
      <c r="N195" s="633">
        <v>3.78E-2</v>
      </c>
      <c r="O195" s="636">
        <v>3.7199999999999997E-2</v>
      </c>
      <c r="P195" s="258"/>
      <c r="Q195" s="8"/>
    </row>
    <row r="196" spans="1:17" x14ac:dyDescent="0.2">
      <c r="A196" s="381">
        <v>28</v>
      </c>
      <c r="B196" s="632">
        <v>3.0999999999999999E-3</v>
      </c>
      <c r="C196" s="633">
        <v>1.6999999999999999E-3</v>
      </c>
      <c r="D196" s="634">
        <v>1.5E-3</v>
      </c>
      <c r="E196" s="635">
        <v>3.4599999999999999E-2</v>
      </c>
      <c r="F196" s="633">
        <v>3.5400000000000001E-2</v>
      </c>
      <c r="G196" s="636">
        <v>3.6200000000000003E-2</v>
      </c>
      <c r="H196" s="258"/>
      <c r="I196" s="381">
        <v>28</v>
      </c>
      <c r="J196" s="632">
        <v>2.3999999999999998E-3</v>
      </c>
      <c r="K196" s="633">
        <v>1.8E-3</v>
      </c>
      <c r="L196" s="634">
        <v>1.4E-3</v>
      </c>
      <c r="M196" s="635">
        <v>3.4599999999999999E-2</v>
      </c>
      <c r="N196" s="633">
        <v>3.5400000000000001E-2</v>
      </c>
      <c r="O196" s="636">
        <v>3.6200000000000003E-2</v>
      </c>
      <c r="P196" s="258"/>
      <c r="Q196" s="8"/>
    </row>
    <row r="197" spans="1:17" x14ac:dyDescent="0.2">
      <c r="A197" s="381">
        <v>29</v>
      </c>
      <c r="B197" s="632">
        <v>2.0999999999999999E-3</v>
      </c>
      <c r="C197" s="633">
        <v>1.4E-3</v>
      </c>
      <c r="D197" s="634">
        <v>1.1999999999999999E-3</v>
      </c>
      <c r="E197" s="635">
        <v>3.0700000000000002E-2</v>
      </c>
      <c r="F197" s="633">
        <v>3.1E-2</v>
      </c>
      <c r="G197" s="636">
        <v>3.1E-2</v>
      </c>
      <c r="H197" s="258"/>
      <c r="I197" s="381">
        <v>29</v>
      </c>
      <c r="J197" s="632">
        <v>2E-3</v>
      </c>
      <c r="K197" s="633">
        <v>1.1999999999999999E-3</v>
      </c>
      <c r="L197" s="634">
        <v>1E-3</v>
      </c>
      <c r="M197" s="635">
        <v>3.0700000000000002E-2</v>
      </c>
      <c r="N197" s="633">
        <v>3.1E-2</v>
      </c>
      <c r="O197" s="636">
        <v>3.1E-2</v>
      </c>
      <c r="P197" s="258"/>
      <c r="Q197" s="8"/>
    </row>
    <row r="198" spans="1:17" x14ac:dyDescent="0.2">
      <c r="A198" s="384" t="s">
        <v>100</v>
      </c>
      <c r="B198" s="637">
        <v>1.77E-2</v>
      </c>
      <c r="C198" s="638">
        <v>9.5999999999999992E-3</v>
      </c>
      <c r="D198" s="639">
        <v>8.8000000000000005E-3</v>
      </c>
      <c r="E198" s="640">
        <v>0.37869999999999998</v>
      </c>
      <c r="F198" s="638">
        <v>0.38479999999999998</v>
      </c>
      <c r="G198" s="641">
        <v>0.3982</v>
      </c>
      <c r="H198" s="258"/>
      <c r="I198" s="384" t="s">
        <v>100</v>
      </c>
      <c r="J198" s="637">
        <v>1.7100000000000001E-2</v>
      </c>
      <c r="K198" s="638">
        <v>9.5999999999999992E-3</v>
      </c>
      <c r="L198" s="639">
        <v>8.6999999999999994E-3</v>
      </c>
      <c r="M198" s="640">
        <v>0.37869999999999998</v>
      </c>
      <c r="N198" s="638">
        <v>0.38479999999999998</v>
      </c>
      <c r="O198" s="641">
        <v>0.3982</v>
      </c>
      <c r="P198" s="258"/>
      <c r="Q198" s="8"/>
    </row>
    <row r="199" spans="1:17" ht="13.5" thickBot="1" x14ac:dyDescent="0.25">
      <c r="A199" s="385" t="s">
        <v>34</v>
      </c>
      <c r="B199" s="642">
        <v>20.513500000000001</v>
      </c>
      <c r="C199" s="643">
        <v>20.260200000000001</v>
      </c>
      <c r="D199" s="644">
        <v>20.208600000000001</v>
      </c>
      <c r="E199" s="645">
        <v>29.0688</v>
      </c>
      <c r="F199" s="643">
        <v>29.264500000000002</v>
      </c>
      <c r="G199" s="646">
        <v>29.566199999999998</v>
      </c>
      <c r="H199" s="258"/>
      <c r="I199" s="385" t="s">
        <v>34</v>
      </c>
      <c r="J199" s="642">
        <v>20.4559</v>
      </c>
      <c r="K199" s="643">
        <v>20.210599999999999</v>
      </c>
      <c r="L199" s="644">
        <v>20.151199999999999</v>
      </c>
      <c r="M199" s="645">
        <v>29.3124</v>
      </c>
      <c r="N199" s="643">
        <v>29.4117</v>
      </c>
      <c r="O199" s="646">
        <v>29.706499999999998</v>
      </c>
      <c r="P199" s="258"/>
      <c r="Q199" s="8"/>
    </row>
    <row r="200" spans="1:17" ht="13.5" thickTop="1" x14ac:dyDescent="0.2">
      <c r="A200" s="258"/>
      <c r="B200" s="258"/>
      <c r="C200" s="258"/>
      <c r="D200" s="258"/>
      <c r="E200" s="258"/>
      <c r="F200" s="258"/>
      <c r="G200" s="258"/>
      <c r="H200" s="258"/>
      <c r="I200" s="394"/>
      <c r="J200" s="258"/>
      <c r="P200" s="258"/>
      <c r="Q200" s="8"/>
    </row>
    <row r="201" spans="1:17" ht="13.5" thickBot="1" x14ac:dyDescent="0.25">
      <c r="A201" s="756" t="s">
        <v>602</v>
      </c>
      <c r="B201" s="757"/>
      <c r="C201" s="757"/>
      <c r="D201" s="757"/>
      <c r="E201" s="757"/>
      <c r="F201" s="757"/>
      <c r="G201" s="757"/>
      <c r="H201" s="258"/>
      <c r="I201" s="756" t="s">
        <v>609</v>
      </c>
      <c r="J201" s="757"/>
      <c r="K201" s="757"/>
      <c r="L201" s="757"/>
      <c r="M201" s="757"/>
      <c r="N201" s="757"/>
      <c r="O201" s="757"/>
      <c r="P201" s="258"/>
      <c r="Q201" s="8"/>
    </row>
    <row r="202" spans="1:17" ht="39" thickTop="1" x14ac:dyDescent="0.2">
      <c r="A202" s="367" t="s">
        <v>610</v>
      </c>
      <c r="B202" s="368" t="s">
        <v>94</v>
      </c>
      <c r="C202" s="369" t="s">
        <v>95</v>
      </c>
      <c r="D202" s="370" t="s">
        <v>96</v>
      </c>
      <c r="E202" s="371" t="s">
        <v>94</v>
      </c>
      <c r="F202" s="369" t="s">
        <v>95</v>
      </c>
      <c r="G202" s="372" t="s">
        <v>96</v>
      </c>
      <c r="H202" s="258"/>
      <c r="I202" s="367" t="s">
        <v>611</v>
      </c>
      <c r="J202" s="368" t="s">
        <v>94</v>
      </c>
      <c r="K202" s="369" t="s">
        <v>95</v>
      </c>
      <c r="L202" s="370" t="s">
        <v>96</v>
      </c>
      <c r="M202" s="371" t="s">
        <v>94</v>
      </c>
      <c r="N202" s="369" t="s">
        <v>95</v>
      </c>
      <c r="O202" s="372" t="s">
        <v>96</v>
      </c>
      <c r="P202" s="258"/>
      <c r="Q202" s="8"/>
    </row>
    <row r="203" spans="1:17" ht="13.5" thickBot="1" x14ac:dyDescent="0.25">
      <c r="A203" s="373"/>
      <c r="B203" s="374" t="s">
        <v>98</v>
      </c>
      <c r="C203" s="375"/>
      <c r="D203" s="376"/>
      <c r="E203" s="377" t="s">
        <v>99</v>
      </c>
      <c r="F203" s="375"/>
      <c r="G203" s="378"/>
      <c r="H203" s="258"/>
      <c r="I203" s="373"/>
      <c r="J203" s="374" t="s">
        <v>98</v>
      </c>
      <c r="K203" s="375"/>
      <c r="L203" s="376"/>
      <c r="M203" s="377" t="s">
        <v>99</v>
      </c>
      <c r="N203" s="375"/>
      <c r="O203" s="378"/>
      <c r="P203" s="258"/>
      <c r="Q203" s="8"/>
    </row>
    <row r="204" spans="1:17" ht="13.5" thickTop="1" x14ac:dyDescent="0.2">
      <c r="A204" s="379" t="s">
        <v>565</v>
      </c>
      <c r="B204" s="627">
        <v>8.0000000000000002E-3</v>
      </c>
      <c r="C204" s="628">
        <v>8.2000000000000007E-3</v>
      </c>
      <c r="D204" s="629">
        <v>8.0000000000000002E-3</v>
      </c>
      <c r="E204" s="630">
        <v>8.0000000000000004E-4</v>
      </c>
      <c r="F204" s="628">
        <v>6.9999999999999999E-4</v>
      </c>
      <c r="G204" s="631">
        <v>6.9999999999999999E-4</v>
      </c>
      <c r="H204" s="258"/>
      <c r="I204" s="379" t="s">
        <v>565</v>
      </c>
      <c r="J204" s="627">
        <v>8.6E-3</v>
      </c>
      <c r="K204" s="628">
        <v>8.3999999999999995E-3</v>
      </c>
      <c r="L204" s="629">
        <v>8.2000000000000007E-3</v>
      </c>
      <c r="M204" s="630">
        <v>1.1000000000000001E-3</v>
      </c>
      <c r="N204" s="628">
        <v>1.1000000000000001E-3</v>
      </c>
      <c r="O204" s="631">
        <v>1.1000000000000001E-3</v>
      </c>
      <c r="P204" s="258"/>
      <c r="Q204" s="8"/>
    </row>
    <row r="205" spans="1:17" x14ac:dyDescent="0.2">
      <c r="A205" s="381">
        <v>19</v>
      </c>
      <c r="B205" s="632">
        <v>0.47489999999999999</v>
      </c>
      <c r="C205" s="633">
        <v>0.51670000000000005</v>
      </c>
      <c r="D205" s="634">
        <v>0.52710000000000001</v>
      </c>
      <c r="E205" s="635">
        <v>6.5600000000000006E-2</v>
      </c>
      <c r="F205" s="633">
        <v>5.5899999999999998E-2</v>
      </c>
      <c r="G205" s="636">
        <v>4.65E-2</v>
      </c>
      <c r="H205" s="258"/>
      <c r="I205" s="381">
        <v>19</v>
      </c>
      <c r="J205" s="632">
        <v>0.47139999999999999</v>
      </c>
      <c r="K205" s="633">
        <v>0.51729999999999998</v>
      </c>
      <c r="L205" s="634">
        <v>0.52549999999999997</v>
      </c>
      <c r="M205" s="635">
        <v>9.5399999999999999E-2</v>
      </c>
      <c r="N205" s="633">
        <v>8.9099999999999999E-2</v>
      </c>
      <c r="O205" s="636">
        <v>7.8E-2</v>
      </c>
      <c r="P205" s="258"/>
    </row>
    <row r="206" spans="1:17" x14ac:dyDescent="0.2">
      <c r="A206" s="381">
        <v>20</v>
      </c>
      <c r="B206" s="632">
        <v>0.24679999999999999</v>
      </c>
      <c r="C206" s="633">
        <v>0.2424</v>
      </c>
      <c r="D206" s="634">
        <v>0.24179999999999999</v>
      </c>
      <c r="E206" s="635">
        <v>8.1000000000000003E-2</v>
      </c>
      <c r="F206" s="633">
        <v>7.5600000000000001E-2</v>
      </c>
      <c r="G206" s="636">
        <v>6.9599999999999995E-2</v>
      </c>
      <c r="H206" s="258"/>
      <c r="I206" s="381">
        <v>20</v>
      </c>
      <c r="J206" s="632">
        <v>0.24379999999999999</v>
      </c>
      <c r="K206" s="633">
        <v>0.23730000000000001</v>
      </c>
      <c r="L206" s="634">
        <v>0.23669999999999999</v>
      </c>
      <c r="M206" s="635">
        <v>0.1</v>
      </c>
      <c r="N206" s="633">
        <v>9.9699999999999997E-2</v>
      </c>
      <c r="O206" s="636">
        <v>9.3600000000000003E-2</v>
      </c>
      <c r="P206" s="258"/>
    </row>
    <row r="207" spans="1:17" x14ac:dyDescent="0.2">
      <c r="A207" s="381">
        <v>21</v>
      </c>
      <c r="B207" s="632">
        <v>9.9599999999999994E-2</v>
      </c>
      <c r="C207" s="633">
        <v>9.06E-2</v>
      </c>
      <c r="D207" s="634">
        <v>8.8800000000000004E-2</v>
      </c>
      <c r="E207" s="635">
        <v>7.0300000000000001E-2</v>
      </c>
      <c r="F207" s="633">
        <v>7.0900000000000005E-2</v>
      </c>
      <c r="G207" s="636">
        <v>7.0199999999999999E-2</v>
      </c>
      <c r="H207" s="258"/>
      <c r="I207" s="381">
        <v>21</v>
      </c>
      <c r="J207" s="632">
        <v>0.10100000000000001</v>
      </c>
      <c r="K207" s="633">
        <v>9.0999999999999998E-2</v>
      </c>
      <c r="L207" s="634">
        <v>8.8499999999999995E-2</v>
      </c>
      <c r="M207" s="635">
        <v>7.7899999999999997E-2</v>
      </c>
      <c r="N207" s="633">
        <v>8.09E-2</v>
      </c>
      <c r="O207" s="636">
        <v>8.1199999999999994E-2</v>
      </c>
      <c r="P207" s="258"/>
    </row>
    <row r="208" spans="1:17" x14ac:dyDescent="0.2">
      <c r="A208" s="381">
        <v>22</v>
      </c>
      <c r="B208" s="632">
        <v>5.8500000000000003E-2</v>
      </c>
      <c r="C208" s="633">
        <v>5.21E-2</v>
      </c>
      <c r="D208" s="634">
        <v>4.9799999999999997E-2</v>
      </c>
      <c r="E208" s="635">
        <v>7.4899999999999994E-2</v>
      </c>
      <c r="F208" s="633">
        <v>7.8E-2</v>
      </c>
      <c r="G208" s="636">
        <v>7.7700000000000005E-2</v>
      </c>
      <c r="H208" s="258"/>
      <c r="I208" s="381">
        <v>22</v>
      </c>
      <c r="J208" s="632">
        <v>6.4000000000000001E-2</v>
      </c>
      <c r="K208" s="633">
        <v>5.5500000000000001E-2</v>
      </c>
      <c r="L208" s="634">
        <v>5.3999999999999999E-2</v>
      </c>
      <c r="M208" s="635">
        <v>7.7700000000000005E-2</v>
      </c>
      <c r="N208" s="633">
        <v>7.9699999999999993E-2</v>
      </c>
      <c r="O208" s="636">
        <v>7.8899999999999998E-2</v>
      </c>
      <c r="P208" s="258"/>
    </row>
    <row r="209" spans="1:16" x14ac:dyDescent="0.2">
      <c r="A209" s="381">
        <v>23</v>
      </c>
      <c r="B209" s="632">
        <v>3.6299999999999999E-2</v>
      </c>
      <c r="C209" s="633">
        <v>3.15E-2</v>
      </c>
      <c r="D209" s="634">
        <v>2.9700000000000001E-2</v>
      </c>
      <c r="E209" s="635">
        <v>6.6500000000000004E-2</v>
      </c>
      <c r="F209" s="633">
        <v>6.88E-2</v>
      </c>
      <c r="G209" s="636">
        <v>7.0800000000000002E-2</v>
      </c>
      <c r="H209" s="258"/>
      <c r="I209" s="381">
        <v>23</v>
      </c>
      <c r="J209" s="632">
        <v>3.78E-2</v>
      </c>
      <c r="K209" s="633">
        <v>3.2199999999999999E-2</v>
      </c>
      <c r="L209" s="634">
        <v>3.1099999999999999E-2</v>
      </c>
      <c r="M209" s="635">
        <v>6.54E-2</v>
      </c>
      <c r="N209" s="633">
        <v>6.5299999999999997E-2</v>
      </c>
      <c r="O209" s="636">
        <v>6.5299999999999997E-2</v>
      </c>
      <c r="P209" s="258"/>
    </row>
    <row r="210" spans="1:16" x14ac:dyDescent="0.2">
      <c r="A210" s="381">
        <v>24</v>
      </c>
      <c r="B210" s="632">
        <v>2.8400000000000002E-2</v>
      </c>
      <c r="C210" s="633">
        <v>2.6200000000000001E-2</v>
      </c>
      <c r="D210" s="634">
        <v>2.4799999999999999E-2</v>
      </c>
      <c r="E210" s="635">
        <v>5.7500000000000002E-2</v>
      </c>
      <c r="F210" s="633">
        <v>5.96E-2</v>
      </c>
      <c r="G210" s="636">
        <v>6.0100000000000001E-2</v>
      </c>
      <c r="H210" s="258"/>
      <c r="I210" s="381">
        <v>24</v>
      </c>
      <c r="J210" s="632">
        <v>2.9600000000000001E-2</v>
      </c>
      <c r="K210" s="633">
        <v>2.7199999999999998E-2</v>
      </c>
      <c r="L210" s="634">
        <v>2.63E-2</v>
      </c>
      <c r="M210" s="635">
        <v>5.33E-2</v>
      </c>
      <c r="N210" s="633">
        <v>5.67E-2</v>
      </c>
      <c r="O210" s="636">
        <v>5.79E-2</v>
      </c>
      <c r="P210" s="258"/>
    </row>
    <row r="211" spans="1:16" x14ac:dyDescent="0.2">
      <c r="A211" s="381">
        <v>25</v>
      </c>
      <c r="B211" s="632">
        <v>1.6400000000000001E-2</v>
      </c>
      <c r="C211" s="633">
        <v>1.47E-2</v>
      </c>
      <c r="D211" s="634">
        <v>1.38E-2</v>
      </c>
      <c r="E211" s="635">
        <v>5.57E-2</v>
      </c>
      <c r="F211" s="633">
        <v>5.6000000000000001E-2</v>
      </c>
      <c r="G211" s="636">
        <v>5.6000000000000001E-2</v>
      </c>
      <c r="H211" s="258"/>
      <c r="I211" s="381">
        <v>25</v>
      </c>
      <c r="J211" s="632">
        <v>1.8499999999999999E-2</v>
      </c>
      <c r="K211" s="633">
        <v>1.7399999999999999E-2</v>
      </c>
      <c r="L211" s="634">
        <v>1.7100000000000001E-2</v>
      </c>
      <c r="M211" s="635">
        <v>4.4499999999999998E-2</v>
      </c>
      <c r="N211" s="633">
        <v>4.5499999999999999E-2</v>
      </c>
      <c r="O211" s="636">
        <v>4.5999999999999999E-2</v>
      </c>
      <c r="P211" s="258"/>
    </row>
    <row r="212" spans="1:16" x14ac:dyDescent="0.2">
      <c r="A212" s="381">
        <v>26</v>
      </c>
      <c r="B212" s="632">
        <v>4.1000000000000003E-3</v>
      </c>
      <c r="C212" s="633">
        <v>2.3999999999999998E-3</v>
      </c>
      <c r="D212" s="634">
        <v>2.2000000000000001E-3</v>
      </c>
      <c r="E212" s="635">
        <v>4.5199999999999997E-2</v>
      </c>
      <c r="F212" s="633">
        <v>4.5400000000000003E-2</v>
      </c>
      <c r="G212" s="636">
        <v>4.58E-2</v>
      </c>
      <c r="H212" s="258"/>
      <c r="I212" s="381">
        <v>26</v>
      </c>
      <c r="J212" s="632">
        <v>4.1000000000000003E-3</v>
      </c>
      <c r="K212" s="633">
        <v>2.5999999999999999E-3</v>
      </c>
      <c r="L212" s="634">
        <v>2.5000000000000001E-3</v>
      </c>
      <c r="M212" s="635">
        <v>3.2899999999999999E-2</v>
      </c>
      <c r="N212" s="633">
        <v>3.27E-2</v>
      </c>
      <c r="O212" s="636">
        <v>3.4000000000000002E-2</v>
      </c>
      <c r="P212" s="258"/>
    </row>
    <row r="213" spans="1:16" x14ac:dyDescent="0.2">
      <c r="A213" s="381">
        <v>27</v>
      </c>
      <c r="B213" s="632">
        <v>3.3999999999999998E-3</v>
      </c>
      <c r="C213" s="633">
        <v>2.2000000000000001E-3</v>
      </c>
      <c r="D213" s="634">
        <v>2E-3</v>
      </c>
      <c r="E213" s="635">
        <v>3.8300000000000001E-2</v>
      </c>
      <c r="F213" s="633">
        <v>3.78E-2</v>
      </c>
      <c r="G213" s="636">
        <v>3.7199999999999997E-2</v>
      </c>
      <c r="H213" s="258"/>
      <c r="I213" s="381">
        <v>27</v>
      </c>
      <c r="J213" s="632">
        <v>2.5000000000000001E-3</v>
      </c>
      <c r="K213" s="633">
        <v>1.6000000000000001E-3</v>
      </c>
      <c r="L213" s="634">
        <v>1.4E-3</v>
      </c>
      <c r="M213" s="635">
        <v>2.8400000000000002E-2</v>
      </c>
      <c r="N213" s="633">
        <v>2.87E-2</v>
      </c>
      <c r="O213" s="636">
        <v>2.9499999999999998E-2</v>
      </c>
      <c r="P213" s="258"/>
    </row>
    <row r="214" spans="1:16" x14ac:dyDescent="0.2">
      <c r="A214" s="381">
        <v>28</v>
      </c>
      <c r="B214" s="632">
        <v>2.5000000000000001E-3</v>
      </c>
      <c r="C214" s="633">
        <v>1.4E-3</v>
      </c>
      <c r="D214" s="634">
        <v>1.2999999999999999E-3</v>
      </c>
      <c r="E214" s="635">
        <v>3.4599999999999999E-2</v>
      </c>
      <c r="F214" s="633">
        <v>3.5400000000000001E-2</v>
      </c>
      <c r="G214" s="636">
        <v>3.6200000000000003E-2</v>
      </c>
      <c r="H214" s="258"/>
      <c r="I214" s="381">
        <v>28</v>
      </c>
      <c r="J214" s="632">
        <v>2.3E-3</v>
      </c>
      <c r="K214" s="633">
        <v>1.1000000000000001E-3</v>
      </c>
      <c r="L214" s="634">
        <v>1.1000000000000001E-3</v>
      </c>
      <c r="M214" s="635">
        <v>2.9700000000000001E-2</v>
      </c>
      <c r="N214" s="633">
        <v>2.93E-2</v>
      </c>
      <c r="O214" s="636">
        <v>3.0099999999999998E-2</v>
      </c>
      <c r="P214" s="258"/>
    </row>
    <row r="215" spans="1:16" x14ac:dyDescent="0.2">
      <c r="A215" s="381">
        <v>29</v>
      </c>
      <c r="B215" s="632">
        <v>2.2000000000000001E-3</v>
      </c>
      <c r="C215" s="633">
        <v>1.1000000000000001E-3</v>
      </c>
      <c r="D215" s="634">
        <v>1E-3</v>
      </c>
      <c r="E215" s="635">
        <v>3.0700000000000002E-2</v>
      </c>
      <c r="F215" s="633">
        <v>3.1E-2</v>
      </c>
      <c r="G215" s="636">
        <v>3.1E-2</v>
      </c>
      <c r="H215" s="258"/>
      <c r="I215" s="381">
        <v>29</v>
      </c>
      <c r="J215" s="632">
        <v>1.9E-3</v>
      </c>
      <c r="K215" s="633">
        <v>1E-3</v>
      </c>
      <c r="L215" s="634">
        <v>8.9999999999999998E-4</v>
      </c>
      <c r="M215" s="635">
        <v>2.7799999999999998E-2</v>
      </c>
      <c r="N215" s="633">
        <v>2.6700000000000002E-2</v>
      </c>
      <c r="O215" s="636">
        <v>2.69E-2</v>
      </c>
      <c r="P215" s="258"/>
    </row>
    <row r="216" spans="1:16" x14ac:dyDescent="0.2">
      <c r="A216" s="384" t="s">
        <v>100</v>
      </c>
      <c r="B216" s="637">
        <v>1.89E-2</v>
      </c>
      <c r="C216" s="638">
        <v>1.06E-2</v>
      </c>
      <c r="D216" s="639">
        <v>9.5999999999999992E-3</v>
      </c>
      <c r="E216" s="640">
        <v>0.37869999999999998</v>
      </c>
      <c r="F216" s="638">
        <v>0.38479999999999998</v>
      </c>
      <c r="G216" s="641">
        <v>0.3982</v>
      </c>
      <c r="H216" s="258"/>
      <c r="I216" s="384" t="s">
        <v>100</v>
      </c>
      <c r="J216" s="637">
        <v>1.43E-2</v>
      </c>
      <c r="K216" s="638">
        <v>7.4999999999999997E-3</v>
      </c>
      <c r="L216" s="639">
        <v>6.7000000000000002E-3</v>
      </c>
      <c r="M216" s="640">
        <v>0.3659</v>
      </c>
      <c r="N216" s="638">
        <v>0.36470000000000002</v>
      </c>
      <c r="O216" s="641">
        <v>0.37769999999999998</v>
      </c>
      <c r="P216" s="258"/>
    </row>
    <row r="217" spans="1:16" ht="13.5" thickBot="1" x14ac:dyDescent="0.25">
      <c r="A217" s="385" t="s">
        <v>34</v>
      </c>
      <c r="B217" s="642">
        <v>20.4635</v>
      </c>
      <c r="C217" s="643">
        <v>20.1844</v>
      </c>
      <c r="D217" s="644">
        <v>20.1295</v>
      </c>
      <c r="E217" s="645">
        <v>29.0596</v>
      </c>
      <c r="F217" s="643">
        <v>28.940799999999999</v>
      </c>
      <c r="G217" s="646">
        <v>29.3078</v>
      </c>
      <c r="H217" s="258"/>
      <c r="I217" s="385" t="s">
        <v>34</v>
      </c>
      <c r="J217" s="642">
        <v>20.404199999999999</v>
      </c>
      <c r="K217" s="643">
        <v>20.144500000000001</v>
      </c>
      <c r="L217" s="644">
        <v>20.1007</v>
      </c>
      <c r="M217" s="645">
        <v>28.665700000000001</v>
      </c>
      <c r="N217" s="643">
        <v>28.723199999999999</v>
      </c>
      <c r="O217" s="646">
        <v>29.022099999999998</v>
      </c>
      <c r="P217" s="258"/>
    </row>
    <row r="218" spans="1:16" ht="13.5" thickTop="1" x14ac:dyDescent="0.2">
      <c r="A218" s="258"/>
      <c r="B218" s="258"/>
      <c r="C218" s="258"/>
      <c r="D218" s="258"/>
      <c r="E218" s="258"/>
      <c r="F218" s="258"/>
      <c r="G218" s="258"/>
      <c r="H218" s="258"/>
      <c r="I218" s="394"/>
      <c r="J218" s="258"/>
      <c r="P218" s="258"/>
    </row>
    <row r="219" spans="1:16" ht="13.5" thickBot="1" x14ac:dyDescent="0.25">
      <c r="A219" s="756" t="s">
        <v>613</v>
      </c>
      <c r="B219" s="757"/>
      <c r="C219" s="757"/>
      <c r="D219" s="757"/>
      <c r="E219" s="757"/>
      <c r="F219" s="757"/>
      <c r="G219" s="757"/>
      <c r="H219" s="258"/>
      <c r="I219" s="394"/>
      <c r="J219" s="258"/>
      <c r="P219" s="258"/>
    </row>
    <row r="220" spans="1:16" ht="39" thickTop="1" x14ac:dyDescent="0.2">
      <c r="A220" s="367" t="s">
        <v>611</v>
      </c>
      <c r="B220" s="368" t="s">
        <v>94</v>
      </c>
      <c r="C220" s="369" t="s">
        <v>95</v>
      </c>
      <c r="D220" s="370" t="s">
        <v>96</v>
      </c>
      <c r="E220" s="371" t="s">
        <v>94</v>
      </c>
      <c r="F220" s="369" t="s">
        <v>95</v>
      </c>
      <c r="G220" s="372" t="s">
        <v>96</v>
      </c>
      <c r="H220" s="258"/>
      <c r="I220" s="394"/>
      <c r="J220" s="258"/>
      <c r="P220" s="258"/>
    </row>
    <row r="221" spans="1:16" ht="13.5" thickBot="1" x14ac:dyDescent="0.25">
      <c r="A221" s="373"/>
      <c r="B221" s="374" t="s">
        <v>98</v>
      </c>
      <c r="C221" s="375"/>
      <c r="D221" s="376"/>
      <c r="E221" s="377" t="s">
        <v>99</v>
      </c>
      <c r="F221" s="375"/>
      <c r="G221" s="378"/>
      <c r="H221" s="258"/>
      <c r="I221" s="394"/>
      <c r="J221" s="258"/>
      <c r="P221" s="258"/>
    </row>
    <row r="222" spans="1:16" ht="13.5" thickTop="1" x14ac:dyDescent="0.2">
      <c r="A222" s="379" t="s">
        <v>565</v>
      </c>
      <c r="B222" s="627">
        <v>8.9999999999999993E-3</v>
      </c>
      <c r="C222" s="628">
        <v>9.4000000000000004E-3</v>
      </c>
      <c r="D222" s="629">
        <v>9.2999999999999992E-3</v>
      </c>
      <c r="E222" s="630">
        <v>1.1000000000000001E-3</v>
      </c>
      <c r="F222" s="628">
        <v>1.1000000000000001E-3</v>
      </c>
      <c r="G222" s="631">
        <v>1.1000000000000001E-3</v>
      </c>
      <c r="H222" s="258"/>
      <c r="I222" s="394"/>
      <c r="J222" s="258"/>
      <c r="P222" s="258"/>
    </row>
    <row r="223" spans="1:16" x14ac:dyDescent="0.2">
      <c r="A223" s="381">
        <v>19</v>
      </c>
      <c r="B223" s="632">
        <v>0.4743</v>
      </c>
      <c r="C223" s="633">
        <v>0.52280000000000004</v>
      </c>
      <c r="D223" s="634">
        <v>0.53139999999999998</v>
      </c>
      <c r="E223" s="635">
        <v>9.5399999999999999E-2</v>
      </c>
      <c r="F223" s="633">
        <v>8.9099999999999999E-2</v>
      </c>
      <c r="G223" s="636">
        <v>7.8E-2</v>
      </c>
      <c r="H223" s="258"/>
      <c r="I223" s="394"/>
      <c r="J223" s="258"/>
      <c r="P223" s="258"/>
    </row>
    <row r="224" spans="1:16" x14ac:dyDescent="0.2">
      <c r="A224" s="381">
        <v>20</v>
      </c>
      <c r="B224" s="632">
        <v>0.2452</v>
      </c>
      <c r="C224" s="633">
        <v>0.2384</v>
      </c>
      <c r="D224" s="634">
        <v>0.23810000000000001</v>
      </c>
      <c r="E224" s="635">
        <v>0.1</v>
      </c>
      <c r="F224" s="633">
        <v>9.9699999999999997E-2</v>
      </c>
      <c r="G224" s="636">
        <v>9.3600000000000003E-2</v>
      </c>
      <c r="H224" s="258"/>
      <c r="I224" s="394"/>
      <c r="J224" s="258"/>
      <c r="P224" s="258"/>
    </row>
    <row r="225" spans="1:16" x14ac:dyDescent="0.2">
      <c r="A225" s="381">
        <v>21</v>
      </c>
      <c r="B225" s="632">
        <v>9.7299999999999998E-2</v>
      </c>
      <c r="C225" s="633">
        <v>8.5900000000000004E-2</v>
      </c>
      <c r="D225" s="634">
        <v>8.4099999999999994E-2</v>
      </c>
      <c r="E225" s="635">
        <v>7.7899999999999997E-2</v>
      </c>
      <c r="F225" s="633">
        <v>8.09E-2</v>
      </c>
      <c r="G225" s="636">
        <v>8.1199999999999994E-2</v>
      </c>
      <c r="H225" s="258"/>
      <c r="I225" s="394"/>
      <c r="J225" s="258"/>
      <c r="P225" s="258"/>
    </row>
    <row r="226" spans="1:16" x14ac:dyDescent="0.2">
      <c r="A226" s="381">
        <v>22</v>
      </c>
      <c r="B226" s="632">
        <v>6.2799999999999995E-2</v>
      </c>
      <c r="C226" s="633">
        <v>5.3900000000000003E-2</v>
      </c>
      <c r="D226" s="634">
        <v>5.1999999999999998E-2</v>
      </c>
      <c r="E226" s="635">
        <v>7.7700000000000005E-2</v>
      </c>
      <c r="F226" s="633">
        <v>7.9699999999999993E-2</v>
      </c>
      <c r="G226" s="636">
        <v>7.8899999999999998E-2</v>
      </c>
      <c r="H226" s="258"/>
      <c r="I226" s="394"/>
      <c r="J226" s="258"/>
      <c r="P226" s="258"/>
    </row>
    <row r="227" spans="1:16" x14ac:dyDescent="0.2">
      <c r="A227" s="381">
        <v>23</v>
      </c>
      <c r="B227" s="632">
        <v>4.0300000000000002E-2</v>
      </c>
      <c r="C227" s="633">
        <v>3.4000000000000002E-2</v>
      </c>
      <c r="D227" s="634">
        <v>3.27E-2</v>
      </c>
      <c r="E227" s="635">
        <v>6.54E-2</v>
      </c>
      <c r="F227" s="633">
        <v>6.5299999999999997E-2</v>
      </c>
      <c r="G227" s="636">
        <v>6.5299999999999997E-2</v>
      </c>
      <c r="H227" s="258"/>
      <c r="I227" s="394"/>
      <c r="J227" s="258"/>
      <c r="P227" s="258"/>
    </row>
    <row r="228" spans="1:16" x14ac:dyDescent="0.2">
      <c r="A228" s="381">
        <v>24</v>
      </c>
      <c r="B228" s="632">
        <v>2.9399999999999999E-2</v>
      </c>
      <c r="C228" s="633">
        <v>2.64E-2</v>
      </c>
      <c r="D228" s="634">
        <v>2.53E-2</v>
      </c>
      <c r="E228" s="635">
        <v>5.33E-2</v>
      </c>
      <c r="F228" s="633">
        <v>5.67E-2</v>
      </c>
      <c r="G228" s="636">
        <v>5.79E-2</v>
      </c>
      <c r="H228" s="258"/>
      <c r="I228" s="394"/>
      <c r="J228" s="258"/>
      <c r="P228" s="258"/>
    </row>
    <row r="229" spans="1:16" x14ac:dyDescent="0.2">
      <c r="A229" s="381">
        <v>25</v>
      </c>
      <c r="B229" s="632">
        <v>1.7600000000000001E-2</v>
      </c>
      <c r="C229" s="633">
        <v>1.6E-2</v>
      </c>
      <c r="D229" s="634">
        <v>1.55E-2</v>
      </c>
      <c r="E229" s="635">
        <v>4.4499999999999998E-2</v>
      </c>
      <c r="F229" s="633">
        <v>4.5499999999999999E-2</v>
      </c>
      <c r="G229" s="636">
        <v>4.5999999999999999E-2</v>
      </c>
      <c r="H229" s="258"/>
      <c r="I229" s="394"/>
      <c r="J229" s="258"/>
      <c r="P229" s="258"/>
    </row>
    <row r="230" spans="1:16" x14ac:dyDescent="0.2">
      <c r="A230" s="381">
        <v>26</v>
      </c>
      <c r="B230" s="632">
        <v>4.0000000000000001E-3</v>
      </c>
      <c r="C230" s="633">
        <v>2.7000000000000001E-3</v>
      </c>
      <c r="D230" s="634">
        <v>2.3999999999999998E-3</v>
      </c>
      <c r="E230" s="635">
        <v>3.2899999999999999E-2</v>
      </c>
      <c r="F230" s="633">
        <v>3.27E-2</v>
      </c>
      <c r="G230" s="636">
        <v>3.4000000000000002E-2</v>
      </c>
      <c r="H230" s="258"/>
      <c r="I230" s="394"/>
      <c r="J230" s="258"/>
      <c r="P230" s="258"/>
    </row>
    <row r="231" spans="1:16" x14ac:dyDescent="0.2">
      <c r="A231" s="381">
        <v>27</v>
      </c>
      <c r="B231" s="632">
        <v>2.5999999999999999E-3</v>
      </c>
      <c r="C231" s="633">
        <v>1.4E-3</v>
      </c>
      <c r="D231" s="634">
        <v>1.4E-3</v>
      </c>
      <c r="E231" s="635">
        <v>2.8400000000000002E-2</v>
      </c>
      <c r="F231" s="633">
        <v>2.87E-2</v>
      </c>
      <c r="G231" s="636">
        <v>2.9499999999999998E-2</v>
      </c>
      <c r="H231" s="258"/>
      <c r="I231" s="394"/>
      <c r="J231" s="258"/>
      <c r="P231" s="258"/>
    </row>
    <row r="232" spans="1:16" x14ac:dyDescent="0.2">
      <c r="A232" s="381">
        <v>28</v>
      </c>
      <c r="B232" s="632">
        <v>1.6999999999999999E-3</v>
      </c>
      <c r="C232" s="633">
        <v>8.0000000000000004E-4</v>
      </c>
      <c r="D232" s="634">
        <v>6.9999999999999999E-4</v>
      </c>
      <c r="E232" s="635">
        <v>2.9700000000000001E-2</v>
      </c>
      <c r="F232" s="633">
        <v>2.93E-2</v>
      </c>
      <c r="G232" s="636">
        <v>3.0099999999999998E-2</v>
      </c>
      <c r="H232" s="258"/>
      <c r="I232" s="394"/>
      <c r="J232" s="258"/>
      <c r="P232" s="258"/>
    </row>
    <row r="233" spans="1:16" x14ac:dyDescent="0.2">
      <c r="A233" s="381">
        <v>29</v>
      </c>
      <c r="B233" s="632">
        <v>1.8E-3</v>
      </c>
      <c r="C233" s="633">
        <v>8.0000000000000004E-4</v>
      </c>
      <c r="D233" s="634">
        <v>6.9999999999999999E-4</v>
      </c>
      <c r="E233" s="635">
        <v>2.7799999999999998E-2</v>
      </c>
      <c r="F233" s="633">
        <v>2.6700000000000002E-2</v>
      </c>
      <c r="G233" s="636">
        <v>2.69E-2</v>
      </c>
      <c r="H233" s="258"/>
      <c r="I233" s="394"/>
      <c r="J233" s="258"/>
      <c r="P233" s="258"/>
    </row>
    <row r="234" spans="1:16" x14ac:dyDescent="0.2">
      <c r="A234" s="384" t="s">
        <v>100</v>
      </c>
      <c r="B234" s="637">
        <v>1.41E-2</v>
      </c>
      <c r="C234" s="638">
        <v>7.3000000000000001E-3</v>
      </c>
      <c r="D234" s="639">
        <v>6.4999999999999997E-3</v>
      </c>
      <c r="E234" s="640">
        <v>0.3659</v>
      </c>
      <c r="F234" s="638">
        <v>0.36470000000000002</v>
      </c>
      <c r="G234" s="641">
        <v>0.37769999999999998</v>
      </c>
      <c r="H234" s="258"/>
      <c r="I234" s="394"/>
      <c r="P234" s="258"/>
    </row>
    <row r="235" spans="1:16" ht="13.5" thickBot="1" x14ac:dyDescent="0.25">
      <c r="A235" s="385" t="s">
        <v>34</v>
      </c>
      <c r="B235" s="642">
        <v>20.392399999999999</v>
      </c>
      <c r="C235" s="643">
        <v>20.120699999999999</v>
      </c>
      <c r="D235" s="644">
        <v>20.076799999999999</v>
      </c>
      <c r="E235" s="645">
        <v>28.897099999999998</v>
      </c>
      <c r="F235" s="643">
        <v>28.843399999999999</v>
      </c>
      <c r="G235" s="646">
        <v>29.132899999999999</v>
      </c>
      <c r="H235" s="258"/>
      <c r="I235" s="394"/>
      <c r="P235" s="258"/>
    </row>
    <row r="236" spans="1:16" ht="13.5" thickTop="1" x14ac:dyDescent="0.2">
      <c r="A236" s="258"/>
      <c r="B236" s="258"/>
      <c r="C236" s="258"/>
      <c r="D236" s="258"/>
      <c r="E236" s="258"/>
      <c r="F236" s="258"/>
      <c r="G236" s="258"/>
      <c r="H236" s="258"/>
      <c r="I236" s="394"/>
      <c r="P236" s="258"/>
    </row>
    <row r="237" spans="1:16" x14ac:dyDescent="0.2">
      <c r="A237" s="258"/>
      <c r="B237" s="258"/>
      <c r="C237" s="258"/>
      <c r="D237" s="258"/>
      <c r="E237" s="258"/>
      <c r="F237" s="258"/>
      <c r="G237" s="258"/>
      <c r="H237" s="258"/>
      <c r="I237" s="394"/>
      <c r="P237" s="258"/>
    </row>
    <row r="238" spans="1:16" x14ac:dyDescent="0.2">
      <c r="A238" s="258"/>
      <c r="B238" s="258"/>
      <c r="C238" s="258"/>
      <c r="D238" s="258"/>
      <c r="E238" s="258"/>
      <c r="F238" s="258"/>
      <c r="G238" s="258"/>
      <c r="H238" s="258"/>
      <c r="I238" s="394"/>
      <c r="P238" s="258"/>
    </row>
    <row r="239" spans="1:16" x14ac:dyDescent="0.2">
      <c r="A239" s="258"/>
      <c r="B239" s="258"/>
      <c r="C239" s="258"/>
      <c r="D239" s="258"/>
      <c r="E239" s="258"/>
      <c r="F239" s="258"/>
      <c r="G239" s="258"/>
      <c r="H239" s="258"/>
      <c r="I239" s="394"/>
      <c r="P239" s="258"/>
    </row>
    <row r="240" spans="1:16" x14ac:dyDescent="0.2">
      <c r="A240" s="258"/>
      <c r="B240" s="258"/>
      <c r="C240" s="258"/>
      <c r="D240" s="258"/>
      <c r="E240" s="258"/>
      <c r="F240" s="258"/>
      <c r="G240" s="258"/>
      <c r="H240" s="258"/>
      <c r="I240" s="394"/>
      <c r="P240" s="258"/>
    </row>
    <row r="241" spans="1:16" x14ac:dyDescent="0.2">
      <c r="A241" s="258"/>
      <c r="B241" s="258"/>
      <c r="C241" s="258"/>
      <c r="D241" s="258"/>
      <c r="E241" s="258"/>
      <c r="F241" s="258"/>
      <c r="G241" s="258"/>
      <c r="H241" s="258"/>
      <c r="I241" s="394"/>
      <c r="P241" s="258"/>
    </row>
    <row r="242" spans="1:16" x14ac:dyDescent="0.2">
      <c r="A242" s="258"/>
      <c r="B242" s="258"/>
      <c r="C242" s="258"/>
      <c r="D242" s="258"/>
      <c r="E242" s="258"/>
      <c r="F242" s="258"/>
      <c r="G242" s="258"/>
      <c r="H242" s="258"/>
      <c r="I242" s="394"/>
      <c r="P242" s="258"/>
    </row>
    <row r="243" spans="1:16" x14ac:dyDescent="0.2">
      <c r="A243" s="258"/>
      <c r="B243" s="258"/>
      <c r="C243" s="258"/>
      <c r="D243" s="258"/>
      <c r="E243" s="258"/>
      <c r="F243" s="258"/>
      <c r="G243" s="258"/>
      <c r="H243" s="258"/>
      <c r="I243" s="394"/>
      <c r="P243" s="258"/>
    </row>
    <row r="244" spans="1:16" x14ac:dyDescent="0.2">
      <c r="A244" s="258"/>
      <c r="B244" s="258"/>
      <c r="C244" s="258"/>
      <c r="D244" s="258"/>
      <c r="E244" s="258"/>
      <c r="F244" s="258"/>
      <c r="G244" s="258"/>
      <c r="H244" s="258"/>
      <c r="I244" s="394"/>
      <c r="P244" s="258"/>
    </row>
    <row r="245" spans="1:16" x14ac:dyDescent="0.2">
      <c r="A245" s="258"/>
      <c r="B245" s="258"/>
      <c r="C245" s="258"/>
      <c r="D245" s="258"/>
      <c r="E245" s="258"/>
      <c r="F245" s="258"/>
      <c r="G245" s="258"/>
      <c r="H245" s="258"/>
      <c r="I245" s="394"/>
      <c r="P245" s="258"/>
    </row>
    <row r="246" spans="1:16" x14ac:dyDescent="0.2">
      <c r="A246" s="258"/>
      <c r="B246" s="258"/>
      <c r="C246" s="258"/>
      <c r="D246" s="258"/>
      <c r="E246" s="258"/>
      <c r="F246" s="258"/>
      <c r="G246" s="258"/>
      <c r="H246" s="258"/>
      <c r="I246" s="394"/>
      <c r="P246" s="258"/>
    </row>
    <row r="247" spans="1:16" x14ac:dyDescent="0.2">
      <c r="A247" s="258"/>
      <c r="B247" s="258"/>
      <c r="C247" s="258"/>
      <c r="D247" s="258"/>
      <c r="E247" s="258"/>
      <c r="F247" s="258"/>
      <c r="G247" s="258"/>
      <c r="H247" s="258"/>
      <c r="I247" s="394"/>
      <c r="P247" s="258"/>
    </row>
    <row r="248" spans="1:16" x14ac:dyDescent="0.2">
      <c r="A248" s="258"/>
      <c r="B248" s="258"/>
      <c r="C248" s="258"/>
      <c r="D248" s="258"/>
      <c r="E248" s="258"/>
      <c r="F248" s="258"/>
      <c r="G248" s="258"/>
      <c r="H248" s="258"/>
      <c r="I248" s="394"/>
      <c r="P248" s="258"/>
    </row>
    <row r="249" spans="1:16" x14ac:dyDescent="0.2">
      <c r="A249" s="258"/>
      <c r="B249" s="258"/>
      <c r="C249" s="258"/>
      <c r="D249" s="258"/>
      <c r="E249" s="258"/>
      <c r="F249" s="258"/>
      <c r="G249" s="258"/>
      <c r="H249" s="258"/>
      <c r="I249" s="394"/>
      <c r="P249" s="258"/>
    </row>
    <row r="250" spans="1:16" x14ac:dyDescent="0.2">
      <c r="A250" s="258"/>
      <c r="B250" s="258"/>
      <c r="C250" s="258"/>
      <c r="D250" s="258"/>
      <c r="E250" s="258"/>
      <c r="F250" s="258"/>
      <c r="G250" s="258"/>
      <c r="H250" s="258"/>
      <c r="I250" s="394"/>
      <c r="P250" s="258"/>
    </row>
    <row r="251" spans="1:16" x14ac:dyDescent="0.2">
      <c r="A251" s="258"/>
      <c r="B251" s="258"/>
      <c r="C251" s="258"/>
      <c r="D251" s="258"/>
      <c r="E251" s="258"/>
      <c r="F251" s="258"/>
      <c r="G251" s="258"/>
      <c r="H251" s="258"/>
      <c r="I251" s="394"/>
      <c r="P251" s="258"/>
    </row>
    <row r="252" spans="1:16" x14ac:dyDescent="0.2">
      <c r="A252" s="258"/>
      <c r="B252" s="258"/>
      <c r="C252" s="258"/>
      <c r="D252" s="258"/>
      <c r="E252" s="258"/>
      <c r="F252" s="258"/>
      <c r="G252" s="258"/>
      <c r="H252" s="258"/>
      <c r="I252" s="394"/>
      <c r="P252" s="258"/>
    </row>
    <row r="253" spans="1:16" x14ac:dyDescent="0.2">
      <c r="A253" s="258"/>
      <c r="B253" s="258"/>
      <c r="C253" s="258"/>
      <c r="D253" s="258"/>
      <c r="E253" s="258"/>
      <c r="F253" s="258"/>
      <c r="G253" s="258"/>
      <c r="H253" s="258"/>
      <c r="I253" s="394"/>
      <c r="P253" s="258"/>
    </row>
    <row r="254" spans="1:16" x14ac:dyDescent="0.2">
      <c r="A254" s="258"/>
      <c r="B254" s="258"/>
      <c r="C254" s="258"/>
      <c r="D254" s="258"/>
      <c r="E254" s="258"/>
      <c r="F254" s="258"/>
      <c r="G254" s="258"/>
      <c r="H254" s="258"/>
      <c r="I254" s="394"/>
      <c r="P254" s="258"/>
    </row>
    <row r="255" spans="1:16" x14ac:dyDescent="0.2">
      <c r="A255" s="258"/>
      <c r="B255" s="258"/>
      <c r="C255" s="258"/>
      <c r="D255" s="258"/>
      <c r="E255" s="258"/>
      <c r="F255" s="258"/>
      <c r="G255" s="258"/>
      <c r="H255" s="258"/>
      <c r="I255" s="394"/>
      <c r="P255" s="258"/>
    </row>
    <row r="256" spans="1:16" x14ac:dyDescent="0.2">
      <c r="A256" s="258"/>
      <c r="B256" s="258"/>
      <c r="C256" s="258"/>
      <c r="D256" s="258"/>
      <c r="E256" s="258"/>
      <c r="F256" s="258"/>
      <c r="G256" s="258"/>
      <c r="H256" s="258"/>
      <c r="I256" s="394"/>
      <c r="P256" s="258"/>
    </row>
    <row r="257" spans="1:16" x14ac:dyDescent="0.2">
      <c r="A257" s="258"/>
      <c r="B257" s="258"/>
      <c r="C257" s="258"/>
      <c r="D257" s="258"/>
      <c r="E257" s="258"/>
      <c r="F257" s="258"/>
      <c r="G257" s="258"/>
      <c r="H257" s="258"/>
      <c r="I257" s="394"/>
      <c r="P257" s="258"/>
    </row>
    <row r="258" spans="1:16" x14ac:dyDescent="0.2">
      <c r="A258" s="258"/>
      <c r="B258" s="258"/>
      <c r="C258" s="258"/>
      <c r="D258" s="258"/>
      <c r="E258" s="258"/>
      <c r="F258" s="258"/>
      <c r="G258" s="258"/>
      <c r="H258" s="258"/>
      <c r="I258" s="394"/>
      <c r="P258" s="258"/>
    </row>
    <row r="259" spans="1:16" x14ac:dyDescent="0.2">
      <c r="A259" s="258"/>
      <c r="B259" s="258"/>
      <c r="C259" s="258"/>
      <c r="D259" s="258"/>
      <c r="E259" s="258"/>
      <c r="F259" s="258"/>
      <c r="G259" s="258"/>
      <c r="H259" s="258"/>
      <c r="I259" s="394"/>
      <c r="P259" s="258"/>
    </row>
    <row r="260" spans="1:16" x14ac:dyDescent="0.2">
      <c r="A260" s="258"/>
      <c r="B260" s="258"/>
      <c r="C260" s="258"/>
      <c r="D260" s="258"/>
      <c r="E260" s="258"/>
      <c r="F260" s="258"/>
      <c r="G260" s="258"/>
      <c r="H260" s="258"/>
      <c r="I260" s="394"/>
      <c r="P260" s="258"/>
    </row>
    <row r="261" spans="1:16" x14ac:dyDescent="0.2">
      <c r="A261" s="258"/>
      <c r="B261" s="258"/>
      <c r="C261" s="258"/>
      <c r="D261" s="258"/>
      <c r="E261" s="258"/>
      <c r="F261" s="258"/>
      <c r="G261" s="258"/>
      <c r="H261" s="258"/>
      <c r="I261" s="394"/>
      <c r="P261" s="258"/>
    </row>
    <row r="262" spans="1:16" x14ac:dyDescent="0.2">
      <c r="A262" s="258"/>
      <c r="B262" s="258"/>
      <c r="C262" s="258"/>
      <c r="D262" s="258"/>
      <c r="E262" s="258"/>
      <c r="F262" s="258"/>
      <c r="G262" s="258"/>
      <c r="H262" s="258"/>
      <c r="I262" s="394"/>
      <c r="P262" s="258"/>
    </row>
    <row r="263" spans="1:16" x14ac:dyDescent="0.2">
      <c r="A263" s="258"/>
      <c r="B263" s="258"/>
      <c r="C263" s="258"/>
      <c r="D263" s="258"/>
      <c r="E263" s="258"/>
      <c r="F263" s="258"/>
      <c r="G263" s="258"/>
      <c r="H263" s="258"/>
      <c r="I263" s="394"/>
      <c r="P263" s="258"/>
    </row>
    <row r="264" spans="1:16" x14ac:dyDescent="0.2">
      <c r="A264" s="258"/>
      <c r="B264" s="258"/>
      <c r="C264" s="258"/>
      <c r="D264" s="258"/>
      <c r="E264" s="258"/>
      <c r="F264" s="258"/>
      <c r="G264" s="258"/>
      <c r="H264" s="258"/>
      <c r="I264" s="394"/>
      <c r="P264" s="258"/>
    </row>
    <row r="265" spans="1:16" x14ac:dyDescent="0.2">
      <c r="A265" s="258"/>
      <c r="B265" s="258"/>
      <c r="C265" s="258"/>
      <c r="D265" s="258"/>
      <c r="E265" s="258"/>
      <c r="F265" s="258"/>
      <c r="G265" s="258"/>
      <c r="H265" s="258"/>
      <c r="I265" s="394"/>
      <c r="P265" s="258"/>
    </row>
    <row r="266" spans="1:16" x14ac:dyDescent="0.2">
      <c r="A266" s="258"/>
      <c r="B266" s="258"/>
      <c r="C266" s="258"/>
      <c r="D266" s="258"/>
      <c r="E266" s="258"/>
      <c r="F266" s="258"/>
      <c r="G266" s="258"/>
      <c r="H266" s="258"/>
      <c r="I266" s="394"/>
      <c r="P266" s="258"/>
    </row>
    <row r="267" spans="1:16" x14ac:dyDescent="0.2">
      <c r="A267" s="258"/>
      <c r="B267" s="258"/>
      <c r="C267" s="258"/>
      <c r="D267" s="258"/>
      <c r="E267" s="258"/>
      <c r="F267" s="258"/>
      <c r="G267" s="258"/>
      <c r="H267" s="258"/>
      <c r="I267" s="394"/>
      <c r="P267" s="258"/>
    </row>
    <row r="268" spans="1:16" x14ac:dyDescent="0.2">
      <c r="A268" s="258"/>
      <c r="B268" s="258"/>
      <c r="C268" s="258"/>
      <c r="D268" s="258"/>
      <c r="E268" s="258"/>
      <c r="F268" s="258"/>
      <c r="G268" s="258"/>
      <c r="H268" s="258"/>
      <c r="I268" s="394"/>
      <c r="P268" s="258"/>
    </row>
    <row r="269" spans="1:16" x14ac:dyDescent="0.2">
      <c r="A269" s="258"/>
      <c r="B269" s="258"/>
      <c r="C269" s="258"/>
      <c r="D269" s="258"/>
      <c r="E269" s="258"/>
      <c r="F269" s="258"/>
      <c r="G269" s="258"/>
      <c r="H269" s="258"/>
      <c r="I269" s="394"/>
      <c r="P269" s="258"/>
    </row>
    <row r="270" spans="1:16" x14ac:dyDescent="0.2">
      <c r="A270" s="258"/>
      <c r="B270" s="258"/>
      <c r="C270" s="258"/>
      <c r="D270" s="258"/>
      <c r="E270" s="258"/>
      <c r="F270" s="258"/>
      <c r="G270" s="258"/>
      <c r="H270" s="258"/>
      <c r="I270" s="394"/>
      <c r="P270" s="258"/>
    </row>
    <row r="271" spans="1:16" x14ac:dyDescent="0.2">
      <c r="A271" s="258"/>
      <c r="B271" s="258"/>
      <c r="C271" s="258"/>
      <c r="D271" s="258"/>
      <c r="E271" s="258"/>
      <c r="F271" s="258"/>
      <c r="G271" s="258"/>
      <c r="H271" s="258"/>
      <c r="I271" s="394"/>
      <c r="P271" s="258"/>
    </row>
    <row r="272" spans="1:16" x14ac:dyDescent="0.2">
      <c r="A272" s="258"/>
      <c r="B272" s="258"/>
      <c r="C272" s="258"/>
      <c r="D272" s="258"/>
      <c r="E272" s="258"/>
      <c r="F272" s="258"/>
      <c r="G272" s="258"/>
      <c r="H272" s="258"/>
      <c r="I272" s="394"/>
      <c r="P272" s="258"/>
    </row>
    <row r="273" spans="1:16" x14ac:dyDescent="0.2">
      <c r="A273" s="258"/>
      <c r="B273" s="258"/>
      <c r="C273" s="258"/>
      <c r="D273" s="258"/>
      <c r="E273" s="258"/>
      <c r="F273" s="258"/>
      <c r="G273" s="258"/>
      <c r="H273" s="258"/>
      <c r="I273" s="394"/>
      <c r="P273" s="258"/>
    </row>
    <row r="274" spans="1:16" x14ac:dyDescent="0.2">
      <c r="A274" s="258"/>
      <c r="B274" s="258"/>
      <c r="C274" s="258"/>
      <c r="D274" s="258"/>
      <c r="E274" s="258"/>
      <c r="F274" s="258"/>
      <c r="G274" s="258"/>
      <c r="H274" s="258"/>
      <c r="I274" s="394"/>
      <c r="P274" s="258"/>
    </row>
    <row r="275" spans="1:16" x14ac:dyDescent="0.2">
      <c r="A275" s="258"/>
      <c r="B275" s="258"/>
      <c r="C275" s="258"/>
      <c r="D275" s="258"/>
      <c r="E275" s="258"/>
      <c r="F275" s="258"/>
      <c r="G275" s="258"/>
      <c r="H275" s="258"/>
      <c r="I275" s="394"/>
      <c r="P275" s="258"/>
    </row>
    <row r="276" spans="1:16" x14ac:dyDescent="0.2">
      <c r="A276" s="258"/>
      <c r="B276" s="258"/>
      <c r="C276" s="258"/>
      <c r="D276" s="258"/>
      <c r="E276" s="258"/>
      <c r="F276" s="258"/>
      <c r="G276" s="258"/>
      <c r="H276" s="258"/>
      <c r="I276" s="394"/>
      <c r="P276" s="258"/>
    </row>
    <row r="277" spans="1:16" x14ac:dyDescent="0.2">
      <c r="A277" s="258"/>
      <c r="B277" s="258"/>
      <c r="C277" s="258"/>
      <c r="D277" s="258"/>
      <c r="E277" s="258"/>
      <c r="F277" s="258"/>
      <c r="G277" s="258"/>
      <c r="H277" s="258"/>
      <c r="I277" s="394"/>
      <c r="P277" s="258"/>
    </row>
    <row r="278" spans="1:16" x14ac:dyDescent="0.2">
      <c r="A278" s="258"/>
      <c r="B278" s="258"/>
      <c r="C278" s="258"/>
      <c r="D278" s="258"/>
      <c r="E278" s="258"/>
      <c r="F278" s="258"/>
      <c r="G278" s="258"/>
      <c r="H278" s="258"/>
      <c r="I278" s="394"/>
      <c r="P278" s="258"/>
    </row>
    <row r="279" spans="1:16" x14ac:dyDescent="0.2">
      <c r="A279" s="258"/>
      <c r="B279" s="258"/>
      <c r="C279" s="258"/>
      <c r="D279" s="258"/>
      <c r="E279" s="258"/>
      <c r="F279" s="258"/>
      <c r="G279" s="258"/>
      <c r="H279" s="258"/>
      <c r="I279" s="394"/>
      <c r="P279" s="258"/>
    </row>
    <row r="280" spans="1:16" x14ac:dyDescent="0.2">
      <c r="A280" s="258"/>
      <c r="B280" s="258"/>
      <c r="C280" s="258"/>
      <c r="D280" s="258"/>
      <c r="E280" s="258"/>
      <c r="F280" s="258"/>
      <c r="G280" s="258"/>
      <c r="H280" s="258"/>
      <c r="I280" s="394"/>
      <c r="P280" s="258"/>
    </row>
    <row r="281" spans="1:16" x14ac:dyDescent="0.2">
      <c r="A281" s="258"/>
      <c r="B281" s="258"/>
      <c r="C281" s="258"/>
      <c r="D281" s="258"/>
      <c r="E281" s="258"/>
      <c r="F281" s="258"/>
      <c r="G281" s="258"/>
      <c r="H281" s="258"/>
      <c r="I281" s="394"/>
      <c r="P281" s="258"/>
    </row>
    <row r="282" spans="1:16" x14ac:dyDescent="0.2">
      <c r="A282" s="258"/>
      <c r="B282" s="258"/>
      <c r="C282" s="258"/>
      <c r="D282" s="258"/>
      <c r="E282" s="258"/>
      <c r="F282" s="258"/>
      <c r="G282" s="258"/>
      <c r="H282" s="258"/>
      <c r="I282" s="394"/>
      <c r="P282" s="258"/>
    </row>
    <row r="283" spans="1:16" x14ac:dyDescent="0.2">
      <c r="A283" s="258"/>
      <c r="B283" s="258"/>
      <c r="C283" s="258"/>
      <c r="D283" s="258"/>
      <c r="E283" s="258"/>
      <c r="F283" s="258"/>
      <c r="G283" s="258"/>
      <c r="H283" s="258"/>
      <c r="I283" s="394"/>
      <c r="P283" s="258"/>
    </row>
    <row r="284" spans="1:16" x14ac:dyDescent="0.2">
      <c r="A284" s="258"/>
      <c r="B284" s="258"/>
      <c r="C284" s="258"/>
      <c r="D284" s="258"/>
      <c r="E284" s="258"/>
      <c r="F284" s="258"/>
      <c r="G284" s="258"/>
      <c r="H284" s="258"/>
      <c r="I284" s="394"/>
      <c r="P284" s="258"/>
    </row>
    <row r="285" spans="1:16" x14ac:dyDescent="0.2">
      <c r="A285" s="258"/>
      <c r="B285" s="258"/>
      <c r="C285" s="258"/>
      <c r="D285" s="258"/>
      <c r="E285" s="258"/>
      <c r="F285" s="258"/>
      <c r="G285" s="258"/>
      <c r="H285" s="258"/>
      <c r="I285" s="394"/>
      <c r="P285" s="258"/>
    </row>
    <row r="286" spans="1:16" x14ac:dyDescent="0.2">
      <c r="A286" s="258"/>
      <c r="B286" s="258"/>
      <c r="C286" s="258"/>
      <c r="D286" s="258"/>
      <c r="E286" s="258"/>
      <c r="F286" s="258"/>
      <c r="G286" s="258"/>
      <c r="H286" s="258"/>
      <c r="I286" s="394"/>
      <c r="P286" s="258"/>
    </row>
    <row r="287" spans="1:16" x14ac:dyDescent="0.2">
      <c r="A287" s="258"/>
      <c r="B287" s="258"/>
      <c r="C287" s="258"/>
      <c r="D287" s="258"/>
      <c r="E287" s="258"/>
      <c r="F287" s="258"/>
      <c r="G287" s="258"/>
      <c r="H287" s="258"/>
      <c r="I287" s="394"/>
      <c r="P287" s="258"/>
    </row>
    <row r="288" spans="1:16" x14ac:dyDescent="0.2">
      <c r="A288" s="258"/>
      <c r="B288" s="258"/>
      <c r="C288" s="258"/>
      <c r="D288" s="258"/>
      <c r="E288" s="258"/>
      <c r="F288" s="258"/>
      <c r="G288" s="258"/>
      <c r="H288" s="258"/>
      <c r="I288" s="394"/>
      <c r="P288" s="258"/>
    </row>
    <row r="289" spans="1:16" x14ac:dyDescent="0.2">
      <c r="A289" s="258"/>
      <c r="B289" s="258"/>
      <c r="C289" s="258"/>
      <c r="D289" s="258"/>
      <c r="E289" s="258"/>
      <c r="F289" s="258"/>
      <c r="G289" s="258"/>
      <c r="H289" s="258"/>
      <c r="I289" s="394"/>
      <c r="P289" s="258"/>
    </row>
    <row r="290" spans="1:16" x14ac:dyDescent="0.2">
      <c r="A290" s="258"/>
      <c r="B290" s="258"/>
      <c r="C290" s="258"/>
      <c r="D290" s="258"/>
      <c r="E290" s="258"/>
      <c r="F290" s="258"/>
      <c r="G290" s="258"/>
      <c r="H290" s="258"/>
      <c r="I290" s="394"/>
      <c r="P290" s="258"/>
    </row>
    <row r="291" spans="1:16" x14ac:dyDescent="0.2">
      <c r="C291" s="258"/>
      <c r="D291" s="258"/>
      <c r="E291" s="258"/>
      <c r="F291" s="258"/>
      <c r="G291" s="258"/>
      <c r="H291" s="258"/>
      <c r="I291" s="394"/>
      <c r="P291" s="258"/>
    </row>
    <row r="292" spans="1:16" x14ac:dyDescent="0.2">
      <c r="C292" s="253"/>
      <c r="D292" s="253"/>
      <c r="E292" s="253"/>
      <c r="F292" s="258"/>
      <c r="G292" s="258"/>
      <c r="H292" s="258"/>
      <c r="I292" s="394"/>
      <c r="P292" s="258"/>
    </row>
    <row r="293" spans="1:16" x14ac:dyDescent="0.2">
      <c r="C293" s="253"/>
      <c r="D293" s="253"/>
      <c r="E293" s="253"/>
      <c r="F293" s="258"/>
      <c r="G293" s="258"/>
      <c r="H293" s="258"/>
      <c r="I293" s="394"/>
      <c r="P293" s="258"/>
    </row>
    <row r="294" spans="1:16" x14ac:dyDescent="0.2">
      <c r="C294" s="253"/>
      <c r="D294" s="253"/>
      <c r="E294" s="253"/>
      <c r="F294" s="258"/>
      <c r="G294" s="258"/>
      <c r="H294" s="258"/>
      <c r="I294" s="394"/>
      <c r="P294" s="258"/>
    </row>
    <row r="295" spans="1:16" x14ac:dyDescent="0.2">
      <c r="C295" s="253"/>
      <c r="D295" s="253"/>
      <c r="E295" s="253"/>
      <c r="F295" s="258"/>
      <c r="G295" s="258"/>
      <c r="H295" s="258"/>
      <c r="I295" s="394"/>
      <c r="P295" s="258"/>
    </row>
    <row r="296" spans="1:16" x14ac:dyDescent="0.2">
      <c r="C296" s="253"/>
      <c r="D296" s="253"/>
      <c r="E296" s="253"/>
      <c r="F296" s="258"/>
      <c r="G296" s="258"/>
      <c r="H296" s="258"/>
      <c r="I296" s="394"/>
      <c r="P296" s="258"/>
    </row>
    <row r="297" spans="1:16" x14ac:dyDescent="0.2">
      <c r="C297" s="253"/>
      <c r="D297" s="253"/>
      <c r="E297" s="253"/>
      <c r="F297" s="258"/>
      <c r="G297" s="258"/>
      <c r="H297" s="258"/>
      <c r="I297" s="394"/>
      <c r="P297" s="258"/>
    </row>
    <row r="298" spans="1:16" x14ac:dyDescent="0.2">
      <c r="C298" s="253"/>
      <c r="D298" s="253"/>
      <c r="E298" s="253"/>
      <c r="F298" s="258"/>
      <c r="G298" s="258"/>
      <c r="H298" s="258"/>
      <c r="I298" s="394"/>
      <c r="P298" s="258"/>
    </row>
    <row r="299" spans="1:16" x14ac:dyDescent="0.2">
      <c r="C299" s="253"/>
      <c r="D299" s="253"/>
      <c r="E299" s="253"/>
      <c r="F299" s="258"/>
      <c r="G299" s="258"/>
      <c r="H299" s="258"/>
      <c r="I299" s="394"/>
      <c r="P299" s="258"/>
    </row>
    <row r="300" spans="1:16" x14ac:dyDescent="0.2">
      <c r="C300" s="253"/>
      <c r="D300" s="253"/>
      <c r="E300" s="253"/>
      <c r="F300" s="258"/>
      <c r="G300" s="258"/>
      <c r="H300" s="258"/>
      <c r="I300" s="394"/>
      <c r="P300" s="258"/>
    </row>
    <row r="301" spans="1:16" x14ac:dyDescent="0.2">
      <c r="C301" s="253"/>
      <c r="D301" s="253"/>
      <c r="E301" s="253"/>
      <c r="F301" s="258"/>
      <c r="G301" s="258"/>
      <c r="H301" s="258"/>
      <c r="I301" s="394"/>
      <c r="P301" s="258"/>
    </row>
    <row r="302" spans="1:16" x14ac:dyDescent="0.2">
      <c r="C302" s="253"/>
      <c r="D302" s="253"/>
      <c r="E302" s="253"/>
      <c r="F302" s="258"/>
      <c r="G302" s="258"/>
      <c r="H302" s="258"/>
      <c r="I302" s="394"/>
      <c r="P302" s="258"/>
    </row>
    <row r="303" spans="1:16" x14ac:dyDescent="0.2">
      <c r="C303" s="253"/>
      <c r="D303" s="253"/>
      <c r="E303" s="253"/>
      <c r="F303" s="258"/>
      <c r="G303" s="258"/>
      <c r="H303" s="258"/>
      <c r="I303" s="394"/>
      <c r="P303" s="258"/>
    </row>
    <row r="304" spans="1:16" x14ac:dyDescent="0.2">
      <c r="C304" s="253"/>
      <c r="D304" s="253"/>
      <c r="E304" s="253"/>
      <c r="F304" s="258"/>
      <c r="G304" s="258"/>
      <c r="H304" s="258"/>
      <c r="I304" s="394"/>
      <c r="P304" s="258"/>
    </row>
    <row r="305" spans="3:16" x14ac:dyDescent="0.2">
      <c r="C305" s="253"/>
      <c r="D305" s="253"/>
      <c r="E305" s="253"/>
      <c r="F305" s="258"/>
      <c r="G305" s="258"/>
      <c r="H305" s="258"/>
      <c r="I305" s="394"/>
      <c r="P305" s="258"/>
    </row>
    <row r="306" spans="3:16" x14ac:dyDescent="0.2">
      <c r="C306" s="253"/>
      <c r="D306" s="253"/>
      <c r="E306" s="253"/>
      <c r="F306" s="258"/>
      <c r="G306" s="258"/>
      <c r="H306" s="258"/>
      <c r="I306" s="394"/>
      <c r="P306" s="258"/>
    </row>
    <row r="307" spans="3:16" x14ac:dyDescent="0.2">
      <c r="C307" s="253"/>
      <c r="D307" s="253"/>
      <c r="E307" s="253"/>
      <c r="F307" s="258"/>
      <c r="G307" s="258"/>
      <c r="H307" s="258"/>
      <c r="I307" s="394"/>
      <c r="P307" s="258"/>
    </row>
    <row r="308" spans="3:16" x14ac:dyDescent="0.2">
      <c r="C308" s="253"/>
      <c r="D308" s="253"/>
      <c r="E308" s="253"/>
      <c r="F308" s="258"/>
      <c r="G308" s="258"/>
      <c r="H308" s="258"/>
      <c r="I308" s="394"/>
      <c r="P308" s="258"/>
    </row>
    <row r="309" spans="3:16" x14ac:dyDescent="0.2">
      <c r="C309" s="253"/>
      <c r="D309" s="253"/>
      <c r="E309" s="253"/>
      <c r="F309" s="258"/>
      <c r="G309" s="258"/>
      <c r="H309" s="258"/>
      <c r="I309" s="394"/>
      <c r="P309" s="258"/>
    </row>
    <row r="310" spans="3:16" x14ac:dyDescent="0.2">
      <c r="C310" s="253"/>
      <c r="D310" s="253"/>
      <c r="E310" s="253"/>
      <c r="F310" s="258"/>
      <c r="G310" s="258"/>
      <c r="H310" s="258"/>
      <c r="I310" s="258"/>
      <c r="P310" s="258"/>
    </row>
    <row r="311" spans="3:16" x14ac:dyDescent="0.2">
      <c r="C311" s="253"/>
      <c r="D311" s="253"/>
      <c r="E311" s="253"/>
      <c r="F311" s="258"/>
      <c r="G311" s="258"/>
      <c r="H311" s="258"/>
      <c r="I311" s="258"/>
      <c r="P311" s="258"/>
    </row>
    <row r="312" spans="3:16" x14ac:dyDescent="0.2">
      <c r="C312" s="253"/>
      <c r="D312" s="253"/>
      <c r="E312" s="253"/>
      <c r="F312" s="258"/>
      <c r="G312" s="258"/>
      <c r="H312" s="258"/>
      <c r="I312" s="258"/>
      <c r="P312" s="258"/>
    </row>
    <row r="313" spans="3:16" x14ac:dyDescent="0.2">
      <c r="C313" s="253"/>
      <c r="D313" s="253"/>
      <c r="E313" s="253"/>
      <c r="F313" s="258"/>
      <c r="G313" s="258"/>
      <c r="H313" s="258"/>
      <c r="I313" s="258"/>
      <c r="P313" s="258"/>
    </row>
    <row r="314" spans="3:16" x14ac:dyDescent="0.2">
      <c r="C314" s="253"/>
      <c r="D314" s="253"/>
      <c r="E314" s="253"/>
      <c r="F314" s="258"/>
      <c r="G314" s="258"/>
      <c r="H314" s="258"/>
      <c r="I314" s="258"/>
      <c r="P314" s="258"/>
    </row>
    <row r="315" spans="3:16" x14ac:dyDescent="0.2">
      <c r="C315" s="253"/>
      <c r="D315" s="253"/>
      <c r="E315" s="253"/>
      <c r="F315" s="258"/>
      <c r="G315" s="258"/>
      <c r="H315" s="258"/>
      <c r="I315" s="258"/>
      <c r="P315" s="258"/>
    </row>
    <row r="316" spans="3:16" x14ac:dyDescent="0.2">
      <c r="C316" s="253"/>
      <c r="D316" s="253"/>
      <c r="E316" s="253"/>
      <c r="F316" s="258"/>
      <c r="G316" s="258"/>
      <c r="H316" s="253"/>
      <c r="I316" s="253"/>
      <c r="P316" s="258"/>
    </row>
    <row r="317" spans="3:16" x14ac:dyDescent="0.2">
      <c r="C317" s="253"/>
      <c r="D317" s="253"/>
      <c r="E317" s="253"/>
      <c r="F317" s="258"/>
      <c r="G317" s="258"/>
      <c r="H317" s="253"/>
      <c r="I317" s="253"/>
      <c r="P317" s="258"/>
    </row>
    <row r="318" spans="3:16" x14ac:dyDescent="0.2">
      <c r="C318" s="253"/>
      <c r="D318" s="253"/>
      <c r="E318" s="253"/>
      <c r="F318" s="258"/>
      <c r="G318" s="258"/>
      <c r="H318" s="253"/>
      <c r="I318" s="253"/>
      <c r="P318" s="258"/>
    </row>
    <row r="319" spans="3:16" x14ac:dyDescent="0.2">
      <c r="C319" s="253"/>
      <c r="D319" s="253"/>
      <c r="E319" s="253"/>
      <c r="F319" s="258"/>
      <c r="G319" s="258"/>
      <c r="H319" s="253"/>
      <c r="I319" s="253"/>
      <c r="P319" s="258"/>
    </row>
    <row r="320" spans="3:16" x14ac:dyDescent="0.2">
      <c r="C320" s="253"/>
      <c r="D320" s="253"/>
      <c r="E320" s="253"/>
      <c r="F320" s="258"/>
      <c r="G320" s="258"/>
      <c r="H320" s="253"/>
      <c r="I320" s="253"/>
      <c r="P320" s="258"/>
    </row>
    <row r="321" spans="3:16" x14ac:dyDescent="0.2">
      <c r="C321" s="253"/>
      <c r="D321" s="253"/>
      <c r="E321" s="253"/>
      <c r="F321" s="258"/>
      <c r="G321" s="258"/>
      <c r="H321" s="253"/>
      <c r="I321" s="253"/>
      <c r="P321" s="258"/>
    </row>
    <row r="322" spans="3:16" x14ac:dyDescent="0.2">
      <c r="C322" s="253"/>
      <c r="D322" s="253"/>
      <c r="E322" s="253"/>
      <c r="F322" s="258"/>
      <c r="G322" s="258"/>
      <c r="H322" s="253"/>
      <c r="I322" s="253"/>
      <c r="P322" s="258"/>
    </row>
    <row r="323" spans="3:16" x14ac:dyDescent="0.2">
      <c r="C323" s="253"/>
      <c r="D323" s="253"/>
      <c r="E323" s="253"/>
      <c r="F323" s="258"/>
      <c r="G323" s="258"/>
      <c r="H323" s="253"/>
      <c r="I323" s="253"/>
      <c r="P323" s="258"/>
    </row>
    <row r="324" spans="3:16" x14ac:dyDescent="0.2">
      <c r="C324" s="253"/>
      <c r="D324" s="253"/>
      <c r="E324" s="253"/>
      <c r="F324" s="258"/>
      <c r="G324" s="258"/>
      <c r="H324" s="253"/>
      <c r="I324" s="253"/>
      <c r="P324" s="258"/>
    </row>
    <row r="325" spans="3:16" x14ac:dyDescent="0.2">
      <c r="C325" s="253"/>
      <c r="D325" s="253"/>
      <c r="E325" s="253"/>
      <c r="F325" s="258"/>
      <c r="G325" s="258"/>
      <c r="H325" s="253"/>
      <c r="I325" s="253"/>
      <c r="P325" s="258"/>
    </row>
    <row r="326" spans="3:16" x14ac:dyDescent="0.2">
      <c r="C326" s="253"/>
      <c r="D326" s="253"/>
      <c r="E326" s="253"/>
      <c r="F326" s="258"/>
      <c r="G326" s="258"/>
      <c r="H326" s="253"/>
      <c r="I326" s="253"/>
      <c r="P326" s="258"/>
    </row>
    <row r="327" spans="3:16" x14ac:dyDescent="0.2">
      <c r="C327" s="253"/>
      <c r="D327" s="253"/>
      <c r="E327" s="253"/>
      <c r="F327" s="258"/>
      <c r="G327" s="258"/>
      <c r="H327" s="253"/>
      <c r="I327" s="253"/>
      <c r="P327" s="258"/>
    </row>
    <row r="328" spans="3:16" x14ac:dyDescent="0.2">
      <c r="C328" s="253"/>
      <c r="D328" s="253"/>
      <c r="E328" s="253"/>
      <c r="F328" s="258"/>
      <c r="G328" s="258"/>
      <c r="H328" s="253"/>
      <c r="I328" s="253"/>
      <c r="P328" s="258"/>
    </row>
    <row r="329" spans="3:16" x14ac:dyDescent="0.2">
      <c r="C329" s="253"/>
      <c r="D329" s="253"/>
      <c r="E329" s="253"/>
      <c r="F329" s="258"/>
      <c r="G329" s="258"/>
      <c r="H329" s="253"/>
      <c r="I329" s="253"/>
    </row>
    <row r="330" spans="3:16" x14ac:dyDescent="0.2">
      <c r="C330" s="253"/>
      <c r="D330" s="253"/>
      <c r="E330" s="253"/>
      <c r="F330" s="258"/>
      <c r="G330" s="258"/>
      <c r="H330" s="253"/>
      <c r="I330" s="253"/>
    </row>
    <row r="331" spans="3:16" x14ac:dyDescent="0.2">
      <c r="C331" s="253"/>
      <c r="D331" s="253"/>
      <c r="E331" s="253"/>
      <c r="F331" s="258"/>
      <c r="G331" s="258"/>
      <c r="H331" s="253"/>
      <c r="I331" s="253"/>
    </row>
    <row r="332" spans="3:16" x14ac:dyDescent="0.2">
      <c r="C332" s="253"/>
      <c r="D332" s="253"/>
      <c r="E332" s="253"/>
      <c r="F332" s="258"/>
      <c r="G332" s="258"/>
      <c r="H332" s="253"/>
      <c r="I332" s="253"/>
    </row>
    <row r="333" spans="3:16" x14ac:dyDescent="0.2">
      <c r="C333" s="253"/>
      <c r="D333" s="253"/>
      <c r="E333" s="253"/>
      <c r="F333" s="258"/>
      <c r="G333" s="258"/>
      <c r="H333" s="253"/>
      <c r="I333" s="253"/>
    </row>
    <row r="334" spans="3:16" x14ac:dyDescent="0.2">
      <c r="C334" s="253"/>
      <c r="D334" s="253"/>
      <c r="E334" s="253"/>
      <c r="F334" s="258"/>
      <c r="G334" s="258"/>
      <c r="H334" s="253"/>
      <c r="I334" s="253"/>
    </row>
    <row r="335" spans="3:16" x14ac:dyDescent="0.2">
      <c r="C335" s="253"/>
      <c r="D335" s="253"/>
      <c r="E335" s="253"/>
      <c r="F335" s="258"/>
      <c r="G335" s="258"/>
      <c r="H335" s="253"/>
      <c r="I335" s="253"/>
    </row>
    <row r="336" spans="3:16" x14ac:dyDescent="0.2">
      <c r="C336" s="253"/>
      <c r="D336" s="253"/>
      <c r="E336" s="253"/>
      <c r="F336" s="258"/>
      <c r="G336" s="258"/>
      <c r="H336" s="253"/>
      <c r="I336" s="253"/>
    </row>
    <row r="337" spans="3:9" x14ac:dyDescent="0.2">
      <c r="C337" s="253"/>
      <c r="D337" s="253"/>
      <c r="E337" s="253"/>
      <c r="F337" s="258"/>
      <c r="G337" s="258"/>
      <c r="H337" s="253"/>
      <c r="I337" s="253"/>
    </row>
    <row r="338" spans="3:9" x14ac:dyDescent="0.2">
      <c r="C338" s="253"/>
      <c r="D338" s="253"/>
      <c r="E338" s="253"/>
      <c r="F338" s="258"/>
      <c r="G338" s="258"/>
      <c r="H338" s="253"/>
      <c r="I338" s="253"/>
    </row>
    <row r="339" spans="3:9" x14ac:dyDescent="0.2">
      <c r="C339" s="253"/>
      <c r="D339" s="253"/>
      <c r="E339" s="253"/>
      <c r="F339" s="258"/>
      <c r="G339" s="258"/>
      <c r="H339" s="253"/>
      <c r="I339" s="253"/>
    </row>
    <row r="340" spans="3:9" x14ac:dyDescent="0.2">
      <c r="C340" s="253"/>
      <c r="D340" s="253"/>
      <c r="E340" s="253"/>
      <c r="F340" s="258"/>
      <c r="G340" s="258"/>
      <c r="H340" s="253"/>
      <c r="I340" s="253"/>
    </row>
    <row r="341" spans="3:9" x14ac:dyDescent="0.2">
      <c r="C341" s="253"/>
      <c r="D341" s="253"/>
      <c r="E341" s="253"/>
      <c r="F341" s="258"/>
      <c r="G341" s="258"/>
      <c r="H341" s="253"/>
      <c r="I341" s="253"/>
    </row>
    <row r="342" spans="3:9" x14ac:dyDescent="0.2">
      <c r="C342" s="253"/>
      <c r="D342" s="253"/>
      <c r="E342" s="253"/>
      <c r="F342" s="258"/>
      <c r="G342" s="258"/>
      <c r="H342" s="253"/>
      <c r="I342" s="253"/>
    </row>
    <row r="343" spans="3:9" x14ac:dyDescent="0.2">
      <c r="C343" s="253"/>
      <c r="D343" s="253"/>
      <c r="E343" s="253"/>
      <c r="F343" s="258"/>
      <c r="G343" s="258"/>
      <c r="H343" s="253"/>
      <c r="I343" s="253"/>
    </row>
    <row r="344" spans="3:9" x14ac:dyDescent="0.2">
      <c r="C344" s="253"/>
      <c r="D344" s="253"/>
      <c r="E344" s="253"/>
      <c r="F344" s="258"/>
      <c r="G344" s="258"/>
      <c r="H344" s="253"/>
      <c r="I344" s="253"/>
    </row>
    <row r="345" spans="3:9" x14ac:dyDescent="0.2">
      <c r="C345" s="253"/>
      <c r="D345" s="253"/>
      <c r="E345" s="253"/>
      <c r="F345" s="253"/>
      <c r="G345" s="253"/>
      <c r="H345" s="253"/>
      <c r="I345" s="253"/>
    </row>
    <row r="346" spans="3:9" x14ac:dyDescent="0.2">
      <c r="C346" s="253"/>
      <c r="D346" s="253"/>
      <c r="E346" s="253"/>
      <c r="F346" s="253"/>
      <c r="G346" s="253"/>
      <c r="H346" s="253"/>
      <c r="I346" s="253"/>
    </row>
    <row r="347" spans="3:9" x14ac:dyDescent="0.2">
      <c r="C347" s="253"/>
      <c r="D347" s="253"/>
      <c r="E347" s="253"/>
      <c r="F347" s="253"/>
      <c r="G347" s="253"/>
      <c r="H347" s="253"/>
      <c r="I347" s="253"/>
    </row>
    <row r="348" spans="3:9" x14ac:dyDescent="0.2">
      <c r="C348" s="253"/>
      <c r="D348" s="253"/>
      <c r="E348" s="253"/>
      <c r="F348" s="253"/>
      <c r="G348" s="253"/>
      <c r="H348" s="253"/>
      <c r="I348" s="253"/>
    </row>
    <row r="349" spans="3:9" x14ac:dyDescent="0.2">
      <c r="C349" s="253"/>
      <c r="D349" s="253"/>
      <c r="E349" s="253"/>
      <c r="F349" s="253"/>
      <c r="G349" s="253"/>
      <c r="H349" s="253"/>
      <c r="I349" s="253"/>
    </row>
    <row r="350" spans="3:9" x14ac:dyDescent="0.2">
      <c r="C350" s="253"/>
      <c r="D350" s="253"/>
      <c r="E350" s="253"/>
      <c r="F350" s="253"/>
      <c r="G350" s="253"/>
      <c r="H350" s="253"/>
      <c r="I350" s="253"/>
    </row>
    <row r="351" spans="3:9" x14ac:dyDescent="0.2">
      <c r="C351" s="253"/>
      <c r="D351" s="253"/>
      <c r="E351" s="253"/>
      <c r="F351" s="253"/>
      <c r="G351" s="253"/>
      <c r="H351" s="253"/>
      <c r="I351" s="253"/>
    </row>
    <row r="352" spans="3:9" x14ac:dyDescent="0.2">
      <c r="C352" s="253"/>
      <c r="D352" s="253"/>
      <c r="E352" s="253"/>
      <c r="F352" s="253"/>
      <c r="G352" s="253"/>
      <c r="H352" s="253"/>
      <c r="I352" s="253"/>
    </row>
    <row r="353" spans="2:9" x14ac:dyDescent="0.2">
      <c r="C353" s="253"/>
      <c r="D353" s="253"/>
      <c r="E353" s="253"/>
      <c r="F353" s="253"/>
      <c r="G353" s="253"/>
      <c r="H353" s="253"/>
      <c r="I353" s="253"/>
    </row>
    <row r="354" spans="2:9" x14ac:dyDescent="0.2">
      <c r="C354" s="253"/>
      <c r="D354" s="253"/>
      <c r="E354" s="253"/>
      <c r="F354" s="253"/>
      <c r="G354" s="253"/>
      <c r="H354" s="253"/>
      <c r="I354" s="253"/>
    </row>
    <row r="355" spans="2:9" x14ac:dyDescent="0.2">
      <c r="C355" s="253"/>
      <c r="D355" s="253"/>
      <c r="E355" s="253"/>
      <c r="F355" s="253"/>
      <c r="G355" s="253"/>
      <c r="H355" s="253"/>
      <c r="I355" s="253"/>
    </row>
    <row r="356" spans="2:9" x14ac:dyDescent="0.2">
      <c r="C356" s="253"/>
      <c r="D356" s="253"/>
      <c r="E356" s="253"/>
      <c r="F356" s="253"/>
      <c r="G356" s="253"/>
      <c r="H356" s="253"/>
      <c r="I356" s="253"/>
    </row>
    <row r="357" spans="2:9" x14ac:dyDescent="0.2">
      <c r="C357" s="253"/>
      <c r="D357" s="253"/>
      <c r="E357" s="253"/>
      <c r="F357" s="253"/>
      <c r="G357" s="253"/>
      <c r="H357" s="253"/>
      <c r="I357" s="253"/>
    </row>
    <row r="358" spans="2:9" x14ac:dyDescent="0.2">
      <c r="C358" s="253"/>
      <c r="D358" s="253"/>
      <c r="E358" s="253"/>
      <c r="F358" s="253"/>
      <c r="G358" s="253"/>
      <c r="H358" s="253"/>
      <c r="I358" s="253"/>
    </row>
    <row r="359" spans="2:9" x14ac:dyDescent="0.2">
      <c r="C359" s="253"/>
      <c r="D359" s="253"/>
      <c r="E359" s="253"/>
      <c r="F359" s="253"/>
      <c r="G359" s="253"/>
      <c r="H359" s="253"/>
      <c r="I359" s="253"/>
    </row>
    <row r="360" spans="2:9" x14ac:dyDescent="0.2">
      <c r="C360" s="253"/>
      <c r="D360" s="253"/>
      <c r="E360" s="253"/>
      <c r="F360" s="253"/>
      <c r="G360" s="253"/>
      <c r="H360" s="253"/>
      <c r="I360" s="253"/>
    </row>
    <row r="361" spans="2:9" x14ac:dyDescent="0.2">
      <c r="C361" s="253"/>
      <c r="D361" s="253"/>
      <c r="E361" s="253"/>
      <c r="F361" s="253"/>
      <c r="G361" s="253"/>
      <c r="H361" s="253"/>
      <c r="I361" s="253"/>
    </row>
    <row r="362" spans="2:9" x14ac:dyDescent="0.2">
      <c r="C362" s="253"/>
      <c r="D362" s="253"/>
      <c r="E362" s="253"/>
      <c r="F362" s="253"/>
      <c r="G362" s="253"/>
      <c r="H362" s="253"/>
      <c r="I362" s="253"/>
    </row>
    <row r="363" spans="2:9" x14ac:dyDescent="0.2">
      <c r="C363" s="253"/>
      <c r="D363" s="253"/>
      <c r="E363" s="253"/>
      <c r="F363" s="253"/>
      <c r="G363" s="253"/>
      <c r="H363" s="253"/>
      <c r="I363" s="253"/>
    </row>
    <row r="364" spans="2:9" x14ac:dyDescent="0.2">
      <c r="C364" s="253"/>
      <c r="D364" s="253"/>
      <c r="E364" s="253"/>
      <c r="F364" s="253"/>
      <c r="G364" s="253"/>
      <c r="H364" s="253"/>
      <c r="I364" s="253"/>
    </row>
    <row r="365" spans="2:9" x14ac:dyDescent="0.2">
      <c r="C365" s="253"/>
      <c r="D365" s="253"/>
      <c r="E365" s="253"/>
      <c r="F365" s="253"/>
      <c r="G365" s="253"/>
      <c r="H365" s="253"/>
      <c r="I365" s="253"/>
    </row>
    <row r="366" spans="2:9" x14ac:dyDescent="0.2">
      <c r="C366" s="253"/>
      <c r="D366" s="253"/>
      <c r="E366" s="253"/>
      <c r="F366" s="253"/>
      <c r="G366" s="253"/>
      <c r="H366" s="253"/>
      <c r="I366" s="253"/>
    </row>
    <row r="367" spans="2:9" x14ac:dyDescent="0.2">
      <c r="C367" s="253"/>
      <c r="D367" s="253"/>
      <c r="E367" s="253"/>
      <c r="F367" s="253"/>
      <c r="G367" s="253"/>
      <c r="H367" s="253"/>
      <c r="I367" s="253"/>
    </row>
    <row r="368" spans="2:9" x14ac:dyDescent="0.2">
      <c r="B368" s="258"/>
      <c r="C368" s="253"/>
      <c r="D368" s="253"/>
      <c r="E368" s="253"/>
      <c r="F368" s="253"/>
      <c r="G368" s="253"/>
      <c r="H368" s="253"/>
      <c r="I368" s="253"/>
    </row>
    <row r="369" spans="2:9" x14ac:dyDescent="0.2">
      <c r="B369" s="258"/>
      <c r="C369" s="253"/>
      <c r="D369" s="253"/>
      <c r="E369" s="253"/>
      <c r="F369" s="253"/>
      <c r="G369" s="253"/>
      <c r="H369" s="253"/>
      <c r="I369" s="253"/>
    </row>
    <row r="370" spans="2:9" x14ac:dyDescent="0.2">
      <c r="B370" s="258"/>
      <c r="C370" s="253"/>
      <c r="D370" s="253"/>
      <c r="E370" s="253"/>
      <c r="F370" s="253"/>
      <c r="G370" s="253"/>
      <c r="H370" s="253"/>
      <c r="I370" s="253"/>
    </row>
    <row r="371" spans="2:9" x14ac:dyDescent="0.2">
      <c r="B371" s="258"/>
      <c r="C371" s="253"/>
      <c r="D371" s="253"/>
      <c r="E371" s="253"/>
      <c r="F371" s="253"/>
      <c r="G371" s="253"/>
      <c r="H371" s="253"/>
      <c r="I371" s="253"/>
    </row>
    <row r="372" spans="2:9" x14ac:dyDescent="0.2">
      <c r="B372" s="258"/>
      <c r="C372" s="253"/>
      <c r="D372" s="253"/>
      <c r="E372" s="253"/>
      <c r="F372" s="253"/>
      <c r="G372" s="253"/>
      <c r="H372" s="253"/>
      <c r="I372" s="253"/>
    </row>
    <row r="373" spans="2:9" x14ac:dyDescent="0.2">
      <c r="B373" s="258"/>
      <c r="C373" s="253"/>
      <c r="D373" s="253"/>
      <c r="E373" s="253"/>
      <c r="F373" s="253"/>
      <c r="G373" s="253"/>
      <c r="H373" s="253"/>
      <c r="I373" s="253"/>
    </row>
    <row r="374" spans="2:9" x14ac:dyDescent="0.2">
      <c r="B374" s="258"/>
      <c r="C374" s="253"/>
      <c r="D374" s="253"/>
      <c r="E374" s="253"/>
      <c r="F374" s="253"/>
      <c r="G374" s="253"/>
      <c r="H374" s="253"/>
      <c r="I374" s="253"/>
    </row>
    <row r="375" spans="2:9" x14ac:dyDescent="0.2">
      <c r="B375" s="258"/>
      <c r="C375" s="253"/>
      <c r="D375" s="253"/>
      <c r="E375" s="253"/>
      <c r="F375" s="253"/>
      <c r="G375" s="253"/>
      <c r="H375" s="253"/>
      <c r="I375" s="253"/>
    </row>
    <row r="376" spans="2:9" x14ac:dyDescent="0.2">
      <c r="B376" s="258"/>
      <c r="C376" s="253"/>
      <c r="D376" s="253"/>
      <c r="E376" s="253"/>
      <c r="F376" s="253"/>
      <c r="G376" s="253"/>
      <c r="H376" s="253"/>
      <c r="I376" s="253"/>
    </row>
    <row r="377" spans="2:9" x14ac:dyDescent="0.2">
      <c r="B377" s="258"/>
      <c r="C377" s="253"/>
      <c r="D377" s="253"/>
      <c r="E377" s="253"/>
      <c r="F377" s="253"/>
      <c r="G377" s="253"/>
      <c r="H377" s="253"/>
      <c r="I377" s="253"/>
    </row>
    <row r="378" spans="2:9" x14ac:dyDescent="0.2">
      <c r="B378" s="258"/>
      <c r="C378" s="253"/>
      <c r="D378" s="253"/>
      <c r="E378" s="253"/>
      <c r="F378" s="253"/>
      <c r="G378" s="253"/>
      <c r="H378" s="253"/>
      <c r="I378" s="253"/>
    </row>
    <row r="379" spans="2:9" x14ac:dyDescent="0.2">
      <c r="B379" s="258"/>
      <c r="C379" s="253"/>
      <c r="D379" s="253"/>
      <c r="E379" s="253"/>
      <c r="F379" s="253"/>
      <c r="G379" s="253"/>
      <c r="H379" s="253"/>
      <c r="I379" s="253"/>
    </row>
    <row r="380" spans="2:9" x14ac:dyDescent="0.2">
      <c r="B380" s="258"/>
      <c r="C380" s="253"/>
      <c r="D380" s="253"/>
      <c r="E380" s="253"/>
      <c r="F380" s="253"/>
      <c r="G380" s="253"/>
      <c r="H380" s="253"/>
      <c r="I380" s="253"/>
    </row>
    <row r="381" spans="2:9" x14ac:dyDescent="0.2">
      <c r="B381" s="258"/>
      <c r="C381" s="253"/>
      <c r="D381" s="253"/>
      <c r="E381" s="253"/>
      <c r="F381" s="253"/>
      <c r="G381" s="253"/>
      <c r="H381" s="253"/>
      <c r="I381" s="253"/>
    </row>
    <row r="382" spans="2:9" x14ac:dyDescent="0.2">
      <c r="B382" s="258"/>
      <c r="C382" s="253"/>
      <c r="D382" s="253"/>
      <c r="E382" s="253"/>
      <c r="F382" s="253"/>
      <c r="G382" s="253"/>
      <c r="H382" s="253"/>
      <c r="I382" s="253"/>
    </row>
    <row r="383" spans="2:9" x14ac:dyDescent="0.2">
      <c r="B383" s="258"/>
      <c r="C383" s="253"/>
      <c r="D383" s="253"/>
      <c r="E383" s="253"/>
      <c r="F383" s="253"/>
      <c r="G383" s="253"/>
      <c r="H383" s="253"/>
      <c r="I383" s="253"/>
    </row>
    <row r="384" spans="2:9" x14ac:dyDescent="0.2">
      <c r="B384" s="258"/>
      <c r="C384" s="253"/>
      <c r="D384" s="253"/>
      <c r="E384" s="253"/>
      <c r="F384" s="253"/>
      <c r="G384" s="253"/>
      <c r="H384" s="253"/>
      <c r="I384" s="253"/>
    </row>
    <row r="385" spans="2:9" x14ac:dyDescent="0.2">
      <c r="B385" s="258"/>
      <c r="C385" s="253"/>
      <c r="D385" s="253"/>
      <c r="E385" s="253"/>
      <c r="F385" s="253"/>
      <c r="G385" s="253"/>
      <c r="H385" s="253"/>
      <c r="I385" s="253"/>
    </row>
    <row r="386" spans="2:9" x14ac:dyDescent="0.2">
      <c r="B386" s="258"/>
      <c r="C386" s="253"/>
      <c r="D386" s="253"/>
      <c r="E386" s="253"/>
      <c r="F386" s="253"/>
      <c r="G386" s="253"/>
      <c r="H386" s="253"/>
      <c r="I386" s="253"/>
    </row>
    <row r="387" spans="2:9" x14ac:dyDescent="0.2">
      <c r="B387" s="258"/>
      <c r="C387" s="253"/>
      <c r="D387" s="253"/>
      <c r="E387" s="253"/>
      <c r="F387" s="253"/>
      <c r="G387" s="253"/>
      <c r="H387" s="253"/>
      <c r="I387" s="253"/>
    </row>
    <row r="388" spans="2:9" x14ac:dyDescent="0.2">
      <c r="B388" s="258"/>
      <c r="C388" s="253"/>
      <c r="D388" s="253"/>
      <c r="E388" s="253"/>
      <c r="F388" s="253"/>
      <c r="G388" s="253"/>
      <c r="H388" s="253"/>
      <c r="I388" s="253"/>
    </row>
    <row r="389" spans="2:9" x14ac:dyDescent="0.2">
      <c r="B389" s="258"/>
      <c r="C389" s="253"/>
      <c r="D389" s="253"/>
      <c r="E389" s="253"/>
      <c r="F389" s="253"/>
      <c r="G389" s="253"/>
      <c r="H389" s="253"/>
      <c r="I389" s="253"/>
    </row>
    <row r="390" spans="2:9" x14ac:dyDescent="0.2">
      <c r="B390" s="258"/>
      <c r="C390" s="253"/>
      <c r="D390" s="253"/>
      <c r="E390" s="253"/>
      <c r="F390" s="253"/>
      <c r="G390" s="253"/>
      <c r="H390" s="253"/>
      <c r="I390" s="253"/>
    </row>
    <row r="391" spans="2:9" x14ac:dyDescent="0.2">
      <c r="B391" s="258"/>
      <c r="C391" s="253"/>
      <c r="D391" s="253"/>
      <c r="E391" s="253"/>
      <c r="F391" s="253"/>
      <c r="G391" s="253"/>
      <c r="H391" s="253"/>
      <c r="I391" s="253"/>
    </row>
    <row r="392" spans="2:9" x14ac:dyDescent="0.2">
      <c r="B392" s="258"/>
      <c r="C392" s="253"/>
      <c r="D392" s="253"/>
      <c r="E392" s="253"/>
      <c r="F392" s="253"/>
      <c r="G392" s="253"/>
      <c r="H392" s="253"/>
      <c r="I392" s="253"/>
    </row>
    <row r="393" spans="2:9" x14ac:dyDescent="0.2">
      <c r="B393" s="258"/>
      <c r="C393" s="253"/>
      <c r="D393" s="253"/>
      <c r="E393" s="253"/>
      <c r="F393" s="253"/>
      <c r="G393" s="253"/>
      <c r="H393" s="253"/>
      <c r="I393" s="253"/>
    </row>
    <row r="394" spans="2:9" x14ac:dyDescent="0.2">
      <c r="B394" s="258"/>
      <c r="C394" s="253"/>
      <c r="D394" s="253"/>
      <c r="E394" s="253"/>
      <c r="F394" s="253"/>
      <c r="G394" s="253"/>
      <c r="H394" s="253"/>
      <c r="I394" s="253"/>
    </row>
    <row r="395" spans="2:9" x14ac:dyDescent="0.2">
      <c r="B395" s="258"/>
      <c r="C395" s="253"/>
      <c r="D395" s="253"/>
      <c r="E395" s="253"/>
      <c r="F395" s="253"/>
      <c r="G395" s="253"/>
      <c r="H395" s="253"/>
      <c r="I395" s="253"/>
    </row>
    <row r="396" spans="2:9" x14ac:dyDescent="0.2">
      <c r="B396" s="258"/>
      <c r="C396" s="253"/>
      <c r="D396" s="253"/>
      <c r="E396" s="253"/>
      <c r="F396" s="253"/>
      <c r="G396" s="253"/>
      <c r="H396" s="253"/>
      <c r="I396" s="253"/>
    </row>
    <row r="397" spans="2:9" x14ac:dyDescent="0.2">
      <c r="B397" s="258"/>
      <c r="C397" s="253"/>
      <c r="D397" s="253"/>
      <c r="E397" s="253"/>
      <c r="F397" s="253"/>
      <c r="G397" s="253"/>
      <c r="H397" s="253"/>
      <c r="I397" s="253"/>
    </row>
    <row r="398" spans="2:9" x14ac:dyDescent="0.2">
      <c r="B398" s="258"/>
      <c r="C398" s="253"/>
      <c r="D398" s="253"/>
      <c r="E398" s="253"/>
      <c r="F398" s="253"/>
      <c r="G398" s="253"/>
      <c r="H398" s="253"/>
      <c r="I398" s="253"/>
    </row>
    <row r="399" spans="2:9" x14ac:dyDescent="0.2">
      <c r="B399" s="258"/>
      <c r="C399" s="253"/>
      <c r="D399" s="253"/>
      <c r="E399" s="253"/>
      <c r="F399" s="253"/>
      <c r="G399" s="253"/>
      <c r="H399" s="253"/>
      <c r="I399" s="253"/>
    </row>
    <row r="400" spans="2:9" x14ac:dyDescent="0.2">
      <c r="B400" s="258"/>
      <c r="C400" s="253"/>
      <c r="D400" s="253"/>
      <c r="E400" s="253"/>
      <c r="F400" s="253"/>
      <c r="G400" s="253"/>
      <c r="H400" s="253"/>
      <c r="I400" s="253"/>
    </row>
    <row r="401" spans="2:9" x14ac:dyDescent="0.2">
      <c r="B401" s="258"/>
      <c r="C401" s="253"/>
      <c r="D401" s="253"/>
      <c r="E401" s="253"/>
      <c r="F401" s="253"/>
      <c r="G401" s="253"/>
      <c r="H401" s="253"/>
      <c r="I401" s="253"/>
    </row>
    <row r="402" spans="2:9" x14ac:dyDescent="0.2">
      <c r="B402" s="258"/>
      <c r="C402" s="253"/>
      <c r="D402" s="253"/>
      <c r="E402" s="253"/>
      <c r="F402" s="253"/>
      <c r="G402" s="253"/>
      <c r="H402" s="253"/>
      <c r="I402" s="253"/>
    </row>
    <row r="403" spans="2:9" x14ac:dyDescent="0.2">
      <c r="B403" s="258"/>
      <c r="C403" s="253"/>
      <c r="D403" s="253"/>
      <c r="E403" s="253"/>
      <c r="F403" s="253"/>
      <c r="G403" s="253"/>
      <c r="H403" s="253"/>
      <c r="I403" s="253"/>
    </row>
    <row r="404" spans="2:9" x14ac:dyDescent="0.2">
      <c r="B404" s="258"/>
      <c r="C404" s="253"/>
      <c r="D404" s="253"/>
      <c r="E404" s="253"/>
      <c r="F404" s="253"/>
      <c r="G404" s="253"/>
      <c r="H404" s="253"/>
      <c r="I404" s="253"/>
    </row>
    <row r="405" spans="2:9" x14ac:dyDescent="0.2">
      <c r="B405" s="258"/>
      <c r="C405" s="253"/>
      <c r="D405" s="253"/>
      <c r="E405" s="253"/>
      <c r="F405" s="253"/>
      <c r="G405" s="253"/>
      <c r="H405" s="253"/>
      <c r="I405" s="253"/>
    </row>
    <row r="406" spans="2:9" x14ac:dyDescent="0.2">
      <c r="B406" s="258"/>
      <c r="C406" s="253"/>
      <c r="D406" s="253"/>
      <c r="E406" s="253"/>
      <c r="F406" s="253"/>
      <c r="G406" s="253"/>
      <c r="H406" s="253"/>
      <c r="I406" s="253"/>
    </row>
    <row r="407" spans="2:9" x14ac:dyDescent="0.2">
      <c r="B407" s="258"/>
      <c r="C407" s="253"/>
      <c r="D407" s="253"/>
      <c r="E407" s="253"/>
      <c r="F407" s="253"/>
      <c r="G407" s="253"/>
      <c r="H407" s="253"/>
      <c r="I407" s="253"/>
    </row>
    <row r="408" spans="2:9" x14ac:dyDescent="0.2">
      <c r="B408" s="258"/>
      <c r="C408" s="253"/>
      <c r="D408" s="253"/>
      <c r="E408" s="253"/>
      <c r="F408" s="253"/>
      <c r="G408" s="253"/>
      <c r="H408" s="253"/>
      <c r="I408" s="253"/>
    </row>
    <row r="409" spans="2:9" x14ac:dyDescent="0.2">
      <c r="B409" s="258"/>
      <c r="C409" s="253"/>
      <c r="D409" s="253"/>
      <c r="E409" s="253"/>
      <c r="F409" s="253"/>
      <c r="G409" s="253"/>
      <c r="H409" s="253"/>
      <c r="I409" s="253"/>
    </row>
    <row r="410" spans="2:9" x14ac:dyDescent="0.2">
      <c r="B410" s="258"/>
      <c r="C410" s="253"/>
      <c r="D410" s="253"/>
      <c r="E410" s="253"/>
      <c r="F410" s="253"/>
      <c r="G410" s="253"/>
      <c r="H410" s="253"/>
      <c r="I410" s="253"/>
    </row>
    <row r="411" spans="2:9" x14ac:dyDescent="0.2">
      <c r="B411" s="258"/>
      <c r="C411" s="253"/>
      <c r="D411" s="253"/>
      <c r="E411" s="253"/>
      <c r="F411" s="253"/>
      <c r="G411" s="253"/>
      <c r="H411" s="253"/>
      <c r="I411" s="253"/>
    </row>
    <row r="412" spans="2:9" x14ac:dyDescent="0.2">
      <c r="B412" s="258"/>
      <c r="C412" s="253"/>
      <c r="D412" s="253"/>
      <c r="E412" s="253"/>
      <c r="F412" s="253"/>
      <c r="G412" s="253"/>
      <c r="H412" s="253"/>
      <c r="I412" s="253"/>
    </row>
    <row r="413" spans="2:9" x14ac:dyDescent="0.2">
      <c r="B413" s="258"/>
      <c r="C413" s="253"/>
      <c r="D413" s="253"/>
      <c r="E413" s="253"/>
      <c r="F413" s="253"/>
      <c r="G413" s="253"/>
      <c r="H413" s="253"/>
      <c r="I413" s="253"/>
    </row>
    <row r="414" spans="2:9" x14ac:dyDescent="0.2">
      <c r="B414" s="258"/>
      <c r="C414" s="253"/>
      <c r="D414" s="253"/>
      <c r="E414" s="253"/>
      <c r="F414" s="253"/>
      <c r="G414" s="253"/>
      <c r="H414" s="253"/>
      <c r="I414" s="253"/>
    </row>
    <row r="415" spans="2:9" x14ac:dyDescent="0.2">
      <c r="B415" s="258"/>
      <c r="C415" s="253"/>
      <c r="D415" s="253"/>
      <c r="E415" s="253"/>
      <c r="F415" s="253"/>
      <c r="G415" s="253"/>
      <c r="H415" s="253"/>
      <c r="I415" s="253"/>
    </row>
    <row r="416" spans="2:9" x14ac:dyDescent="0.2">
      <c r="B416" s="258"/>
      <c r="C416" s="253"/>
      <c r="D416" s="253"/>
      <c r="E416" s="253"/>
      <c r="F416" s="253"/>
      <c r="G416" s="253"/>
      <c r="H416" s="253"/>
      <c r="I416" s="253"/>
    </row>
    <row r="417" spans="1:9" x14ac:dyDescent="0.2">
      <c r="B417" s="258"/>
      <c r="C417" s="253"/>
      <c r="D417" s="253"/>
      <c r="E417" s="253"/>
      <c r="F417" s="253"/>
      <c r="G417" s="253"/>
      <c r="H417" s="253"/>
      <c r="I417" s="253"/>
    </row>
    <row r="418" spans="1:9" x14ac:dyDescent="0.2">
      <c r="A418" s="253"/>
      <c r="B418" s="253"/>
      <c r="C418" s="253"/>
      <c r="D418" s="253"/>
      <c r="E418" s="253"/>
      <c r="F418" s="253"/>
      <c r="G418" s="253"/>
      <c r="H418" s="253"/>
      <c r="I418" s="253"/>
    </row>
    <row r="419" spans="1:9" x14ac:dyDescent="0.2">
      <c r="A419" s="253"/>
      <c r="B419" s="253"/>
      <c r="C419" s="253"/>
      <c r="D419" s="253"/>
      <c r="E419" s="253"/>
      <c r="F419" s="253"/>
      <c r="G419" s="253"/>
      <c r="H419" s="253"/>
      <c r="I419" s="253"/>
    </row>
    <row r="420" spans="1:9" x14ac:dyDescent="0.2">
      <c r="A420" s="253"/>
      <c r="B420" s="253"/>
      <c r="C420" s="253"/>
      <c r="D420" s="253"/>
      <c r="E420" s="253"/>
      <c r="F420" s="253"/>
      <c r="G420" s="253"/>
      <c r="H420" s="253"/>
      <c r="I420" s="253"/>
    </row>
    <row r="421" spans="1:9" x14ac:dyDescent="0.2">
      <c r="A421" s="253"/>
      <c r="B421" s="253"/>
      <c r="C421" s="253"/>
      <c r="D421" s="253"/>
      <c r="E421" s="253"/>
      <c r="F421" s="253"/>
      <c r="G421" s="253"/>
      <c r="H421" s="253"/>
      <c r="I421" s="253"/>
    </row>
    <row r="422" spans="1:9" x14ac:dyDescent="0.2">
      <c r="A422" s="253"/>
      <c r="B422" s="253"/>
      <c r="C422" s="253"/>
      <c r="D422" s="253"/>
      <c r="E422" s="253"/>
      <c r="F422" s="253"/>
      <c r="G422" s="253"/>
      <c r="H422" s="253"/>
      <c r="I422" s="253"/>
    </row>
    <row r="423" spans="1:9" x14ac:dyDescent="0.2">
      <c r="A423" s="253"/>
      <c r="B423" s="253"/>
      <c r="C423" s="253"/>
      <c r="D423" s="253"/>
      <c r="E423" s="253"/>
      <c r="F423" s="253"/>
      <c r="G423" s="253"/>
      <c r="H423" s="253"/>
      <c r="I423" s="253"/>
    </row>
    <row r="424" spans="1:9" x14ac:dyDescent="0.2">
      <c r="A424" s="253"/>
      <c r="B424" s="253"/>
      <c r="C424" s="253"/>
      <c r="D424" s="253"/>
      <c r="E424" s="253"/>
      <c r="F424" s="253"/>
      <c r="G424" s="253"/>
      <c r="H424" s="253"/>
      <c r="I424" s="253"/>
    </row>
    <row r="425" spans="1:9" x14ac:dyDescent="0.2">
      <c r="A425" s="253"/>
      <c r="B425" s="253"/>
      <c r="C425" s="253"/>
      <c r="D425" s="253"/>
      <c r="E425" s="253"/>
      <c r="F425" s="253"/>
      <c r="G425" s="253"/>
      <c r="H425" s="253"/>
      <c r="I425" s="253"/>
    </row>
    <row r="426" spans="1:9" x14ac:dyDescent="0.2">
      <c r="A426" s="253"/>
      <c r="B426" s="253"/>
      <c r="C426" s="253"/>
      <c r="D426" s="253"/>
      <c r="E426" s="253"/>
      <c r="F426" s="253"/>
      <c r="G426" s="253"/>
      <c r="H426" s="253"/>
      <c r="I426" s="253"/>
    </row>
    <row r="427" spans="1:9" x14ac:dyDescent="0.2">
      <c r="A427" s="253"/>
      <c r="B427" s="253"/>
      <c r="C427" s="253"/>
      <c r="D427" s="253"/>
      <c r="E427" s="253"/>
      <c r="F427" s="253"/>
      <c r="G427" s="253"/>
      <c r="H427" s="253"/>
      <c r="I427" s="253"/>
    </row>
    <row r="428" spans="1:9" x14ac:dyDescent="0.2">
      <c r="A428" s="253"/>
      <c r="B428" s="253"/>
      <c r="C428" s="253"/>
      <c r="D428" s="253"/>
      <c r="E428" s="253"/>
      <c r="F428" s="253"/>
      <c r="G428" s="253"/>
      <c r="H428" s="253"/>
      <c r="I428" s="253"/>
    </row>
    <row r="429" spans="1:9" x14ac:dyDescent="0.2">
      <c r="A429" s="253"/>
      <c r="B429" s="253"/>
      <c r="C429" s="253"/>
      <c r="D429" s="253"/>
      <c r="E429" s="253"/>
      <c r="F429" s="253"/>
      <c r="G429" s="253"/>
      <c r="H429" s="253"/>
      <c r="I429" s="253"/>
    </row>
    <row r="430" spans="1:9" x14ac:dyDescent="0.2">
      <c r="A430" s="253"/>
      <c r="B430" s="253"/>
      <c r="C430" s="253"/>
      <c r="D430" s="253"/>
      <c r="E430" s="253"/>
      <c r="F430" s="253"/>
      <c r="G430" s="253"/>
      <c r="H430" s="253"/>
      <c r="I430" s="253"/>
    </row>
    <row r="431" spans="1:9" x14ac:dyDescent="0.2">
      <c r="A431" s="253"/>
      <c r="B431" s="253"/>
      <c r="C431" s="253"/>
      <c r="D431" s="253"/>
      <c r="E431" s="253"/>
      <c r="F431" s="253"/>
      <c r="G431" s="253"/>
      <c r="H431" s="253"/>
      <c r="I431" s="253"/>
    </row>
    <row r="432" spans="1:9" x14ac:dyDescent="0.2">
      <c r="A432" s="253"/>
      <c r="B432" s="253"/>
      <c r="C432" s="253"/>
      <c r="D432" s="253"/>
      <c r="E432" s="253"/>
      <c r="F432" s="253"/>
      <c r="G432" s="253"/>
      <c r="H432" s="253"/>
      <c r="I432" s="253"/>
    </row>
    <row r="433" spans="1:9" x14ac:dyDescent="0.2">
      <c r="A433" s="253"/>
      <c r="B433" s="253"/>
      <c r="C433" s="253"/>
      <c r="D433" s="253"/>
      <c r="E433" s="253"/>
      <c r="F433" s="253"/>
      <c r="G433" s="253"/>
      <c r="H433" s="253"/>
      <c r="I433" s="253"/>
    </row>
    <row r="434" spans="1:9" x14ac:dyDescent="0.2">
      <c r="A434" s="253"/>
      <c r="B434" s="253"/>
      <c r="C434" s="253"/>
      <c r="D434" s="253"/>
      <c r="E434" s="253"/>
      <c r="F434" s="253"/>
      <c r="G434" s="253"/>
      <c r="H434" s="253"/>
      <c r="I434" s="253"/>
    </row>
    <row r="435" spans="1:9" x14ac:dyDescent="0.2">
      <c r="A435" s="253"/>
      <c r="B435" s="253"/>
      <c r="C435" s="253"/>
      <c r="D435" s="253"/>
      <c r="E435" s="253"/>
      <c r="F435" s="253"/>
      <c r="G435" s="253"/>
      <c r="H435" s="253"/>
      <c r="I435" s="253"/>
    </row>
    <row r="436" spans="1:9" x14ac:dyDescent="0.2">
      <c r="A436" s="253"/>
      <c r="B436" s="253"/>
      <c r="C436" s="253"/>
      <c r="D436" s="253"/>
      <c r="E436" s="253"/>
      <c r="F436" s="253"/>
      <c r="G436" s="253"/>
      <c r="H436" s="253"/>
      <c r="I436" s="253"/>
    </row>
    <row r="437" spans="1:9" x14ac:dyDescent="0.2">
      <c r="A437" s="253"/>
      <c r="B437" s="253"/>
      <c r="C437" s="253"/>
      <c r="D437" s="253"/>
      <c r="E437" s="253"/>
      <c r="F437" s="253"/>
      <c r="G437" s="253"/>
      <c r="H437" s="253"/>
      <c r="I437" s="253"/>
    </row>
    <row r="438" spans="1:9" x14ac:dyDescent="0.2">
      <c r="A438" s="253"/>
      <c r="B438" s="253"/>
      <c r="C438" s="253"/>
      <c r="D438" s="253"/>
      <c r="E438" s="253"/>
      <c r="F438" s="253"/>
      <c r="G438" s="253"/>
      <c r="H438" s="253"/>
      <c r="I438" s="253"/>
    </row>
    <row r="439" spans="1:9" x14ac:dyDescent="0.2">
      <c r="A439" s="253"/>
      <c r="B439" s="253"/>
      <c r="C439" s="253"/>
      <c r="D439" s="253"/>
      <c r="E439" s="253"/>
      <c r="F439" s="253"/>
      <c r="G439" s="253"/>
      <c r="H439" s="253"/>
      <c r="I439" s="253"/>
    </row>
    <row r="440" spans="1:9" x14ac:dyDescent="0.2">
      <c r="A440" s="253"/>
      <c r="B440" s="253"/>
      <c r="C440" s="253"/>
      <c r="D440" s="253"/>
      <c r="E440" s="253"/>
      <c r="F440" s="253"/>
      <c r="G440" s="253"/>
      <c r="H440" s="253"/>
      <c r="I440" s="253"/>
    </row>
    <row r="441" spans="1:9" x14ac:dyDescent="0.2">
      <c r="A441" s="253"/>
      <c r="B441" s="253"/>
      <c r="C441" s="253"/>
      <c r="D441" s="253"/>
      <c r="E441" s="253"/>
      <c r="F441" s="253"/>
      <c r="G441" s="253"/>
      <c r="H441" s="253"/>
      <c r="I441" s="253"/>
    </row>
    <row r="442" spans="1:9" x14ac:dyDescent="0.2">
      <c r="A442" s="253"/>
      <c r="B442" s="253"/>
      <c r="C442" s="253"/>
      <c r="D442" s="253"/>
      <c r="E442" s="253"/>
      <c r="F442" s="253"/>
      <c r="G442" s="253"/>
      <c r="H442" s="253"/>
      <c r="I442" s="253"/>
    </row>
    <row r="443" spans="1:9" x14ac:dyDescent="0.2">
      <c r="A443" s="253"/>
      <c r="B443" s="253"/>
      <c r="C443" s="253"/>
      <c r="D443" s="253"/>
      <c r="E443" s="253"/>
      <c r="F443" s="253"/>
      <c r="G443" s="253"/>
      <c r="H443" s="253"/>
      <c r="I443" s="253"/>
    </row>
    <row r="444" spans="1:9" x14ac:dyDescent="0.2">
      <c r="A444" s="253"/>
      <c r="B444" s="253"/>
      <c r="C444" s="253"/>
      <c r="D444" s="253"/>
      <c r="E444" s="253"/>
      <c r="F444" s="253"/>
      <c r="G444" s="253"/>
      <c r="H444" s="253"/>
      <c r="I444" s="253"/>
    </row>
    <row r="445" spans="1:9" x14ac:dyDescent="0.2">
      <c r="A445" s="253"/>
      <c r="B445" s="253"/>
      <c r="C445" s="253"/>
      <c r="D445" s="253"/>
      <c r="E445" s="253"/>
      <c r="F445" s="253"/>
      <c r="G445" s="253"/>
      <c r="H445" s="253"/>
      <c r="I445" s="253"/>
    </row>
    <row r="446" spans="1:9" x14ac:dyDescent="0.2">
      <c r="A446" s="253"/>
      <c r="B446" s="253"/>
      <c r="C446" s="253"/>
      <c r="D446" s="253"/>
      <c r="E446" s="253"/>
      <c r="F446" s="253"/>
      <c r="G446" s="253"/>
      <c r="H446" s="253"/>
      <c r="I446" s="253"/>
    </row>
    <row r="447" spans="1:9" x14ac:dyDescent="0.2">
      <c r="A447" s="253"/>
      <c r="B447" s="253"/>
      <c r="C447" s="253"/>
      <c r="D447" s="253"/>
      <c r="E447" s="253"/>
      <c r="F447" s="253"/>
      <c r="G447" s="253"/>
      <c r="H447" s="253"/>
      <c r="I447" s="253"/>
    </row>
    <row r="448" spans="1:9" x14ac:dyDescent="0.2">
      <c r="A448" s="253"/>
      <c r="B448" s="253"/>
      <c r="C448" s="253"/>
      <c r="D448" s="253"/>
      <c r="E448" s="253"/>
      <c r="F448" s="253"/>
      <c r="G448" s="253"/>
      <c r="H448" s="253"/>
      <c r="I448" s="253"/>
    </row>
    <row r="449" spans="1:9" x14ac:dyDescent="0.2">
      <c r="A449" s="253"/>
      <c r="B449" s="253"/>
      <c r="C449" s="253"/>
      <c r="D449" s="253"/>
      <c r="E449" s="253"/>
      <c r="F449" s="253"/>
      <c r="G449" s="253"/>
      <c r="H449" s="253"/>
      <c r="I449" s="253"/>
    </row>
    <row r="450" spans="1:9" x14ac:dyDescent="0.2">
      <c r="A450" s="253"/>
      <c r="B450" s="253"/>
      <c r="C450" s="253"/>
      <c r="D450" s="253"/>
      <c r="E450" s="253"/>
      <c r="F450" s="253"/>
      <c r="G450" s="253"/>
      <c r="H450" s="253"/>
      <c r="I450" s="253"/>
    </row>
    <row r="451" spans="1:9" x14ac:dyDescent="0.2">
      <c r="A451" s="253"/>
      <c r="B451" s="253"/>
      <c r="C451" s="253"/>
      <c r="D451" s="253"/>
      <c r="E451" s="253"/>
      <c r="F451" s="253"/>
      <c r="G451" s="253"/>
      <c r="H451" s="253"/>
      <c r="I451" s="253"/>
    </row>
    <row r="452" spans="1:9" x14ac:dyDescent="0.2">
      <c r="A452" s="253"/>
      <c r="B452" s="253"/>
      <c r="C452" s="253"/>
      <c r="D452" s="253"/>
      <c r="E452" s="253"/>
      <c r="F452" s="253"/>
      <c r="G452" s="253"/>
      <c r="H452" s="253"/>
      <c r="I452" s="253"/>
    </row>
    <row r="453" spans="1:9" x14ac:dyDescent="0.2">
      <c r="A453" s="253"/>
      <c r="B453" s="253"/>
      <c r="C453" s="253"/>
      <c r="D453" s="253"/>
      <c r="E453" s="253"/>
      <c r="F453" s="253"/>
      <c r="G453" s="253"/>
      <c r="H453" s="253"/>
      <c r="I453" s="253"/>
    </row>
    <row r="454" spans="1:9" x14ac:dyDescent="0.2">
      <c r="A454" s="253"/>
      <c r="B454" s="253"/>
      <c r="C454" s="253"/>
      <c r="D454" s="253"/>
      <c r="E454" s="253"/>
      <c r="F454" s="253"/>
      <c r="G454" s="253"/>
      <c r="H454" s="253"/>
      <c r="I454" s="253"/>
    </row>
    <row r="455" spans="1:9" x14ac:dyDescent="0.2">
      <c r="A455" s="253"/>
      <c r="B455" s="253"/>
      <c r="C455" s="253"/>
      <c r="D455" s="253"/>
      <c r="E455" s="253"/>
      <c r="F455" s="253"/>
      <c r="G455" s="253"/>
      <c r="H455" s="253"/>
      <c r="I455" s="253"/>
    </row>
    <row r="456" spans="1:9" x14ac:dyDescent="0.2">
      <c r="A456" s="253"/>
      <c r="B456" s="253"/>
      <c r="C456" s="253"/>
      <c r="D456" s="253"/>
      <c r="E456" s="253"/>
      <c r="F456" s="253"/>
      <c r="G456" s="253"/>
      <c r="H456" s="253"/>
      <c r="I456" s="253"/>
    </row>
    <row r="457" spans="1:9" x14ac:dyDescent="0.2">
      <c r="A457" s="253"/>
      <c r="B457" s="253"/>
      <c r="C457" s="253"/>
      <c r="D457" s="253"/>
      <c r="E457" s="253"/>
      <c r="F457" s="253"/>
      <c r="G457" s="253"/>
      <c r="H457" s="253"/>
      <c r="I457" s="253"/>
    </row>
    <row r="458" spans="1:9" x14ac:dyDescent="0.2">
      <c r="A458" s="253"/>
      <c r="B458" s="253"/>
      <c r="C458" s="253"/>
      <c r="D458" s="253"/>
      <c r="E458" s="253"/>
      <c r="F458" s="253"/>
      <c r="G458" s="253"/>
      <c r="H458" s="253"/>
      <c r="I458" s="253"/>
    </row>
    <row r="459" spans="1:9" x14ac:dyDescent="0.2">
      <c r="A459" s="253"/>
      <c r="B459" s="253"/>
      <c r="C459" s="253"/>
      <c r="D459" s="253"/>
      <c r="E459" s="253"/>
      <c r="F459" s="253"/>
      <c r="G459" s="253"/>
      <c r="H459" s="253"/>
      <c r="I459" s="253"/>
    </row>
    <row r="460" spans="1:9" x14ac:dyDescent="0.2">
      <c r="A460" s="253"/>
      <c r="B460" s="253"/>
      <c r="C460" s="253"/>
      <c r="D460" s="253"/>
      <c r="E460" s="253"/>
      <c r="F460" s="253"/>
      <c r="G460" s="253"/>
      <c r="H460" s="253"/>
      <c r="I460" s="253"/>
    </row>
    <row r="461" spans="1:9" x14ac:dyDescent="0.2">
      <c r="A461" s="253"/>
      <c r="B461" s="253"/>
      <c r="C461" s="253"/>
      <c r="D461" s="253"/>
      <c r="E461" s="253"/>
      <c r="F461" s="253"/>
      <c r="G461" s="253"/>
      <c r="H461" s="253"/>
      <c r="I461" s="253"/>
    </row>
    <row r="462" spans="1:9" x14ac:dyDescent="0.2">
      <c r="A462" s="253"/>
      <c r="B462" s="253"/>
      <c r="C462" s="253"/>
      <c r="D462" s="253"/>
      <c r="E462" s="253"/>
      <c r="F462" s="253"/>
      <c r="G462" s="253"/>
      <c r="H462" s="253"/>
      <c r="I462" s="253"/>
    </row>
    <row r="463" spans="1:9" x14ac:dyDescent="0.2">
      <c r="A463" s="253"/>
      <c r="B463" s="253"/>
      <c r="C463" s="253"/>
      <c r="D463" s="253"/>
      <c r="E463" s="253"/>
      <c r="F463" s="253"/>
      <c r="G463" s="253"/>
      <c r="H463" s="253"/>
      <c r="I463" s="253"/>
    </row>
    <row r="464" spans="1:9" x14ac:dyDescent="0.2">
      <c r="A464" s="253"/>
      <c r="B464" s="253"/>
      <c r="C464" s="253"/>
      <c r="D464" s="253"/>
      <c r="E464" s="253"/>
      <c r="F464" s="253"/>
      <c r="G464" s="253"/>
      <c r="H464" s="253"/>
      <c r="I464" s="253"/>
    </row>
    <row r="465" spans="1:9" x14ac:dyDescent="0.2">
      <c r="A465" s="253"/>
      <c r="B465" s="253"/>
      <c r="C465" s="253"/>
      <c r="D465" s="253"/>
      <c r="E465" s="253"/>
      <c r="F465" s="253"/>
      <c r="G465" s="253"/>
      <c r="H465" s="253"/>
      <c r="I465" s="253"/>
    </row>
    <row r="466" spans="1:9" x14ac:dyDescent="0.2">
      <c r="A466" s="253"/>
      <c r="B466" s="253"/>
      <c r="C466" s="253"/>
      <c r="D466" s="253"/>
      <c r="E466" s="253"/>
      <c r="F466" s="253"/>
      <c r="G466" s="253"/>
      <c r="H466" s="253"/>
      <c r="I466" s="253"/>
    </row>
    <row r="467" spans="1:9" x14ac:dyDescent="0.2">
      <c r="A467" s="253"/>
      <c r="B467" s="253"/>
      <c r="C467" s="253"/>
      <c r="D467" s="253"/>
      <c r="E467" s="253"/>
      <c r="F467" s="253"/>
      <c r="G467" s="253"/>
      <c r="H467" s="253"/>
      <c r="I467" s="253"/>
    </row>
    <row r="468" spans="1:9" x14ac:dyDescent="0.2">
      <c r="A468" s="253"/>
      <c r="B468" s="253"/>
      <c r="C468" s="253"/>
      <c r="D468" s="253"/>
      <c r="E468" s="253"/>
      <c r="F468" s="253"/>
      <c r="G468" s="253"/>
      <c r="H468" s="253"/>
      <c r="I468" s="253"/>
    </row>
    <row r="469" spans="1:9" x14ac:dyDescent="0.2">
      <c r="A469" s="253"/>
      <c r="B469" s="253"/>
      <c r="C469" s="253"/>
      <c r="D469" s="253"/>
      <c r="E469" s="253"/>
      <c r="F469" s="253"/>
      <c r="G469" s="253"/>
      <c r="H469" s="253"/>
      <c r="I469" s="253"/>
    </row>
    <row r="470" spans="1:9" x14ac:dyDescent="0.2">
      <c r="A470" s="253"/>
      <c r="B470" s="253"/>
      <c r="C470" s="253"/>
      <c r="D470" s="253"/>
      <c r="E470" s="253"/>
      <c r="F470" s="253"/>
      <c r="G470" s="253"/>
      <c r="H470" s="253"/>
      <c r="I470" s="253"/>
    </row>
    <row r="471" spans="1:9" x14ac:dyDescent="0.2">
      <c r="A471" s="253"/>
      <c r="B471" s="253"/>
      <c r="C471" s="253"/>
      <c r="D471" s="253"/>
      <c r="E471" s="253"/>
      <c r="F471" s="253"/>
      <c r="G471" s="253"/>
      <c r="H471" s="253"/>
      <c r="I471" s="253"/>
    </row>
    <row r="472" spans="1:9" x14ac:dyDescent="0.2">
      <c r="A472" s="253"/>
      <c r="B472" s="253"/>
      <c r="C472" s="253"/>
      <c r="D472" s="253"/>
      <c r="E472" s="253"/>
      <c r="F472" s="253"/>
      <c r="G472" s="253"/>
      <c r="H472" s="253"/>
      <c r="I472" s="253"/>
    </row>
    <row r="473" spans="1:9" x14ac:dyDescent="0.2">
      <c r="A473" s="253"/>
      <c r="B473" s="253"/>
      <c r="C473" s="253"/>
      <c r="D473" s="253"/>
      <c r="E473" s="253"/>
      <c r="F473" s="253"/>
      <c r="G473" s="253"/>
      <c r="H473" s="253"/>
      <c r="I473" s="253"/>
    </row>
    <row r="474" spans="1:9" x14ac:dyDescent="0.2">
      <c r="A474" s="253"/>
      <c r="B474" s="253"/>
      <c r="C474" s="253"/>
      <c r="D474" s="253"/>
      <c r="E474" s="253"/>
      <c r="F474" s="253"/>
      <c r="G474" s="253"/>
      <c r="H474" s="253"/>
      <c r="I474" s="253"/>
    </row>
    <row r="475" spans="1:9" x14ac:dyDescent="0.2">
      <c r="A475" s="253"/>
      <c r="B475" s="253"/>
      <c r="C475" s="253"/>
      <c r="D475" s="253"/>
      <c r="E475" s="253"/>
      <c r="F475" s="253"/>
      <c r="G475" s="253"/>
      <c r="H475" s="253"/>
      <c r="I475" s="253"/>
    </row>
    <row r="476" spans="1:9" x14ac:dyDescent="0.2">
      <c r="A476" s="253"/>
      <c r="B476" s="253"/>
      <c r="C476" s="253"/>
      <c r="D476" s="253"/>
      <c r="E476" s="253"/>
      <c r="F476" s="253"/>
      <c r="G476" s="253"/>
      <c r="H476" s="253"/>
      <c r="I476" s="253"/>
    </row>
    <row r="477" spans="1:9" x14ac:dyDescent="0.2">
      <c r="A477" s="253"/>
      <c r="B477" s="253"/>
      <c r="C477" s="253"/>
      <c r="D477" s="253"/>
      <c r="E477" s="253"/>
      <c r="F477" s="253"/>
      <c r="G477" s="253"/>
      <c r="H477" s="253"/>
      <c r="I477" s="253"/>
    </row>
    <row r="478" spans="1:9" x14ac:dyDescent="0.2">
      <c r="A478" s="253"/>
      <c r="B478" s="253"/>
      <c r="C478" s="253"/>
      <c r="D478" s="253"/>
      <c r="E478" s="253"/>
      <c r="F478" s="253"/>
      <c r="G478" s="253"/>
      <c r="H478" s="253"/>
      <c r="I478" s="253"/>
    </row>
    <row r="479" spans="1:9" x14ac:dyDescent="0.2">
      <c r="A479" s="253"/>
      <c r="B479" s="253"/>
      <c r="C479" s="253"/>
      <c r="D479" s="253"/>
      <c r="E479" s="253"/>
      <c r="F479" s="253"/>
      <c r="G479" s="253"/>
      <c r="H479" s="253"/>
      <c r="I479" s="253"/>
    </row>
    <row r="480" spans="1:9" x14ac:dyDescent="0.2">
      <c r="A480" s="253"/>
      <c r="B480" s="253"/>
      <c r="C480" s="253"/>
      <c r="D480" s="253"/>
      <c r="E480" s="253"/>
      <c r="F480" s="253"/>
      <c r="G480" s="253"/>
      <c r="H480" s="253"/>
      <c r="I480" s="253"/>
    </row>
    <row r="481" spans="1:9" x14ac:dyDescent="0.2">
      <c r="A481" s="253"/>
      <c r="B481" s="253"/>
      <c r="C481" s="253"/>
      <c r="D481" s="253"/>
      <c r="E481" s="253"/>
      <c r="F481" s="253"/>
      <c r="G481" s="253"/>
      <c r="H481" s="253"/>
      <c r="I481" s="253"/>
    </row>
    <row r="482" spans="1:9" x14ac:dyDescent="0.2">
      <c r="A482" s="253"/>
      <c r="B482" s="253"/>
      <c r="C482" s="253"/>
      <c r="D482" s="253"/>
      <c r="E482" s="253"/>
      <c r="F482" s="253"/>
      <c r="G482" s="253"/>
      <c r="H482" s="253"/>
      <c r="I482" s="253"/>
    </row>
    <row r="483" spans="1:9" x14ac:dyDescent="0.2">
      <c r="A483" s="253"/>
      <c r="B483" s="253"/>
      <c r="C483" s="253"/>
      <c r="D483" s="253"/>
      <c r="E483" s="253"/>
      <c r="F483" s="253"/>
      <c r="G483" s="253"/>
      <c r="H483" s="253"/>
      <c r="I483" s="253"/>
    </row>
    <row r="484" spans="1:9" x14ac:dyDescent="0.2">
      <c r="A484" s="253"/>
      <c r="B484" s="253"/>
      <c r="C484" s="253"/>
      <c r="D484" s="253"/>
      <c r="E484" s="253"/>
      <c r="F484" s="253"/>
      <c r="G484" s="253"/>
      <c r="H484" s="253"/>
      <c r="I484" s="253"/>
    </row>
    <row r="485" spans="1:9" x14ac:dyDescent="0.2">
      <c r="A485" s="253"/>
      <c r="B485" s="253"/>
      <c r="C485" s="253"/>
      <c r="D485" s="253"/>
      <c r="E485" s="253"/>
      <c r="F485" s="253"/>
      <c r="G485" s="253"/>
      <c r="H485" s="253"/>
      <c r="I485" s="253"/>
    </row>
    <row r="486" spans="1:9" x14ac:dyDescent="0.2">
      <c r="A486" s="253"/>
      <c r="B486" s="253"/>
      <c r="C486" s="253"/>
      <c r="D486" s="253"/>
      <c r="E486" s="253"/>
      <c r="F486" s="253"/>
      <c r="G486" s="253"/>
      <c r="H486" s="253"/>
      <c r="I486" s="253"/>
    </row>
    <row r="487" spans="1:9" x14ac:dyDescent="0.2">
      <c r="A487" s="253"/>
      <c r="B487" s="253"/>
      <c r="C487" s="253"/>
      <c r="D487" s="253"/>
      <c r="E487" s="253"/>
      <c r="F487" s="253"/>
      <c r="G487" s="253"/>
      <c r="H487" s="253"/>
      <c r="I487" s="253"/>
    </row>
    <row r="488" spans="1:9" x14ac:dyDescent="0.2">
      <c r="A488" s="253"/>
      <c r="B488" s="253"/>
      <c r="C488" s="253"/>
      <c r="D488" s="253"/>
      <c r="E488" s="253"/>
      <c r="F488" s="253"/>
      <c r="G488" s="253"/>
      <c r="H488" s="253"/>
      <c r="I488" s="253"/>
    </row>
    <row r="489" spans="1:9" x14ac:dyDescent="0.2">
      <c r="A489" s="253"/>
      <c r="B489" s="253"/>
      <c r="C489" s="253"/>
      <c r="D489" s="253"/>
      <c r="E489" s="253"/>
      <c r="F489" s="253"/>
      <c r="G489" s="253"/>
      <c r="H489" s="253"/>
      <c r="I489" s="253"/>
    </row>
    <row r="490" spans="1:9" x14ac:dyDescent="0.2">
      <c r="A490" s="253"/>
      <c r="B490" s="253"/>
      <c r="C490" s="253"/>
      <c r="D490" s="253"/>
      <c r="E490" s="253"/>
      <c r="F490" s="253"/>
      <c r="G490" s="253"/>
      <c r="H490" s="253"/>
      <c r="I490" s="253"/>
    </row>
    <row r="491" spans="1:9" x14ac:dyDescent="0.2">
      <c r="A491" s="253"/>
      <c r="B491" s="253"/>
      <c r="C491" s="253"/>
      <c r="D491" s="253"/>
      <c r="E491" s="253"/>
      <c r="F491" s="253"/>
      <c r="G491" s="253"/>
      <c r="H491" s="253"/>
      <c r="I491" s="253"/>
    </row>
    <row r="492" spans="1:9" x14ac:dyDescent="0.2">
      <c r="A492" s="253"/>
      <c r="B492" s="253"/>
      <c r="C492" s="253"/>
      <c r="D492" s="253"/>
      <c r="E492" s="253"/>
      <c r="F492" s="253"/>
      <c r="G492" s="253"/>
      <c r="H492" s="253"/>
      <c r="I492" s="253"/>
    </row>
    <row r="493" spans="1:9" x14ac:dyDescent="0.2">
      <c r="A493" s="253"/>
      <c r="B493" s="253"/>
      <c r="C493" s="253"/>
      <c r="D493" s="253"/>
      <c r="E493" s="253"/>
      <c r="F493" s="253"/>
      <c r="G493" s="253"/>
      <c r="H493" s="253"/>
      <c r="I493" s="253"/>
    </row>
    <row r="494" spans="1:9" x14ac:dyDescent="0.2">
      <c r="A494" s="253"/>
      <c r="B494" s="253"/>
      <c r="C494" s="253"/>
      <c r="D494" s="253"/>
      <c r="E494" s="253"/>
      <c r="F494" s="253"/>
      <c r="G494" s="253"/>
      <c r="H494" s="253"/>
      <c r="I494" s="253"/>
    </row>
    <row r="495" spans="1:9" x14ac:dyDescent="0.2">
      <c r="A495" s="253"/>
      <c r="B495" s="253"/>
      <c r="C495" s="253"/>
      <c r="D495" s="253"/>
      <c r="E495" s="253"/>
      <c r="F495" s="253"/>
      <c r="G495" s="253"/>
      <c r="H495" s="253"/>
      <c r="I495" s="253"/>
    </row>
    <row r="496" spans="1:9" x14ac:dyDescent="0.2">
      <c r="A496" s="253"/>
      <c r="B496" s="253"/>
      <c r="C496" s="253"/>
      <c r="D496" s="253"/>
      <c r="E496" s="253"/>
      <c r="F496" s="253"/>
      <c r="G496" s="253"/>
      <c r="H496" s="253"/>
      <c r="I496" s="253"/>
    </row>
    <row r="497" spans="1:9" x14ac:dyDescent="0.2">
      <c r="A497" s="253"/>
      <c r="B497" s="253"/>
      <c r="C497" s="253"/>
      <c r="D497" s="253"/>
      <c r="E497" s="253"/>
      <c r="F497" s="253"/>
      <c r="G497" s="253"/>
      <c r="H497" s="253"/>
      <c r="I497" s="253"/>
    </row>
    <row r="498" spans="1:9" x14ac:dyDescent="0.2">
      <c r="A498" s="253"/>
      <c r="B498" s="253"/>
      <c r="C498" s="253"/>
      <c r="D498" s="253"/>
      <c r="E498" s="253"/>
      <c r="F498" s="253"/>
      <c r="G498" s="253"/>
      <c r="H498" s="253"/>
      <c r="I498" s="253"/>
    </row>
    <row r="499" spans="1:9" x14ac:dyDescent="0.2">
      <c r="A499" s="253"/>
      <c r="B499" s="253"/>
      <c r="C499" s="253"/>
      <c r="D499" s="253"/>
      <c r="E499" s="253"/>
      <c r="F499" s="253"/>
      <c r="G499" s="253"/>
      <c r="H499" s="253"/>
      <c r="I499" s="253"/>
    </row>
    <row r="500" spans="1:9" x14ac:dyDescent="0.2">
      <c r="A500" s="253"/>
      <c r="B500" s="253"/>
      <c r="C500" s="253"/>
      <c r="D500" s="253"/>
      <c r="E500" s="253"/>
      <c r="F500" s="253"/>
      <c r="G500" s="253"/>
      <c r="H500" s="253"/>
      <c r="I500" s="253"/>
    </row>
    <row r="501" spans="1:9" x14ac:dyDescent="0.2">
      <c r="A501" s="253"/>
      <c r="B501" s="253"/>
      <c r="C501" s="253"/>
      <c r="D501" s="253"/>
      <c r="E501" s="253"/>
      <c r="F501" s="253"/>
      <c r="G501" s="253"/>
      <c r="H501" s="253"/>
      <c r="I501" s="253"/>
    </row>
    <row r="502" spans="1:9" x14ac:dyDescent="0.2">
      <c r="A502" s="253"/>
      <c r="B502" s="253"/>
      <c r="C502" s="253"/>
      <c r="D502" s="253"/>
      <c r="E502" s="253"/>
      <c r="F502" s="253"/>
      <c r="G502" s="253"/>
      <c r="H502" s="253"/>
      <c r="I502" s="253"/>
    </row>
    <row r="503" spans="1:9" x14ac:dyDescent="0.2">
      <c r="A503" s="253"/>
      <c r="B503" s="253"/>
      <c r="C503" s="253"/>
      <c r="D503" s="253"/>
      <c r="E503" s="253"/>
      <c r="F503" s="253"/>
      <c r="G503" s="253"/>
      <c r="H503" s="253"/>
      <c r="I503" s="253"/>
    </row>
    <row r="504" spans="1:9" x14ac:dyDescent="0.2">
      <c r="A504" s="253"/>
      <c r="B504" s="253"/>
      <c r="C504" s="253"/>
      <c r="D504" s="253"/>
      <c r="E504" s="253"/>
      <c r="F504" s="253"/>
      <c r="G504" s="253"/>
      <c r="H504" s="253"/>
      <c r="I504" s="253"/>
    </row>
    <row r="505" spans="1:9" x14ac:dyDescent="0.2">
      <c r="A505" s="253"/>
      <c r="B505" s="253"/>
      <c r="C505" s="253"/>
      <c r="D505" s="253"/>
      <c r="E505" s="253"/>
      <c r="F505" s="253"/>
      <c r="G505" s="253"/>
      <c r="H505" s="253"/>
      <c r="I505" s="253"/>
    </row>
    <row r="506" spans="1:9" x14ac:dyDescent="0.2">
      <c r="A506" s="253"/>
      <c r="B506" s="253"/>
      <c r="C506" s="253"/>
      <c r="D506" s="253"/>
      <c r="E506" s="253"/>
      <c r="F506" s="253"/>
      <c r="G506" s="253"/>
      <c r="H506" s="253"/>
      <c r="I506" s="253"/>
    </row>
    <row r="507" spans="1:9" x14ac:dyDescent="0.2">
      <c r="A507" s="253"/>
      <c r="B507" s="253"/>
      <c r="C507" s="253"/>
      <c r="D507" s="253"/>
      <c r="E507" s="253"/>
      <c r="F507" s="253"/>
      <c r="G507" s="253"/>
      <c r="H507" s="253"/>
      <c r="I507" s="253"/>
    </row>
    <row r="508" spans="1:9" x14ac:dyDescent="0.2">
      <c r="A508" s="253"/>
      <c r="B508" s="253"/>
      <c r="C508" s="253"/>
      <c r="D508" s="253"/>
      <c r="E508" s="253"/>
      <c r="F508" s="253"/>
      <c r="G508" s="253"/>
      <c r="H508" s="253"/>
      <c r="I508" s="253"/>
    </row>
    <row r="509" spans="1:9" x14ac:dyDescent="0.2">
      <c r="A509" s="253"/>
      <c r="B509" s="253"/>
      <c r="C509" s="253"/>
      <c r="D509" s="253"/>
      <c r="E509" s="253"/>
      <c r="F509" s="253"/>
      <c r="G509" s="253"/>
      <c r="H509" s="253"/>
      <c r="I509" s="253"/>
    </row>
    <row r="510" spans="1:9" x14ac:dyDescent="0.2">
      <c r="A510" s="253"/>
      <c r="B510" s="253"/>
      <c r="C510" s="253"/>
      <c r="D510" s="253"/>
      <c r="E510" s="253"/>
      <c r="F510" s="253"/>
      <c r="G510" s="253"/>
      <c r="H510" s="253"/>
      <c r="I510" s="253"/>
    </row>
    <row r="511" spans="1:9" x14ac:dyDescent="0.2">
      <c r="A511" s="253"/>
      <c r="B511" s="253"/>
      <c r="C511" s="253"/>
      <c r="D511" s="253"/>
      <c r="E511" s="253"/>
      <c r="F511" s="253"/>
      <c r="G511" s="253"/>
      <c r="H511" s="253"/>
      <c r="I511" s="253"/>
    </row>
    <row r="512" spans="1:9" x14ac:dyDescent="0.2">
      <c r="A512" s="253"/>
      <c r="B512" s="253"/>
      <c r="C512" s="253"/>
      <c r="D512" s="253"/>
      <c r="E512" s="253"/>
      <c r="F512" s="253"/>
      <c r="G512" s="253"/>
      <c r="H512" s="253"/>
      <c r="I512" s="253"/>
    </row>
    <row r="513" spans="1:9" x14ac:dyDescent="0.2">
      <c r="A513" s="253"/>
      <c r="B513" s="253"/>
      <c r="C513" s="253"/>
      <c r="D513" s="253"/>
      <c r="E513" s="253"/>
      <c r="F513" s="253"/>
      <c r="G513" s="253"/>
      <c r="H513" s="253"/>
      <c r="I513" s="253"/>
    </row>
    <row r="514" spans="1:9" x14ac:dyDescent="0.2">
      <c r="A514" s="253"/>
      <c r="B514" s="253"/>
      <c r="C514" s="253"/>
      <c r="D514" s="253"/>
      <c r="E514" s="253"/>
      <c r="F514" s="253"/>
      <c r="G514" s="253"/>
      <c r="H514" s="253"/>
      <c r="I514" s="253"/>
    </row>
    <row r="515" spans="1:9" x14ac:dyDescent="0.2">
      <c r="A515" s="253"/>
      <c r="B515" s="253"/>
      <c r="C515" s="253"/>
      <c r="D515" s="253"/>
      <c r="E515" s="253"/>
      <c r="F515" s="253"/>
      <c r="G515" s="253"/>
      <c r="H515" s="253"/>
      <c r="I515" s="253"/>
    </row>
    <row r="516" spans="1:9" x14ac:dyDescent="0.2">
      <c r="A516" s="253"/>
      <c r="B516" s="253"/>
      <c r="C516" s="253"/>
      <c r="D516" s="253"/>
      <c r="E516" s="253"/>
      <c r="F516" s="253"/>
      <c r="G516" s="253"/>
      <c r="H516" s="253"/>
      <c r="I516" s="253"/>
    </row>
    <row r="517" spans="1:9" x14ac:dyDescent="0.2">
      <c r="A517" s="253"/>
      <c r="B517" s="253"/>
      <c r="C517" s="253"/>
      <c r="D517" s="253"/>
      <c r="E517" s="253"/>
      <c r="F517" s="253"/>
      <c r="G517" s="253"/>
      <c r="H517" s="253"/>
      <c r="I517" s="253"/>
    </row>
    <row r="518" spans="1:9" x14ac:dyDescent="0.2">
      <c r="A518" s="253"/>
      <c r="B518" s="253"/>
      <c r="C518" s="253"/>
      <c r="D518" s="253"/>
      <c r="E518" s="253"/>
      <c r="F518" s="253"/>
      <c r="G518" s="253"/>
      <c r="H518" s="253"/>
      <c r="I518" s="253"/>
    </row>
    <row r="519" spans="1:9" x14ac:dyDescent="0.2">
      <c r="A519" s="253"/>
      <c r="B519" s="253"/>
      <c r="C519" s="253"/>
      <c r="D519" s="253"/>
      <c r="E519" s="253"/>
      <c r="F519" s="253"/>
      <c r="G519" s="253"/>
      <c r="H519" s="253"/>
      <c r="I519" s="253"/>
    </row>
    <row r="520" spans="1:9" x14ac:dyDescent="0.2">
      <c r="A520" s="253"/>
      <c r="B520" s="253"/>
      <c r="C520" s="253"/>
      <c r="D520" s="253"/>
      <c r="E520" s="253"/>
      <c r="F520" s="253"/>
      <c r="G520" s="253"/>
      <c r="H520" s="253"/>
      <c r="I520" s="253"/>
    </row>
    <row r="521" spans="1:9" x14ac:dyDescent="0.2">
      <c r="A521" s="253"/>
      <c r="B521" s="253"/>
      <c r="C521" s="253"/>
      <c r="D521" s="253"/>
      <c r="E521" s="253"/>
      <c r="F521" s="253"/>
      <c r="G521" s="253"/>
      <c r="H521" s="253"/>
      <c r="I521" s="253"/>
    </row>
    <row r="522" spans="1:9" x14ac:dyDescent="0.2">
      <c r="A522" s="253"/>
      <c r="B522" s="253"/>
      <c r="C522" s="253"/>
      <c r="D522" s="253"/>
      <c r="E522" s="253"/>
      <c r="F522" s="253"/>
      <c r="G522" s="253"/>
      <c r="H522" s="253"/>
      <c r="I522" s="253"/>
    </row>
    <row r="523" spans="1:9" x14ac:dyDescent="0.2">
      <c r="A523" s="253"/>
      <c r="B523" s="253"/>
      <c r="C523" s="253"/>
      <c r="D523" s="253"/>
      <c r="E523" s="253"/>
      <c r="F523" s="253"/>
      <c r="G523" s="253"/>
      <c r="H523" s="253"/>
      <c r="I523" s="253"/>
    </row>
    <row r="524" spans="1:9" x14ac:dyDescent="0.2">
      <c r="A524" s="253"/>
      <c r="B524" s="253"/>
      <c r="C524" s="253"/>
      <c r="D524" s="253"/>
      <c r="E524" s="253"/>
      <c r="F524" s="253"/>
      <c r="G524" s="253"/>
      <c r="H524" s="253"/>
      <c r="I524" s="253"/>
    </row>
    <row r="525" spans="1:9" x14ac:dyDescent="0.2">
      <c r="A525" s="253"/>
      <c r="B525" s="253"/>
      <c r="C525" s="253"/>
      <c r="D525" s="253"/>
      <c r="E525" s="253"/>
      <c r="F525" s="253"/>
      <c r="G525" s="253"/>
      <c r="H525" s="253"/>
      <c r="I525" s="253"/>
    </row>
    <row r="526" spans="1:9" x14ac:dyDescent="0.2">
      <c r="A526" s="253"/>
      <c r="B526" s="253"/>
      <c r="C526" s="253"/>
      <c r="D526" s="253"/>
      <c r="E526" s="253"/>
      <c r="F526" s="253"/>
      <c r="G526" s="253"/>
      <c r="H526" s="253"/>
      <c r="I526" s="253"/>
    </row>
    <row r="527" spans="1:9" x14ac:dyDescent="0.2">
      <c r="A527" s="253"/>
      <c r="B527" s="253"/>
      <c r="C527" s="253"/>
      <c r="D527" s="253"/>
      <c r="E527" s="253"/>
      <c r="F527" s="253"/>
      <c r="G527" s="253"/>
      <c r="H527" s="253"/>
      <c r="I527" s="253"/>
    </row>
    <row r="528" spans="1:9" x14ac:dyDescent="0.2">
      <c r="A528" s="253"/>
      <c r="B528" s="253"/>
      <c r="C528" s="253"/>
      <c r="D528" s="253"/>
      <c r="E528" s="253"/>
      <c r="F528" s="253"/>
      <c r="G528" s="253"/>
      <c r="H528" s="253"/>
      <c r="I528" s="253"/>
    </row>
    <row r="529" spans="1:9" x14ac:dyDescent="0.2">
      <c r="A529" s="253"/>
      <c r="B529" s="253"/>
      <c r="C529" s="253"/>
      <c r="D529" s="253"/>
      <c r="E529" s="253"/>
      <c r="F529" s="253"/>
      <c r="G529" s="253"/>
      <c r="H529" s="253"/>
      <c r="I529" s="253"/>
    </row>
    <row r="530" spans="1:9" x14ac:dyDescent="0.2">
      <c r="A530" s="253"/>
      <c r="B530" s="253"/>
      <c r="C530" s="253"/>
      <c r="D530" s="253"/>
      <c r="E530" s="253"/>
      <c r="F530" s="253"/>
      <c r="G530" s="253"/>
      <c r="H530" s="253"/>
      <c r="I530" s="253"/>
    </row>
    <row r="531" spans="1:9" x14ac:dyDescent="0.2">
      <c r="A531" s="253"/>
      <c r="B531" s="253"/>
      <c r="C531" s="253"/>
      <c r="D531" s="253"/>
      <c r="E531" s="253"/>
      <c r="F531" s="253"/>
      <c r="G531" s="253"/>
      <c r="H531" s="253"/>
      <c r="I531" s="253"/>
    </row>
    <row r="532" spans="1:9" x14ac:dyDescent="0.2">
      <c r="A532" s="253"/>
      <c r="B532" s="253"/>
      <c r="C532" s="253"/>
      <c r="D532" s="253"/>
      <c r="E532" s="253"/>
      <c r="F532" s="253"/>
      <c r="G532" s="253"/>
      <c r="H532" s="253"/>
      <c r="I532" s="253"/>
    </row>
    <row r="533" spans="1:9" x14ac:dyDescent="0.2">
      <c r="A533" s="253"/>
      <c r="B533" s="253"/>
      <c r="C533" s="253"/>
      <c r="D533" s="253"/>
      <c r="E533" s="253"/>
      <c r="F533" s="253"/>
      <c r="G533" s="253"/>
      <c r="H533" s="253"/>
      <c r="I533" s="253"/>
    </row>
    <row r="534" spans="1:9" x14ac:dyDescent="0.2">
      <c r="A534" s="253"/>
      <c r="B534" s="253"/>
      <c r="C534" s="253"/>
      <c r="D534" s="253"/>
      <c r="E534" s="253"/>
      <c r="F534" s="253"/>
      <c r="G534" s="253"/>
      <c r="H534" s="253"/>
      <c r="I534" s="253"/>
    </row>
    <row r="535" spans="1:9" x14ac:dyDescent="0.2">
      <c r="A535" s="253"/>
      <c r="B535" s="253"/>
      <c r="C535" s="253"/>
      <c r="D535" s="253"/>
      <c r="E535" s="253"/>
      <c r="F535" s="253"/>
      <c r="G535" s="253"/>
      <c r="H535" s="253"/>
      <c r="I535" s="253"/>
    </row>
    <row r="536" spans="1:9" x14ac:dyDescent="0.2">
      <c r="A536" s="253"/>
      <c r="B536" s="253"/>
      <c r="C536" s="253"/>
      <c r="D536" s="253"/>
      <c r="E536" s="253"/>
      <c r="F536" s="253"/>
      <c r="G536" s="253"/>
      <c r="H536" s="253"/>
      <c r="I536" s="253"/>
    </row>
    <row r="537" spans="1:9" x14ac:dyDescent="0.2">
      <c r="A537" s="253"/>
      <c r="B537" s="253"/>
      <c r="C537" s="253"/>
      <c r="D537" s="253"/>
      <c r="E537" s="253"/>
      <c r="F537" s="253"/>
      <c r="G537" s="253"/>
      <c r="H537" s="253"/>
      <c r="I537" s="253"/>
    </row>
    <row r="538" spans="1:9" x14ac:dyDescent="0.2">
      <c r="A538" s="253"/>
      <c r="B538" s="253"/>
      <c r="C538" s="253"/>
      <c r="D538" s="253"/>
      <c r="E538" s="253"/>
      <c r="F538" s="253"/>
      <c r="G538" s="253"/>
      <c r="H538" s="253"/>
      <c r="I538" s="253"/>
    </row>
    <row r="539" spans="1:9" x14ac:dyDescent="0.2">
      <c r="A539" s="253"/>
      <c r="B539" s="253"/>
      <c r="C539" s="253"/>
      <c r="D539" s="253"/>
      <c r="E539" s="253"/>
      <c r="F539" s="253"/>
      <c r="G539" s="253"/>
      <c r="H539" s="253"/>
      <c r="I539" s="253"/>
    </row>
    <row r="540" spans="1:9" x14ac:dyDescent="0.2">
      <c r="A540" s="253"/>
      <c r="B540" s="253"/>
      <c r="C540" s="253"/>
      <c r="D540" s="253"/>
      <c r="E540" s="253"/>
      <c r="F540" s="253"/>
      <c r="G540" s="253"/>
      <c r="H540" s="253"/>
      <c r="I540" s="253"/>
    </row>
    <row r="541" spans="1:9" x14ac:dyDescent="0.2">
      <c r="A541" s="253"/>
      <c r="B541" s="253"/>
      <c r="C541" s="253"/>
      <c r="D541" s="253"/>
      <c r="E541" s="253"/>
      <c r="F541" s="253"/>
      <c r="G541" s="253"/>
      <c r="H541" s="253"/>
      <c r="I541" s="253"/>
    </row>
    <row r="542" spans="1:9" x14ac:dyDescent="0.2">
      <c r="A542" s="253"/>
      <c r="B542" s="253"/>
      <c r="C542" s="253"/>
      <c r="D542" s="253"/>
      <c r="E542" s="253"/>
      <c r="F542" s="253"/>
      <c r="G542" s="253"/>
      <c r="H542" s="253"/>
      <c r="I542" s="253"/>
    </row>
    <row r="543" spans="1:9" x14ac:dyDescent="0.2">
      <c r="A543" s="253"/>
      <c r="B543" s="253"/>
      <c r="C543" s="253"/>
      <c r="D543" s="253"/>
      <c r="E543" s="253"/>
      <c r="F543" s="253"/>
      <c r="G543" s="253"/>
      <c r="H543" s="253"/>
      <c r="I543" s="253"/>
    </row>
    <row r="544" spans="1:9" x14ac:dyDescent="0.2">
      <c r="A544" s="253"/>
      <c r="B544" s="253"/>
      <c r="C544" s="253"/>
      <c r="D544" s="253"/>
      <c r="E544" s="253"/>
      <c r="F544" s="253"/>
      <c r="G544" s="253"/>
      <c r="H544" s="253"/>
      <c r="I544" s="253"/>
    </row>
    <row r="545" spans="1:9" x14ac:dyDescent="0.2">
      <c r="A545" s="253"/>
      <c r="B545" s="253"/>
      <c r="C545" s="253"/>
      <c r="D545" s="253"/>
      <c r="E545" s="253"/>
      <c r="F545" s="253"/>
      <c r="G545" s="253"/>
      <c r="H545" s="253"/>
      <c r="I545" s="253"/>
    </row>
    <row r="546" spans="1:9" x14ac:dyDescent="0.2">
      <c r="A546" s="253"/>
      <c r="B546" s="253"/>
      <c r="C546" s="253"/>
      <c r="D546" s="253"/>
      <c r="E546" s="253"/>
      <c r="F546" s="253"/>
      <c r="G546" s="253"/>
      <c r="H546" s="253"/>
      <c r="I546" s="253"/>
    </row>
    <row r="547" spans="1:9" x14ac:dyDescent="0.2">
      <c r="A547" s="253"/>
      <c r="B547" s="253"/>
      <c r="C547" s="253"/>
      <c r="D547" s="253"/>
      <c r="E547" s="253"/>
      <c r="F547" s="253"/>
      <c r="G547" s="253"/>
      <c r="H547" s="253"/>
      <c r="I547" s="253"/>
    </row>
    <row r="548" spans="1:9" x14ac:dyDescent="0.2">
      <c r="A548" s="253"/>
      <c r="B548" s="253"/>
      <c r="C548" s="253"/>
      <c r="D548" s="253"/>
      <c r="E548" s="253"/>
      <c r="F548" s="253"/>
      <c r="G548" s="253"/>
      <c r="H548" s="253"/>
      <c r="I548" s="253"/>
    </row>
    <row r="549" spans="1:9" x14ac:dyDescent="0.2">
      <c r="A549" s="253"/>
      <c r="B549" s="253"/>
      <c r="C549" s="253"/>
      <c r="D549" s="253"/>
      <c r="E549" s="253"/>
      <c r="F549" s="253"/>
      <c r="G549" s="253"/>
      <c r="H549" s="253"/>
      <c r="I549" s="253"/>
    </row>
    <row r="550" spans="1:9" x14ac:dyDescent="0.2">
      <c r="A550" s="253"/>
      <c r="B550" s="253"/>
      <c r="C550" s="253"/>
      <c r="D550" s="253"/>
      <c r="E550" s="253"/>
      <c r="F550" s="253"/>
      <c r="G550" s="253"/>
      <c r="H550" s="253"/>
      <c r="I550" s="253"/>
    </row>
    <row r="551" spans="1:9" x14ac:dyDescent="0.2">
      <c r="A551" s="253"/>
      <c r="B551" s="253"/>
      <c r="C551" s="253"/>
      <c r="D551" s="253"/>
      <c r="E551" s="253"/>
      <c r="F551" s="253"/>
      <c r="G551" s="253"/>
      <c r="H551" s="253"/>
      <c r="I551" s="253"/>
    </row>
    <row r="552" spans="1:9" x14ac:dyDescent="0.2">
      <c r="A552" s="253"/>
      <c r="B552" s="253"/>
      <c r="C552" s="253"/>
      <c r="D552" s="253"/>
      <c r="E552" s="253"/>
      <c r="F552" s="253"/>
      <c r="G552" s="253"/>
      <c r="H552" s="253"/>
      <c r="I552" s="253"/>
    </row>
    <row r="553" spans="1:9" x14ac:dyDescent="0.2">
      <c r="A553" s="253"/>
      <c r="B553" s="253"/>
      <c r="C553" s="253"/>
      <c r="D553" s="253"/>
      <c r="E553" s="253"/>
      <c r="F553" s="253"/>
      <c r="G553" s="253"/>
      <c r="H553" s="253"/>
      <c r="I553" s="253"/>
    </row>
    <row r="554" spans="1:9" x14ac:dyDescent="0.2">
      <c r="A554" s="253"/>
      <c r="B554" s="253"/>
      <c r="C554" s="253"/>
      <c r="D554" s="253"/>
      <c r="E554" s="253"/>
      <c r="F554" s="253"/>
      <c r="G554" s="253"/>
      <c r="H554" s="253"/>
      <c r="I554" s="253"/>
    </row>
    <row r="555" spans="1:9" x14ac:dyDescent="0.2">
      <c r="A555" s="253"/>
      <c r="B555" s="253"/>
      <c r="C555" s="253"/>
      <c r="D555" s="253"/>
      <c r="E555" s="253"/>
      <c r="F555" s="253"/>
      <c r="G555" s="253"/>
      <c r="H555" s="253"/>
      <c r="I555" s="253"/>
    </row>
    <row r="556" spans="1:9" x14ac:dyDescent="0.2">
      <c r="A556" s="253"/>
      <c r="B556" s="253"/>
      <c r="C556" s="253"/>
      <c r="D556" s="253"/>
      <c r="E556" s="253"/>
      <c r="F556" s="253"/>
      <c r="G556" s="253"/>
      <c r="H556" s="253"/>
      <c r="I556" s="253"/>
    </row>
    <row r="557" spans="1:9" x14ac:dyDescent="0.2">
      <c r="A557" s="253"/>
      <c r="B557" s="253"/>
      <c r="C557" s="253"/>
      <c r="D557" s="253"/>
      <c r="E557" s="253"/>
      <c r="F557" s="253"/>
      <c r="G557" s="253"/>
      <c r="H557" s="253"/>
      <c r="I557" s="253"/>
    </row>
    <row r="558" spans="1:9" x14ac:dyDescent="0.2">
      <c r="A558" s="253"/>
      <c r="B558" s="253"/>
      <c r="C558" s="253"/>
      <c r="D558" s="253"/>
      <c r="E558" s="253"/>
      <c r="F558" s="253"/>
      <c r="G558" s="253"/>
      <c r="H558" s="253"/>
      <c r="I558" s="253"/>
    </row>
    <row r="559" spans="1:9" x14ac:dyDescent="0.2">
      <c r="A559" s="253"/>
      <c r="B559" s="253"/>
      <c r="C559" s="253"/>
      <c r="D559" s="253"/>
      <c r="E559" s="253"/>
      <c r="F559" s="253"/>
      <c r="G559" s="253"/>
      <c r="H559" s="253"/>
      <c r="I559" s="253"/>
    </row>
    <row r="560" spans="1:9" x14ac:dyDescent="0.2">
      <c r="A560" s="253"/>
      <c r="B560" s="253"/>
      <c r="C560" s="253"/>
      <c r="D560" s="253"/>
      <c r="E560" s="253"/>
      <c r="F560" s="253"/>
      <c r="G560" s="253"/>
      <c r="H560" s="253"/>
      <c r="I560" s="253"/>
    </row>
    <row r="561" spans="1:9" x14ac:dyDescent="0.2">
      <c r="A561" s="253"/>
      <c r="B561" s="253"/>
      <c r="C561" s="253"/>
      <c r="D561" s="253"/>
      <c r="E561" s="253"/>
      <c r="F561" s="253"/>
      <c r="G561" s="253"/>
      <c r="H561" s="253"/>
      <c r="I561" s="253"/>
    </row>
    <row r="562" spans="1:9" x14ac:dyDescent="0.2">
      <c r="A562" s="253"/>
      <c r="B562" s="253"/>
      <c r="C562" s="253"/>
      <c r="D562" s="253"/>
      <c r="E562" s="253"/>
      <c r="F562" s="253"/>
      <c r="G562" s="253"/>
      <c r="H562" s="253"/>
      <c r="I562" s="253"/>
    </row>
    <row r="563" spans="1:9" x14ac:dyDescent="0.2">
      <c r="A563" s="253"/>
      <c r="B563" s="253"/>
      <c r="C563" s="253"/>
      <c r="D563" s="253"/>
      <c r="E563" s="253"/>
      <c r="F563" s="253"/>
      <c r="G563" s="253"/>
      <c r="H563" s="253"/>
      <c r="I563" s="253"/>
    </row>
    <row r="564" spans="1:9" x14ac:dyDescent="0.2">
      <c r="A564" s="253"/>
      <c r="B564" s="253"/>
      <c r="C564" s="253"/>
      <c r="D564" s="253"/>
      <c r="E564" s="253"/>
      <c r="F564" s="253"/>
      <c r="G564" s="253"/>
      <c r="H564" s="253"/>
      <c r="I564" s="253"/>
    </row>
    <row r="565" spans="1:9" x14ac:dyDescent="0.2">
      <c r="A565" s="253"/>
      <c r="B565" s="253"/>
      <c r="C565" s="253"/>
      <c r="D565" s="253"/>
      <c r="E565" s="253"/>
      <c r="F565" s="253"/>
      <c r="G565" s="253"/>
      <c r="H565" s="253"/>
      <c r="I565" s="253"/>
    </row>
    <row r="566" spans="1:9" x14ac:dyDescent="0.2">
      <c r="A566" s="253"/>
      <c r="B566" s="253"/>
      <c r="C566" s="253"/>
      <c r="D566" s="253"/>
      <c r="E566" s="253"/>
      <c r="F566" s="253"/>
      <c r="G566" s="253"/>
      <c r="H566" s="253"/>
      <c r="I566" s="253"/>
    </row>
    <row r="567" spans="1:9" x14ac:dyDescent="0.2">
      <c r="A567" s="253"/>
      <c r="B567" s="253"/>
      <c r="C567" s="253"/>
      <c r="D567" s="253"/>
      <c r="E567" s="253"/>
      <c r="F567" s="253"/>
      <c r="G567" s="253"/>
      <c r="H567" s="253"/>
      <c r="I567" s="253"/>
    </row>
    <row r="568" spans="1:9" x14ac:dyDescent="0.2">
      <c r="A568" s="253"/>
      <c r="B568" s="253"/>
      <c r="C568" s="253"/>
      <c r="D568" s="253"/>
      <c r="E568" s="253"/>
      <c r="F568" s="253"/>
      <c r="G568" s="253"/>
      <c r="H568" s="253"/>
      <c r="I568" s="253"/>
    </row>
    <row r="569" spans="1:9" x14ac:dyDescent="0.2">
      <c r="A569" s="253"/>
      <c r="B569" s="253"/>
      <c r="C569" s="253"/>
      <c r="D569" s="253"/>
      <c r="E569" s="253"/>
      <c r="F569" s="253"/>
      <c r="G569" s="253"/>
      <c r="H569" s="253"/>
      <c r="I569" s="253"/>
    </row>
    <row r="570" spans="1:9" x14ac:dyDescent="0.2">
      <c r="A570" s="253"/>
      <c r="B570" s="253"/>
      <c r="C570" s="253"/>
      <c r="D570" s="253"/>
      <c r="E570" s="253"/>
      <c r="F570" s="253"/>
      <c r="G570" s="253"/>
      <c r="H570" s="253"/>
      <c r="I570" s="253"/>
    </row>
    <row r="571" spans="1:9" x14ac:dyDescent="0.2">
      <c r="A571" s="253"/>
      <c r="B571" s="253"/>
      <c r="C571" s="253"/>
      <c r="D571" s="253"/>
      <c r="E571" s="253"/>
      <c r="F571" s="253"/>
      <c r="G571" s="253"/>
      <c r="H571" s="253"/>
      <c r="I571" s="253"/>
    </row>
    <row r="572" spans="1:9" x14ac:dyDescent="0.2">
      <c r="A572" s="253"/>
      <c r="B572" s="253"/>
      <c r="C572" s="253"/>
      <c r="D572" s="253"/>
      <c r="E572" s="253"/>
      <c r="F572" s="253"/>
      <c r="G572" s="253"/>
      <c r="H572" s="253"/>
      <c r="I572" s="253"/>
    </row>
    <row r="573" spans="1:9" x14ac:dyDescent="0.2">
      <c r="A573" s="253"/>
      <c r="B573" s="253"/>
      <c r="C573" s="253"/>
      <c r="D573" s="253"/>
      <c r="E573" s="253"/>
      <c r="F573" s="253"/>
      <c r="G573" s="253"/>
      <c r="H573" s="253"/>
      <c r="I573" s="253"/>
    </row>
    <row r="574" spans="1:9" x14ac:dyDescent="0.2">
      <c r="A574" s="253"/>
      <c r="B574" s="253"/>
      <c r="C574" s="253"/>
      <c r="D574" s="253"/>
      <c r="E574" s="253"/>
      <c r="F574" s="253"/>
      <c r="G574" s="253"/>
      <c r="H574" s="253"/>
      <c r="I574" s="253"/>
    </row>
    <row r="575" spans="1:9" x14ac:dyDescent="0.2">
      <c r="A575" s="253"/>
      <c r="B575" s="253"/>
      <c r="C575" s="253"/>
      <c r="D575" s="253"/>
      <c r="E575" s="253"/>
      <c r="F575" s="253"/>
      <c r="G575" s="253"/>
      <c r="H575" s="253"/>
      <c r="I575" s="253"/>
    </row>
    <row r="576" spans="1:9" x14ac:dyDescent="0.2">
      <c r="A576" s="253"/>
      <c r="B576" s="253"/>
      <c r="C576" s="253"/>
      <c r="D576" s="253"/>
      <c r="E576" s="253"/>
      <c r="F576" s="253"/>
      <c r="G576" s="253"/>
      <c r="H576" s="253"/>
      <c r="I576" s="253"/>
    </row>
    <row r="577" spans="1:9" x14ac:dyDescent="0.2">
      <c r="A577" s="253"/>
      <c r="B577" s="253"/>
      <c r="C577" s="253"/>
      <c r="D577" s="253"/>
      <c r="E577" s="253"/>
      <c r="F577" s="253"/>
      <c r="G577" s="253"/>
      <c r="H577" s="253"/>
      <c r="I577" s="253"/>
    </row>
    <row r="578" spans="1:9" x14ac:dyDescent="0.2">
      <c r="A578" s="253"/>
      <c r="B578" s="253"/>
      <c r="C578" s="253"/>
      <c r="D578" s="253"/>
      <c r="E578" s="253"/>
      <c r="F578" s="253"/>
      <c r="G578" s="253"/>
      <c r="H578" s="253"/>
      <c r="I578" s="253"/>
    </row>
    <row r="579" spans="1:9" x14ac:dyDescent="0.2">
      <c r="A579" s="253"/>
      <c r="B579" s="253"/>
      <c r="C579" s="253"/>
      <c r="D579" s="253"/>
      <c r="E579" s="253"/>
      <c r="F579" s="253"/>
      <c r="G579" s="253"/>
      <c r="H579" s="253"/>
      <c r="I579" s="253"/>
    </row>
    <row r="580" spans="1:9" x14ac:dyDescent="0.2">
      <c r="A580" s="253"/>
      <c r="B580" s="253"/>
      <c r="C580" s="253"/>
      <c r="D580" s="253"/>
      <c r="E580" s="253"/>
      <c r="F580" s="253"/>
      <c r="G580" s="253"/>
      <c r="H580" s="253"/>
      <c r="I580" s="253"/>
    </row>
    <row r="581" spans="1:9" x14ac:dyDescent="0.2">
      <c r="A581" s="253"/>
      <c r="B581" s="253"/>
      <c r="C581" s="253"/>
      <c r="D581" s="253"/>
      <c r="E581" s="253"/>
      <c r="F581" s="253"/>
      <c r="G581" s="253"/>
      <c r="H581" s="253"/>
      <c r="I581" s="253"/>
    </row>
    <row r="582" spans="1:9" x14ac:dyDescent="0.2">
      <c r="A582" s="253"/>
      <c r="B582" s="253"/>
      <c r="C582" s="253"/>
      <c r="D582" s="253"/>
      <c r="E582" s="253"/>
      <c r="F582" s="253"/>
      <c r="G582" s="253"/>
      <c r="H582" s="253"/>
      <c r="I582" s="253"/>
    </row>
    <row r="583" spans="1:9" x14ac:dyDescent="0.2">
      <c r="A583" s="253"/>
      <c r="B583" s="253"/>
      <c r="C583" s="253"/>
      <c r="D583" s="253"/>
      <c r="E583" s="253"/>
      <c r="F583" s="253"/>
      <c r="G583" s="253"/>
      <c r="H583" s="253"/>
      <c r="I583" s="253"/>
    </row>
    <row r="584" spans="1:9" x14ac:dyDescent="0.2">
      <c r="A584" s="253"/>
      <c r="B584" s="253"/>
      <c r="C584" s="253"/>
      <c r="D584" s="253"/>
      <c r="E584" s="253"/>
      <c r="F584" s="253"/>
      <c r="G584" s="253"/>
      <c r="H584" s="253"/>
      <c r="I584" s="253"/>
    </row>
    <row r="585" spans="1:9" x14ac:dyDescent="0.2">
      <c r="A585" s="253"/>
      <c r="B585" s="253"/>
      <c r="C585" s="253"/>
      <c r="D585" s="253"/>
      <c r="E585" s="253"/>
      <c r="F585" s="253"/>
      <c r="G585" s="253"/>
      <c r="H585" s="253"/>
      <c r="I585" s="253"/>
    </row>
    <row r="586" spans="1:9" x14ac:dyDescent="0.2">
      <c r="A586" s="253"/>
      <c r="B586" s="253"/>
      <c r="C586" s="253"/>
      <c r="D586" s="253"/>
      <c r="E586" s="253"/>
      <c r="F586" s="253"/>
      <c r="G586" s="253"/>
      <c r="H586" s="253"/>
      <c r="I586" s="253"/>
    </row>
    <row r="587" spans="1:9" x14ac:dyDescent="0.2">
      <c r="A587" s="253"/>
      <c r="B587" s="253"/>
      <c r="C587" s="253"/>
      <c r="D587" s="253"/>
      <c r="E587" s="253"/>
      <c r="F587" s="253"/>
      <c r="G587" s="253"/>
      <c r="H587" s="253"/>
      <c r="I587" s="253"/>
    </row>
    <row r="588" spans="1:9" x14ac:dyDescent="0.2">
      <c r="A588" s="253"/>
      <c r="B588" s="253"/>
      <c r="C588" s="253"/>
      <c r="D588" s="253"/>
      <c r="E588" s="253"/>
      <c r="F588" s="253"/>
      <c r="G588" s="253"/>
      <c r="H588" s="253"/>
      <c r="I588" s="253"/>
    </row>
    <row r="589" spans="1:9" x14ac:dyDescent="0.2">
      <c r="A589" s="253"/>
      <c r="B589" s="253"/>
      <c r="C589" s="253"/>
      <c r="D589" s="253"/>
      <c r="E589" s="253"/>
      <c r="F589" s="253"/>
      <c r="G589" s="253"/>
      <c r="H589" s="253"/>
      <c r="I589" s="253"/>
    </row>
    <row r="590" spans="1:9" x14ac:dyDescent="0.2">
      <c r="A590" s="253"/>
      <c r="B590" s="253"/>
      <c r="C590" s="253"/>
      <c r="D590" s="253"/>
      <c r="E590" s="253"/>
      <c r="F590" s="253"/>
      <c r="G590" s="253"/>
      <c r="H590" s="253"/>
      <c r="I590" s="253"/>
    </row>
    <row r="591" spans="1:9" x14ac:dyDescent="0.2">
      <c r="A591" s="253"/>
      <c r="B591" s="253"/>
      <c r="C591" s="253"/>
      <c r="D591" s="253"/>
      <c r="E591" s="253"/>
      <c r="F591" s="253"/>
      <c r="G591" s="253"/>
      <c r="H591" s="253"/>
      <c r="I591" s="253"/>
    </row>
    <row r="592" spans="1:9" x14ac:dyDescent="0.2">
      <c r="A592" s="253"/>
      <c r="B592" s="253"/>
      <c r="C592" s="253"/>
      <c r="D592" s="253"/>
      <c r="E592" s="253"/>
      <c r="F592" s="253"/>
      <c r="G592" s="253"/>
      <c r="H592" s="253"/>
      <c r="I592" s="253"/>
    </row>
    <row r="593" spans="1:9" x14ac:dyDescent="0.2">
      <c r="A593" s="253"/>
      <c r="B593" s="253"/>
      <c r="C593" s="253"/>
      <c r="D593" s="253"/>
      <c r="E593" s="253"/>
      <c r="F593" s="253"/>
      <c r="G593" s="253"/>
      <c r="H593" s="253"/>
      <c r="I593" s="253"/>
    </row>
    <row r="594" spans="1:9" x14ac:dyDescent="0.2">
      <c r="A594" s="253"/>
      <c r="B594" s="253"/>
      <c r="C594" s="253"/>
      <c r="D594" s="253"/>
      <c r="E594" s="253"/>
      <c r="F594" s="253"/>
      <c r="G594" s="253"/>
      <c r="H594" s="253"/>
      <c r="I594" s="253"/>
    </row>
    <row r="595" spans="1:9" x14ac:dyDescent="0.2">
      <c r="A595" s="253"/>
      <c r="B595" s="253"/>
      <c r="C595" s="253"/>
      <c r="D595" s="253"/>
      <c r="E595" s="253"/>
      <c r="F595" s="253"/>
      <c r="G595" s="253"/>
      <c r="H595" s="253"/>
      <c r="I595" s="253"/>
    </row>
    <row r="596" spans="1:9" x14ac:dyDescent="0.2">
      <c r="A596" s="253"/>
      <c r="B596" s="253"/>
      <c r="C596" s="253"/>
      <c r="D596" s="253"/>
      <c r="E596" s="253"/>
      <c r="F596" s="253"/>
      <c r="G596" s="253"/>
      <c r="H596" s="253"/>
      <c r="I596" s="253"/>
    </row>
    <row r="597" spans="1:9" x14ac:dyDescent="0.2">
      <c r="A597" s="253"/>
      <c r="B597" s="253"/>
      <c r="C597" s="253"/>
      <c r="D597" s="253"/>
      <c r="E597" s="253"/>
      <c r="F597" s="253"/>
      <c r="G597" s="253"/>
      <c r="H597" s="253"/>
      <c r="I597" s="253"/>
    </row>
    <row r="598" spans="1:9" x14ac:dyDescent="0.2">
      <c r="A598" s="253"/>
      <c r="B598" s="253"/>
      <c r="C598" s="253"/>
      <c r="D598" s="253"/>
      <c r="E598" s="253"/>
      <c r="F598" s="253"/>
      <c r="G598" s="253"/>
      <c r="H598" s="253"/>
      <c r="I598" s="253"/>
    </row>
    <row r="599" spans="1:9" x14ac:dyDescent="0.2">
      <c r="A599" s="253"/>
      <c r="B599" s="253"/>
      <c r="C599" s="253"/>
      <c r="D599" s="253"/>
      <c r="E599" s="253"/>
      <c r="F599" s="253"/>
      <c r="G599" s="253"/>
      <c r="H599" s="253"/>
      <c r="I599" s="253"/>
    </row>
    <row r="600" spans="1:9" x14ac:dyDescent="0.2">
      <c r="A600" s="253"/>
      <c r="B600" s="253"/>
      <c r="C600" s="253"/>
      <c r="D600" s="253"/>
      <c r="E600" s="253"/>
      <c r="F600" s="253"/>
      <c r="G600" s="253"/>
      <c r="H600" s="253"/>
      <c r="I600" s="253"/>
    </row>
    <row r="601" spans="1:9" x14ac:dyDescent="0.2">
      <c r="A601" s="253"/>
      <c r="B601" s="253"/>
      <c r="C601" s="253"/>
      <c r="D601" s="253"/>
      <c r="E601" s="253"/>
      <c r="F601" s="253"/>
      <c r="G601" s="253"/>
      <c r="H601" s="253"/>
      <c r="I601" s="253"/>
    </row>
    <row r="602" spans="1:9" x14ac:dyDescent="0.2">
      <c r="A602" s="253"/>
      <c r="B602" s="253"/>
      <c r="C602" s="253"/>
      <c r="D602" s="253"/>
      <c r="E602" s="253"/>
      <c r="F602" s="253"/>
      <c r="G602" s="253"/>
      <c r="H602" s="253"/>
      <c r="I602" s="253"/>
    </row>
    <row r="603" spans="1:9" x14ac:dyDescent="0.2">
      <c r="A603" s="253"/>
      <c r="B603" s="253"/>
      <c r="C603" s="253"/>
      <c r="D603" s="253"/>
      <c r="E603" s="253"/>
      <c r="F603" s="253"/>
      <c r="G603" s="253"/>
      <c r="H603" s="253"/>
      <c r="I603" s="253"/>
    </row>
    <row r="604" spans="1:9" x14ac:dyDescent="0.2">
      <c r="A604" s="253"/>
      <c r="B604" s="253"/>
      <c r="C604" s="253"/>
      <c r="D604" s="253"/>
      <c r="E604" s="253"/>
      <c r="F604" s="253"/>
      <c r="G604" s="253"/>
      <c r="H604" s="253"/>
      <c r="I604" s="253"/>
    </row>
    <row r="605" spans="1:9" x14ac:dyDescent="0.2">
      <c r="A605" s="253"/>
      <c r="B605" s="253"/>
      <c r="C605" s="253"/>
      <c r="D605" s="253"/>
      <c r="E605" s="253"/>
      <c r="F605" s="253"/>
      <c r="G605" s="253"/>
      <c r="H605" s="253"/>
      <c r="I605" s="253"/>
    </row>
    <row r="606" spans="1:9" x14ac:dyDescent="0.2">
      <c r="A606" s="253"/>
      <c r="B606" s="253"/>
      <c r="C606" s="253"/>
      <c r="D606" s="253"/>
      <c r="E606" s="253"/>
      <c r="F606" s="253"/>
      <c r="G606" s="253"/>
      <c r="H606" s="253"/>
      <c r="I606" s="253"/>
    </row>
    <row r="607" spans="1:9" x14ac:dyDescent="0.2">
      <c r="A607" s="253"/>
      <c r="B607" s="253"/>
      <c r="C607" s="253"/>
      <c r="D607" s="253"/>
      <c r="E607" s="253"/>
      <c r="F607" s="253"/>
      <c r="G607" s="253"/>
      <c r="H607" s="253"/>
      <c r="I607" s="253"/>
    </row>
    <row r="608" spans="1:9" x14ac:dyDescent="0.2">
      <c r="A608" s="253"/>
      <c r="B608" s="253"/>
      <c r="C608" s="253"/>
      <c r="D608" s="253"/>
      <c r="E608" s="253"/>
      <c r="F608" s="253"/>
      <c r="G608" s="253"/>
      <c r="H608" s="253"/>
      <c r="I608" s="253"/>
    </row>
    <row r="609" spans="1:9" x14ac:dyDescent="0.2">
      <c r="A609" s="253"/>
      <c r="B609" s="253"/>
      <c r="C609" s="253"/>
      <c r="D609" s="253"/>
      <c r="E609" s="253"/>
      <c r="F609" s="253"/>
      <c r="G609" s="253"/>
      <c r="H609" s="253"/>
      <c r="I609" s="253"/>
    </row>
    <row r="610" spans="1:9" x14ac:dyDescent="0.2">
      <c r="A610" s="253"/>
      <c r="B610" s="253"/>
      <c r="C610" s="253"/>
      <c r="D610" s="253"/>
      <c r="E610" s="253"/>
      <c r="F610" s="253"/>
      <c r="G610" s="253"/>
      <c r="H610" s="253"/>
      <c r="I610" s="253"/>
    </row>
    <row r="611" spans="1:9" x14ac:dyDescent="0.2">
      <c r="A611" s="253"/>
      <c r="B611" s="253"/>
      <c r="C611" s="253"/>
      <c r="D611" s="253"/>
      <c r="E611" s="253"/>
      <c r="F611" s="253"/>
      <c r="G611" s="253"/>
      <c r="H611" s="253"/>
      <c r="I611" s="253"/>
    </row>
    <row r="612" spans="1:9" x14ac:dyDescent="0.2">
      <c r="A612" s="253"/>
      <c r="B612" s="253"/>
      <c r="C612" s="253"/>
      <c r="D612" s="253"/>
      <c r="E612" s="253"/>
      <c r="F612" s="253"/>
      <c r="G612" s="253"/>
      <c r="H612" s="253"/>
      <c r="I612" s="253"/>
    </row>
    <row r="613" spans="1:9" x14ac:dyDescent="0.2">
      <c r="A613" s="253"/>
      <c r="B613" s="253"/>
      <c r="C613" s="253"/>
      <c r="D613" s="253"/>
      <c r="E613" s="253"/>
      <c r="F613" s="253"/>
      <c r="G613" s="253"/>
      <c r="H613" s="253"/>
      <c r="I613" s="253"/>
    </row>
    <row r="614" spans="1:9" x14ac:dyDescent="0.2">
      <c r="A614" s="253"/>
      <c r="B614" s="253"/>
      <c r="C614" s="253"/>
      <c r="D614" s="253"/>
      <c r="E614" s="253"/>
      <c r="F614" s="253"/>
      <c r="G614" s="253"/>
      <c r="H614" s="253"/>
      <c r="I614" s="253"/>
    </row>
    <row r="615" spans="1:9" x14ac:dyDescent="0.2">
      <c r="A615" s="253"/>
      <c r="B615" s="253"/>
      <c r="C615" s="253"/>
      <c r="D615" s="253"/>
      <c r="E615" s="253"/>
      <c r="F615" s="253"/>
      <c r="G615" s="253"/>
      <c r="H615" s="253"/>
      <c r="I615" s="253"/>
    </row>
    <row r="616" spans="1:9" x14ac:dyDescent="0.2">
      <c r="A616" s="253"/>
      <c r="B616" s="253"/>
      <c r="C616" s="253"/>
      <c r="D616" s="253"/>
      <c r="E616" s="253"/>
      <c r="F616" s="253"/>
      <c r="G616" s="253"/>
      <c r="H616" s="253"/>
      <c r="I616" s="253"/>
    </row>
    <row r="617" spans="1:9" x14ac:dyDescent="0.2">
      <c r="A617" s="253"/>
      <c r="B617" s="253"/>
      <c r="C617" s="253"/>
      <c r="D617" s="253"/>
      <c r="E617" s="253"/>
      <c r="F617" s="253"/>
      <c r="G617" s="253"/>
      <c r="H617" s="253"/>
      <c r="I617" s="253"/>
    </row>
    <row r="618" spans="1:9" x14ac:dyDescent="0.2">
      <c r="A618" s="253"/>
      <c r="B618" s="253"/>
      <c r="C618" s="253"/>
      <c r="D618" s="253"/>
      <c r="E618" s="253"/>
      <c r="F618" s="253"/>
      <c r="G618" s="253"/>
      <c r="H618" s="253"/>
      <c r="I618" s="253"/>
    </row>
    <row r="619" spans="1:9" x14ac:dyDescent="0.2">
      <c r="A619" s="253"/>
      <c r="B619" s="253"/>
      <c r="C619" s="253"/>
      <c r="D619" s="253"/>
      <c r="E619" s="253"/>
      <c r="F619" s="253"/>
      <c r="G619" s="253"/>
      <c r="H619" s="253"/>
      <c r="I619" s="253"/>
    </row>
    <row r="620" spans="1:9" x14ac:dyDescent="0.2">
      <c r="A620" s="253"/>
      <c r="B620" s="253"/>
      <c r="C620" s="253"/>
      <c r="D620" s="253"/>
      <c r="E620" s="253"/>
      <c r="F620" s="253"/>
      <c r="G620" s="253"/>
      <c r="H620" s="253"/>
      <c r="I620" s="253"/>
    </row>
    <row r="621" spans="1:9" x14ac:dyDescent="0.2">
      <c r="A621" s="253"/>
      <c r="B621" s="253"/>
      <c r="C621" s="253"/>
      <c r="D621" s="253"/>
      <c r="E621" s="253"/>
      <c r="F621" s="253"/>
      <c r="G621" s="253"/>
      <c r="H621" s="253"/>
      <c r="I621" s="253"/>
    </row>
    <row r="622" spans="1:9" x14ac:dyDescent="0.2">
      <c r="A622" s="253"/>
      <c r="B622" s="253"/>
      <c r="C622" s="253"/>
      <c r="D622" s="253"/>
      <c r="E622" s="253"/>
      <c r="F622" s="253"/>
      <c r="G622" s="253"/>
      <c r="H622" s="253"/>
      <c r="I622" s="253"/>
    </row>
    <row r="623" spans="1:9" x14ac:dyDescent="0.2">
      <c r="A623" s="253"/>
      <c r="B623" s="253"/>
      <c r="C623" s="253"/>
      <c r="D623" s="253"/>
      <c r="E623" s="253"/>
      <c r="F623" s="253"/>
      <c r="G623" s="253"/>
      <c r="H623" s="253"/>
      <c r="I623" s="253"/>
    </row>
    <row r="624" spans="1:9" x14ac:dyDescent="0.2">
      <c r="A624" s="253"/>
      <c r="B624" s="253"/>
      <c r="C624" s="253"/>
      <c r="D624" s="253"/>
      <c r="E624" s="253"/>
      <c r="F624" s="253"/>
      <c r="G624" s="253"/>
      <c r="H624" s="253"/>
      <c r="I624" s="253"/>
    </row>
    <row r="625" spans="1:9" x14ac:dyDescent="0.2">
      <c r="A625" s="253"/>
      <c r="B625" s="253"/>
      <c r="C625" s="253"/>
      <c r="D625" s="253"/>
      <c r="E625" s="253"/>
      <c r="F625" s="253"/>
      <c r="G625" s="253"/>
      <c r="H625" s="253"/>
      <c r="I625" s="253"/>
    </row>
    <row r="626" spans="1:9" x14ac:dyDescent="0.2">
      <c r="A626" s="253"/>
      <c r="B626" s="253"/>
      <c r="C626" s="253"/>
      <c r="D626" s="253"/>
      <c r="E626" s="253"/>
      <c r="F626" s="253"/>
      <c r="G626" s="253"/>
      <c r="H626" s="253"/>
      <c r="I626" s="253"/>
    </row>
    <row r="627" spans="1:9" x14ac:dyDescent="0.2">
      <c r="A627" s="253"/>
      <c r="B627" s="253"/>
      <c r="C627" s="253"/>
      <c r="D627" s="253"/>
      <c r="E627" s="253"/>
      <c r="F627" s="253"/>
      <c r="G627" s="253"/>
      <c r="H627" s="253"/>
      <c r="I627" s="253"/>
    </row>
    <row r="628" spans="1:9" x14ac:dyDescent="0.2">
      <c r="A628" s="253"/>
      <c r="B628" s="253"/>
      <c r="C628" s="253"/>
      <c r="D628" s="253"/>
      <c r="E628" s="253"/>
      <c r="F628" s="253"/>
      <c r="G628" s="253"/>
      <c r="H628" s="253"/>
      <c r="I628" s="253"/>
    </row>
    <row r="629" spans="1:9" x14ac:dyDescent="0.2">
      <c r="A629" s="253"/>
      <c r="B629" s="253"/>
      <c r="C629" s="253"/>
      <c r="D629" s="253"/>
      <c r="E629" s="253"/>
      <c r="F629" s="253"/>
      <c r="G629" s="253"/>
      <c r="H629" s="253"/>
      <c r="I629" s="253"/>
    </row>
    <row r="630" spans="1:9" x14ac:dyDescent="0.2">
      <c r="A630" s="253"/>
      <c r="B630" s="253"/>
      <c r="C630" s="253"/>
      <c r="D630" s="253"/>
      <c r="E630" s="253"/>
      <c r="F630" s="253"/>
      <c r="G630" s="253"/>
      <c r="H630" s="253"/>
      <c r="I630" s="253"/>
    </row>
    <row r="631" spans="1:9" x14ac:dyDescent="0.2">
      <c r="A631" s="253"/>
      <c r="B631" s="253"/>
      <c r="C631" s="253"/>
      <c r="D631" s="253"/>
      <c r="E631" s="253"/>
      <c r="F631" s="253"/>
      <c r="G631" s="253"/>
      <c r="H631" s="253"/>
      <c r="I631" s="253"/>
    </row>
    <row r="632" spans="1:9" x14ac:dyDescent="0.2">
      <c r="A632" s="253"/>
      <c r="B632" s="253"/>
      <c r="C632" s="253"/>
      <c r="D632" s="253"/>
      <c r="E632" s="253"/>
      <c r="F632" s="253"/>
      <c r="G632" s="253"/>
      <c r="H632" s="253"/>
      <c r="I632" s="253"/>
    </row>
    <row r="633" spans="1:9" x14ac:dyDescent="0.2">
      <c r="A633" s="253"/>
      <c r="B633" s="253"/>
      <c r="C633" s="253"/>
      <c r="D633" s="253"/>
      <c r="E633" s="253"/>
      <c r="F633" s="253"/>
      <c r="G633" s="253"/>
      <c r="H633" s="253"/>
      <c r="I633" s="253"/>
    </row>
    <row r="634" spans="1:9" x14ac:dyDescent="0.2">
      <c r="A634" s="253"/>
      <c r="B634" s="253"/>
      <c r="C634" s="253"/>
      <c r="D634" s="253"/>
      <c r="E634" s="253"/>
      <c r="F634" s="253"/>
      <c r="G634" s="253"/>
      <c r="H634" s="253"/>
      <c r="I634" s="253"/>
    </row>
    <row r="635" spans="1:9" x14ac:dyDescent="0.2">
      <c r="A635" s="253"/>
      <c r="B635" s="253"/>
      <c r="C635" s="253"/>
      <c r="D635" s="253"/>
      <c r="E635" s="253"/>
      <c r="F635" s="253"/>
      <c r="G635" s="253"/>
      <c r="H635" s="253"/>
      <c r="I635" s="253"/>
    </row>
    <row r="636" spans="1:9" x14ac:dyDescent="0.2">
      <c r="A636" s="253"/>
      <c r="B636" s="253"/>
      <c r="C636" s="253"/>
      <c r="D636" s="253"/>
      <c r="E636" s="253"/>
      <c r="F636" s="253"/>
      <c r="G636" s="253"/>
      <c r="H636" s="253"/>
      <c r="I636" s="253"/>
    </row>
    <row r="637" spans="1:9" x14ac:dyDescent="0.2">
      <c r="A637" s="253"/>
      <c r="B637" s="253"/>
      <c r="C637" s="253"/>
      <c r="D637" s="253"/>
      <c r="E637" s="253"/>
      <c r="F637" s="253"/>
      <c r="G637" s="253"/>
      <c r="H637" s="253"/>
      <c r="I637" s="253"/>
    </row>
    <row r="638" spans="1:9" x14ac:dyDescent="0.2">
      <c r="A638" s="253"/>
      <c r="B638" s="253"/>
      <c r="C638" s="253"/>
      <c r="D638" s="253"/>
      <c r="E638" s="253"/>
      <c r="F638" s="253"/>
      <c r="G638" s="253"/>
      <c r="H638" s="253"/>
      <c r="I638" s="253"/>
    </row>
    <row r="639" spans="1:9" x14ac:dyDescent="0.2">
      <c r="A639" s="253"/>
      <c r="B639" s="253"/>
      <c r="C639" s="253"/>
      <c r="D639" s="253"/>
      <c r="E639" s="253"/>
      <c r="F639" s="253"/>
      <c r="G639" s="253"/>
      <c r="H639" s="253"/>
      <c r="I639" s="253"/>
    </row>
    <row r="640" spans="1:9" x14ac:dyDescent="0.2">
      <c r="A640" s="253"/>
      <c r="B640" s="253"/>
      <c r="C640" s="253"/>
      <c r="D640" s="253"/>
      <c r="E640" s="253"/>
      <c r="F640" s="253"/>
      <c r="G640" s="253"/>
      <c r="H640" s="253"/>
      <c r="I640" s="253"/>
    </row>
    <row r="641" spans="1:9" x14ac:dyDescent="0.2">
      <c r="A641" s="253"/>
      <c r="B641" s="253"/>
      <c r="C641" s="253"/>
      <c r="D641" s="253"/>
      <c r="E641" s="253"/>
      <c r="F641" s="253"/>
      <c r="G641" s="253"/>
      <c r="H641" s="253"/>
      <c r="I641" s="253"/>
    </row>
    <row r="642" spans="1:9" x14ac:dyDescent="0.2">
      <c r="A642" s="253"/>
      <c r="B642" s="253"/>
      <c r="C642" s="253"/>
      <c r="D642" s="253"/>
      <c r="E642" s="253"/>
      <c r="F642" s="253"/>
      <c r="G642" s="253"/>
      <c r="H642" s="253"/>
      <c r="I642" s="253"/>
    </row>
    <row r="643" spans="1:9" x14ac:dyDescent="0.2">
      <c r="A643" s="253"/>
      <c r="B643" s="253"/>
      <c r="C643" s="253"/>
      <c r="D643" s="253"/>
      <c r="E643" s="253"/>
      <c r="F643" s="253"/>
      <c r="G643" s="253"/>
      <c r="H643" s="253"/>
      <c r="I643" s="253"/>
    </row>
    <row r="644" spans="1:9" x14ac:dyDescent="0.2">
      <c r="A644" s="253"/>
      <c r="B644" s="253"/>
      <c r="C644" s="253"/>
      <c r="D644" s="253"/>
      <c r="E644" s="253"/>
      <c r="F644" s="253"/>
      <c r="G644" s="253"/>
      <c r="H644" s="253"/>
      <c r="I644" s="253"/>
    </row>
    <row r="645" spans="1:9" x14ac:dyDescent="0.2">
      <c r="A645" s="253"/>
      <c r="B645" s="253"/>
      <c r="C645" s="253"/>
      <c r="D645" s="253"/>
      <c r="E645" s="253"/>
      <c r="F645" s="253"/>
      <c r="G645" s="253"/>
      <c r="H645" s="253"/>
      <c r="I645" s="253"/>
    </row>
    <row r="646" spans="1:9" x14ac:dyDescent="0.2">
      <c r="A646" s="253"/>
      <c r="B646" s="253"/>
      <c r="C646" s="253"/>
      <c r="D646" s="253"/>
      <c r="E646" s="253"/>
      <c r="F646" s="253"/>
      <c r="G646" s="253"/>
      <c r="H646" s="253"/>
      <c r="I646" s="253"/>
    </row>
    <row r="647" spans="1:9" x14ac:dyDescent="0.2">
      <c r="A647" s="253"/>
      <c r="B647" s="253"/>
      <c r="C647" s="253"/>
      <c r="D647" s="253"/>
      <c r="E647" s="253"/>
      <c r="F647" s="253"/>
      <c r="G647" s="253"/>
      <c r="H647" s="253"/>
      <c r="I647" s="253"/>
    </row>
    <row r="648" spans="1:9" x14ac:dyDescent="0.2">
      <c r="A648" s="253"/>
      <c r="B648" s="253"/>
      <c r="C648" s="253"/>
      <c r="D648" s="253"/>
      <c r="E648" s="253"/>
      <c r="F648" s="253"/>
      <c r="G648" s="253"/>
      <c r="H648" s="253"/>
      <c r="I648" s="253"/>
    </row>
    <row r="649" spans="1:9" x14ac:dyDescent="0.2">
      <c r="A649" s="253"/>
      <c r="B649" s="253"/>
      <c r="C649" s="253"/>
      <c r="D649" s="253"/>
      <c r="E649" s="253"/>
      <c r="F649" s="253"/>
      <c r="G649" s="253"/>
      <c r="H649" s="253"/>
      <c r="I649" s="253"/>
    </row>
    <row r="650" spans="1:9" x14ac:dyDescent="0.2">
      <c r="A650" s="253"/>
      <c r="B650" s="253"/>
      <c r="C650" s="253"/>
      <c r="D650" s="253"/>
      <c r="E650" s="253"/>
      <c r="F650" s="253"/>
      <c r="G650" s="253"/>
      <c r="H650" s="253"/>
      <c r="I650" s="253"/>
    </row>
    <row r="651" spans="1:9" x14ac:dyDescent="0.2">
      <c r="A651" s="253"/>
      <c r="B651" s="253"/>
      <c r="C651" s="253"/>
      <c r="D651" s="253"/>
      <c r="E651" s="253"/>
      <c r="F651" s="253"/>
      <c r="G651" s="253"/>
      <c r="H651" s="253"/>
      <c r="I651" s="253"/>
    </row>
    <row r="652" spans="1:9" x14ac:dyDescent="0.2">
      <c r="A652" s="253"/>
      <c r="B652" s="253"/>
      <c r="C652" s="253"/>
      <c r="D652" s="253"/>
      <c r="E652" s="253"/>
      <c r="F652" s="253"/>
      <c r="G652" s="253"/>
      <c r="H652" s="253"/>
      <c r="I652" s="253"/>
    </row>
    <row r="653" spans="1:9" x14ac:dyDescent="0.2">
      <c r="A653" s="253"/>
      <c r="B653" s="253"/>
      <c r="C653" s="253"/>
      <c r="D653" s="253"/>
      <c r="E653" s="253"/>
      <c r="F653" s="253"/>
      <c r="G653" s="253"/>
      <c r="H653" s="253"/>
      <c r="I653" s="253"/>
    </row>
    <row r="654" spans="1:9" x14ac:dyDescent="0.2">
      <c r="A654" s="253"/>
      <c r="B654" s="253"/>
      <c r="C654" s="253"/>
      <c r="D654" s="253"/>
      <c r="E654" s="253"/>
      <c r="F654" s="253"/>
      <c r="G654" s="253"/>
      <c r="H654" s="253"/>
      <c r="I654" s="253"/>
    </row>
    <row r="655" spans="1:9" x14ac:dyDescent="0.2">
      <c r="A655" s="253"/>
      <c r="B655" s="253"/>
      <c r="C655" s="253"/>
      <c r="D655" s="253"/>
      <c r="E655" s="253"/>
      <c r="F655" s="253"/>
      <c r="G655" s="253"/>
      <c r="H655" s="253"/>
      <c r="I655" s="253"/>
    </row>
    <row r="656" spans="1:9" x14ac:dyDescent="0.2">
      <c r="A656" s="253"/>
      <c r="B656" s="253"/>
      <c r="C656" s="253"/>
      <c r="D656" s="253"/>
      <c r="E656" s="253"/>
      <c r="F656" s="253"/>
      <c r="G656" s="253"/>
      <c r="H656" s="253"/>
      <c r="I656" s="253"/>
    </row>
    <row r="657" spans="1:9" x14ac:dyDescent="0.2">
      <c r="A657" s="253"/>
      <c r="B657" s="253"/>
      <c r="C657" s="253"/>
      <c r="D657" s="253"/>
      <c r="E657" s="253"/>
      <c r="F657" s="253"/>
      <c r="G657" s="253"/>
      <c r="H657" s="253"/>
      <c r="I657" s="253"/>
    </row>
    <row r="658" spans="1:9" x14ac:dyDescent="0.2">
      <c r="A658" s="253"/>
      <c r="B658" s="253"/>
      <c r="C658" s="253"/>
      <c r="D658" s="253"/>
      <c r="E658" s="253"/>
      <c r="F658" s="253"/>
      <c r="G658" s="253"/>
      <c r="H658" s="253"/>
      <c r="I658" s="253"/>
    </row>
    <row r="659" spans="1:9" x14ac:dyDescent="0.2">
      <c r="A659" s="253"/>
      <c r="B659" s="253"/>
      <c r="C659" s="253"/>
      <c r="D659" s="253"/>
      <c r="E659" s="253"/>
      <c r="F659" s="253"/>
      <c r="G659" s="253"/>
      <c r="H659" s="253"/>
      <c r="I659" s="253"/>
    </row>
    <row r="660" spans="1:9" x14ac:dyDescent="0.2">
      <c r="A660" s="253"/>
      <c r="B660" s="253"/>
      <c r="C660" s="253"/>
      <c r="D660" s="253"/>
      <c r="E660" s="253"/>
      <c r="F660" s="253"/>
      <c r="G660" s="253"/>
      <c r="H660" s="253"/>
      <c r="I660" s="253"/>
    </row>
    <row r="661" spans="1:9" x14ac:dyDescent="0.2">
      <c r="A661" s="253"/>
      <c r="B661" s="253"/>
      <c r="C661" s="253"/>
      <c r="D661" s="253"/>
      <c r="E661" s="253"/>
      <c r="F661" s="253"/>
      <c r="G661" s="253"/>
      <c r="H661" s="253"/>
      <c r="I661" s="253"/>
    </row>
    <row r="662" spans="1:9" x14ac:dyDescent="0.2">
      <c r="A662" s="253"/>
      <c r="B662" s="253"/>
      <c r="C662" s="253"/>
      <c r="D662" s="253"/>
      <c r="E662" s="253"/>
      <c r="F662" s="253"/>
      <c r="G662" s="253"/>
      <c r="H662" s="253"/>
      <c r="I662" s="253"/>
    </row>
    <row r="663" spans="1:9" x14ac:dyDescent="0.2">
      <c r="A663" s="253"/>
      <c r="B663" s="253"/>
      <c r="C663" s="253"/>
      <c r="D663" s="253"/>
      <c r="E663" s="253"/>
      <c r="F663" s="253"/>
      <c r="G663" s="253"/>
      <c r="H663" s="253"/>
      <c r="I663" s="253"/>
    </row>
    <row r="664" spans="1:9" x14ac:dyDescent="0.2">
      <c r="A664" s="253"/>
      <c r="B664" s="253"/>
      <c r="C664" s="253"/>
      <c r="D664" s="253"/>
      <c r="E664" s="253"/>
      <c r="F664" s="253"/>
      <c r="G664" s="253"/>
      <c r="H664" s="253"/>
      <c r="I664" s="253"/>
    </row>
    <row r="665" spans="1:9" x14ac:dyDescent="0.2">
      <c r="A665" s="253"/>
      <c r="B665" s="253"/>
      <c r="C665" s="253"/>
      <c r="D665" s="253"/>
      <c r="E665" s="253"/>
      <c r="F665" s="253"/>
      <c r="G665" s="253"/>
      <c r="H665" s="253"/>
      <c r="I665" s="253"/>
    </row>
    <row r="666" spans="1:9" x14ac:dyDescent="0.2">
      <c r="A666" s="253"/>
      <c r="B666" s="253"/>
      <c r="C666" s="253"/>
      <c r="D666" s="253"/>
      <c r="E666" s="253"/>
      <c r="F666" s="253"/>
      <c r="G666" s="253"/>
      <c r="H666" s="253"/>
      <c r="I666" s="253"/>
    </row>
    <row r="667" spans="1:9" x14ac:dyDescent="0.2">
      <c r="A667" s="253"/>
      <c r="B667" s="253"/>
      <c r="C667" s="253"/>
      <c r="D667" s="253"/>
      <c r="E667" s="253"/>
      <c r="F667" s="253"/>
      <c r="G667" s="253"/>
      <c r="H667" s="253"/>
      <c r="I667" s="253"/>
    </row>
    <row r="668" spans="1:9" x14ac:dyDescent="0.2">
      <c r="A668" s="253"/>
      <c r="B668" s="253"/>
      <c r="C668" s="253"/>
      <c r="D668" s="253"/>
      <c r="E668" s="253"/>
      <c r="F668" s="253"/>
      <c r="G668" s="253"/>
      <c r="H668" s="253"/>
      <c r="I668" s="253"/>
    </row>
    <row r="669" spans="1:9" x14ac:dyDescent="0.2">
      <c r="A669" s="253"/>
      <c r="B669" s="253"/>
      <c r="C669" s="253"/>
      <c r="D669" s="253"/>
      <c r="E669" s="253"/>
      <c r="F669" s="253"/>
      <c r="G669" s="253"/>
      <c r="H669" s="253"/>
      <c r="I669" s="253"/>
    </row>
    <row r="670" spans="1:9" x14ac:dyDescent="0.2">
      <c r="A670" s="253"/>
      <c r="B670" s="253"/>
      <c r="C670" s="253"/>
      <c r="D670" s="253"/>
      <c r="E670" s="253"/>
      <c r="F670" s="253"/>
      <c r="G670" s="253"/>
      <c r="H670" s="253"/>
      <c r="I670" s="253"/>
    </row>
    <row r="671" spans="1:9" x14ac:dyDescent="0.2">
      <c r="A671" s="253"/>
      <c r="B671" s="253"/>
      <c r="C671" s="253"/>
      <c r="D671" s="253"/>
      <c r="E671" s="253"/>
      <c r="F671" s="253"/>
      <c r="G671" s="253"/>
      <c r="H671" s="253"/>
      <c r="I671" s="253"/>
    </row>
    <row r="672" spans="1:9" x14ac:dyDescent="0.2">
      <c r="A672" s="253"/>
      <c r="B672" s="253"/>
      <c r="C672" s="253"/>
      <c r="D672" s="253"/>
      <c r="E672" s="253"/>
      <c r="F672" s="253"/>
      <c r="G672" s="253"/>
      <c r="H672" s="253"/>
      <c r="I672" s="253"/>
    </row>
    <row r="673" spans="1:9" x14ac:dyDescent="0.2">
      <c r="A673" s="253"/>
      <c r="B673" s="253"/>
      <c r="C673" s="253"/>
      <c r="D673" s="253"/>
      <c r="E673" s="253"/>
      <c r="F673" s="253"/>
      <c r="G673" s="253"/>
      <c r="H673" s="253"/>
      <c r="I673" s="253"/>
    </row>
    <row r="674" spans="1:9" x14ac:dyDescent="0.2">
      <c r="A674" s="253"/>
      <c r="B674" s="253"/>
      <c r="C674" s="253"/>
      <c r="D674" s="253"/>
      <c r="E674" s="253"/>
      <c r="F674" s="253"/>
      <c r="G674" s="253"/>
      <c r="H674" s="253"/>
      <c r="I674" s="253"/>
    </row>
    <row r="675" spans="1:9" x14ac:dyDescent="0.2">
      <c r="A675" s="253"/>
      <c r="B675" s="253"/>
      <c r="C675" s="253"/>
      <c r="D675" s="253"/>
      <c r="E675" s="253"/>
      <c r="F675" s="253"/>
      <c r="G675" s="253"/>
      <c r="H675" s="253"/>
      <c r="I675" s="253"/>
    </row>
    <row r="676" spans="1:9" x14ac:dyDescent="0.2">
      <c r="A676" s="253"/>
      <c r="B676" s="253"/>
      <c r="C676" s="253"/>
      <c r="D676" s="253"/>
      <c r="E676" s="253"/>
      <c r="F676" s="253"/>
      <c r="G676" s="253"/>
      <c r="H676" s="253"/>
      <c r="I676" s="253"/>
    </row>
    <row r="677" spans="1:9" x14ac:dyDescent="0.2">
      <c r="A677" s="253"/>
      <c r="B677" s="253"/>
      <c r="C677" s="253"/>
      <c r="D677" s="253"/>
      <c r="E677" s="253"/>
      <c r="F677" s="253"/>
      <c r="G677" s="253"/>
      <c r="H677" s="253"/>
      <c r="I677" s="253"/>
    </row>
    <row r="678" spans="1:9" x14ac:dyDescent="0.2">
      <c r="A678" s="253"/>
      <c r="B678" s="253"/>
      <c r="C678" s="253"/>
      <c r="D678" s="253"/>
      <c r="E678" s="253"/>
      <c r="F678" s="253"/>
      <c r="G678" s="253"/>
      <c r="H678" s="253"/>
      <c r="I678" s="253"/>
    </row>
    <row r="679" spans="1:9" x14ac:dyDescent="0.2">
      <c r="A679" s="253"/>
      <c r="B679" s="253"/>
      <c r="C679" s="253"/>
      <c r="D679" s="253"/>
      <c r="E679" s="253"/>
      <c r="F679" s="253"/>
      <c r="G679" s="253"/>
      <c r="H679" s="253"/>
      <c r="I679" s="253"/>
    </row>
    <row r="680" spans="1:9" x14ac:dyDescent="0.2">
      <c r="A680" s="253"/>
      <c r="B680" s="253"/>
      <c r="C680" s="253"/>
      <c r="D680" s="253"/>
      <c r="E680" s="253"/>
      <c r="F680" s="253"/>
      <c r="G680" s="253"/>
      <c r="H680" s="253"/>
      <c r="I680" s="253"/>
    </row>
    <row r="681" spans="1:9" x14ac:dyDescent="0.2">
      <c r="A681" s="253"/>
      <c r="B681" s="253"/>
      <c r="C681" s="253"/>
      <c r="D681" s="253"/>
      <c r="E681" s="253"/>
      <c r="F681" s="253"/>
      <c r="G681" s="253"/>
      <c r="H681" s="253"/>
      <c r="I681" s="253"/>
    </row>
    <row r="682" spans="1:9" x14ac:dyDescent="0.2">
      <c r="A682" s="253"/>
      <c r="B682" s="253"/>
      <c r="C682" s="253"/>
      <c r="D682" s="253"/>
      <c r="E682" s="253"/>
      <c r="F682" s="253"/>
      <c r="G682" s="253"/>
      <c r="H682" s="253"/>
      <c r="I682" s="253"/>
    </row>
    <row r="683" spans="1:9" x14ac:dyDescent="0.2">
      <c r="A683" s="253"/>
      <c r="B683" s="253"/>
      <c r="C683" s="253"/>
      <c r="D683" s="253"/>
      <c r="E683" s="253"/>
      <c r="F683" s="253"/>
      <c r="G683" s="253"/>
      <c r="H683" s="253"/>
      <c r="I683" s="253"/>
    </row>
    <row r="684" spans="1:9" x14ac:dyDescent="0.2">
      <c r="A684" s="253"/>
      <c r="B684" s="253"/>
      <c r="C684" s="253"/>
      <c r="D684" s="253"/>
      <c r="E684" s="253"/>
      <c r="F684" s="253"/>
      <c r="G684" s="253"/>
      <c r="H684" s="253"/>
      <c r="I684" s="253"/>
    </row>
    <row r="685" spans="1:9" x14ac:dyDescent="0.2">
      <c r="A685" s="253"/>
      <c r="B685" s="253"/>
      <c r="C685" s="253"/>
      <c r="D685" s="253"/>
      <c r="E685" s="253"/>
      <c r="F685" s="253"/>
      <c r="G685" s="253"/>
      <c r="H685" s="253"/>
      <c r="I685" s="253"/>
    </row>
    <row r="686" spans="1:9" x14ac:dyDescent="0.2">
      <c r="A686" s="253"/>
      <c r="B686" s="253"/>
      <c r="C686" s="253"/>
      <c r="D686" s="253"/>
      <c r="E686" s="253"/>
      <c r="F686" s="253"/>
      <c r="G686" s="253"/>
      <c r="H686" s="253"/>
      <c r="I686" s="253"/>
    </row>
    <row r="687" spans="1:9" x14ac:dyDescent="0.2">
      <c r="A687" s="253"/>
      <c r="B687" s="253"/>
      <c r="C687" s="253"/>
      <c r="D687" s="253"/>
      <c r="E687" s="253"/>
      <c r="F687" s="253"/>
      <c r="G687" s="253"/>
      <c r="H687" s="253"/>
      <c r="I687" s="253"/>
    </row>
    <row r="688" spans="1:9" x14ac:dyDescent="0.2">
      <c r="A688" s="253"/>
      <c r="B688" s="253"/>
      <c r="C688" s="253"/>
      <c r="D688" s="253"/>
      <c r="E688" s="253"/>
      <c r="F688" s="253"/>
      <c r="G688" s="253"/>
      <c r="H688" s="253"/>
      <c r="I688" s="253"/>
    </row>
    <row r="689" spans="1:9" x14ac:dyDescent="0.2">
      <c r="A689" s="253"/>
      <c r="B689" s="253"/>
      <c r="C689" s="253"/>
      <c r="D689" s="253"/>
      <c r="E689" s="253"/>
      <c r="F689" s="253"/>
      <c r="G689" s="253"/>
      <c r="H689" s="253"/>
      <c r="I689" s="253"/>
    </row>
    <row r="690" spans="1:9" x14ac:dyDescent="0.2">
      <c r="A690" s="253"/>
      <c r="B690" s="253"/>
      <c r="C690" s="253"/>
      <c r="D690" s="253"/>
      <c r="E690" s="253"/>
      <c r="F690" s="253"/>
      <c r="G690" s="253"/>
      <c r="H690" s="253"/>
      <c r="I690" s="253"/>
    </row>
    <row r="691" spans="1:9" x14ac:dyDescent="0.2">
      <c r="A691" s="253"/>
      <c r="B691" s="253"/>
      <c r="C691" s="253"/>
      <c r="D691" s="253"/>
      <c r="E691" s="253"/>
      <c r="F691" s="253"/>
      <c r="G691" s="253"/>
      <c r="H691" s="253"/>
      <c r="I691" s="253"/>
    </row>
    <row r="692" spans="1:9" x14ac:dyDescent="0.2">
      <c r="A692" s="253"/>
      <c r="B692" s="253"/>
      <c r="C692" s="253"/>
      <c r="D692" s="253"/>
      <c r="E692" s="253"/>
      <c r="F692" s="253"/>
      <c r="G692" s="253"/>
      <c r="H692" s="253"/>
      <c r="I692" s="253"/>
    </row>
    <row r="693" spans="1:9" x14ac:dyDescent="0.2">
      <c r="A693" s="253"/>
      <c r="B693" s="253"/>
      <c r="C693" s="253"/>
      <c r="D693" s="253"/>
      <c r="E693" s="253"/>
      <c r="F693" s="253"/>
      <c r="G693" s="253"/>
      <c r="H693" s="253"/>
      <c r="I693" s="253"/>
    </row>
    <row r="694" spans="1:9" x14ac:dyDescent="0.2">
      <c r="A694" s="253"/>
      <c r="B694" s="253"/>
      <c r="C694" s="253"/>
      <c r="D694" s="253"/>
      <c r="E694" s="253"/>
      <c r="F694" s="253"/>
      <c r="G694" s="253"/>
      <c r="H694" s="253"/>
      <c r="I694" s="253"/>
    </row>
    <row r="695" spans="1:9" x14ac:dyDescent="0.2">
      <c r="A695" s="253"/>
      <c r="B695" s="253"/>
      <c r="C695" s="253"/>
      <c r="D695" s="253"/>
      <c r="E695" s="253"/>
      <c r="F695" s="253"/>
      <c r="G695" s="253"/>
      <c r="H695" s="253"/>
      <c r="I695" s="253"/>
    </row>
    <row r="696" spans="1:9" x14ac:dyDescent="0.2">
      <c r="A696" s="253"/>
      <c r="B696" s="253"/>
      <c r="C696" s="253"/>
      <c r="D696" s="253"/>
      <c r="E696" s="253"/>
      <c r="F696" s="253"/>
      <c r="G696" s="253"/>
      <c r="H696" s="253"/>
      <c r="I696" s="253"/>
    </row>
    <row r="697" spans="1:9" x14ac:dyDescent="0.2">
      <c r="A697" s="253"/>
      <c r="B697" s="253"/>
      <c r="C697" s="253"/>
      <c r="D697" s="253"/>
      <c r="E697" s="253"/>
      <c r="F697" s="253"/>
      <c r="G697" s="253"/>
      <c r="H697" s="253"/>
      <c r="I697" s="253"/>
    </row>
    <row r="698" spans="1:9" x14ac:dyDescent="0.2">
      <c r="A698" s="253"/>
      <c r="B698" s="253"/>
      <c r="C698" s="253"/>
      <c r="D698" s="253"/>
      <c r="E698" s="253"/>
      <c r="F698" s="253"/>
      <c r="G698" s="253"/>
      <c r="H698" s="253"/>
      <c r="I698" s="253"/>
    </row>
    <row r="699" spans="1:9" x14ac:dyDescent="0.2">
      <c r="A699" s="253"/>
      <c r="B699" s="253"/>
      <c r="C699" s="253"/>
      <c r="D699" s="253"/>
      <c r="E699" s="253"/>
      <c r="F699" s="253"/>
      <c r="G699" s="253"/>
      <c r="H699" s="253"/>
      <c r="I699" s="253"/>
    </row>
    <row r="700" spans="1:9" x14ac:dyDescent="0.2">
      <c r="A700" s="253"/>
      <c r="B700" s="253"/>
      <c r="C700" s="253"/>
      <c r="D700" s="253"/>
      <c r="E700" s="253"/>
      <c r="F700" s="253"/>
      <c r="G700" s="253"/>
      <c r="H700" s="253"/>
      <c r="I700" s="253"/>
    </row>
    <row r="701" spans="1:9" x14ac:dyDescent="0.2">
      <c r="A701" s="253"/>
      <c r="B701" s="253"/>
      <c r="C701" s="253"/>
      <c r="D701" s="253"/>
      <c r="E701" s="253"/>
      <c r="F701" s="253"/>
      <c r="G701" s="253"/>
      <c r="H701" s="253"/>
      <c r="I701" s="253"/>
    </row>
    <row r="702" spans="1:9" x14ac:dyDescent="0.2">
      <c r="A702" s="253"/>
      <c r="B702" s="253"/>
      <c r="C702" s="253"/>
      <c r="D702" s="253"/>
      <c r="E702" s="253"/>
      <c r="F702" s="253"/>
      <c r="G702" s="253"/>
      <c r="H702" s="253"/>
      <c r="I702" s="253"/>
    </row>
    <row r="703" spans="1:9" x14ac:dyDescent="0.2">
      <c r="A703" s="253"/>
      <c r="B703" s="253"/>
      <c r="C703" s="253"/>
      <c r="D703" s="253"/>
      <c r="E703" s="253"/>
      <c r="F703" s="253"/>
      <c r="G703" s="253"/>
      <c r="H703" s="253"/>
      <c r="I703" s="253"/>
    </row>
    <row r="704" spans="1:9" x14ac:dyDescent="0.2">
      <c r="A704" s="253"/>
      <c r="B704" s="253"/>
      <c r="C704" s="253"/>
      <c r="D704" s="253"/>
      <c r="E704" s="253"/>
      <c r="F704" s="253"/>
      <c r="G704" s="253"/>
      <c r="H704" s="253"/>
      <c r="I704" s="253"/>
    </row>
    <row r="705" spans="1:9" x14ac:dyDescent="0.2">
      <c r="A705" s="253"/>
      <c r="B705" s="253"/>
      <c r="C705" s="253"/>
      <c r="D705" s="253"/>
      <c r="E705" s="253"/>
      <c r="F705" s="253"/>
      <c r="G705" s="253"/>
      <c r="H705" s="253"/>
      <c r="I705" s="253"/>
    </row>
    <row r="706" spans="1:9" x14ac:dyDescent="0.2">
      <c r="A706" s="253"/>
      <c r="B706" s="253"/>
      <c r="C706" s="253"/>
      <c r="D706" s="253"/>
      <c r="E706" s="253"/>
      <c r="F706" s="253"/>
      <c r="G706" s="253"/>
      <c r="H706" s="253"/>
      <c r="I706" s="253"/>
    </row>
    <row r="707" spans="1:9" x14ac:dyDescent="0.2">
      <c r="A707" s="253"/>
      <c r="B707" s="253"/>
      <c r="C707" s="253"/>
      <c r="D707" s="253"/>
      <c r="E707" s="253"/>
      <c r="F707" s="253"/>
      <c r="G707" s="253"/>
      <c r="H707" s="253"/>
      <c r="I707" s="253"/>
    </row>
    <row r="708" spans="1:9" x14ac:dyDescent="0.2">
      <c r="A708" s="253"/>
      <c r="B708" s="253"/>
      <c r="C708" s="253"/>
      <c r="D708" s="253"/>
      <c r="E708" s="253"/>
      <c r="F708" s="253"/>
      <c r="G708" s="253"/>
      <c r="H708" s="253"/>
      <c r="I708" s="253"/>
    </row>
    <row r="709" spans="1:9" x14ac:dyDescent="0.2">
      <c r="A709" s="253"/>
      <c r="B709" s="253"/>
      <c r="C709" s="253"/>
      <c r="D709" s="253"/>
      <c r="E709" s="253"/>
      <c r="F709" s="253"/>
      <c r="G709" s="253"/>
      <c r="H709" s="253"/>
      <c r="I709" s="253"/>
    </row>
    <row r="710" spans="1:9" x14ac:dyDescent="0.2">
      <c r="A710" s="253"/>
      <c r="B710" s="253"/>
      <c r="C710" s="253"/>
      <c r="D710" s="253"/>
      <c r="E710" s="253"/>
      <c r="F710" s="253"/>
      <c r="G710" s="253"/>
      <c r="H710" s="253"/>
      <c r="I710" s="253"/>
    </row>
    <row r="711" spans="1:9" x14ac:dyDescent="0.2">
      <c r="A711" s="253"/>
      <c r="B711" s="253"/>
      <c r="C711" s="253"/>
      <c r="D711" s="253"/>
      <c r="E711" s="253"/>
      <c r="F711" s="253"/>
      <c r="G711" s="253"/>
      <c r="H711" s="253"/>
      <c r="I711" s="253"/>
    </row>
    <row r="712" spans="1:9" x14ac:dyDescent="0.2">
      <c r="A712" s="253"/>
      <c r="B712" s="253"/>
      <c r="C712" s="253"/>
      <c r="D712" s="253"/>
      <c r="E712" s="253"/>
      <c r="F712" s="253"/>
      <c r="G712" s="253"/>
      <c r="H712" s="253"/>
      <c r="I712" s="253"/>
    </row>
    <row r="713" spans="1:9" x14ac:dyDescent="0.2">
      <c r="A713" s="253"/>
      <c r="B713" s="253"/>
      <c r="C713" s="253"/>
      <c r="D713" s="253"/>
      <c r="E713" s="253"/>
      <c r="F713" s="253"/>
      <c r="G713" s="253"/>
      <c r="H713" s="253"/>
      <c r="I713" s="253"/>
    </row>
    <row r="714" spans="1:9" x14ac:dyDescent="0.2">
      <c r="A714" s="253"/>
      <c r="B714" s="253"/>
      <c r="C714" s="253"/>
      <c r="D714" s="253"/>
      <c r="E714" s="253"/>
      <c r="F714" s="253"/>
      <c r="G714" s="253"/>
      <c r="H714" s="253"/>
      <c r="I714" s="253"/>
    </row>
    <row r="715" spans="1:9" x14ac:dyDescent="0.2">
      <c r="A715" s="253"/>
      <c r="B715" s="253"/>
      <c r="C715" s="253"/>
      <c r="D715" s="253"/>
      <c r="E715" s="253"/>
      <c r="F715" s="253"/>
      <c r="G715" s="253"/>
      <c r="H715" s="253"/>
      <c r="I715" s="253"/>
    </row>
    <row r="716" spans="1:9" x14ac:dyDescent="0.2">
      <c r="A716" s="253"/>
      <c r="B716" s="253"/>
      <c r="C716" s="253"/>
      <c r="D716" s="253"/>
      <c r="E716" s="253"/>
      <c r="F716" s="253"/>
      <c r="G716" s="253"/>
      <c r="H716" s="253"/>
      <c r="I716" s="253"/>
    </row>
    <row r="717" spans="1:9" x14ac:dyDescent="0.2">
      <c r="A717" s="253"/>
      <c r="B717" s="253"/>
      <c r="C717" s="253"/>
      <c r="D717" s="253"/>
      <c r="E717" s="253"/>
      <c r="F717" s="253"/>
      <c r="G717" s="253"/>
      <c r="H717" s="253"/>
      <c r="I717" s="253"/>
    </row>
    <row r="718" spans="1:9" x14ac:dyDescent="0.2">
      <c r="A718" s="253"/>
      <c r="B718" s="253"/>
      <c r="C718" s="253"/>
      <c r="D718" s="253"/>
      <c r="E718" s="253"/>
      <c r="F718" s="253"/>
      <c r="G718" s="253"/>
      <c r="H718" s="253"/>
      <c r="I718" s="253"/>
    </row>
    <row r="719" spans="1:9" x14ac:dyDescent="0.2">
      <c r="A719" s="253"/>
      <c r="B719" s="253"/>
      <c r="C719" s="253"/>
      <c r="D719" s="253"/>
      <c r="E719" s="253"/>
      <c r="F719" s="253"/>
      <c r="G719" s="253"/>
      <c r="H719" s="253"/>
      <c r="I719" s="253"/>
    </row>
    <row r="720" spans="1:9" x14ac:dyDescent="0.2">
      <c r="A720" s="253"/>
      <c r="B720" s="253"/>
      <c r="C720" s="253"/>
      <c r="D720" s="253"/>
      <c r="E720" s="253"/>
      <c r="F720" s="253"/>
      <c r="G720" s="253"/>
      <c r="H720" s="253"/>
      <c r="I720" s="253"/>
    </row>
    <row r="721" spans="1:9" x14ac:dyDescent="0.2">
      <c r="A721" s="253"/>
      <c r="B721" s="253"/>
      <c r="C721" s="253"/>
      <c r="D721" s="253"/>
      <c r="E721" s="253"/>
      <c r="F721" s="253"/>
      <c r="G721" s="253"/>
      <c r="H721" s="253"/>
      <c r="I721" s="253"/>
    </row>
    <row r="722" spans="1:9" x14ac:dyDescent="0.2">
      <c r="A722" s="253"/>
      <c r="B722" s="253"/>
      <c r="C722" s="253"/>
      <c r="D722" s="253"/>
      <c r="E722" s="253"/>
      <c r="F722" s="253"/>
      <c r="G722" s="253"/>
      <c r="H722" s="253"/>
      <c r="I722" s="253"/>
    </row>
    <row r="723" spans="1:9" x14ac:dyDescent="0.2">
      <c r="A723" s="253"/>
      <c r="B723" s="253"/>
      <c r="C723" s="253"/>
      <c r="D723" s="253"/>
      <c r="E723" s="253"/>
      <c r="F723" s="253"/>
      <c r="G723" s="253"/>
      <c r="H723" s="253"/>
      <c r="I723" s="253"/>
    </row>
    <row r="724" spans="1:9" x14ac:dyDescent="0.2">
      <c r="A724" s="253"/>
      <c r="B724" s="253"/>
      <c r="C724" s="253"/>
      <c r="D724" s="253"/>
      <c r="E724" s="253"/>
      <c r="F724" s="253"/>
      <c r="G724" s="253"/>
      <c r="H724" s="253"/>
      <c r="I724" s="253"/>
    </row>
    <row r="725" spans="1:9" x14ac:dyDescent="0.2">
      <c r="A725" s="253"/>
      <c r="B725" s="253"/>
      <c r="C725" s="253"/>
      <c r="D725" s="253"/>
      <c r="E725" s="253"/>
      <c r="F725" s="253"/>
      <c r="G725" s="253"/>
      <c r="H725" s="253"/>
      <c r="I725" s="253"/>
    </row>
    <row r="726" spans="1:9" x14ac:dyDescent="0.2">
      <c r="A726" s="253"/>
      <c r="B726" s="253"/>
      <c r="C726" s="253"/>
      <c r="D726" s="253"/>
      <c r="E726" s="253"/>
      <c r="F726" s="253"/>
      <c r="G726" s="253"/>
      <c r="H726" s="253"/>
      <c r="I726" s="253"/>
    </row>
    <row r="727" spans="1:9" x14ac:dyDescent="0.2">
      <c r="A727" s="253"/>
      <c r="B727" s="253"/>
      <c r="C727" s="253"/>
      <c r="D727" s="253"/>
      <c r="E727" s="253"/>
      <c r="F727" s="253"/>
      <c r="G727" s="253"/>
      <c r="H727" s="253"/>
      <c r="I727" s="253"/>
    </row>
    <row r="728" spans="1:9" x14ac:dyDescent="0.2">
      <c r="A728" s="253"/>
      <c r="B728" s="253"/>
      <c r="C728" s="253"/>
      <c r="D728" s="253"/>
      <c r="E728" s="253"/>
      <c r="F728" s="253"/>
      <c r="G728" s="253"/>
      <c r="H728" s="253"/>
      <c r="I728" s="253"/>
    </row>
    <row r="729" spans="1:9" x14ac:dyDescent="0.2">
      <c r="A729" s="253"/>
      <c r="B729" s="253"/>
      <c r="C729" s="253"/>
      <c r="D729" s="253"/>
      <c r="E729" s="253"/>
      <c r="F729" s="253"/>
      <c r="G729" s="253"/>
      <c r="H729" s="253"/>
      <c r="I729" s="253"/>
    </row>
    <row r="730" spans="1:9" x14ac:dyDescent="0.2">
      <c r="A730" s="253"/>
      <c r="B730" s="253"/>
      <c r="C730" s="253"/>
      <c r="D730" s="253"/>
      <c r="E730" s="253"/>
      <c r="F730" s="253"/>
      <c r="G730" s="253"/>
      <c r="H730" s="253"/>
      <c r="I730" s="253"/>
    </row>
    <row r="731" spans="1:9" x14ac:dyDescent="0.2">
      <c r="A731" s="253"/>
      <c r="B731" s="253"/>
      <c r="C731" s="253"/>
      <c r="D731" s="253"/>
      <c r="E731" s="253"/>
      <c r="F731" s="253"/>
      <c r="G731" s="253"/>
      <c r="H731" s="253"/>
      <c r="I731" s="253"/>
    </row>
    <row r="732" spans="1:9" x14ac:dyDescent="0.2">
      <c r="A732" s="253"/>
      <c r="B732" s="253"/>
      <c r="C732" s="253"/>
      <c r="D732" s="253"/>
      <c r="E732" s="253"/>
      <c r="F732" s="253"/>
      <c r="G732" s="253"/>
      <c r="H732" s="253"/>
      <c r="I732" s="253"/>
    </row>
    <row r="733" spans="1:9" x14ac:dyDescent="0.2">
      <c r="A733" s="253"/>
      <c r="B733" s="253"/>
      <c r="C733" s="253"/>
      <c r="D733" s="253"/>
      <c r="E733" s="253"/>
      <c r="F733" s="253"/>
      <c r="G733" s="253"/>
      <c r="H733" s="253"/>
      <c r="I733" s="253"/>
    </row>
    <row r="734" spans="1:9" x14ac:dyDescent="0.2">
      <c r="A734" s="253"/>
      <c r="B734" s="253"/>
      <c r="C734" s="253"/>
      <c r="D734" s="253"/>
      <c r="E734" s="253"/>
      <c r="F734" s="253"/>
      <c r="G734" s="253"/>
      <c r="H734" s="253"/>
      <c r="I734" s="253"/>
    </row>
    <row r="735" spans="1:9" x14ac:dyDescent="0.2">
      <c r="A735" s="253"/>
      <c r="B735" s="253"/>
      <c r="C735" s="253"/>
      <c r="D735" s="253"/>
      <c r="E735" s="253"/>
      <c r="F735" s="253"/>
      <c r="G735" s="253"/>
      <c r="H735" s="253"/>
      <c r="I735" s="253"/>
    </row>
    <row r="736" spans="1:9" x14ac:dyDescent="0.2">
      <c r="A736" s="253"/>
      <c r="B736" s="253"/>
      <c r="C736" s="253"/>
      <c r="D736" s="253"/>
      <c r="E736" s="253"/>
      <c r="F736" s="253"/>
      <c r="G736" s="253"/>
      <c r="H736" s="253"/>
      <c r="I736" s="253"/>
    </row>
    <row r="737" spans="1:9" x14ac:dyDescent="0.2">
      <c r="A737" s="253"/>
      <c r="B737" s="253"/>
      <c r="C737" s="253"/>
      <c r="D737" s="253"/>
      <c r="E737" s="253"/>
      <c r="F737" s="253"/>
      <c r="G737" s="253"/>
      <c r="H737" s="253"/>
      <c r="I737" s="253"/>
    </row>
    <row r="738" spans="1:9" x14ac:dyDescent="0.2">
      <c r="A738" s="253"/>
      <c r="B738" s="253"/>
      <c r="C738" s="253"/>
      <c r="D738" s="253"/>
      <c r="E738" s="253"/>
      <c r="F738" s="253"/>
      <c r="G738" s="253"/>
      <c r="H738" s="253"/>
      <c r="I738" s="253"/>
    </row>
    <row r="739" spans="1:9" x14ac:dyDescent="0.2">
      <c r="A739" s="253"/>
      <c r="B739" s="253"/>
      <c r="C739" s="253"/>
      <c r="D739" s="253"/>
      <c r="E739" s="253"/>
      <c r="F739" s="253"/>
      <c r="G739" s="253"/>
      <c r="H739" s="253"/>
      <c r="I739" s="253"/>
    </row>
    <row r="740" spans="1:9" x14ac:dyDescent="0.2">
      <c r="A740" s="253"/>
      <c r="B740" s="253"/>
      <c r="C740" s="253"/>
      <c r="D740" s="253"/>
      <c r="E740" s="253"/>
      <c r="F740" s="253"/>
      <c r="G740" s="253"/>
      <c r="H740" s="253"/>
      <c r="I740" s="253"/>
    </row>
    <row r="741" spans="1:9" x14ac:dyDescent="0.2">
      <c r="A741" s="253"/>
      <c r="B741" s="253"/>
      <c r="C741" s="253"/>
      <c r="D741" s="253"/>
      <c r="E741" s="253"/>
      <c r="F741" s="253"/>
      <c r="G741" s="253"/>
      <c r="H741" s="253"/>
      <c r="I741" s="253"/>
    </row>
    <row r="742" spans="1:9" x14ac:dyDescent="0.2">
      <c r="A742" s="253"/>
      <c r="B742" s="253"/>
      <c r="C742" s="253"/>
      <c r="D742" s="253"/>
      <c r="E742" s="253"/>
      <c r="F742" s="253"/>
      <c r="G742" s="253"/>
      <c r="H742" s="253"/>
      <c r="I742" s="253"/>
    </row>
    <row r="743" spans="1:9" x14ac:dyDescent="0.2">
      <c r="A743" s="253"/>
      <c r="B743" s="253"/>
      <c r="C743" s="253"/>
      <c r="D743" s="253"/>
      <c r="E743" s="253"/>
      <c r="F743" s="253"/>
      <c r="G743" s="253"/>
      <c r="H743" s="253"/>
      <c r="I743" s="253"/>
    </row>
    <row r="744" spans="1:9" x14ac:dyDescent="0.2">
      <c r="A744" s="253"/>
      <c r="B744" s="253"/>
      <c r="C744" s="253"/>
      <c r="D744" s="253"/>
      <c r="E744" s="253"/>
      <c r="F744" s="253"/>
      <c r="G744" s="253"/>
      <c r="H744" s="253"/>
      <c r="I744" s="253"/>
    </row>
    <row r="745" spans="1:9" x14ac:dyDescent="0.2">
      <c r="A745" s="253"/>
      <c r="B745" s="253"/>
      <c r="C745" s="253"/>
      <c r="D745" s="253"/>
      <c r="E745" s="253"/>
      <c r="F745" s="253"/>
      <c r="G745" s="253"/>
      <c r="H745" s="253"/>
      <c r="I745" s="253"/>
    </row>
    <row r="746" spans="1:9" x14ac:dyDescent="0.2">
      <c r="A746" s="253"/>
      <c r="B746" s="253"/>
      <c r="C746" s="253"/>
      <c r="D746" s="253"/>
      <c r="E746" s="253"/>
      <c r="F746" s="253"/>
      <c r="G746" s="253"/>
      <c r="H746" s="253"/>
      <c r="I746" s="253"/>
    </row>
    <row r="747" spans="1:9" x14ac:dyDescent="0.2">
      <c r="A747" s="253"/>
      <c r="B747" s="253"/>
      <c r="C747" s="253"/>
      <c r="D747" s="253"/>
      <c r="E747" s="253"/>
      <c r="F747" s="253"/>
      <c r="G747" s="253"/>
      <c r="H747" s="253"/>
      <c r="I747" s="253"/>
    </row>
    <row r="748" spans="1:9" x14ac:dyDescent="0.2">
      <c r="A748" s="253"/>
      <c r="B748" s="253"/>
      <c r="C748" s="253"/>
      <c r="D748" s="253"/>
      <c r="E748" s="253"/>
      <c r="F748" s="253"/>
      <c r="G748" s="253"/>
      <c r="H748" s="253"/>
      <c r="I748" s="253"/>
    </row>
    <row r="749" spans="1:9" x14ac:dyDescent="0.2">
      <c r="A749" s="253"/>
      <c r="B749" s="253"/>
      <c r="C749" s="253"/>
      <c r="D749" s="253"/>
      <c r="E749" s="253"/>
      <c r="F749" s="253"/>
      <c r="G749" s="253"/>
      <c r="H749" s="253"/>
      <c r="I749" s="253"/>
    </row>
    <row r="750" spans="1:9" x14ac:dyDescent="0.2">
      <c r="A750" s="253"/>
      <c r="B750" s="253"/>
      <c r="C750" s="253"/>
      <c r="D750" s="253"/>
      <c r="E750" s="253"/>
      <c r="F750" s="253"/>
      <c r="G750" s="253"/>
      <c r="H750" s="253"/>
      <c r="I750" s="253"/>
    </row>
    <row r="751" spans="1:9" x14ac:dyDescent="0.2">
      <c r="A751" s="253"/>
      <c r="B751" s="253"/>
      <c r="C751" s="253"/>
      <c r="D751" s="253"/>
      <c r="E751" s="253"/>
      <c r="F751" s="253"/>
      <c r="G751" s="253"/>
      <c r="H751" s="253"/>
      <c r="I751" s="253"/>
    </row>
    <row r="752" spans="1:9" x14ac:dyDescent="0.2">
      <c r="A752" s="253"/>
      <c r="B752" s="253"/>
      <c r="C752" s="253"/>
      <c r="D752" s="253"/>
      <c r="E752" s="253"/>
      <c r="F752" s="253"/>
      <c r="G752" s="253"/>
      <c r="H752" s="253"/>
      <c r="I752" s="253"/>
    </row>
    <row r="753" spans="1:9" x14ac:dyDescent="0.2">
      <c r="A753" s="253"/>
      <c r="B753" s="253"/>
      <c r="C753" s="253"/>
      <c r="D753" s="253"/>
      <c r="E753" s="253"/>
      <c r="F753" s="253"/>
      <c r="G753" s="253"/>
      <c r="H753" s="253"/>
      <c r="I753" s="253"/>
    </row>
    <row r="754" spans="1:9" x14ac:dyDescent="0.2">
      <c r="A754" s="253"/>
      <c r="B754" s="253"/>
      <c r="C754" s="253"/>
      <c r="D754" s="253"/>
      <c r="E754" s="253"/>
      <c r="F754" s="253"/>
      <c r="G754" s="253"/>
      <c r="H754" s="253"/>
      <c r="I754" s="253"/>
    </row>
    <row r="755" spans="1:9" x14ac:dyDescent="0.2">
      <c r="A755" s="253"/>
      <c r="B755" s="253"/>
      <c r="C755" s="253"/>
      <c r="D755" s="253"/>
      <c r="E755" s="253"/>
      <c r="F755" s="253"/>
      <c r="G755" s="253"/>
      <c r="H755" s="253"/>
      <c r="I755" s="253"/>
    </row>
    <row r="756" spans="1:9" x14ac:dyDescent="0.2">
      <c r="A756" s="253"/>
      <c r="B756" s="253"/>
      <c r="C756" s="253"/>
      <c r="D756" s="253"/>
      <c r="E756" s="253"/>
      <c r="F756" s="253"/>
      <c r="G756" s="253"/>
      <c r="H756" s="253"/>
      <c r="I756" s="253"/>
    </row>
    <row r="757" spans="1:9" x14ac:dyDescent="0.2">
      <c r="A757" s="253"/>
      <c r="B757" s="253"/>
      <c r="C757" s="253"/>
      <c r="D757" s="253"/>
      <c r="E757" s="253"/>
      <c r="F757" s="253"/>
      <c r="G757" s="253"/>
      <c r="H757" s="253"/>
      <c r="I757" s="253"/>
    </row>
    <row r="758" spans="1:9" x14ac:dyDescent="0.2">
      <c r="A758" s="253"/>
      <c r="B758" s="253"/>
      <c r="C758" s="253"/>
      <c r="D758" s="253"/>
      <c r="E758" s="253"/>
      <c r="F758" s="253"/>
      <c r="G758" s="253"/>
      <c r="H758" s="253"/>
      <c r="I758" s="253"/>
    </row>
    <row r="759" spans="1:9" x14ac:dyDescent="0.2">
      <c r="A759" s="253"/>
      <c r="B759" s="253"/>
      <c r="C759" s="253"/>
      <c r="D759" s="253"/>
      <c r="E759" s="253"/>
      <c r="F759" s="253"/>
      <c r="G759" s="253"/>
      <c r="H759" s="253"/>
      <c r="I759" s="253"/>
    </row>
    <row r="760" spans="1:9" x14ac:dyDescent="0.2">
      <c r="A760" s="253"/>
      <c r="B760" s="253"/>
      <c r="C760" s="253"/>
      <c r="D760" s="253"/>
      <c r="E760" s="253"/>
      <c r="F760" s="253"/>
      <c r="G760" s="253"/>
      <c r="H760" s="253"/>
      <c r="I760" s="253"/>
    </row>
    <row r="761" spans="1:9" x14ac:dyDescent="0.2">
      <c r="A761" s="253"/>
      <c r="B761" s="253"/>
      <c r="C761" s="253"/>
      <c r="D761" s="253"/>
      <c r="E761" s="253"/>
      <c r="F761" s="253"/>
      <c r="G761" s="253"/>
      <c r="H761" s="253"/>
      <c r="I761" s="253"/>
    </row>
    <row r="762" spans="1:9" x14ac:dyDescent="0.2">
      <c r="A762" s="253"/>
      <c r="B762" s="253"/>
      <c r="C762" s="253"/>
      <c r="D762" s="253"/>
      <c r="E762" s="253"/>
      <c r="F762" s="253"/>
      <c r="G762" s="253"/>
      <c r="H762" s="253"/>
      <c r="I762" s="253"/>
    </row>
    <row r="763" spans="1:9" x14ac:dyDescent="0.2">
      <c r="A763" s="253"/>
      <c r="B763" s="253"/>
      <c r="C763" s="253"/>
      <c r="D763" s="253"/>
      <c r="E763" s="253"/>
      <c r="F763" s="253"/>
      <c r="G763" s="253"/>
      <c r="H763" s="253"/>
      <c r="I763" s="253"/>
    </row>
    <row r="764" spans="1:9" x14ac:dyDescent="0.2">
      <c r="A764" s="253"/>
      <c r="B764" s="253"/>
      <c r="C764" s="253"/>
      <c r="D764" s="253"/>
      <c r="E764" s="253"/>
      <c r="F764" s="253"/>
      <c r="G764" s="253"/>
      <c r="H764" s="253"/>
      <c r="I764" s="253"/>
    </row>
    <row r="765" spans="1:9" x14ac:dyDescent="0.2">
      <c r="A765" s="253"/>
      <c r="B765" s="253"/>
      <c r="C765" s="253"/>
      <c r="D765" s="253"/>
      <c r="E765" s="253"/>
      <c r="F765" s="253"/>
      <c r="G765" s="253"/>
      <c r="H765" s="253"/>
      <c r="I765" s="253"/>
    </row>
    <row r="766" spans="1:9" x14ac:dyDescent="0.2">
      <c r="A766" s="253"/>
      <c r="B766" s="253"/>
      <c r="C766" s="253"/>
      <c r="D766" s="253"/>
      <c r="E766" s="253"/>
      <c r="F766" s="253"/>
      <c r="G766" s="253"/>
      <c r="H766" s="253"/>
      <c r="I766" s="253"/>
    </row>
    <row r="767" spans="1:9" x14ac:dyDescent="0.2">
      <c r="A767" s="253"/>
      <c r="B767" s="253"/>
      <c r="C767" s="253"/>
      <c r="D767" s="253"/>
      <c r="E767" s="253"/>
      <c r="F767" s="253"/>
      <c r="G767" s="253"/>
      <c r="H767" s="253"/>
      <c r="I767" s="253"/>
    </row>
    <row r="768" spans="1:9" x14ac:dyDescent="0.2">
      <c r="A768" s="253"/>
      <c r="B768" s="253"/>
      <c r="C768" s="253"/>
      <c r="D768" s="253"/>
      <c r="E768" s="253"/>
      <c r="F768" s="253"/>
      <c r="G768" s="253"/>
      <c r="H768" s="253"/>
      <c r="I768" s="253"/>
    </row>
    <row r="769" spans="1:9" x14ac:dyDescent="0.2">
      <c r="A769" s="253"/>
      <c r="B769" s="253"/>
      <c r="C769" s="253"/>
      <c r="D769" s="253"/>
      <c r="E769" s="253"/>
      <c r="F769" s="253"/>
      <c r="G769" s="253"/>
      <c r="H769" s="253"/>
      <c r="I769" s="253"/>
    </row>
    <row r="770" spans="1:9" x14ac:dyDescent="0.2">
      <c r="A770" s="253"/>
      <c r="B770" s="253"/>
      <c r="C770" s="253"/>
      <c r="D770" s="253"/>
      <c r="E770" s="253"/>
      <c r="F770" s="253"/>
      <c r="G770" s="253"/>
      <c r="H770" s="253"/>
      <c r="I770" s="253"/>
    </row>
    <row r="771" spans="1:9" x14ac:dyDescent="0.2">
      <c r="A771" s="253"/>
      <c r="B771" s="253"/>
      <c r="C771" s="253"/>
      <c r="D771" s="253"/>
      <c r="E771" s="253"/>
      <c r="F771" s="253"/>
      <c r="G771" s="253"/>
      <c r="H771" s="253"/>
      <c r="I771" s="253"/>
    </row>
    <row r="772" spans="1:9" x14ac:dyDescent="0.2">
      <c r="A772" s="253"/>
      <c r="B772" s="253"/>
      <c r="C772" s="253"/>
      <c r="D772" s="253"/>
      <c r="E772" s="253"/>
      <c r="F772" s="253"/>
      <c r="G772" s="253"/>
      <c r="H772" s="253"/>
      <c r="I772" s="253"/>
    </row>
    <row r="773" spans="1:9" x14ac:dyDescent="0.2">
      <c r="A773" s="253"/>
      <c r="B773" s="253"/>
      <c r="C773" s="253"/>
      <c r="D773" s="253"/>
      <c r="E773" s="253"/>
      <c r="F773" s="253"/>
      <c r="G773" s="253"/>
      <c r="H773" s="253"/>
      <c r="I773" s="253"/>
    </row>
    <row r="774" spans="1:9" x14ac:dyDescent="0.2">
      <c r="A774" s="253"/>
      <c r="B774" s="253"/>
      <c r="C774" s="253"/>
      <c r="D774" s="253"/>
      <c r="E774" s="253"/>
      <c r="F774" s="253"/>
      <c r="G774" s="253"/>
      <c r="H774" s="253"/>
      <c r="I774" s="253"/>
    </row>
    <row r="775" spans="1:9" x14ac:dyDescent="0.2">
      <c r="A775" s="253"/>
      <c r="B775" s="253"/>
      <c r="C775" s="253"/>
      <c r="D775" s="253"/>
      <c r="E775" s="253"/>
      <c r="F775" s="253"/>
      <c r="G775" s="253"/>
      <c r="H775" s="253"/>
      <c r="I775" s="253"/>
    </row>
    <row r="776" spans="1:9" x14ac:dyDescent="0.2">
      <c r="A776" s="253"/>
      <c r="B776" s="253"/>
      <c r="C776" s="253"/>
      <c r="D776" s="253"/>
      <c r="E776" s="253"/>
      <c r="F776" s="253"/>
      <c r="G776" s="253"/>
      <c r="H776" s="253"/>
      <c r="I776" s="253"/>
    </row>
    <row r="777" spans="1:9" x14ac:dyDescent="0.2">
      <c r="A777" s="253"/>
      <c r="B777" s="253"/>
      <c r="C777" s="253"/>
      <c r="D777" s="253"/>
      <c r="E777" s="253"/>
      <c r="F777" s="253"/>
      <c r="G777" s="253"/>
      <c r="H777" s="253"/>
      <c r="I777" s="253"/>
    </row>
    <row r="778" spans="1:9" x14ac:dyDescent="0.2">
      <c r="A778" s="253"/>
      <c r="B778" s="253"/>
      <c r="C778" s="253"/>
      <c r="D778" s="253"/>
      <c r="E778" s="253"/>
      <c r="F778" s="253"/>
      <c r="G778" s="253"/>
      <c r="H778" s="253"/>
      <c r="I778" s="253"/>
    </row>
    <row r="779" spans="1:9" x14ac:dyDescent="0.2">
      <c r="A779" s="253"/>
      <c r="B779" s="253"/>
      <c r="C779" s="253"/>
      <c r="D779" s="253"/>
      <c r="E779" s="253"/>
      <c r="F779" s="253"/>
      <c r="G779" s="253"/>
      <c r="H779" s="253"/>
      <c r="I779" s="253"/>
    </row>
    <row r="780" spans="1:9" x14ac:dyDescent="0.2">
      <c r="A780" s="253"/>
      <c r="B780" s="253"/>
      <c r="C780" s="253"/>
      <c r="D780" s="253"/>
      <c r="E780" s="253"/>
      <c r="F780" s="253"/>
      <c r="G780" s="253"/>
      <c r="H780" s="253"/>
      <c r="I780" s="253"/>
    </row>
    <row r="781" spans="1:9" x14ac:dyDescent="0.2">
      <c r="A781" s="253"/>
      <c r="B781" s="253"/>
      <c r="C781" s="253"/>
      <c r="D781" s="253"/>
      <c r="E781" s="253"/>
      <c r="F781" s="253"/>
      <c r="G781" s="253"/>
      <c r="H781" s="253"/>
      <c r="I781" s="253"/>
    </row>
    <row r="782" spans="1:9" x14ac:dyDescent="0.2">
      <c r="A782" s="253"/>
      <c r="B782" s="253"/>
      <c r="C782" s="253"/>
      <c r="D782" s="253"/>
      <c r="E782" s="253"/>
      <c r="F782" s="253"/>
      <c r="G782" s="253"/>
      <c r="H782" s="253"/>
      <c r="I782" s="253"/>
    </row>
    <row r="783" spans="1:9" x14ac:dyDescent="0.2">
      <c r="A783" s="253"/>
      <c r="B783" s="253"/>
      <c r="C783" s="253"/>
      <c r="D783" s="253"/>
      <c r="E783" s="253"/>
      <c r="F783" s="253"/>
      <c r="G783" s="253"/>
      <c r="H783" s="253"/>
      <c r="I783" s="253"/>
    </row>
    <row r="784" spans="1:9" x14ac:dyDescent="0.2">
      <c r="A784" s="253"/>
      <c r="B784" s="253"/>
      <c r="C784" s="253"/>
      <c r="D784" s="253"/>
      <c r="E784" s="253"/>
      <c r="F784" s="253"/>
      <c r="G784" s="253"/>
      <c r="H784" s="253"/>
      <c r="I784" s="253"/>
    </row>
    <row r="785" spans="1:9" x14ac:dyDescent="0.2">
      <c r="A785" s="253"/>
      <c r="B785" s="253"/>
      <c r="C785" s="253"/>
      <c r="D785" s="253"/>
      <c r="E785" s="253"/>
      <c r="F785" s="253"/>
      <c r="G785" s="253"/>
      <c r="H785" s="253"/>
      <c r="I785" s="253"/>
    </row>
    <row r="786" spans="1:9" x14ac:dyDescent="0.2">
      <c r="A786" s="253"/>
      <c r="B786" s="253"/>
      <c r="C786" s="253"/>
      <c r="D786" s="253"/>
      <c r="E786" s="253"/>
      <c r="F786" s="253"/>
      <c r="G786" s="253"/>
      <c r="H786" s="253"/>
      <c r="I786" s="253"/>
    </row>
    <row r="787" spans="1:9" x14ac:dyDescent="0.2">
      <c r="A787" s="253"/>
      <c r="B787" s="253"/>
      <c r="C787" s="253"/>
      <c r="D787" s="253"/>
      <c r="E787" s="253"/>
      <c r="F787" s="253"/>
      <c r="G787" s="253"/>
      <c r="H787" s="253"/>
      <c r="I787" s="253"/>
    </row>
    <row r="788" spans="1:9" x14ac:dyDescent="0.2">
      <c r="A788" s="253"/>
      <c r="B788" s="253"/>
      <c r="C788" s="253"/>
      <c r="D788" s="253"/>
      <c r="E788" s="253"/>
      <c r="F788" s="253"/>
      <c r="G788" s="253"/>
      <c r="H788" s="253"/>
      <c r="I788" s="253"/>
    </row>
    <row r="789" spans="1:9" x14ac:dyDescent="0.2">
      <c r="A789" s="253"/>
      <c r="B789" s="253"/>
      <c r="C789" s="253"/>
      <c r="D789" s="253"/>
      <c r="E789" s="253"/>
      <c r="F789" s="253"/>
      <c r="G789" s="253"/>
      <c r="H789" s="253"/>
      <c r="I789" s="253"/>
    </row>
    <row r="790" spans="1:9" x14ac:dyDescent="0.2">
      <c r="A790" s="253"/>
      <c r="B790" s="253"/>
      <c r="C790" s="253"/>
      <c r="D790" s="253"/>
      <c r="E790" s="253"/>
      <c r="F790" s="253"/>
      <c r="G790" s="253"/>
      <c r="H790" s="253"/>
      <c r="I790" s="253"/>
    </row>
    <row r="791" spans="1:9" x14ac:dyDescent="0.2">
      <c r="A791" s="253"/>
      <c r="B791" s="253"/>
      <c r="C791" s="253"/>
      <c r="D791" s="253"/>
      <c r="E791" s="253"/>
      <c r="F791" s="253"/>
      <c r="G791" s="253"/>
      <c r="H791" s="253"/>
      <c r="I791" s="253"/>
    </row>
    <row r="792" spans="1:9" x14ac:dyDescent="0.2">
      <c r="A792" s="253"/>
      <c r="B792" s="253"/>
      <c r="C792" s="253"/>
      <c r="D792" s="253"/>
      <c r="E792" s="253"/>
      <c r="F792" s="253"/>
      <c r="G792" s="253"/>
      <c r="H792" s="253"/>
      <c r="I792" s="253"/>
    </row>
    <row r="793" spans="1:9" x14ac:dyDescent="0.2">
      <c r="A793" s="253"/>
      <c r="B793" s="253"/>
      <c r="C793" s="253"/>
      <c r="D793" s="253"/>
      <c r="E793" s="253"/>
      <c r="F793" s="253"/>
      <c r="G793" s="253"/>
      <c r="H793" s="253"/>
      <c r="I793" s="253"/>
    </row>
    <row r="794" spans="1:9" x14ac:dyDescent="0.2">
      <c r="A794" s="253"/>
      <c r="B794" s="253"/>
      <c r="C794" s="253"/>
      <c r="D794" s="253"/>
      <c r="E794" s="253"/>
      <c r="F794" s="253"/>
      <c r="G794" s="253"/>
      <c r="H794" s="253"/>
      <c r="I794" s="253"/>
    </row>
    <row r="795" spans="1:9" x14ac:dyDescent="0.2">
      <c r="A795" s="253"/>
      <c r="B795" s="253"/>
      <c r="C795" s="253"/>
      <c r="D795" s="253"/>
      <c r="E795" s="253"/>
      <c r="F795" s="253"/>
      <c r="G795" s="253"/>
      <c r="H795" s="253"/>
      <c r="I795" s="253"/>
    </row>
    <row r="796" spans="1:9" x14ac:dyDescent="0.2">
      <c r="A796" s="253"/>
      <c r="B796" s="253"/>
      <c r="C796" s="253"/>
      <c r="D796" s="253"/>
      <c r="E796" s="253"/>
      <c r="F796" s="253"/>
      <c r="G796" s="253"/>
      <c r="H796" s="253"/>
      <c r="I796" s="253"/>
    </row>
    <row r="797" spans="1:9" x14ac:dyDescent="0.2">
      <c r="A797" s="253"/>
      <c r="B797" s="253"/>
      <c r="C797" s="253"/>
      <c r="D797" s="253"/>
      <c r="E797" s="253"/>
      <c r="F797" s="253"/>
      <c r="G797" s="253"/>
      <c r="H797" s="253"/>
      <c r="I797" s="253"/>
    </row>
    <row r="798" spans="1:9" x14ac:dyDescent="0.2">
      <c r="A798" s="253"/>
      <c r="B798" s="253"/>
      <c r="C798" s="253"/>
      <c r="D798" s="253"/>
      <c r="E798" s="253"/>
      <c r="F798" s="253"/>
      <c r="G798" s="253"/>
      <c r="H798" s="253"/>
      <c r="I798" s="253"/>
    </row>
    <row r="799" spans="1:9" x14ac:dyDescent="0.2">
      <c r="A799" s="253"/>
      <c r="B799" s="253"/>
      <c r="C799" s="253"/>
      <c r="D799" s="253"/>
      <c r="E799" s="253"/>
      <c r="F799" s="253"/>
      <c r="G799" s="253"/>
      <c r="H799" s="253"/>
      <c r="I799" s="253"/>
    </row>
    <row r="800" spans="1:9" x14ac:dyDescent="0.2">
      <c r="A800" s="253"/>
      <c r="B800" s="253"/>
      <c r="C800" s="253"/>
      <c r="D800" s="253"/>
      <c r="E800" s="253"/>
      <c r="F800" s="253"/>
      <c r="G800" s="253"/>
      <c r="H800" s="253"/>
      <c r="I800" s="253"/>
    </row>
    <row r="801" spans="1:9" x14ac:dyDescent="0.2">
      <c r="A801" s="253"/>
      <c r="B801" s="253"/>
      <c r="C801" s="253"/>
      <c r="D801" s="253"/>
      <c r="E801" s="253"/>
      <c r="F801" s="253"/>
      <c r="G801" s="253"/>
      <c r="H801" s="253"/>
      <c r="I801" s="253"/>
    </row>
    <row r="802" spans="1:9" x14ac:dyDescent="0.2">
      <c r="A802" s="253"/>
      <c r="B802" s="253"/>
      <c r="C802" s="253"/>
      <c r="D802" s="253"/>
      <c r="E802" s="253"/>
      <c r="F802" s="253"/>
      <c r="G802" s="253"/>
      <c r="H802" s="253"/>
      <c r="I802" s="253"/>
    </row>
    <row r="803" spans="1:9" x14ac:dyDescent="0.2">
      <c r="A803" s="253"/>
      <c r="B803" s="253"/>
      <c r="C803" s="253"/>
      <c r="D803" s="253"/>
      <c r="E803" s="253"/>
      <c r="F803" s="253"/>
      <c r="G803" s="253"/>
      <c r="H803" s="253"/>
      <c r="I803" s="253"/>
    </row>
    <row r="804" spans="1:9" x14ac:dyDescent="0.2">
      <c r="A804" s="253"/>
      <c r="B804" s="253"/>
      <c r="C804" s="253"/>
      <c r="D804" s="253"/>
      <c r="E804" s="253"/>
      <c r="F804" s="253"/>
      <c r="G804" s="253"/>
      <c r="H804" s="253"/>
      <c r="I804" s="253"/>
    </row>
    <row r="805" spans="1:9" x14ac:dyDescent="0.2">
      <c r="A805" s="253"/>
      <c r="B805" s="253"/>
      <c r="C805" s="253"/>
      <c r="D805" s="253"/>
      <c r="E805" s="253"/>
      <c r="F805" s="253"/>
      <c r="G805" s="253"/>
      <c r="H805" s="253"/>
      <c r="I805" s="253"/>
    </row>
    <row r="806" spans="1:9" x14ac:dyDescent="0.2">
      <c r="A806" s="253"/>
      <c r="B806" s="253"/>
      <c r="C806" s="253"/>
      <c r="D806" s="253"/>
      <c r="E806" s="253"/>
      <c r="F806" s="253"/>
      <c r="G806" s="253"/>
      <c r="H806" s="253"/>
      <c r="I806" s="253"/>
    </row>
    <row r="807" spans="1:9" x14ac:dyDescent="0.2">
      <c r="A807" s="253"/>
      <c r="B807" s="253"/>
      <c r="C807" s="253"/>
      <c r="D807" s="253"/>
      <c r="E807" s="253"/>
      <c r="F807" s="253"/>
      <c r="G807" s="253"/>
      <c r="H807" s="253"/>
      <c r="I807" s="253"/>
    </row>
    <row r="808" spans="1:9" x14ac:dyDescent="0.2">
      <c r="A808" s="253"/>
      <c r="B808" s="253"/>
      <c r="C808" s="253"/>
      <c r="D808" s="253"/>
      <c r="E808" s="253"/>
      <c r="F808" s="253"/>
      <c r="G808" s="253"/>
      <c r="H808" s="253"/>
      <c r="I808" s="253"/>
    </row>
    <row r="809" spans="1:9" x14ac:dyDescent="0.2">
      <c r="A809" s="253"/>
      <c r="B809" s="253"/>
      <c r="C809" s="253"/>
      <c r="D809" s="253"/>
      <c r="E809" s="253"/>
      <c r="F809" s="253"/>
      <c r="G809" s="253"/>
      <c r="H809" s="253"/>
      <c r="I809" s="253"/>
    </row>
    <row r="810" spans="1:9" x14ac:dyDescent="0.2">
      <c r="A810" s="253"/>
      <c r="B810" s="253"/>
      <c r="C810" s="253"/>
      <c r="D810" s="253"/>
      <c r="E810" s="253"/>
      <c r="F810" s="253"/>
      <c r="G810" s="253"/>
      <c r="H810" s="253"/>
      <c r="I810" s="253"/>
    </row>
    <row r="811" spans="1:9" x14ac:dyDescent="0.2">
      <c r="A811" s="253"/>
      <c r="B811" s="253"/>
      <c r="C811" s="253"/>
      <c r="D811" s="253"/>
      <c r="E811" s="253"/>
      <c r="F811" s="253"/>
      <c r="G811" s="253"/>
      <c r="H811" s="253"/>
      <c r="I811" s="253"/>
    </row>
    <row r="812" spans="1:9" x14ac:dyDescent="0.2">
      <c r="A812" s="253"/>
      <c r="B812" s="253"/>
      <c r="C812" s="253"/>
      <c r="D812" s="253"/>
      <c r="E812" s="253"/>
      <c r="F812" s="253"/>
      <c r="G812" s="253"/>
      <c r="H812" s="253"/>
      <c r="I812" s="253"/>
    </row>
    <row r="813" spans="1:9" x14ac:dyDescent="0.2">
      <c r="A813" s="253"/>
      <c r="B813" s="253"/>
      <c r="C813" s="253"/>
      <c r="D813" s="253"/>
      <c r="E813" s="253"/>
      <c r="F813" s="253"/>
      <c r="G813" s="253"/>
      <c r="H813" s="253"/>
      <c r="I813" s="253"/>
    </row>
    <row r="814" spans="1:9" x14ac:dyDescent="0.2">
      <c r="A814" s="253"/>
      <c r="B814" s="253"/>
      <c r="C814" s="253"/>
      <c r="D814" s="253"/>
      <c r="E814" s="253"/>
      <c r="F814" s="253"/>
      <c r="G814" s="253"/>
      <c r="H814" s="253"/>
      <c r="I814" s="253"/>
    </row>
    <row r="815" spans="1:9" x14ac:dyDescent="0.2">
      <c r="A815" s="253"/>
      <c r="B815" s="253"/>
      <c r="C815" s="253"/>
      <c r="D815" s="253"/>
      <c r="E815" s="253"/>
      <c r="F815" s="253"/>
      <c r="G815" s="253"/>
      <c r="H815" s="253"/>
      <c r="I815" s="253"/>
    </row>
    <row r="816" spans="1:9" x14ac:dyDescent="0.2">
      <c r="A816" s="253"/>
      <c r="B816" s="253"/>
      <c r="C816" s="253"/>
      <c r="D816" s="253"/>
      <c r="E816" s="253"/>
      <c r="F816" s="253"/>
      <c r="G816" s="253"/>
      <c r="H816" s="253"/>
      <c r="I816" s="253"/>
    </row>
    <row r="817" spans="1:9" x14ac:dyDescent="0.2">
      <c r="A817" s="253"/>
      <c r="B817" s="253"/>
      <c r="C817" s="253"/>
      <c r="D817" s="253"/>
      <c r="E817" s="253"/>
      <c r="F817" s="253"/>
      <c r="G817" s="253"/>
      <c r="H817" s="253"/>
      <c r="I817" s="253"/>
    </row>
    <row r="818" spans="1:9" x14ac:dyDescent="0.2">
      <c r="A818" s="253"/>
      <c r="B818" s="253"/>
      <c r="C818" s="253"/>
      <c r="D818" s="253"/>
      <c r="E818" s="253"/>
      <c r="F818" s="253"/>
      <c r="G818" s="253"/>
      <c r="H818" s="253"/>
      <c r="I818" s="253"/>
    </row>
    <row r="819" spans="1:9" x14ac:dyDescent="0.2">
      <c r="A819" s="253"/>
      <c r="B819" s="253"/>
      <c r="C819" s="253"/>
      <c r="D819" s="253"/>
      <c r="E819" s="253"/>
      <c r="F819" s="253"/>
      <c r="G819" s="253"/>
      <c r="H819" s="253"/>
      <c r="I819" s="253"/>
    </row>
    <row r="820" spans="1:9" x14ac:dyDescent="0.2">
      <c r="A820" s="253"/>
      <c r="B820" s="253"/>
      <c r="C820" s="253"/>
      <c r="D820" s="253"/>
      <c r="E820" s="253"/>
      <c r="F820" s="253"/>
      <c r="G820" s="253"/>
      <c r="H820" s="253"/>
      <c r="I820" s="253"/>
    </row>
    <row r="821" spans="1:9" x14ac:dyDescent="0.2">
      <c r="A821" s="253"/>
      <c r="B821" s="253"/>
      <c r="C821" s="253"/>
      <c r="D821" s="253"/>
      <c r="E821" s="253"/>
      <c r="F821" s="253"/>
      <c r="G821" s="253"/>
      <c r="H821" s="253"/>
      <c r="I821" s="253"/>
    </row>
    <row r="822" spans="1:9" x14ac:dyDescent="0.2">
      <c r="A822" s="253"/>
      <c r="B822" s="253"/>
      <c r="C822" s="253"/>
      <c r="D822" s="253"/>
      <c r="E822" s="253"/>
      <c r="F822" s="253"/>
      <c r="G822" s="253"/>
      <c r="H822" s="253"/>
      <c r="I822" s="253"/>
    </row>
    <row r="823" spans="1:9" x14ac:dyDescent="0.2">
      <c r="A823" s="253"/>
      <c r="B823" s="253"/>
      <c r="C823" s="253"/>
      <c r="D823" s="253"/>
      <c r="E823" s="253"/>
      <c r="F823" s="253"/>
      <c r="G823" s="253"/>
      <c r="H823" s="253"/>
      <c r="I823" s="253"/>
    </row>
    <row r="824" spans="1:9" x14ac:dyDescent="0.2">
      <c r="A824" s="253"/>
      <c r="B824" s="253"/>
      <c r="C824" s="253"/>
      <c r="D824" s="253"/>
      <c r="E824" s="253"/>
      <c r="F824" s="253"/>
      <c r="G824" s="253"/>
      <c r="H824" s="253"/>
      <c r="I824" s="253"/>
    </row>
    <row r="825" spans="1:9" x14ac:dyDescent="0.2">
      <c r="A825" s="253"/>
      <c r="B825" s="253"/>
      <c r="C825" s="253"/>
      <c r="D825" s="253"/>
      <c r="E825" s="253"/>
      <c r="F825" s="253"/>
      <c r="G825" s="253"/>
      <c r="H825" s="253"/>
      <c r="I825" s="253"/>
    </row>
    <row r="826" spans="1:9" x14ac:dyDescent="0.2">
      <c r="A826" s="253"/>
      <c r="B826" s="253"/>
      <c r="C826" s="253"/>
      <c r="D826" s="253"/>
      <c r="E826" s="253"/>
      <c r="F826" s="253"/>
      <c r="G826" s="253"/>
      <c r="H826" s="253"/>
      <c r="I826" s="253"/>
    </row>
    <row r="827" spans="1:9" x14ac:dyDescent="0.2">
      <c r="A827" s="253"/>
      <c r="B827" s="253"/>
      <c r="C827" s="253"/>
      <c r="D827" s="253"/>
      <c r="E827" s="253"/>
      <c r="F827" s="253"/>
      <c r="G827" s="253"/>
      <c r="H827" s="253"/>
      <c r="I827" s="253"/>
    </row>
    <row r="828" spans="1:9" x14ac:dyDescent="0.2">
      <c r="A828" s="253"/>
      <c r="B828" s="253"/>
      <c r="C828" s="253"/>
      <c r="D828" s="253"/>
      <c r="E828" s="253"/>
      <c r="F828" s="253"/>
      <c r="G828" s="253"/>
      <c r="H828" s="253"/>
      <c r="I828" s="253"/>
    </row>
    <row r="829" spans="1:9" x14ac:dyDescent="0.2">
      <c r="A829" s="253"/>
      <c r="B829" s="253"/>
      <c r="C829" s="253"/>
      <c r="D829" s="253"/>
      <c r="E829" s="253"/>
      <c r="F829" s="253"/>
      <c r="G829" s="253"/>
      <c r="H829" s="253"/>
      <c r="I829" s="253"/>
    </row>
    <row r="830" spans="1:9" x14ac:dyDescent="0.2">
      <c r="A830" s="253"/>
      <c r="B830" s="253"/>
      <c r="C830" s="253"/>
      <c r="D830" s="253"/>
      <c r="E830" s="253"/>
      <c r="F830" s="253"/>
      <c r="G830" s="253"/>
      <c r="H830" s="253"/>
      <c r="I830" s="253"/>
    </row>
    <row r="831" spans="1:9" x14ac:dyDescent="0.2">
      <c r="A831" s="253"/>
      <c r="B831" s="253"/>
      <c r="C831" s="253"/>
      <c r="D831" s="253"/>
      <c r="E831" s="253"/>
      <c r="F831" s="253"/>
      <c r="G831" s="253"/>
      <c r="H831" s="253"/>
      <c r="I831" s="253"/>
    </row>
    <row r="832" spans="1:9" x14ac:dyDescent="0.2">
      <c r="A832" s="253"/>
      <c r="B832" s="253"/>
      <c r="C832" s="253"/>
      <c r="D832" s="253"/>
      <c r="E832" s="253"/>
      <c r="F832" s="253"/>
      <c r="G832" s="253"/>
      <c r="H832" s="253"/>
      <c r="I832" s="253"/>
    </row>
    <row r="833" spans="1:9" x14ac:dyDescent="0.2">
      <c r="A833" s="253"/>
      <c r="B833" s="253"/>
      <c r="C833" s="253"/>
      <c r="D833" s="253"/>
      <c r="E833" s="253"/>
      <c r="F833" s="253"/>
      <c r="G833" s="253"/>
      <c r="H833" s="253"/>
      <c r="I833" s="253"/>
    </row>
    <row r="834" spans="1:9" x14ac:dyDescent="0.2">
      <c r="A834" s="253"/>
      <c r="B834" s="253"/>
      <c r="C834" s="253"/>
      <c r="D834" s="253"/>
      <c r="E834" s="253"/>
      <c r="F834" s="253"/>
      <c r="G834" s="253"/>
      <c r="H834" s="253"/>
      <c r="I834" s="253"/>
    </row>
    <row r="835" spans="1:9" x14ac:dyDescent="0.2">
      <c r="A835" s="253"/>
      <c r="B835" s="253"/>
      <c r="C835" s="253"/>
      <c r="D835" s="253"/>
      <c r="E835" s="253"/>
      <c r="F835" s="253"/>
      <c r="G835" s="253"/>
      <c r="H835" s="253"/>
      <c r="I835" s="253"/>
    </row>
    <row r="836" spans="1:9" x14ac:dyDescent="0.2">
      <c r="A836" s="253"/>
      <c r="B836" s="253"/>
      <c r="C836" s="253"/>
      <c r="D836" s="253"/>
      <c r="E836" s="253"/>
      <c r="F836" s="253"/>
      <c r="G836" s="253"/>
      <c r="H836" s="253"/>
      <c r="I836" s="253"/>
    </row>
    <row r="837" spans="1:9" x14ac:dyDescent="0.2">
      <c r="A837" s="253"/>
      <c r="B837" s="253"/>
      <c r="C837" s="253"/>
      <c r="D837" s="253"/>
      <c r="E837" s="253"/>
      <c r="F837" s="253"/>
      <c r="G837" s="253"/>
      <c r="H837" s="253"/>
      <c r="I837" s="253"/>
    </row>
    <row r="838" spans="1:9" x14ac:dyDescent="0.2">
      <c r="A838" s="253"/>
      <c r="B838" s="253"/>
      <c r="C838" s="253"/>
      <c r="D838" s="253"/>
      <c r="E838" s="253"/>
      <c r="F838" s="253"/>
      <c r="G838" s="253"/>
      <c r="H838" s="253"/>
      <c r="I838" s="253"/>
    </row>
    <row r="839" spans="1:9" x14ac:dyDescent="0.2">
      <c r="A839" s="253"/>
      <c r="B839" s="253"/>
      <c r="C839" s="253"/>
      <c r="D839" s="253"/>
      <c r="E839" s="253"/>
      <c r="F839" s="253"/>
      <c r="G839" s="253"/>
      <c r="H839" s="253"/>
      <c r="I839" s="253"/>
    </row>
    <row r="840" spans="1:9" x14ac:dyDescent="0.2">
      <c r="A840" s="253"/>
      <c r="B840" s="253"/>
      <c r="C840" s="253"/>
      <c r="D840" s="253"/>
      <c r="E840" s="253"/>
      <c r="F840" s="253"/>
      <c r="G840" s="253"/>
      <c r="H840" s="253"/>
      <c r="I840" s="253"/>
    </row>
    <row r="841" spans="1:9" x14ac:dyDescent="0.2">
      <c r="A841" s="253"/>
      <c r="B841" s="253"/>
      <c r="C841" s="253"/>
      <c r="D841" s="253"/>
      <c r="E841" s="253"/>
      <c r="F841" s="253"/>
      <c r="G841" s="253"/>
      <c r="H841" s="253"/>
      <c r="I841" s="253"/>
    </row>
    <row r="842" spans="1:9" x14ac:dyDescent="0.2">
      <c r="A842" s="253"/>
      <c r="B842" s="253"/>
      <c r="C842" s="253"/>
      <c r="D842" s="253"/>
      <c r="E842" s="253"/>
      <c r="F842" s="253"/>
      <c r="G842" s="253"/>
      <c r="H842" s="253"/>
      <c r="I842" s="253"/>
    </row>
    <row r="843" spans="1:9" x14ac:dyDescent="0.2">
      <c r="A843" s="253"/>
      <c r="B843" s="253"/>
      <c r="C843" s="253"/>
      <c r="D843" s="253"/>
      <c r="E843" s="253"/>
      <c r="F843" s="253"/>
      <c r="G843" s="253"/>
      <c r="H843" s="253"/>
      <c r="I843" s="253"/>
    </row>
    <row r="844" spans="1:9" x14ac:dyDescent="0.2">
      <c r="A844" s="253"/>
      <c r="B844" s="253"/>
      <c r="C844" s="253"/>
      <c r="D844" s="253"/>
      <c r="E844" s="253"/>
      <c r="F844" s="253"/>
      <c r="G844" s="253"/>
      <c r="H844" s="253"/>
      <c r="I844" s="253"/>
    </row>
    <row r="845" spans="1:9" x14ac:dyDescent="0.2">
      <c r="A845" s="253"/>
      <c r="B845" s="253"/>
      <c r="C845" s="253"/>
      <c r="D845" s="253"/>
      <c r="E845" s="253"/>
      <c r="F845" s="253"/>
      <c r="G845" s="253"/>
      <c r="H845" s="253"/>
      <c r="I845" s="253"/>
    </row>
    <row r="846" spans="1:9" x14ac:dyDescent="0.2">
      <c r="A846" s="253"/>
      <c r="B846" s="253"/>
      <c r="C846" s="253"/>
      <c r="D846" s="253"/>
      <c r="E846" s="253"/>
      <c r="F846" s="253"/>
      <c r="G846" s="253"/>
      <c r="H846" s="253"/>
      <c r="I846" s="253"/>
    </row>
    <row r="847" spans="1:9" x14ac:dyDescent="0.2">
      <c r="A847" s="253"/>
      <c r="B847" s="253"/>
      <c r="C847" s="253"/>
      <c r="D847" s="253"/>
      <c r="E847" s="253"/>
      <c r="F847" s="253"/>
      <c r="G847" s="253"/>
      <c r="H847" s="253"/>
      <c r="I847" s="253"/>
    </row>
    <row r="848" spans="1:9" x14ac:dyDescent="0.2">
      <c r="A848" s="253"/>
      <c r="B848" s="253"/>
      <c r="C848" s="253"/>
      <c r="D848" s="253"/>
      <c r="E848" s="253"/>
      <c r="F848" s="253"/>
      <c r="G848" s="253"/>
      <c r="H848" s="253"/>
      <c r="I848" s="253"/>
    </row>
    <row r="849" spans="1:9" x14ac:dyDescent="0.2">
      <c r="A849" s="253"/>
      <c r="B849" s="253"/>
      <c r="C849" s="253"/>
      <c r="D849" s="253"/>
      <c r="E849" s="253"/>
      <c r="F849" s="253"/>
      <c r="G849" s="253"/>
      <c r="H849" s="253"/>
      <c r="I849" s="253"/>
    </row>
    <row r="850" spans="1:9" x14ac:dyDescent="0.2">
      <c r="A850" s="253"/>
      <c r="B850" s="253"/>
      <c r="C850" s="253"/>
      <c r="D850" s="253"/>
      <c r="E850" s="253"/>
      <c r="F850" s="253"/>
      <c r="G850" s="253"/>
      <c r="H850" s="253"/>
      <c r="I850" s="253"/>
    </row>
    <row r="851" spans="1:9" x14ac:dyDescent="0.2">
      <c r="A851" s="253"/>
      <c r="B851" s="253"/>
      <c r="C851" s="253"/>
      <c r="D851" s="253"/>
      <c r="E851" s="253"/>
      <c r="F851" s="253"/>
      <c r="G851" s="253"/>
      <c r="H851" s="253"/>
      <c r="I851" s="253"/>
    </row>
    <row r="852" spans="1:9" x14ac:dyDescent="0.2">
      <c r="A852" s="253"/>
      <c r="B852" s="253"/>
      <c r="C852" s="253"/>
      <c r="D852" s="253"/>
      <c r="E852" s="253"/>
      <c r="F852" s="253"/>
      <c r="G852" s="253"/>
      <c r="H852" s="253"/>
      <c r="I852" s="253"/>
    </row>
    <row r="853" spans="1:9" x14ac:dyDescent="0.2">
      <c r="A853" s="253"/>
      <c r="B853" s="253"/>
      <c r="C853" s="253"/>
      <c r="D853" s="253"/>
      <c r="E853" s="253"/>
      <c r="F853" s="253"/>
      <c r="G853" s="253"/>
      <c r="H853" s="253"/>
      <c r="I853" s="253"/>
    </row>
    <row r="854" spans="1:9" x14ac:dyDescent="0.2">
      <c r="A854" s="253"/>
      <c r="B854" s="253"/>
      <c r="C854" s="253"/>
      <c r="D854" s="253"/>
      <c r="E854" s="253"/>
      <c r="F854" s="253"/>
      <c r="G854" s="253"/>
      <c r="H854" s="253"/>
      <c r="I854" s="253"/>
    </row>
    <row r="855" spans="1:9" x14ac:dyDescent="0.2">
      <c r="A855" s="253"/>
      <c r="B855" s="253"/>
      <c r="C855" s="253"/>
      <c r="D855" s="253"/>
      <c r="E855" s="253"/>
      <c r="F855" s="253"/>
      <c r="G855" s="253"/>
      <c r="H855" s="253"/>
      <c r="I855" s="253"/>
    </row>
    <row r="856" spans="1:9" x14ac:dyDescent="0.2">
      <c r="A856" s="253"/>
      <c r="B856" s="253"/>
      <c r="C856" s="253"/>
      <c r="D856" s="253"/>
      <c r="E856" s="253"/>
      <c r="F856" s="253"/>
      <c r="G856" s="253"/>
      <c r="H856" s="253"/>
      <c r="I856" s="253"/>
    </row>
    <row r="857" spans="1:9" x14ac:dyDescent="0.2">
      <c r="A857" s="253"/>
      <c r="B857" s="253"/>
      <c r="C857" s="253"/>
      <c r="D857" s="253"/>
      <c r="E857" s="253"/>
      <c r="F857" s="253"/>
      <c r="G857" s="253"/>
      <c r="H857" s="253"/>
      <c r="I857" s="253"/>
    </row>
    <row r="858" spans="1:9" x14ac:dyDescent="0.2">
      <c r="A858" s="253"/>
      <c r="B858" s="253"/>
      <c r="C858" s="253"/>
      <c r="D858" s="253"/>
      <c r="E858" s="253"/>
      <c r="F858" s="253"/>
      <c r="G858" s="253"/>
      <c r="H858" s="253"/>
      <c r="I858" s="253"/>
    </row>
    <row r="859" spans="1:9" x14ac:dyDescent="0.2">
      <c r="A859" s="253"/>
      <c r="B859" s="253"/>
      <c r="C859" s="253"/>
      <c r="D859" s="253"/>
      <c r="E859" s="253"/>
      <c r="F859" s="253"/>
      <c r="G859" s="253"/>
      <c r="H859" s="253"/>
      <c r="I859" s="253"/>
    </row>
    <row r="860" spans="1:9" x14ac:dyDescent="0.2">
      <c r="A860" s="253"/>
      <c r="B860" s="253"/>
      <c r="C860" s="253"/>
      <c r="D860" s="253"/>
      <c r="E860" s="253"/>
      <c r="F860" s="253"/>
      <c r="G860" s="253"/>
      <c r="H860" s="253"/>
      <c r="I860" s="253"/>
    </row>
    <row r="861" spans="1:9" x14ac:dyDescent="0.2">
      <c r="A861" s="253"/>
      <c r="B861" s="253"/>
      <c r="C861" s="253"/>
      <c r="D861" s="253"/>
      <c r="E861" s="253"/>
      <c r="F861" s="253"/>
      <c r="G861" s="253"/>
      <c r="H861" s="253"/>
      <c r="I861" s="253"/>
    </row>
    <row r="862" spans="1:9" x14ac:dyDescent="0.2">
      <c r="A862" s="253"/>
      <c r="B862" s="253"/>
      <c r="C862" s="253"/>
      <c r="D862" s="253"/>
      <c r="E862" s="253"/>
      <c r="F862" s="253"/>
      <c r="G862" s="253"/>
      <c r="H862" s="253"/>
      <c r="I862" s="253"/>
    </row>
    <row r="863" spans="1:9" x14ac:dyDescent="0.2">
      <c r="A863" s="253"/>
      <c r="B863" s="253"/>
      <c r="C863" s="253"/>
      <c r="D863" s="253"/>
      <c r="E863" s="253"/>
      <c r="F863" s="253"/>
      <c r="G863" s="253"/>
      <c r="H863" s="253"/>
      <c r="I863" s="253"/>
    </row>
    <row r="864" spans="1:9" x14ac:dyDescent="0.2">
      <c r="A864" s="253"/>
      <c r="B864" s="253"/>
      <c r="C864" s="253"/>
      <c r="D864" s="253"/>
      <c r="E864" s="253"/>
      <c r="F864" s="253"/>
      <c r="G864" s="253"/>
      <c r="H864" s="253"/>
      <c r="I864" s="253"/>
    </row>
    <row r="865" spans="1:9" x14ac:dyDescent="0.2">
      <c r="A865" s="253"/>
      <c r="B865" s="253"/>
      <c r="C865" s="253"/>
      <c r="D865" s="253"/>
      <c r="E865" s="253"/>
      <c r="F865" s="253"/>
      <c r="G865" s="253"/>
      <c r="H865" s="253"/>
      <c r="I865" s="253"/>
    </row>
    <row r="866" spans="1:9" x14ac:dyDescent="0.2">
      <c r="A866" s="253"/>
      <c r="B866" s="253"/>
      <c r="C866" s="253"/>
      <c r="D866" s="253"/>
      <c r="E866" s="253"/>
      <c r="F866" s="253"/>
      <c r="G866" s="253"/>
      <c r="H866" s="253"/>
      <c r="I866" s="253"/>
    </row>
    <row r="867" spans="1:9" x14ac:dyDescent="0.2">
      <c r="A867" s="253"/>
      <c r="B867" s="253"/>
      <c r="C867" s="253"/>
      <c r="D867" s="253"/>
      <c r="E867" s="253"/>
      <c r="F867" s="253"/>
      <c r="G867" s="253"/>
      <c r="H867" s="253"/>
      <c r="I867" s="253"/>
    </row>
    <row r="868" spans="1:9" x14ac:dyDescent="0.2">
      <c r="A868" s="253"/>
      <c r="B868" s="253"/>
      <c r="C868" s="253"/>
      <c r="D868" s="253"/>
      <c r="E868" s="253"/>
      <c r="F868" s="253"/>
      <c r="G868" s="253"/>
      <c r="H868" s="253"/>
      <c r="I868" s="253"/>
    </row>
    <row r="869" spans="1:9" x14ac:dyDescent="0.2">
      <c r="A869" s="253"/>
      <c r="B869" s="253"/>
      <c r="C869" s="253"/>
      <c r="D869" s="253"/>
      <c r="E869" s="253"/>
      <c r="F869" s="253"/>
      <c r="G869" s="253"/>
      <c r="H869" s="253"/>
      <c r="I869" s="253"/>
    </row>
    <row r="870" spans="1:9" x14ac:dyDescent="0.2">
      <c r="A870" s="253"/>
      <c r="B870" s="253"/>
      <c r="C870" s="253"/>
      <c r="D870" s="253"/>
      <c r="E870" s="253"/>
      <c r="F870" s="253"/>
      <c r="G870" s="253"/>
      <c r="H870" s="253"/>
      <c r="I870" s="253"/>
    </row>
    <row r="871" spans="1:9" x14ac:dyDescent="0.2">
      <c r="A871" s="253"/>
      <c r="B871" s="253"/>
      <c r="C871" s="253"/>
      <c r="D871" s="253"/>
      <c r="E871" s="253"/>
      <c r="F871" s="253"/>
      <c r="G871" s="253"/>
      <c r="H871" s="253"/>
      <c r="I871" s="253"/>
    </row>
    <row r="872" spans="1:9" x14ac:dyDescent="0.2">
      <c r="A872" s="253"/>
      <c r="B872" s="253"/>
      <c r="C872" s="253"/>
      <c r="D872" s="253"/>
      <c r="E872" s="253"/>
      <c r="F872" s="253"/>
      <c r="G872" s="253"/>
      <c r="H872" s="253"/>
      <c r="I872" s="253"/>
    </row>
    <row r="873" spans="1:9" x14ac:dyDescent="0.2">
      <c r="A873" s="253"/>
      <c r="B873" s="253"/>
      <c r="C873" s="253"/>
      <c r="D873" s="253"/>
      <c r="E873" s="253"/>
      <c r="F873" s="253"/>
      <c r="G873" s="253"/>
      <c r="H873" s="253"/>
      <c r="I873" s="253"/>
    </row>
    <row r="874" spans="1:9" x14ac:dyDescent="0.2">
      <c r="A874" s="253"/>
      <c r="B874" s="253"/>
      <c r="C874" s="253"/>
      <c r="D874" s="253"/>
      <c r="E874" s="253"/>
      <c r="F874" s="253"/>
      <c r="G874" s="253"/>
      <c r="H874" s="253"/>
      <c r="I874" s="253"/>
    </row>
    <row r="875" spans="1:9" x14ac:dyDescent="0.2">
      <c r="A875" s="253"/>
      <c r="B875" s="253"/>
      <c r="C875" s="253"/>
      <c r="D875" s="253"/>
      <c r="E875" s="253"/>
      <c r="F875" s="253"/>
      <c r="G875" s="253"/>
      <c r="H875" s="253"/>
      <c r="I875" s="253"/>
    </row>
    <row r="876" spans="1:9" x14ac:dyDescent="0.2">
      <c r="A876" s="253"/>
      <c r="B876" s="253"/>
      <c r="C876" s="253"/>
      <c r="D876" s="253"/>
      <c r="E876" s="253"/>
      <c r="F876" s="253"/>
      <c r="G876" s="253"/>
      <c r="H876" s="253"/>
      <c r="I876" s="253"/>
    </row>
    <row r="877" spans="1:9" x14ac:dyDescent="0.2">
      <c r="A877" s="253"/>
      <c r="B877" s="253"/>
      <c r="C877" s="253"/>
      <c r="D877" s="253"/>
      <c r="E877" s="253"/>
      <c r="F877" s="253"/>
      <c r="G877" s="253"/>
      <c r="H877" s="253"/>
      <c r="I877" s="253"/>
    </row>
    <row r="878" spans="1:9" x14ac:dyDescent="0.2">
      <c r="A878" s="253"/>
      <c r="B878" s="253"/>
      <c r="C878" s="253"/>
      <c r="D878" s="253"/>
      <c r="E878" s="253"/>
      <c r="F878" s="253"/>
      <c r="G878" s="253"/>
      <c r="H878" s="253"/>
      <c r="I878" s="253"/>
    </row>
    <row r="879" spans="1:9" x14ac:dyDescent="0.2">
      <c r="A879" s="253"/>
      <c r="B879" s="253"/>
      <c r="C879" s="253"/>
      <c r="D879" s="253"/>
      <c r="E879" s="253"/>
      <c r="F879" s="253"/>
      <c r="G879" s="253"/>
      <c r="H879" s="253"/>
      <c r="I879" s="253"/>
    </row>
    <row r="880" spans="1:9" x14ac:dyDescent="0.2">
      <c r="A880" s="253"/>
      <c r="B880" s="253"/>
      <c r="C880" s="253"/>
      <c r="D880" s="253"/>
      <c r="E880" s="253"/>
      <c r="F880" s="253"/>
      <c r="G880" s="253"/>
      <c r="H880" s="253"/>
      <c r="I880" s="253"/>
    </row>
    <row r="881" spans="1:9" x14ac:dyDescent="0.2">
      <c r="A881" s="253"/>
      <c r="B881" s="253"/>
      <c r="C881" s="253"/>
      <c r="D881" s="253"/>
      <c r="E881" s="253"/>
      <c r="F881" s="253"/>
      <c r="G881" s="253"/>
      <c r="H881" s="253"/>
      <c r="I881" s="253"/>
    </row>
    <row r="882" spans="1:9" x14ac:dyDescent="0.2">
      <c r="A882" s="253"/>
      <c r="B882" s="253"/>
      <c r="C882" s="253"/>
      <c r="D882" s="253"/>
      <c r="E882" s="253"/>
      <c r="F882" s="253"/>
      <c r="G882" s="253"/>
      <c r="H882" s="253"/>
      <c r="I882" s="253"/>
    </row>
    <row r="883" spans="1:9" x14ac:dyDescent="0.2">
      <c r="A883" s="253"/>
      <c r="B883" s="253"/>
      <c r="C883" s="253"/>
      <c r="D883" s="253"/>
      <c r="E883" s="253"/>
      <c r="F883" s="253"/>
      <c r="G883" s="253"/>
      <c r="H883" s="253"/>
      <c r="I883" s="253"/>
    </row>
    <row r="884" spans="1:9" x14ac:dyDescent="0.2">
      <c r="A884" s="253"/>
      <c r="B884" s="253"/>
      <c r="C884" s="253"/>
      <c r="D884" s="253"/>
      <c r="E884" s="253"/>
      <c r="F884" s="253"/>
      <c r="G884" s="253"/>
      <c r="H884" s="253"/>
      <c r="I884" s="253"/>
    </row>
    <row r="885" spans="1:9" x14ac:dyDescent="0.2">
      <c r="A885" s="253"/>
      <c r="B885" s="253"/>
      <c r="C885" s="253"/>
      <c r="D885" s="253"/>
      <c r="E885" s="253"/>
      <c r="F885" s="253"/>
      <c r="G885" s="253"/>
      <c r="H885" s="253"/>
      <c r="I885" s="253"/>
    </row>
    <row r="886" spans="1:9" x14ac:dyDescent="0.2">
      <c r="A886" s="253"/>
      <c r="B886" s="253"/>
      <c r="C886" s="253"/>
      <c r="D886" s="253"/>
      <c r="E886" s="253"/>
      <c r="F886" s="253"/>
      <c r="G886" s="253"/>
      <c r="H886" s="253"/>
      <c r="I886" s="253"/>
    </row>
    <row r="887" spans="1:9" x14ac:dyDescent="0.2">
      <c r="A887" s="253"/>
      <c r="B887" s="253"/>
      <c r="C887" s="253"/>
      <c r="D887" s="253"/>
      <c r="E887" s="253"/>
      <c r="F887" s="253"/>
      <c r="G887" s="253"/>
      <c r="H887" s="253"/>
      <c r="I887" s="253"/>
    </row>
    <row r="888" spans="1:9" x14ac:dyDescent="0.2">
      <c r="A888" s="253"/>
      <c r="B888" s="253"/>
      <c r="C888" s="253"/>
      <c r="D888" s="253"/>
      <c r="E888" s="253"/>
      <c r="F888" s="253"/>
      <c r="G888" s="253"/>
      <c r="H888" s="253"/>
      <c r="I888" s="253"/>
    </row>
    <row r="889" spans="1:9" x14ac:dyDescent="0.2">
      <c r="A889" s="253"/>
      <c r="B889" s="253"/>
      <c r="C889" s="253"/>
      <c r="D889" s="253"/>
      <c r="E889" s="253"/>
      <c r="F889" s="253"/>
      <c r="G889" s="253"/>
      <c r="H889" s="253"/>
      <c r="I889" s="253"/>
    </row>
    <row r="890" spans="1:9" x14ac:dyDescent="0.2">
      <c r="A890" s="253"/>
      <c r="B890" s="253"/>
      <c r="C890" s="253"/>
      <c r="D890" s="253"/>
      <c r="E890" s="253"/>
      <c r="F890" s="253"/>
      <c r="G890" s="253"/>
      <c r="H890" s="253"/>
      <c r="I890" s="253"/>
    </row>
    <row r="891" spans="1:9" x14ac:dyDescent="0.2">
      <c r="A891" s="253"/>
      <c r="B891" s="253"/>
      <c r="C891" s="253"/>
      <c r="D891" s="253"/>
      <c r="E891" s="253"/>
      <c r="F891" s="253"/>
      <c r="G891" s="253"/>
      <c r="H891" s="253"/>
      <c r="I891" s="253"/>
    </row>
    <row r="892" spans="1:9" x14ac:dyDescent="0.2">
      <c r="A892" s="253"/>
      <c r="B892" s="253"/>
      <c r="C892" s="253"/>
      <c r="D892" s="253"/>
      <c r="E892" s="253"/>
      <c r="F892" s="253"/>
      <c r="G892" s="253"/>
      <c r="H892" s="253"/>
      <c r="I892" s="253"/>
    </row>
    <row r="893" spans="1:9" x14ac:dyDescent="0.2">
      <c r="A893" s="253"/>
      <c r="B893" s="253"/>
      <c r="C893" s="253"/>
      <c r="D893" s="253"/>
      <c r="E893" s="253"/>
      <c r="F893" s="253"/>
      <c r="G893" s="253"/>
      <c r="H893" s="253"/>
      <c r="I893" s="253"/>
    </row>
    <row r="894" spans="1:9" x14ac:dyDescent="0.2">
      <c r="A894" s="253"/>
      <c r="B894" s="253"/>
      <c r="C894" s="253"/>
      <c r="D894" s="253"/>
      <c r="E894" s="253"/>
      <c r="F894" s="253"/>
      <c r="G894" s="253"/>
      <c r="H894" s="253"/>
      <c r="I894" s="253"/>
    </row>
    <row r="895" spans="1:9" x14ac:dyDescent="0.2">
      <c r="A895" s="253"/>
      <c r="B895" s="253"/>
      <c r="C895" s="253"/>
      <c r="D895" s="253"/>
      <c r="E895" s="253"/>
      <c r="F895" s="253"/>
      <c r="G895" s="253"/>
      <c r="H895" s="253"/>
      <c r="I895" s="253"/>
    </row>
    <row r="896" spans="1:9" x14ac:dyDescent="0.2">
      <c r="A896" s="253"/>
      <c r="B896" s="253"/>
      <c r="C896" s="253"/>
      <c r="D896" s="253"/>
      <c r="E896" s="253"/>
      <c r="F896" s="253"/>
      <c r="G896" s="253"/>
      <c r="H896" s="253"/>
      <c r="I896" s="253"/>
    </row>
    <row r="897" spans="1:9" x14ac:dyDescent="0.2">
      <c r="A897" s="253"/>
      <c r="B897" s="253"/>
      <c r="C897" s="253"/>
      <c r="D897" s="253"/>
      <c r="E897" s="253"/>
      <c r="F897" s="253"/>
      <c r="G897" s="253"/>
      <c r="H897" s="253"/>
      <c r="I897" s="253"/>
    </row>
    <row r="898" spans="1:9" x14ac:dyDescent="0.2">
      <c r="A898" s="253"/>
      <c r="B898" s="253"/>
      <c r="C898" s="253"/>
      <c r="D898" s="253"/>
      <c r="E898" s="253"/>
      <c r="F898" s="253"/>
      <c r="G898" s="253"/>
      <c r="H898" s="253"/>
      <c r="I898" s="253"/>
    </row>
    <row r="899" spans="1:9" x14ac:dyDescent="0.2">
      <c r="A899" s="253"/>
      <c r="B899" s="253"/>
      <c r="C899" s="253"/>
      <c r="D899" s="253"/>
      <c r="E899" s="253"/>
      <c r="F899" s="253"/>
      <c r="G899" s="253"/>
      <c r="H899" s="253"/>
      <c r="I899" s="253"/>
    </row>
    <row r="900" spans="1:9" x14ac:dyDescent="0.2">
      <c r="A900" s="253"/>
      <c r="B900" s="253"/>
      <c r="C900" s="253"/>
      <c r="D900" s="253"/>
      <c r="E900" s="253"/>
      <c r="F900" s="253"/>
      <c r="G900" s="253"/>
      <c r="H900" s="253"/>
      <c r="I900" s="253"/>
    </row>
    <row r="901" spans="1:9" x14ac:dyDescent="0.2">
      <c r="A901" s="253"/>
      <c r="B901" s="253"/>
      <c r="C901" s="253"/>
      <c r="D901" s="253"/>
      <c r="E901" s="253"/>
      <c r="F901" s="253"/>
      <c r="G901" s="253"/>
      <c r="H901" s="253"/>
      <c r="I901" s="253"/>
    </row>
    <row r="902" spans="1:9" x14ac:dyDescent="0.2">
      <c r="A902" s="253"/>
      <c r="B902" s="253"/>
      <c r="C902" s="253"/>
      <c r="D902" s="253"/>
      <c r="E902" s="253"/>
      <c r="F902" s="253"/>
      <c r="G902" s="253"/>
      <c r="H902" s="253"/>
      <c r="I902" s="253"/>
    </row>
    <row r="903" spans="1:9" x14ac:dyDescent="0.2">
      <c r="A903" s="253"/>
      <c r="B903" s="253"/>
      <c r="C903" s="253"/>
      <c r="D903" s="253"/>
      <c r="E903" s="253"/>
      <c r="F903" s="253"/>
      <c r="G903" s="253"/>
      <c r="H903" s="253"/>
      <c r="I903" s="253"/>
    </row>
    <row r="904" spans="1:9" x14ac:dyDescent="0.2">
      <c r="A904" s="253"/>
      <c r="B904" s="253"/>
      <c r="C904" s="253"/>
      <c r="D904" s="253"/>
      <c r="E904" s="253"/>
      <c r="F904" s="253"/>
      <c r="G904" s="253"/>
      <c r="H904" s="253"/>
      <c r="I904" s="253"/>
    </row>
    <row r="905" spans="1:9" x14ac:dyDescent="0.2">
      <c r="A905" s="253"/>
      <c r="B905" s="253"/>
      <c r="C905" s="253"/>
      <c r="D905" s="253"/>
      <c r="E905" s="253"/>
      <c r="F905" s="253"/>
      <c r="G905" s="253"/>
      <c r="H905" s="253"/>
      <c r="I905" s="253"/>
    </row>
    <row r="906" spans="1:9" x14ac:dyDescent="0.2">
      <c r="A906" s="253"/>
      <c r="B906" s="253"/>
      <c r="C906" s="253"/>
      <c r="D906" s="253"/>
      <c r="E906" s="253"/>
      <c r="F906" s="253"/>
      <c r="G906" s="253"/>
      <c r="H906" s="253"/>
      <c r="I906" s="253"/>
    </row>
    <row r="907" spans="1:9" x14ac:dyDescent="0.2">
      <c r="A907" s="253"/>
      <c r="B907" s="253"/>
      <c r="C907" s="253"/>
      <c r="D907" s="253"/>
      <c r="E907" s="253"/>
      <c r="F907" s="253"/>
      <c r="G907" s="253"/>
      <c r="H907" s="253"/>
      <c r="I907" s="253"/>
    </row>
    <row r="908" spans="1:9" x14ac:dyDescent="0.2">
      <c r="A908" s="253"/>
      <c r="B908" s="253"/>
      <c r="C908" s="253"/>
      <c r="D908" s="253"/>
      <c r="E908" s="253"/>
      <c r="F908" s="253"/>
      <c r="G908" s="253"/>
      <c r="H908" s="253"/>
      <c r="I908" s="253"/>
    </row>
    <row r="909" spans="1:9" x14ac:dyDescent="0.2">
      <c r="A909" s="253"/>
      <c r="B909" s="253"/>
      <c r="C909" s="253"/>
      <c r="D909" s="253"/>
      <c r="E909" s="253"/>
      <c r="F909" s="253"/>
      <c r="G909" s="253"/>
      <c r="H909" s="253"/>
      <c r="I909" s="253"/>
    </row>
    <row r="910" spans="1:9" x14ac:dyDescent="0.2">
      <c r="A910" s="253"/>
      <c r="B910" s="253"/>
      <c r="C910" s="253"/>
      <c r="D910" s="253"/>
      <c r="E910" s="253"/>
      <c r="F910" s="253"/>
      <c r="G910" s="253"/>
      <c r="H910" s="253"/>
      <c r="I910" s="253"/>
    </row>
    <row r="911" spans="1:9" x14ac:dyDescent="0.2">
      <c r="A911" s="253"/>
      <c r="B911" s="253"/>
      <c r="C911" s="253"/>
      <c r="D911" s="253"/>
      <c r="E911" s="253"/>
      <c r="F911" s="253"/>
      <c r="G911" s="253"/>
      <c r="H911" s="253"/>
      <c r="I911" s="253"/>
    </row>
    <row r="912" spans="1:9" x14ac:dyDescent="0.2">
      <c r="A912" s="253"/>
      <c r="B912" s="253"/>
      <c r="C912" s="253"/>
      <c r="D912" s="253"/>
      <c r="E912" s="253"/>
      <c r="F912" s="253"/>
      <c r="G912" s="253"/>
      <c r="H912" s="253"/>
      <c r="I912" s="253"/>
    </row>
    <row r="913" spans="1:9" x14ac:dyDescent="0.2">
      <c r="A913" s="253"/>
      <c r="B913" s="253"/>
      <c r="C913" s="253"/>
      <c r="D913" s="253"/>
      <c r="E913" s="253"/>
      <c r="F913" s="253"/>
      <c r="G913" s="253"/>
      <c r="H913" s="253"/>
      <c r="I913" s="253"/>
    </row>
    <row r="914" spans="1:9" x14ac:dyDescent="0.2">
      <c r="A914" s="253"/>
      <c r="B914" s="253"/>
      <c r="C914" s="253"/>
      <c r="D914" s="253"/>
      <c r="E914" s="253"/>
      <c r="F914" s="253"/>
      <c r="G914" s="253"/>
      <c r="H914" s="253"/>
      <c r="I914" s="253"/>
    </row>
    <row r="915" spans="1:9" x14ac:dyDescent="0.2">
      <c r="A915" s="253"/>
      <c r="B915" s="253"/>
      <c r="C915" s="253"/>
      <c r="D915" s="253"/>
      <c r="E915" s="253"/>
      <c r="F915" s="253"/>
      <c r="G915" s="253"/>
      <c r="H915" s="253"/>
      <c r="I915" s="253"/>
    </row>
    <row r="916" spans="1:9" x14ac:dyDescent="0.2">
      <c r="A916" s="253"/>
      <c r="B916" s="253"/>
      <c r="C916" s="253"/>
      <c r="D916" s="253"/>
      <c r="E916" s="253"/>
      <c r="F916" s="253"/>
      <c r="G916" s="253"/>
      <c r="H916" s="253"/>
      <c r="I916" s="253"/>
    </row>
    <row r="917" spans="1:9" x14ac:dyDescent="0.2">
      <c r="A917" s="253"/>
      <c r="B917" s="253"/>
      <c r="C917" s="253"/>
      <c r="D917" s="253"/>
      <c r="E917" s="253"/>
      <c r="F917" s="253"/>
      <c r="G917" s="253"/>
      <c r="H917" s="253"/>
      <c r="I917" s="253"/>
    </row>
    <row r="918" spans="1:9" x14ac:dyDescent="0.2">
      <c r="A918" s="253"/>
      <c r="B918" s="253"/>
      <c r="C918" s="253"/>
      <c r="D918" s="253"/>
      <c r="E918" s="253"/>
      <c r="F918" s="253"/>
      <c r="G918" s="253"/>
      <c r="H918" s="253"/>
      <c r="I918" s="253"/>
    </row>
    <row r="919" spans="1:9" x14ac:dyDescent="0.2">
      <c r="A919" s="253"/>
      <c r="B919" s="253"/>
      <c r="C919" s="253"/>
      <c r="D919" s="253"/>
      <c r="E919" s="253"/>
      <c r="F919" s="253"/>
      <c r="G919" s="253"/>
      <c r="H919" s="253"/>
      <c r="I919" s="253"/>
    </row>
    <row r="920" spans="1:9" x14ac:dyDescent="0.2">
      <c r="A920" s="253"/>
      <c r="B920" s="253"/>
      <c r="C920" s="253"/>
      <c r="D920" s="253"/>
      <c r="E920" s="253"/>
      <c r="F920" s="253"/>
      <c r="G920" s="253"/>
      <c r="H920" s="253"/>
      <c r="I920" s="253"/>
    </row>
    <row r="921" spans="1:9" x14ac:dyDescent="0.2">
      <c r="A921" s="253"/>
      <c r="B921" s="253"/>
      <c r="C921" s="253"/>
      <c r="D921" s="253"/>
      <c r="E921" s="253"/>
      <c r="F921" s="253"/>
      <c r="G921" s="253"/>
      <c r="H921" s="253"/>
      <c r="I921" s="253"/>
    </row>
    <row r="922" spans="1:9" x14ac:dyDescent="0.2">
      <c r="A922" s="253"/>
      <c r="B922" s="253"/>
      <c r="C922" s="253"/>
      <c r="D922" s="253"/>
      <c r="E922" s="253"/>
      <c r="F922" s="253"/>
      <c r="G922" s="253"/>
      <c r="H922" s="253"/>
      <c r="I922" s="253"/>
    </row>
    <row r="923" spans="1:9" x14ac:dyDescent="0.2">
      <c r="A923" s="253"/>
      <c r="B923" s="253"/>
      <c r="C923" s="253"/>
      <c r="D923" s="253"/>
      <c r="E923" s="253"/>
      <c r="F923" s="253"/>
      <c r="G923" s="253"/>
      <c r="H923" s="253"/>
      <c r="I923" s="253"/>
    </row>
    <row r="924" spans="1:9" x14ac:dyDescent="0.2">
      <c r="A924" s="253"/>
      <c r="B924" s="253"/>
      <c r="C924" s="253"/>
      <c r="D924" s="253"/>
      <c r="E924" s="253"/>
      <c r="F924" s="253"/>
      <c r="G924" s="253"/>
      <c r="H924" s="253"/>
      <c r="I924" s="253"/>
    </row>
    <row r="925" spans="1:9" x14ac:dyDescent="0.2">
      <c r="A925" s="253"/>
      <c r="B925" s="253"/>
      <c r="C925" s="253"/>
      <c r="D925" s="253"/>
      <c r="E925" s="253"/>
      <c r="F925" s="253"/>
      <c r="G925" s="253"/>
      <c r="H925" s="253"/>
      <c r="I925" s="253"/>
    </row>
    <row r="926" spans="1:9" x14ac:dyDescent="0.2">
      <c r="A926" s="253"/>
      <c r="B926" s="253"/>
      <c r="C926" s="253"/>
      <c r="D926" s="253"/>
      <c r="E926" s="253"/>
      <c r="F926" s="253"/>
      <c r="G926" s="253"/>
      <c r="H926" s="253"/>
      <c r="I926" s="253"/>
    </row>
    <row r="927" spans="1:9" x14ac:dyDescent="0.2">
      <c r="A927" s="253"/>
      <c r="B927" s="253"/>
      <c r="C927" s="253"/>
      <c r="D927" s="253"/>
      <c r="E927" s="253"/>
      <c r="F927" s="253"/>
      <c r="G927" s="253"/>
      <c r="H927" s="253"/>
      <c r="I927" s="253"/>
    </row>
    <row r="928" spans="1:9" x14ac:dyDescent="0.2">
      <c r="A928" s="253"/>
      <c r="B928" s="253"/>
      <c r="C928" s="253"/>
      <c r="D928" s="253"/>
      <c r="E928" s="253"/>
      <c r="F928" s="253"/>
      <c r="G928" s="253"/>
      <c r="H928" s="253"/>
      <c r="I928" s="253"/>
    </row>
    <row r="929" spans="1:9" x14ac:dyDescent="0.2">
      <c r="A929" s="253"/>
      <c r="B929" s="253"/>
      <c r="C929" s="253"/>
      <c r="D929" s="253"/>
      <c r="E929" s="253"/>
      <c r="F929" s="253"/>
      <c r="G929" s="253"/>
      <c r="H929" s="253"/>
      <c r="I929" s="253"/>
    </row>
    <row r="930" spans="1:9" x14ac:dyDescent="0.2">
      <c r="A930" s="253"/>
      <c r="B930" s="253"/>
      <c r="C930" s="253"/>
      <c r="D930" s="253"/>
      <c r="E930" s="253"/>
      <c r="F930" s="253"/>
      <c r="G930" s="253"/>
      <c r="H930" s="253"/>
      <c r="I930" s="253"/>
    </row>
    <row r="931" spans="1:9" x14ac:dyDescent="0.2">
      <c r="A931" s="253"/>
      <c r="B931" s="253"/>
      <c r="C931" s="253"/>
      <c r="D931" s="253"/>
      <c r="E931" s="253"/>
      <c r="F931" s="253"/>
      <c r="G931" s="253"/>
      <c r="H931" s="253"/>
      <c r="I931" s="253"/>
    </row>
    <row r="932" spans="1:9" x14ac:dyDescent="0.2">
      <c r="A932" s="253"/>
      <c r="B932" s="253"/>
      <c r="C932" s="253"/>
      <c r="D932" s="253"/>
      <c r="E932" s="253"/>
      <c r="F932" s="253"/>
      <c r="G932" s="253"/>
      <c r="H932" s="253"/>
      <c r="I932" s="253"/>
    </row>
    <row r="933" spans="1:9" x14ac:dyDescent="0.2">
      <c r="A933" s="253"/>
      <c r="B933" s="253"/>
      <c r="C933" s="253"/>
      <c r="D933" s="253"/>
      <c r="E933" s="253"/>
      <c r="F933" s="253"/>
      <c r="G933" s="253"/>
      <c r="H933" s="253"/>
      <c r="I933" s="253"/>
    </row>
    <row r="934" spans="1:9" x14ac:dyDescent="0.2">
      <c r="A934" s="253"/>
      <c r="B934" s="253"/>
      <c r="C934" s="253"/>
      <c r="D934" s="253"/>
      <c r="E934" s="253"/>
      <c r="F934" s="253"/>
      <c r="G934" s="253"/>
      <c r="H934" s="253"/>
      <c r="I934" s="253"/>
    </row>
    <row r="935" spans="1:9" x14ac:dyDescent="0.2">
      <c r="A935" s="253"/>
      <c r="B935" s="253"/>
      <c r="C935" s="253"/>
      <c r="D935" s="253"/>
      <c r="E935" s="253"/>
      <c r="F935" s="253"/>
      <c r="G935" s="253"/>
      <c r="H935" s="253"/>
      <c r="I935" s="253"/>
    </row>
    <row r="936" spans="1:9" x14ac:dyDescent="0.2">
      <c r="A936" s="253"/>
      <c r="B936" s="253"/>
      <c r="C936" s="253"/>
      <c r="D936" s="253"/>
      <c r="E936" s="253"/>
      <c r="F936" s="253"/>
      <c r="G936" s="253"/>
      <c r="H936" s="253"/>
      <c r="I936" s="253"/>
    </row>
    <row r="937" spans="1:9" x14ac:dyDescent="0.2">
      <c r="A937" s="253"/>
      <c r="B937" s="253"/>
      <c r="C937" s="253"/>
      <c r="D937" s="253"/>
      <c r="E937" s="253"/>
      <c r="F937" s="253"/>
      <c r="G937" s="253"/>
      <c r="H937" s="253"/>
      <c r="I937" s="253"/>
    </row>
    <row r="938" spans="1:9" x14ac:dyDescent="0.2">
      <c r="A938" s="253"/>
      <c r="B938" s="253"/>
      <c r="C938" s="253"/>
      <c r="D938" s="253"/>
      <c r="E938" s="253"/>
      <c r="F938" s="253"/>
      <c r="G938" s="253"/>
      <c r="H938" s="253"/>
      <c r="I938" s="253"/>
    </row>
    <row r="939" spans="1:9" x14ac:dyDescent="0.2">
      <c r="A939" s="253"/>
      <c r="B939" s="253"/>
      <c r="C939" s="253"/>
      <c r="D939" s="253"/>
      <c r="E939" s="253"/>
      <c r="F939" s="253"/>
      <c r="G939" s="253"/>
      <c r="H939" s="253"/>
      <c r="I939" s="253"/>
    </row>
    <row r="940" spans="1:9" x14ac:dyDescent="0.2">
      <c r="A940" s="253"/>
      <c r="B940" s="253"/>
      <c r="C940" s="253"/>
      <c r="D940" s="253"/>
      <c r="E940" s="253"/>
      <c r="F940" s="253"/>
      <c r="G940" s="253"/>
      <c r="H940" s="253"/>
      <c r="I940" s="253"/>
    </row>
    <row r="941" spans="1:9" x14ac:dyDescent="0.2">
      <c r="A941" s="253"/>
      <c r="B941" s="253"/>
      <c r="C941" s="253"/>
      <c r="D941" s="253"/>
      <c r="E941" s="253"/>
      <c r="F941" s="253"/>
      <c r="G941" s="253"/>
      <c r="H941" s="253"/>
      <c r="I941" s="253"/>
    </row>
    <row r="942" spans="1:9" x14ac:dyDescent="0.2">
      <c r="A942" s="253"/>
      <c r="B942" s="253"/>
      <c r="C942" s="253"/>
      <c r="D942" s="253"/>
      <c r="E942" s="253"/>
      <c r="F942" s="253"/>
      <c r="G942" s="253"/>
      <c r="H942" s="253"/>
      <c r="I942" s="253"/>
    </row>
    <row r="943" spans="1:9" x14ac:dyDescent="0.2">
      <c r="A943" s="253"/>
      <c r="B943" s="253"/>
      <c r="C943" s="253"/>
      <c r="D943" s="253"/>
      <c r="E943" s="253"/>
      <c r="F943" s="253"/>
      <c r="G943" s="253"/>
      <c r="H943" s="253"/>
      <c r="I943" s="253"/>
    </row>
    <row r="944" spans="1:9" x14ac:dyDescent="0.2">
      <c r="A944" s="253"/>
      <c r="B944" s="253"/>
      <c r="C944" s="253"/>
      <c r="D944" s="253"/>
      <c r="E944" s="253"/>
      <c r="F944" s="253"/>
      <c r="G944" s="253"/>
      <c r="H944" s="253"/>
      <c r="I944" s="253"/>
    </row>
    <row r="945" spans="1:9" x14ac:dyDescent="0.2">
      <c r="A945" s="253"/>
      <c r="B945" s="253"/>
      <c r="C945" s="253"/>
      <c r="D945" s="253"/>
      <c r="E945" s="253"/>
      <c r="F945" s="253"/>
      <c r="G945" s="253"/>
      <c r="H945" s="253"/>
      <c r="I945" s="253"/>
    </row>
    <row r="946" spans="1:9" x14ac:dyDescent="0.2">
      <c r="A946" s="253"/>
      <c r="B946" s="253"/>
      <c r="C946" s="253"/>
      <c r="D946" s="253"/>
      <c r="E946" s="253"/>
      <c r="F946" s="253"/>
      <c r="G946" s="253"/>
      <c r="H946" s="253"/>
      <c r="I946" s="253"/>
    </row>
    <row r="947" spans="1:9" x14ac:dyDescent="0.2">
      <c r="A947" s="253"/>
      <c r="B947" s="253"/>
      <c r="C947" s="253"/>
      <c r="D947" s="253"/>
      <c r="E947" s="253"/>
      <c r="F947" s="253"/>
      <c r="G947" s="253"/>
      <c r="H947" s="253"/>
      <c r="I947" s="253"/>
    </row>
    <row r="948" spans="1:9" x14ac:dyDescent="0.2">
      <c r="A948" s="253"/>
      <c r="B948" s="253"/>
      <c r="C948" s="253"/>
      <c r="D948" s="253"/>
      <c r="E948" s="253"/>
      <c r="F948" s="253"/>
      <c r="G948" s="253"/>
      <c r="H948" s="253"/>
      <c r="I948" s="253"/>
    </row>
    <row r="949" spans="1:9" x14ac:dyDescent="0.2">
      <c r="A949" s="253"/>
      <c r="B949" s="253"/>
      <c r="C949" s="253"/>
      <c r="D949" s="253"/>
      <c r="E949" s="253"/>
      <c r="F949" s="253"/>
      <c r="G949" s="253"/>
      <c r="H949" s="253"/>
      <c r="I949" s="253"/>
    </row>
    <row r="950" spans="1:9" x14ac:dyDescent="0.2">
      <c r="A950" s="253"/>
      <c r="B950" s="253"/>
      <c r="C950" s="253"/>
      <c r="D950" s="253"/>
      <c r="E950" s="253"/>
      <c r="F950" s="253"/>
      <c r="G950" s="253"/>
      <c r="H950" s="253"/>
      <c r="I950" s="253"/>
    </row>
    <row r="951" spans="1:9" x14ac:dyDescent="0.2">
      <c r="A951" s="253"/>
      <c r="B951" s="253"/>
      <c r="C951" s="253"/>
      <c r="D951" s="253"/>
      <c r="E951" s="253"/>
      <c r="F951" s="253"/>
      <c r="G951" s="253"/>
      <c r="H951" s="253"/>
      <c r="I951" s="253"/>
    </row>
    <row r="952" spans="1:9" x14ac:dyDescent="0.2">
      <c r="A952" s="253"/>
      <c r="B952" s="253"/>
      <c r="C952" s="253"/>
      <c r="D952" s="253"/>
      <c r="E952" s="253"/>
      <c r="F952" s="253"/>
      <c r="G952" s="253"/>
      <c r="H952" s="253"/>
      <c r="I952" s="253"/>
    </row>
    <row r="953" spans="1:9" x14ac:dyDescent="0.2">
      <c r="A953" s="253"/>
      <c r="B953" s="253"/>
      <c r="C953" s="253"/>
      <c r="D953" s="253"/>
      <c r="E953" s="253"/>
      <c r="F953" s="253"/>
      <c r="G953" s="253"/>
      <c r="H953" s="253"/>
      <c r="I953" s="253"/>
    </row>
    <row r="954" spans="1:9" x14ac:dyDescent="0.2">
      <c r="A954" s="253"/>
      <c r="B954" s="253"/>
      <c r="C954" s="253"/>
      <c r="D954" s="253"/>
      <c r="E954" s="253"/>
      <c r="F954" s="253"/>
      <c r="G954" s="253"/>
      <c r="H954" s="253"/>
      <c r="I954" s="253"/>
    </row>
    <row r="955" spans="1:9" x14ac:dyDescent="0.2">
      <c r="A955" s="253"/>
      <c r="B955" s="253"/>
      <c r="C955" s="253"/>
      <c r="D955" s="253"/>
      <c r="E955" s="253"/>
      <c r="F955" s="253"/>
      <c r="G955" s="253"/>
      <c r="H955" s="253"/>
      <c r="I955" s="253"/>
    </row>
    <row r="956" spans="1:9" x14ac:dyDescent="0.2">
      <c r="A956" s="253"/>
      <c r="B956" s="253"/>
      <c r="C956" s="253"/>
      <c r="D956" s="253"/>
      <c r="E956" s="253"/>
      <c r="F956" s="253"/>
      <c r="G956" s="253"/>
      <c r="H956" s="253"/>
      <c r="I956" s="253"/>
    </row>
    <row r="957" spans="1:9" x14ac:dyDescent="0.2">
      <c r="A957" s="253"/>
      <c r="B957" s="253"/>
      <c r="C957" s="253"/>
      <c r="D957" s="253"/>
      <c r="E957" s="253"/>
      <c r="F957" s="253"/>
      <c r="G957" s="253"/>
      <c r="H957" s="253"/>
      <c r="I957" s="253"/>
    </row>
    <row r="958" spans="1:9" x14ac:dyDescent="0.2">
      <c r="A958" s="253"/>
      <c r="B958" s="253"/>
      <c r="C958" s="253"/>
      <c r="D958" s="253"/>
      <c r="E958" s="253"/>
      <c r="F958" s="253"/>
      <c r="G958" s="253"/>
      <c r="H958" s="253"/>
      <c r="I958" s="253"/>
    </row>
    <row r="959" spans="1:9" x14ac:dyDescent="0.2">
      <c r="A959" s="253"/>
      <c r="B959" s="253"/>
      <c r="C959" s="253"/>
      <c r="D959" s="253"/>
      <c r="E959" s="253"/>
      <c r="F959" s="253"/>
      <c r="G959" s="253"/>
      <c r="H959" s="253"/>
      <c r="I959" s="253"/>
    </row>
    <row r="960" spans="1:9" x14ac:dyDescent="0.2">
      <c r="A960" s="253"/>
      <c r="B960" s="253"/>
      <c r="C960" s="253"/>
      <c r="D960" s="253"/>
      <c r="E960" s="253"/>
      <c r="F960" s="253"/>
      <c r="G960" s="253"/>
      <c r="H960" s="253"/>
      <c r="I960" s="253"/>
    </row>
    <row r="961" spans="1:9" x14ac:dyDescent="0.2">
      <c r="A961" s="253"/>
      <c r="B961" s="253"/>
      <c r="C961" s="253"/>
      <c r="D961" s="253"/>
      <c r="E961" s="253"/>
      <c r="F961" s="253"/>
      <c r="G961" s="253"/>
      <c r="H961" s="253"/>
      <c r="I961" s="253"/>
    </row>
    <row r="962" spans="1:9" x14ac:dyDescent="0.2">
      <c r="A962" s="253"/>
      <c r="B962" s="253"/>
      <c r="C962" s="253"/>
      <c r="D962" s="253"/>
      <c r="E962" s="253"/>
      <c r="F962" s="253"/>
      <c r="G962" s="253"/>
      <c r="H962" s="253"/>
      <c r="I962" s="253"/>
    </row>
    <row r="963" spans="1:9" x14ac:dyDescent="0.2">
      <c r="A963" s="253"/>
      <c r="B963" s="253"/>
      <c r="C963" s="253"/>
      <c r="D963" s="253"/>
      <c r="E963" s="253"/>
      <c r="F963" s="253"/>
      <c r="G963" s="253"/>
      <c r="H963" s="253"/>
      <c r="I963" s="253"/>
    </row>
    <row r="964" spans="1:9" x14ac:dyDescent="0.2">
      <c r="A964" s="253"/>
      <c r="B964" s="253"/>
      <c r="C964" s="253"/>
      <c r="D964" s="253"/>
      <c r="E964" s="253"/>
      <c r="F964" s="253"/>
      <c r="G964" s="253"/>
      <c r="H964" s="253"/>
      <c r="I964" s="253"/>
    </row>
    <row r="965" spans="1:9" x14ac:dyDescent="0.2">
      <c r="A965" s="253"/>
      <c r="B965" s="253"/>
      <c r="C965" s="253"/>
      <c r="D965" s="253"/>
      <c r="E965" s="253"/>
      <c r="F965" s="253"/>
      <c r="G965" s="253"/>
      <c r="H965" s="253"/>
      <c r="I965" s="253"/>
    </row>
    <row r="966" spans="1:9" x14ac:dyDescent="0.2">
      <c r="A966" s="253"/>
      <c r="B966" s="253"/>
      <c r="C966" s="253"/>
      <c r="D966" s="253"/>
      <c r="E966" s="253"/>
      <c r="F966" s="253"/>
      <c r="G966" s="253"/>
      <c r="H966" s="253"/>
      <c r="I966" s="253"/>
    </row>
    <row r="967" spans="1:9" x14ac:dyDescent="0.2">
      <c r="A967" s="253"/>
      <c r="B967" s="253"/>
      <c r="C967" s="253"/>
      <c r="D967" s="253"/>
      <c r="E967" s="253"/>
      <c r="F967" s="253"/>
      <c r="G967" s="253"/>
      <c r="H967" s="253"/>
      <c r="I967" s="253"/>
    </row>
    <row r="968" spans="1:9" x14ac:dyDescent="0.2">
      <c r="A968" s="253"/>
      <c r="B968" s="253"/>
      <c r="C968" s="253"/>
      <c r="D968" s="253"/>
      <c r="E968" s="253"/>
      <c r="F968" s="253"/>
      <c r="G968" s="253"/>
      <c r="H968" s="253"/>
      <c r="I968" s="253"/>
    </row>
    <row r="969" spans="1:9" x14ac:dyDescent="0.2">
      <c r="A969" s="253"/>
      <c r="B969" s="253"/>
      <c r="C969" s="253"/>
      <c r="D969" s="253"/>
      <c r="E969" s="253"/>
      <c r="F969" s="253"/>
      <c r="G969" s="253"/>
      <c r="H969" s="253"/>
      <c r="I969" s="253"/>
    </row>
    <row r="970" spans="1:9" x14ac:dyDescent="0.2">
      <c r="A970" s="253"/>
      <c r="B970" s="253"/>
      <c r="C970" s="253"/>
      <c r="D970" s="253"/>
      <c r="E970" s="253"/>
      <c r="F970" s="253"/>
      <c r="G970" s="253"/>
      <c r="H970" s="253"/>
      <c r="I970" s="253"/>
    </row>
    <row r="971" spans="1:9" x14ac:dyDescent="0.2">
      <c r="A971" s="253"/>
      <c r="B971" s="253"/>
      <c r="C971" s="253"/>
      <c r="D971" s="253"/>
      <c r="E971" s="253"/>
      <c r="F971" s="253"/>
      <c r="G971" s="253"/>
      <c r="H971" s="253"/>
      <c r="I971" s="253"/>
    </row>
    <row r="972" spans="1:9" x14ac:dyDescent="0.2">
      <c r="A972" s="253"/>
      <c r="B972" s="253"/>
      <c r="C972" s="253"/>
      <c r="D972" s="253"/>
      <c r="E972" s="253"/>
      <c r="F972" s="253"/>
      <c r="G972" s="253"/>
      <c r="H972" s="253"/>
      <c r="I972" s="253"/>
    </row>
    <row r="973" spans="1:9" x14ac:dyDescent="0.2">
      <c r="A973" s="253"/>
      <c r="B973" s="253"/>
      <c r="C973" s="253"/>
      <c r="D973" s="253"/>
      <c r="E973" s="253"/>
      <c r="F973" s="253"/>
      <c r="G973" s="253"/>
      <c r="H973" s="253"/>
      <c r="I973" s="253"/>
    </row>
    <row r="974" spans="1:9" x14ac:dyDescent="0.2">
      <c r="A974" s="253"/>
      <c r="B974" s="253"/>
      <c r="C974" s="253"/>
      <c r="D974" s="253"/>
      <c r="E974" s="253"/>
      <c r="F974" s="253"/>
      <c r="G974" s="253"/>
      <c r="H974" s="253"/>
      <c r="I974" s="253"/>
    </row>
    <row r="975" spans="1:9" x14ac:dyDescent="0.2">
      <c r="A975" s="253"/>
      <c r="B975" s="253"/>
      <c r="C975" s="253"/>
      <c r="D975" s="253"/>
      <c r="E975" s="253"/>
      <c r="F975" s="253"/>
      <c r="G975" s="253"/>
      <c r="H975" s="253"/>
      <c r="I975" s="253"/>
    </row>
    <row r="976" spans="1:9" x14ac:dyDescent="0.2">
      <c r="A976" s="253"/>
      <c r="B976" s="253"/>
      <c r="C976" s="253"/>
      <c r="D976" s="253"/>
      <c r="E976" s="253"/>
      <c r="F976" s="253"/>
      <c r="G976" s="253"/>
      <c r="H976" s="253"/>
      <c r="I976" s="253"/>
    </row>
    <row r="977" spans="1:9" x14ac:dyDescent="0.2">
      <c r="A977" s="253"/>
      <c r="B977" s="253"/>
      <c r="C977" s="253"/>
      <c r="D977" s="253"/>
      <c r="E977" s="253"/>
      <c r="F977" s="253"/>
      <c r="G977" s="253"/>
      <c r="H977" s="253"/>
      <c r="I977" s="253"/>
    </row>
    <row r="978" spans="1:9" x14ac:dyDescent="0.2">
      <c r="A978" s="253"/>
      <c r="B978" s="253"/>
      <c r="C978" s="253"/>
      <c r="D978" s="253"/>
      <c r="E978" s="253"/>
      <c r="F978" s="253"/>
      <c r="G978" s="253"/>
      <c r="H978" s="253"/>
      <c r="I978" s="253"/>
    </row>
    <row r="979" spans="1:9" x14ac:dyDescent="0.2">
      <c r="A979" s="253"/>
      <c r="B979" s="253"/>
      <c r="C979" s="253"/>
      <c r="D979" s="253"/>
      <c r="E979" s="253"/>
      <c r="F979" s="253"/>
      <c r="G979" s="253"/>
      <c r="H979" s="253"/>
      <c r="I979" s="253"/>
    </row>
    <row r="980" spans="1:9" x14ac:dyDescent="0.2">
      <c r="A980" s="253"/>
      <c r="B980" s="253"/>
      <c r="C980" s="253"/>
      <c r="D980" s="253"/>
      <c r="E980" s="253"/>
      <c r="F980" s="253"/>
      <c r="G980" s="253"/>
      <c r="H980" s="253"/>
      <c r="I980" s="253"/>
    </row>
    <row r="981" spans="1:9" x14ac:dyDescent="0.2">
      <c r="A981" s="253"/>
      <c r="B981" s="253"/>
      <c r="C981" s="253"/>
      <c r="D981" s="253"/>
      <c r="E981" s="253"/>
      <c r="F981" s="253"/>
      <c r="G981" s="253"/>
      <c r="H981" s="253"/>
      <c r="I981" s="253"/>
    </row>
    <row r="982" spans="1:9" x14ac:dyDescent="0.2">
      <c r="A982" s="253"/>
      <c r="B982" s="253"/>
      <c r="C982" s="253"/>
      <c r="D982" s="253"/>
      <c r="E982" s="253"/>
      <c r="F982" s="253"/>
      <c r="G982" s="253"/>
      <c r="H982" s="253"/>
      <c r="I982" s="253"/>
    </row>
    <row r="983" spans="1:9" x14ac:dyDescent="0.2">
      <c r="A983" s="253"/>
      <c r="B983" s="253"/>
      <c r="C983" s="253"/>
      <c r="D983" s="253"/>
      <c r="E983" s="253"/>
      <c r="F983" s="253"/>
      <c r="G983" s="253"/>
      <c r="H983" s="253"/>
      <c r="I983" s="253"/>
    </row>
    <row r="984" spans="1:9" x14ac:dyDescent="0.2">
      <c r="A984" s="253"/>
      <c r="B984" s="253"/>
      <c r="C984" s="253"/>
      <c r="D984" s="253"/>
      <c r="E984" s="253"/>
      <c r="F984" s="253"/>
      <c r="G984" s="253"/>
      <c r="H984" s="253"/>
      <c r="I984" s="253"/>
    </row>
    <row r="985" spans="1:9" x14ac:dyDescent="0.2">
      <c r="A985" s="253"/>
      <c r="B985" s="253"/>
      <c r="C985" s="253"/>
      <c r="D985" s="253"/>
      <c r="E985" s="253"/>
      <c r="F985" s="253"/>
      <c r="G985" s="253"/>
      <c r="H985" s="253"/>
      <c r="I985" s="253"/>
    </row>
    <row r="986" spans="1:9" x14ac:dyDescent="0.2">
      <c r="A986" s="253"/>
      <c r="B986" s="253"/>
      <c r="C986" s="253"/>
      <c r="D986" s="253"/>
      <c r="E986" s="253"/>
      <c r="F986" s="253"/>
      <c r="G986" s="253"/>
      <c r="H986" s="253"/>
      <c r="I986" s="253"/>
    </row>
    <row r="987" spans="1:9" x14ac:dyDescent="0.2">
      <c r="A987" s="253"/>
      <c r="B987" s="253"/>
      <c r="C987" s="253"/>
      <c r="D987" s="253"/>
      <c r="E987" s="253"/>
      <c r="F987" s="253"/>
      <c r="G987" s="253"/>
      <c r="H987" s="253"/>
      <c r="I987" s="253"/>
    </row>
    <row r="988" spans="1:9" x14ac:dyDescent="0.2">
      <c r="A988" s="253"/>
      <c r="B988" s="253"/>
      <c r="C988" s="253"/>
      <c r="D988" s="253"/>
      <c r="E988" s="253"/>
      <c r="F988" s="253"/>
      <c r="G988" s="253"/>
      <c r="H988" s="253"/>
      <c r="I988" s="253"/>
    </row>
    <row r="989" spans="1:9" x14ac:dyDescent="0.2">
      <c r="A989" s="253"/>
      <c r="B989" s="253"/>
      <c r="C989" s="253"/>
      <c r="D989" s="253"/>
      <c r="E989" s="253"/>
      <c r="F989" s="253"/>
      <c r="G989" s="253"/>
      <c r="H989" s="253"/>
      <c r="I989" s="253"/>
    </row>
    <row r="990" spans="1:9" x14ac:dyDescent="0.2">
      <c r="A990" s="253"/>
      <c r="B990" s="253"/>
      <c r="C990" s="253"/>
      <c r="D990" s="253"/>
      <c r="E990" s="253"/>
      <c r="F990" s="253"/>
      <c r="G990" s="253"/>
      <c r="H990" s="253"/>
      <c r="I990" s="253"/>
    </row>
    <row r="991" spans="1:9" x14ac:dyDescent="0.2">
      <c r="A991" s="253"/>
      <c r="B991" s="253"/>
      <c r="C991" s="253"/>
      <c r="D991" s="253"/>
      <c r="E991" s="253"/>
      <c r="F991" s="253"/>
      <c r="G991" s="253"/>
      <c r="H991" s="253"/>
      <c r="I991" s="253"/>
    </row>
    <row r="992" spans="1:9" x14ac:dyDescent="0.2">
      <c r="A992" s="253"/>
      <c r="B992" s="253"/>
      <c r="C992" s="253"/>
      <c r="D992" s="253"/>
      <c r="E992" s="253"/>
      <c r="F992" s="253"/>
      <c r="G992" s="253"/>
      <c r="H992" s="253"/>
      <c r="I992" s="253"/>
    </row>
    <row r="993" spans="1:9" x14ac:dyDescent="0.2">
      <c r="A993" s="253"/>
      <c r="B993" s="253"/>
      <c r="C993" s="253"/>
      <c r="D993" s="253"/>
      <c r="E993" s="253"/>
      <c r="F993" s="253"/>
      <c r="G993" s="253"/>
      <c r="H993" s="253"/>
      <c r="I993" s="253"/>
    </row>
    <row r="994" spans="1:9" x14ac:dyDescent="0.2">
      <c r="A994" s="253"/>
      <c r="B994" s="253"/>
      <c r="C994" s="253"/>
      <c r="D994" s="253"/>
      <c r="E994" s="253"/>
      <c r="F994" s="253"/>
      <c r="G994" s="253"/>
      <c r="H994" s="253"/>
      <c r="I994" s="253"/>
    </row>
    <row r="995" spans="1:9" x14ac:dyDescent="0.2">
      <c r="A995" s="253"/>
      <c r="B995" s="253"/>
      <c r="C995" s="253"/>
      <c r="D995" s="253"/>
      <c r="E995" s="253"/>
      <c r="F995" s="253"/>
      <c r="G995" s="253"/>
      <c r="H995" s="253"/>
      <c r="I995" s="253"/>
    </row>
    <row r="996" spans="1:9" x14ac:dyDescent="0.2">
      <c r="A996" s="253"/>
      <c r="B996" s="253"/>
      <c r="C996" s="253"/>
      <c r="D996" s="253"/>
      <c r="E996" s="253"/>
      <c r="F996" s="253"/>
      <c r="G996" s="253"/>
      <c r="H996" s="253"/>
      <c r="I996" s="253"/>
    </row>
    <row r="997" spans="1:9" x14ac:dyDescent="0.2">
      <c r="A997" s="253"/>
      <c r="B997" s="253"/>
      <c r="C997" s="253"/>
      <c r="D997" s="253"/>
      <c r="E997" s="253"/>
      <c r="F997" s="253"/>
      <c r="G997" s="253"/>
      <c r="H997" s="253"/>
      <c r="I997" s="253"/>
    </row>
    <row r="998" spans="1:9" x14ac:dyDescent="0.2">
      <c r="A998" s="253"/>
      <c r="B998" s="253"/>
      <c r="C998" s="253"/>
      <c r="D998" s="253"/>
      <c r="E998" s="253"/>
      <c r="F998" s="253"/>
      <c r="G998" s="253"/>
      <c r="H998" s="253"/>
      <c r="I998" s="253"/>
    </row>
    <row r="999" spans="1:9" x14ac:dyDescent="0.2">
      <c r="A999" s="253"/>
      <c r="B999" s="253"/>
      <c r="C999" s="253"/>
      <c r="D999" s="253"/>
      <c r="E999" s="253"/>
      <c r="F999" s="253"/>
      <c r="G999" s="253"/>
      <c r="H999" s="253"/>
      <c r="I999" s="253"/>
    </row>
    <row r="1000" spans="1:9" x14ac:dyDescent="0.2">
      <c r="A1000" s="253"/>
      <c r="B1000" s="253"/>
      <c r="C1000" s="253"/>
      <c r="D1000" s="253"/>
      <c r="E1000" s="253"/>
      <c r="F1000" s="253"/>
      <c r="G1000" s="253"/>
      <c r="H1000" s="253"/>
      <c r="I1000" s="253"/>
    </row>
    <row r="1001" spans="1:9" x14ac:dyDescent="0.2">
      <c r="A1001" s="253"/>
      <c r="B1001" s="253"/>
      <c r="C1001" s="253"/>
      <c r="D1001" s="253"/>
      <c r="E1001" s="253"/>
      <c r="F1001" s="253"/>
      <c r="G1001" s="253"/>
      <c r="H1001" s="253"/>
      <c r="I1001" s="253"/>
    </row>
    <row r="1002" spans="1:9" x14ac:dyDescent="0.2">
      <c r="A1002" s="253"/>
      <c r="B1002" s="253"/>
      <c r="C1002" s="253"/>
      <c r="D1002" s="253"/>
      <c r="E1002" s="253"/>
      <c r="F1002" s="253"/>
      <c r="G1002" s="253"/>
      <c r="H1002" s="253"/>
      <c r="I1002" s="253"/>
    </row>
    <row r="1003" spans="1:9" x14ac:dyDescent="0.2">
      <c r="A1003" s="253"/>
      <c r="B1003" s="253"/>
      <c r="C1003" s="253"/>
      <c r="D1003" s="253"/>
      <c r="E1003" s="253"/>
      <c r="F1003" s="253"/>
      <c r="G1003" s="253"/>
      <c r="H1003" s="253"/>
      <c r="I1003" s="253"/>
    </row>
    <row r="1004" spans="1:9" x14ac:dyDescent="0.2">
      <c r="A1004" s="253"/>
      <c r="B1004" s="253"/>
      <c r="C1004" s="253"/>
      <c r="D1004" s="253"/>
      <c r="E1004" s="253"/>
      <c r="F1004" s="253"/>
      <c r="G1004" s="253"/>
      <c r="H1004" s="253"/>
      <c r="I1004" s="253"/>
    </row>
    <row r="1005" spans="1:9" x14ac:dyDescent="0.2">
      <c r="A1005" s="253"/>
      <c r="B1005" s="253"/>
      <c r="C1005" s="253"/>
      <c r="D1005" s="253"/>
      <c r="E1005" s="253"/>
      <c r="F1005" s="253"/>
      <c r="G1005" s="253"/>
      <c r="H1005" s="253"/>
      <c r="I1005" s="253"/>
    </row>
    <row r="1006" spans="1:9" x14ac:dyDescent="0.2">
      <c r="A1006" s="253"/>
      <c r="B1006" s="253"/>
      <c r="C1006" s="253"/>
      <c r="D1006" s="253"/>
      <c r="E1006" s="253"/>
      <c r="F1006" s="253"/>
      <c r="G1006" s="253"/>
      <c r="H1006" s="253"/>
      <c r="I1006" s="253"/>
    </row>
    <row r="1007" spans="1:9" x14ac:dyDescent="0.2">
      <c r="A1007" s="253"/>
      <c r="B1007" s="253"/>
      <c r="C1007" s="253"/>
      <c r="D1007" s="253"/>
      <c r="E1007" s="253"/>
      <c r="F1007" s="253"/>
      <c r="G1007" s="253"/>
      <c r="H1007" s="253"/>
      <c r="I1007" s="253"/>
    </row>
    <row r="1008" spans="1:9" x14ac:dyDescent="0.2">
      <c r="A1008" s="253"/>
      <c r="B1008" s="253"/>
      <c r="C1008" s="253"/>
      <c r="D1008" s="253"/>
      <c r="E1008" s="253"/>
      <c r="F1008" s="253"/>
      <c r="G1008" s="253"/>
      <c r="H1008" s="253"/>
      <c r="I1008" s="253"/>
    </row>
    <row r="1009" spans="1:9" x14ac:dyDescent="0.2">
      <c r="A1009" s="253"/>
      <c r="B1009" s="253"/>
      <c r="C1009" s="253"/>
      <c r="D1009" s="253"/>
      <c r="E1009" s="253"/>
      <c r="F1009" s="253"/>
      <c r="G1009" s="253"/>
      <c r="H1009" s="253"/>
      <c r="I1009" s="253"/>
    </row>
    <row r="1010" spans="1:9" x14ac:dyDescent="0.2">
      <c r="A1010" s="253"/>
      <c r="B1010" s="253"/>
      <c r="C1010" s="253"/>
      <c r="D1010" s="253"/>
      <c r="E1010" s="253"/>
      <c r="F1010" s="253"/>
      <c r="G1010" s="253"/>
      <c r="H1010" s="253"/>
      <c r="I1010" s="253"/>
    </row>
    <row r="1011" spans="1:9" x14ac:dyDescent="0.2">
      <c r="A1011" s="253"/>
      <c r="B1011" s="253"/>
      <c r="C1011" s="253"/>
      <c r="D1011" s="253"/>
      <c r="E1011" s="253"/>
      <c r="F1011" s="253"/>
      <c r="G1011" s="253"/>
      <c r="H1011" s="253"/>
      <c r="I1011" s="253"/>
    </row>
    <row r="1012" spans="1:9" x14ac:dyDescent="0.2">
      <c r="A1012" s="253"/>
      <c r="B1012" s="253"/>
      <c r="C1012" s="253"/>
      <c r="D1012" s="253"/>
      <c r="E1012" s="253"/>
      <c r="F1012" s="253"/>
      <c r="G1012" s="253"/>
      <c r="H1012" s="253"/>
      <c r="I1012" s="253"/>
    </row>
    <row r="1013" spans="1:9" x14ac:dyDescent="0.2">
      <c r="A1013" s="253"/>
      <c r="B1013" s="253"/>
      <c r="C1013" s="253"/>
      <c r="D1013" s="253"/>
      <c r="E1013" s="253"/>
      <c r="F1013" s="253"/>
      <c r="G1013" s="253"/>
      <c r="H1013" s="253"/>
      <c r="I1013" s="253"/>
    </row>
    <row r="1014" spans="1:9" x14ac:dyDescent="0.2">
      <c r="A1014" s="253"/>
      <c r="B1014" s="253"/>
      <c r="C1014" s="253"/>
      <c r="D1014" s="253"/>
      <c r="E1014" s="253"/>
      <c r="F1014" s="253"/>
      <c r="G1014" s="253"/>
      <c r="H1014" s="253"/>
      <c r="I1014" s="253"/>
    </row>
    <row r="1015" spans="1:9" x14ac:dyDescent="0.2">
      <c r="A1015" s="253"/>
      <c r="B1015" s="253"/>
      <c r="C1015" s="253"/>
      <c r="D1015" s="253"/>
      <c r="E1015" s="253"/>
      <c r="F1015" s="253"/>
      <c r="G1015" s="253"/>
      <c r="H1015" s="253"/>
      <c r="I1015" s="253"/>
    </row>
    <row r="1016" spans="1:9" x14ac:dyDescent="0.2">
      <c r="A1016" s="253"/>
      <c r="B1016" s="253"/>
      <c r="C1016" s="253"/>
      <c r="D1016" s="253"/>
      <c r="E1016" s="253"/>
      <c r="F1016" s="253"/>
      <c r="G1016" s="253"/>
      <c r="H1016" s="253"/>
      <c r="I1016" s="253"/>
    </row>
    <row r="1017" spans="1:9" x14ac:dyDescent="0.2">
      <c r="A1017" s="253"/>
      <c r="B1017" s="253"/>
      <c r="C1017" s="253"/>
      <c r="D1017" s="253"/>
      <c r="E1017" s="253"/>
      <c r="F1017" s="253"/>
      <c r="G1017" s="253"/>
      <c r="H1017" s="253"/>
      <c r="I1017" s="253"/>
    </row>
    <row r="1018" spans="1:9" x14ac:dyDescent="0.2">
      <c r="A1018" s="253"/>
      <c r="B1018" s="253"/>
      <c r="C1018" s="253"/>
      <c r="D1018" s="253"/>
      <c r="E1018" s="253"/>
      <c r="F1018" s="253"/>
      <c r="G1018" s="253"/>
      <c r="H1018" s="253"/>
      <c r="I1018" s="253"/>
    </row>
    <row r="1019" spans="1:9" x14ac:dyDescent="0.2">
      <c r="A1019" s="253"/>
      <c r="B1019" s="253"/>
      <c r="C1019" s="253"/>
      <c r="D1019" s="253"/>
      <c r="E1019" s="253"/>
      <c r="F1019" s="253"/>
      <c r="G1019" s="253"/>
      <c r="H1019" s="253"/>
      <c r="I1019" s="253"/>
    </row>
    <row r="1020" spans="1:9" x14ac:dyDescent="0.2">
      <c r="A1020" s="253"/>
      <c r="B1020" s="253"/>
      <c r="C1020" s="253"/>
      <c r="D1020" s="253"/>
      <c r="E1020" s="253"/>
      <c r="F1020" s="253"/>
      <c r="G1020" s="253"/>
      <c r="H1020" s="253"/>
      <c r="I1020" s="253"/>
    </row>
    <row r="1021" spans="1:9" x14ac:dyDescent="0.2">
      <c r="A1021" s="253"/>
      <c r="B1021" s="253"/>
      <c r="C1021" s="253"/>
      <c r="D1021" s="253"/>
      <c r="E1021" s="253"/>
      <c r="F1021" s="253"/>
      <c r="G1021" s="253"/>
      <c r="H1021" s="253"/>
      <c r="I1021" s="253"/>
    </row>
    <row r="1022" spans="1:9" x14ac:dyDescent="0.2">
      <c r="A1022" s="253"/>
      <c r="B1022" s="253"/>
      <c r="C1022" s="253"/>
      <c r="D1022" s="253"/>
      <c r="E1022" s="253"/>
      <c r="F1022" s="253"/>
      <c r="G1022" s="253"/>
      <c r="H1022" s="253"/>
      <c r="I1022" s="253"/>
    </row>
    <row r="1023" spans="1:9" x14ac:dyDescent="0.2">
      <c r="A1023" s="253"/>
      <c r="B1023" s="253"/>
      <c r="C1023" s="253"/>
      <c r="D1023" s="253"/>
      <c r="E1023" s="253"/>
      <c r="F1023" s="253"/>
      <c r="G1023" s="253"/>
      <c r="H1023" s="253"/>
      <c r="I1023" s="253"/>
    </row>
    <row r="1024" spans="1:9" x14ac:dyDescent="0.2">
      <c r="A1024" s="253"/>
      <c r="B1024" s="253"/>
      <c r="C1024" s="253"/>
      <c r="D1024" s="253"/>
      <c r="E1024" s="253"/>
      <c r="F1024" s="253"/>
      <c r="G1024" s="253"/>
      <c r="H1024" s="253"/>
      <c r="I1024" s="253"/>
    </row>
    <row r="1025" spans="1:9" x14ac:dyDescent="0.2">
      <c r="A1025" s="253"/>
      <c r="B1025" s="253"/>
      <c r="C1025" s="253"/>
      <c r="D1025" s="253"/>
      <c r="E1025" s="253"/>
      <c r="F1025" s="253"/>
      <c r="G1025" s="253"/>
      <c r="H1025" s="253"/>
      <c r="I1025" s="253"/>
    </row>
    <row r="1026" spans="1:9" x14ac:dyDescent="0.2">
      <c r="A1026" s="253"/>
      <c r="B1026" s="253"/>
      <c r="C1026" s="253"/>
      <c r="D1026" s="253"/>
      <c r="E1026" s="253"/>
      <c r="F1026" s="253"/>
      <c r="G1026" s="253"/>
      <c r="H1026" s="253"/>
      <c r="I1026" s="253"/>
    </row>
    <row r="1027" spans="1:9" x14ac:dyDescent="0.2">
      <c r="A1027" s="253"/>
      <c r="B1027" s="253"/>
      <c r="C1027" s="253"/>
      <c r="D1027" s="253"/>
      <c r="E1027" s="253"/>
      <c r="F1027" s="253"/>
      <c r="G1027" s="253"/>
      <c r="H1027" s="253"/>
      <c r="I1027" s="253"/>
    </row>
    <row r="1028" spans="1:9" x14ac:dyDescent="0.2">
      <c r="A1028" s="253"/>
      <c r="B1028" s="253"/>
      <c r="C1028" s="253"/>
      <c r="D1028" s="253"/>
      <c r="E1028" s="253"/>
      <c r="F1028" s="253"/>
      <c r="G1028" s="253"/>
      <c r="H1028" s="253"/>
      <c r="I1028" s="253"/>
    </row>
    <row r="1029" spans="1:9" x14ac:dyDescent="0.2">
      <c r="A1029" s="253"/>
      <c r="B1029" s="253"/>
      <c r="C1029" s="253"/>
      <c r="D1029" s="253"/>
      <c r="E1029" s="253"/>
      <c r="F1029" s="253"/>
      <c r="G1029" s="253"/>
      <c r="H1029" s="253"/>
      <c r="I1029" s="253"/>
    </row>
    <row r="1030" spans="1:9" x14ac:dyDescent="0.2">
      <c r="A1030" s="253"/>
      <c r="B1030" s="253"/>
      <c r="C1030" s="253"/>
      <c r="D1030" s="253"/>
      <c r="E1030" s="253"/>
      <c r="F1030" s="253"/>
      <c r="G1030" s="253"/>
      <c r="H1030" s="253"/>
      <c r="I1030" s="253"/>
    </row>
    <row r="1031" spans="1:9" x14ac:dyDescent="0.2">
      <c r="A1031" s="253"/>
      <c r="B1031" s="253"/>
      <c r="C1031" s="253"/>
      <c r="D1031" s="253"/>
      <c r="E1031" s="253"/>
      <c r="F1031" s="253"/>
      <c r="G1031" s="253"/>
      <c r="H1031" s="253"/>
      <c r="I1031" s="253"/>
    </row>
    <row r="1032" spans="1:9" x14ac:dyDescent="0.2">
      <c r="A1032" s="253"/>
      <c r="B1032" s="253"/>
      <c r="C1032" s="253"/>
      <c r="D1032" s="253"/>
      <c r="E1032" s="253"/>
      <c r="F1032" s="253"/>
      <c r="G1032" s="253"/>
      <c r="H1032" s="253"/>
      <c r="I1032" s="253"/>
    </row>
    <row r="1033" spans="1:9" x14ac:dyDescent="0.2">
      <c r="A1033" s="253"/>
      <c r="B1033" s="253"/>
      <c r="C1033" s="253"/>
      <c r="D1033" s="253"/>
      <c r="E1033" s="253"/>
      <c r="F1033" s="253"/>
      <c r="G1033" s="253"/>
      <c r="H1033" s="253"/>
      <c r="I1033" s="253"/>
    </row>
    <row r="1034" spans="1:9" x14ac:dyDescent="0.2">
      <c r="A1034" s="253"/>
      <c r="B1034" s="253"/>
      <c r="C1034" s="253"/>
      <c r="D1034" s="253"/>
      <c r="E1034" s="253"/>
      <c r="F1034" s="253"/>
      <c r="G1034" s="253"/>
      <c r="H1034" s="253"/>
      <c r="I1034" s="253"/>
    </row>
    <row r="1035" spans="1:9" x14ac:dyDescent="0.2">
      <c r="A1035" s="253"/>
      <c r="B1035" s="253"/>
      <c r="C1035" s="253"/>
      <c r="D1035" s="253"/>
      <c r="E1035" s="253"/>
      <c r="F1035" s="253"/>
      <c r="G1035" s="253"/>
      <c r="H1035" s="253"/>
      <c r="I1035" s="253"/>
    </row>
    <row r="1036" spans="1:9" x14ac:dyDescent="0.2">
      <c r="A1036" s="253"/>
      <c r="B1036" s="253"/>
      <c r="C1036" s="253"/>
      <c r="D1036" s="253"/>
      <c r="E1036" s="253"/>
      <c r="F1036" s="253"/>
      <c r="G1036" s="253"/>
      <c r="H1036" s="253"/>
      <c r="I1036" s="253"/>
    </row>
    <row r="1037" spans="1:9" x14ac:dyDescent="0.2">
      <c r="A1037" s="253"/>
      <c r="B1037" s="253"/>
      <c r="C1037" s="253"/>
      <c r="D1037" s="253"/>
      <c r="E1037" s="253"/>
      <c r="F1037" s="253"/>
      <c r="G1037" s="253"/>
      <c r="H1037" s="253"/>
      <c r="I1037" s="253"/>
    </row>
    <row r="1038" spans="1:9" x14ac:dyDescent="0.2">
      <c r="A1038" s="253"/>
      <c r="B1038" s="253"/>
      <c r="C1038" s="253"/>
      <c r="D1038" s="253"/>
      <c r="E1038" s="253"/>
      <c r="F1038" s="253"/>
      <c r="G1038" s="253"/>
      <c r="H1038" s="253"/>
      <c r="I1038" s="253"/>
    </row>
    <row r="1039" spans="1:9" x14ac:dyDescent="0.2">
      <c r="A1039" s="253"/>
      <c r="B1039" s="253"/>
      <c r="C1039" s="253"/>
      <c r="D1039" s="253"/>
      <c r="E1039" s="253"/>
      <c r="F1039" s="253"/>
      <c r="G1039" s="253"/>
      <c r="H1039" s="253"/>
      <c r="I1039" s="253"/>
    </row>
    <row r="1040" spans="1:9" x14ac:dyDescent="0.2">
      <c r="A1040" s="253"/>
      <c r="B1040" s="253"/>
      <c r="C1040" s="253"/>
      <c r="D1040" s="253"/>
      <c r="E1040" s="253"/>
      <c r="F1040" s="253"/>
      <c r="G1040" s="253"/>
      <c r="H1040" s="253"/>
      <c r="I1040" s="253"/>
    </row>
    <row r="1041" spans="1:9" x14ac:dyDescent="0.2">
      <c r="A1041" s="253"/>
      <c r="B1041" s="253"/>
      <c r="C1041" s="253"/>
      <c r="D1041" s="253"/>
      <c r="E1041" s="253"/>
      <c r="F1041" s="253"/>
      <c r="G1041" s="253"/>
      <c r="H1041" s="253"/>
      <c r="I1041" s="253"/>
    </row>
    <row r="1042" spans="1:9" x14ac:dyDescent="0.2">
      <c r="A1042" s="253"/>
      <c r="B1042" s="253"/>
      <c r="C1042" s="253"/>
      <c r="D1042" s="253"/>
      <c r="E1042" s="253"/>
      <c r="F1042" s="253"/>
      <c r="G1042" s="253"/>
      <c r="H1042" s="253"/>
      <c r="I1042" s="253"/>
    </row>
    <row r="1043" spans="1:9" x14ac:dyDescent="0.2">
      <c r="A1043" s="253"/>
      <c r="B1043" s="253"/>
      <c r="C1043" s="253"/>
      <c r="D1043" s="253"/>
      <c r="E1043" s="253"/>
      <c r="F1043" s="253"/>
      <c r="G1043" s="253"/>
      <c r="H1043" s="253"/>
      <c r="I1043" s="253"/>
    </row>
    <row r="1044" spans="1:9" x14ac:dyDescent="0.2">
      <c r="A1044" s="253"/>
      <c r="B1044" s="253"/>
      <c r="C1044" s="253"/>
      <c r="D1044" s="253"/>
      <c r="E1044" s="253"/>
      <c r="F1044" s="253"/>
      <c r="G1044" s="253"/>
      <c r="H1044" s="253"/>
      <c r="I1044" s="253"/>
    </row>
    <row r="1045" spans="1:9" x14ac:dyDescent="0.2">
      <c r="A1045" s="253"/>
      <c r="B1045" s="253"/>
      <c r="C1045" s="253"/>
      <c r="D1045" s="253"/>
      <c r="E1045" s="253"/>
      <c r="F1045" s="253"/>
      <c r="G1045" s="253"/>
      <c r="H1045" s="253"/>
      <c r="I1045" s="253"/>
    </row>
    <row r="1046" spans="1:9" x14ac:dyDescent="0.2">
      <c r="A1046" s="253"/>
      <c r="B1046" s="253"/>
      <c r="C1046" s="253"/>
      <c r="D1046" s="253"/>
      <c r="E1046" s="253"/>
      <c r="F1046" s="253"/>
      <c r="G1046" s="253"/>
      <c r="H1046" s="253"/>
      <c r="I1046" s="253"/>
    </row>
    <row r="1047" spans="1:9" x14ac:dyDescent="0.2">
      <c r="A1047" s="253"/>
      <c r="B1047" s="253"/>
      <c r="C1047" s="253"/>
      <c r="D1047" s="253"/>
      <c r="E1047" s="253"/>
      <c r="F1047" s="253"/>
      <c r="G1047" s="253"/>
      <c r="H1047" s="253"/>
      <c r="I1047" s="253"/>
    </row>
    <row r="1048" spans="1:9" x14ac:dyDescent="0.2">
      <c r="A1048" s="253"/>
      <c r="B1048" s="253"/>
      <c r="C1048" s="253"/>
      <c r="D1048" s="253"/>
      <c r="E1048" s="253"/>
      <c r="F1048" s="253"/>
      <c r="G1048" s="253"/>
      <c r="H1048" s="253"/>
      <c r="I1048" s="253"/>
    </row>
    <row r="1049" spans="1:9" x14ac:dyDescent="0.2">
      <c r="A1049" s="253"/>
      <c r="B1049" s="253"/>
      <c r="C1049" s="253"/>
      <c r="D1049" s="253"/>
      <c r="E1049" s="253"/>
      <c r="F1049" s="253"/>
      <c r="G1049" s="253"/>
      <c r="H1049" s="253"/>
      <c r="I1049" s="253"/>
    </row>
    <row r="1050" spans="1:9" x14ac:dyDescent="0.2">
      <c r="A1050" s="253"/>
      <c r="B1050" s="253"/>
      <c r="C1050" s="253"/>
      <c r="D1050" s="253"/>
      <c r="E1050" s="253"/>
      <c r="F1050" s="253"/>
      <c r="G1050" s="253"/>
      <c r="H1050" s="253"/>
      <c r="I1050" s="253"/>
    </row>
    <row r="1051" spans="1:9" x14ac:dyDescent="0.2">
      <c r="A1051" s="253"/>
      <c r="B1051" s="253"/>
      <c r="C1051" s="253"/>
      <c r="D1051" s="253"/>
      <c r="E1051" s="253"/>
      <c r="F1051" s="253"/>
      <c r="G1051" s="253"/>
      <c r="H1051" s="253"/>
      <c r="I1051" s="253"/>
    </row>
    <row r="1052" spans="1:9" x14ac:dyDescent="0.2">
      <c r="A1052" s="253"/>
      <c r="B1052" s="253"/>
      <c r="C1052" s="253"/>
      <c r="D1052" s="253"/>
      <c r="E1052" s="253"/>
      <c r="F1052" s="253"/>
      <c r="G1052" s="253"/>
      <c r="H1052" s="253"/>
      <c r="I1052" s="253"/>
    </row>
    <row r="1053" spans="1:9" x14ac:dyDescent="0.2">
      <c r="A1053" s="253"/>
      <c r="B1053" s="253"/>
      <c r="C1053" s="253"/>
      <c r="D1053" s="253"/>
      <c r="E1053" s="253"/>
      <c r="F1053" s="253"/>
      <c r="G1053" s="253"/>
      <c r="H1053" s="253"/>
      <c r="I1053" s="253"/>
    </row>
    <row r="1054" spans="1:9" x14ac:dyDescent="0.2">
      <c r="A1054" s="253"/>
      <c r="B1054" s="253"/>
      <c r="C1054" s="253"/>
      <c r="D1054" s="253"/>
      <c r="E1054" s="253"/>
      <c r="F1054" s="253"/>
      <c r="G1054" s="253"/>
      <c r="H1054" s="253"/>
      <c r="I1054" s="253"/>
    </row>
    <row r="1055" spans="1:9" x14ac:dyDescent="0.2">
      <c r="A1055" s="253"/>
      <c r="B1055" s="253"/>
      <c r="C1055" s="253"/>
      <c r="D1055" s="253"/>
      <c r="E1055" s="253"/>
      <c r="F1055" s="253"/>
      <c r="G1055" s="253"/>
      <c r="H1055" s="253"/>
      <c r="I1055" s="253"/>
    </row>
    <row r="1056" spans="1:9" x14ac:dyDescent="0.2">
      <c r="A1056" s="253"/>
      <c r="B1056" s="253"/>
      <c r="C1056" s="253"/>
      <c r="D1056" s="253"/>
      <c r="E1056" s="253"/>
      <c r="F1056" s="253"/>
      <c r="G1056" s="253"/>
      <c r="H1056" s="253"/>
      <c r="I1056" s="253"/>
    </row>
    <row r="1057" spans="1:9" x14ac:dyDescent="0.2">
      <c r="A1057" s="253"/>
      <c r="B1057" s="253"/>
      <c r="C1057" s="253"/>
      <c r="D1057" s="253"/>
      <c r="E1057" s="253"/>
      <c r="F1057" s="253"/>
      <c r="G1057" s="253"/>
      <c r="H1057" s="253"/>
      <c r="I1057" s="253"/>
    </row>
    <row r="1058" spans="1:9" x14ac:dyDescent="0.2">
      <c r="A1058" s="253"/>
      <c r="B1058" s="253"/>
      <c r="C1058" s="253"/>
      <c r="D1058" s="253"/>
      <c r="E1058" s="253"/>
      <c r="F1058" s="253"/>
      <c r="G1058" s="253"/>
      <c r="H1058" s="253"/>
      <c r="I1058" s="253"/>
    </row>
    <row r="1059" spans="1:9" x14ac:dyDescent="0.2">
      <c r="A1059" s="253"/>
      <c r="B1059" s="253"/>
      <c r="C1059" s="253"/>
      <c r="D1059" s="253"/>
      <c r="E1059" s="253"/>
      <c r="F1059" s="253"/>
      <c r="G1059" s="253"/>
      <c r="H1059" s="253"/>
      <c r="I1059" s="253"/>
    </row>
    <row r="1060" spans="1:9" x14ac:dyDescent="0.2">
      <c r="A1060" s="253"/>
      <c r="B1060" s="253"/>
      <c r="C1060" s="253"/>
      <c r="D1060" s="253"/>
      <c r="E1060" s="253"/>
      <c r="F1060" s="253"/>
      <c r="G1060" s="253"/>
      <c r="H1060" s="253"/>
      <c r="I1060" s="253"/>
    </row>
    <row r="1061" spans="1:9" x14ac:dyDescent="0.2">
      <c r="A1061" s="253"/>
      <c r="B1061" s="253"/>
      <c r="C1061" s="253"/>
      <c r="D1061" s="253"/>
      <c r="E1061" s="253"/>
      <c r="F1061" s="253"/>
      <c r="G1061" s="253"/>
      <c r="H1061" s="253"/>
      <c r="I1061" s="253"/>
    </row>
    <row r="1062" spans="1:9" x14ac:dyDescent="0.2">
      <c r="A1062" s="253"/>
      <c r="B1062" s="253"/>
      <c r="C1062" s="253"/>
      <c r="D1062" s="253"/>
      <c r="E1062" s="253"/>
      <c r="F1062" s="253"/>
      <c r="G1062" s="253"/>
      <c r="H1062" s="253"/>
      <c r="I1062" s="253"/>
    </row>
    <row r="1063" spans="1:9" x14ac:dyDescent="0.2">
      <c r="A1063" s="253"/>
      <c r="B1063" s="253"/>
      <c r="C1063" s="253"/>
      <c r="D1063" s="253"/>
      <c r="E1063" s="253"/>
      <c r="F1063" s="253"/>
      <c r="G1063" s="253"/>
      <c r="H1063" s="253"/>
      <c r="I1063" s="253"/>
    </row>
    <row r="1064" spans="1:9" x14ac:dyDescent="0.2">
      <c r="A1064" s="253"/>
      <c r="B1064" s="253"/>
      <c r="C1064" s="253"/>
      <c r="D1064" s="253"/>
      <c r="E1064" s="253"/>
      <c r="F1064" s="253"/>
      <c r="G1064" s="253"/>
      <c r="H1064" s="253"/>
      <c r="I1064" s="253"/>
    </row>
    <row r="1065" spans="1:9" x14ac:dyDescent="0.2">
      <c r="A1065" s="253"/>
      <c r="B1065" s="253"/>
      <c r="C1065" s="253"/>
      <c r="D1065" s="253"/>
      <c r="E1065" s="253"/>
      <c r="F1065" s="253"/>
      <c r="G1065" s="253"/>
      <c r="H1065" s="253"/>
      <c r="I1065" s="253"/>
    </row>
    <row r="1066" spans="1:9" x14ac:dyDescent="0.2">
      <c r="A1066" s="253"/>
      <c r="B1066" s="253"/>
      <c r="C1066" s="253"/>
      <c r="D1066" s="253"/>
      <c r="E1066" s="253"/>
      <c r="F1066" s="253"/>
      <c r="G1066" s="253"/>
      <c r="H1066" s="253"/>
      <c r="I1066" s="253"/>
    </row>
    <row r="1067" spans="1:9" x14ac:dyDescent="0.2">
      <c r="A1067" s="253"/>
      <c r="B1067" s="253"/>
      <c r="C1067" s="253"/>
      <c r="D1067" s="253"/>
      <c r="E1067" s="253"/>
      <c r="F1067" s="253"/>
      <c r="G1067" s="253"/>
      <c r="H1067" s="253"/>
      <c r="I1067" s="253"/>
    </row>
    <row r="1068" spans="1:9" x14ac:dyDescent="0.2">
      <c r="A1068" s="253"/>
      <c r="B1068" s="253"/>
      <c r="C1068" s="253"/>
      <c r="D1068" s="253"/>
      <c r="E1068" s="253"/>
      <c r="F1068" s="253"/>
      <c r="G1068" s="253"/>
      <c r="H1068" s="253"/>
      <c r="I1068" s="253"/>
    </row>
    <row r="1069" spans="1:9" x14ac:dyDescent="0.2">
      <c r="A1069" s="253"/>
      <c r="B1069" s="253"/>
      <c r="C1069" s="253"/>
      <c r="D1069" s="253"/>
      <c r="E1069" s="253"/>
      <c r="F1069" s="253"/>
      <c r="G1069" s="253"/>
      <c r="H1069" s="253"/>
      <c r="I1069" s="253"/>
    </row>
    <row r="1070" spans="1:9" x14ac:dyDescent="0.2">
      <c r="A1070" s="253"/>
      <c r="B1070" s="253"/>
      <c r="C1070" s="253"/>
      <c r="D1070" s="253"/>
      <c r="E1070" s="253"/>
      <c r="F1070" s="253"/>
      <c r="G1070" s="253"/>
      <c r="H1070" s="253"/>
      <c r="I1070" s="253"/>
    </row>
    <row r="1071" spans="1:9" x14ac:dyDescent="0.2">
      <c r="A1071" s="253"/>
      <c r="B1071" s="253"/>
      <c r="C1071" s="253"/>
      <c r="D1071" s="253"/>
      <c r="E1071" s="253"/>
      <c r="F1071" s="253"/>
      <c r="G1071" s="253"/>
      <c r="H1071" s="253"/>
      <c r="I1071" s="253"/>
    </row>
    <row r="1072" spans="1:9" x14ac:dyDescent="0.2">
      <c r="A1072" s="253"/>
      <c r="B1072" s="253"/>
      <c r="C1072" s="253"/>
      <c r="D1072" s="253"/>
      <c r="E1072" s="253"/>
      <c r="F1072" s="253"/>
      <c r="G1072" s="253"/>
      <c r="H1072" s="253"/>
      <c r="I1072" s="253"/>
    </row>
    <row r="1073" spans="1:9" x14ac:dyDescent="0.2">
      <c r="A1073" s="253"/>
      <c r="B1073" s="253"/>
      <c r="C1073" s="253"/>
      <c r="D1073" s="253"/>
      <c r="E1073" s="253"/>
      <c r="F1073" s="253"/>
      <c r="G1073" s="253"/>
      <c r="H1073" s="253"/>
      <c r="I1073" s="253"/>
    </row>
    <row r="1074" spans="1:9" x14ac:dyDescent="0.2">
      <c r="A1074" s="253"/>
      <c r="B1074" s="253"/>
      <c r="C1074" s="253"/>
      <c r="D1074" s="253"/>
      <c r="E1074" s="253"/>
      <c r="F1074" s="253"/>
      <c r="G1074" s="253"/>
      <c r="H1074" s="253"/>
      <c r="I1074" s="253"/>
    </row>
    <row r="1075" spans="1:9" x14ac:dyDescent="0.2">
      <c r="A1075" s="253"/>
      <c r="B1075" s="253"/>
      <c r="C1075" s="253"/>
      <c r="D1075" s="253"/>
      <c r="E1075" s="253"/>
      <c r="F1075" s="253"/>
      <c r="G1075" s="253"/>
      <c r="H1075" s="253"/>
      <c r="I1075" s="253"/>
    </row>
    <row r="1076" spans="1:9" x14ac:dyDescent="0.2">
      <c r="A1076" s="253"/>
      <c r="B1076" s="253"/>
      <c r="C1076" s="253"/>
      <c r="D1076" s="253"/>
      <c r="E1076" s="253"/>
      <c r="F1076" s="253"/>
      <c r="G1076" s="253"/>
      <c r="H1076" s="253"/>
      <c r="I1076" s="253"/>
    </row>
    <row r="1077" spans="1:9" x14ac:dyDescent="0.2">
      <c r="A1077" s="253"/>
      <c r="B1077" s="253"/>
      <c r="C1077" s="253"/>
      <c r="D1077" s="253"/>
      <c r="E1077" s="253"/>
      <c r="F1077" s="253"/>
      <c r="G1077" s="253"/>
      <c r="H1077" s="253"/>
      <c r="I1077" s="253"/>
    </row>
    <row r="1078" spans="1:9" x14ac:dyDescent="0.2">
      <c r="A1078" s="253"/>
      <c r="B1078" s="253"/>
      <c r="C1078" s="253"/>
      <c r="D1078" s="253"/>
      <c r="E1078" s="253"/>
      <c r="F1078" s="253"/>
      <c r="G1078" s="253"/>
      <c r="H1078" s="253"/>
      <c r="I1078" s="253"/>
    </row>
    <row r="1079" spans="1:9" x14ac:dyDescent="0.2">
      <c r="A1079" s="253"/>
      <c r="B1079" s="253"/>
      <c r="C1079" s="253"/>
      <c r="D1079" s="253"/>
      <c r="E1079" s="253"/>
      <c r="F1079" s="253"/>
      <c r="G1079" s="253"/>
      <c r="H1079" s="253"/>
      <c r="I1079" s="253"/>
    </row>
    <row r="1080" spans="1:9" x14ac:dyDescent="0.2">
      <c r="A1080" s="253"/>
      <c r="B1080" s="253"/>
      <c r="C1080" s="253"/>
      <c r="D1080" s="253"/>
      <c r="E1080" s="253"/>
      <c r="F1080" s="253"/>
      <c r="G1080" s="253"/>
      <c r="H1080" s="253"/>
      <c r="I1080" s="253"/>
    </row>
    <row r="1081" spans="1:9" x14ac:dyDescent="0.2">
      <c r="A1081" s="253"/>
      <c r="B1081" s="253"/>
      <c r="C1081" s="253"/>
      <c r="D1081" s="253"/>
      <c r="E1081" s="253"/>
      <c r="F1081" s="253"/>
      <c r="G1081" s="253"/>
      <c r="H1081" s="253"/>
      <c r="I1081" s="253"/>
    </row>
    <row r="1082" spans="1:9" x14ac:dyDescent="0.2">
      <c r="A1082" s="253"/>
      <c r="B1082" s="253"/>
      <c r="C1082" s="253"/>
      <c r="D1082" s="253"/>
      <c r="E1082" s="253"/>
      <c r="F1082" s="253"/>
      <c r="G1082" s="253"/>
      <c r="H1082" s="253"/>
      <c r="I1082" s="253"/>
    </row>
    <row r="1083" spans="1:9" x14ac:dyDescent="0.2">
      <c r="A1083" s="253"/>
      <c r="B1083" s="253"/>
      <c r="C1083" s="253"/>
      <c r="D1083" s="253"/>
      <c r="E1083" s="253"/>
      <c r="F1083" s="253"/>
      <c r="G1083" s="253"/>
      <c r="H1083" s="253"/>
      <c r="I1083" s="253"/>
    </row>
    <row r="1084" spans="1:9" x14ac:dyDescent="0.2">
      <c r="A1084" s="253"/>
      <c r="B1084" s="253"/>
      <c r="C1084" s="253"/>
      <c r="D1084" s="253"/>
      <c r="E1084" s="253"/>
      <c r="F1084" s="253"/>
      <c r="G1084" s="253"/>
      <c r="H1084" s="253"/>
      <c r="I1084" s="253"/>
    </row>
    <row r="1085" spans="1:9" x14ac:dyDescent="0.2">
      <c r="A1085" s="253"/>
      <c r="B1085" s="253"/>
      <c r="C1085" s="253"/>
      <c r="D1085" s="253"/>
      <c r="E1085" s="253"/>
      <c r="F1085" s="253"/>
      <c r="G1085" s="253"/>
      <c r="H1085" s="253"/>
      <c r="I1085" s="253"/>
    </row>
    <row r="1086" spans="1:9" x14ac:dyDescent="0.2">
      <c r="A1086" s="253"/>
      <c r="B1086" s="253"/>
      <c r="C1086" s="253"/>
      <c r="D1086" s="253"/>
      <c r="E1086" s="253"/>
      <c r="F1086" s="253"/>
      <c r="G1086" s="253"/>
      <c r="H1086" s="253"/>
      <c r="I1086" s="253"/>
    </row>
    <row r="1087" spans="1:9" x14ac:dyDescent="0.2">
      <c r="A1087" s="253"/>
      <c r="B1087" s="253"/>
      <c r="C1087" s="253"/>
      <c r="D1087" s="253"/>
      <c r="E1087" s="253"/>
      <c r="F1087" s="253"/>
      <c r="G1087" s="253"/>
      <c r="H1087" s="253"/>
      <c r="I1087" s="253"/>
    </row>
    <row r="1088" spans="1:9" x14ac:dyDescent="0.2">
      <c r="A1088" s="253"/>
      <c r="B1088" s="253"/>
      <c r="C1088" s="253"/>
      <c r="D1088" s="253"/>
      <c r="E1088" s="253"/>
      <c r="F1088" s="253"/>
      <c r="G1088" s="253"/>
      <c r="H1088" s="253"/>
      <c r="I1088" s="253"/>
    </row>
    <row r="1089" spans="1:9" x14ac:dyDescent="0.2">
      <c r="A1089" s="253"/>
      <c r="B1089" s="253"/>
      <c r="C1089" s="253"/>
      <c r="D1089" s="253"/>
      <c r="E1089" s="253"/>
      <c r="F1089" s="253"/>
      <c r="G1089" s="253"/>
      <c r="H1089" s="253"/>
      <c r="I1089" s="253"/>
    </row>
    <row r="1090" spans="1:9" x14ac:dyDescent="0.2">
      <c r="A1090" s="253"/>
      <c r="B1090" s="253"/>
      <c r="C1090" s="253"/>
      <c r="D1090" s="253"/>
      <c r="E1090" s="253"/>
      <c r="F1090" s="253"/>
      <c r="G1090" s="253"/>
      <c r="H1090" s="253"/>
      <c r="I1090" s="253"/>
    </row>
    <row r="1091" spans="1:9" x14ac:dyDescent="0.2">
      <c r="A1091" s="253"/>
      <c r="B1091" s="253"/>
      <c r="C1091" s="253"/>
      <c r="D1091" s="253"/>
      <c r="E1091" s="253"/>
      <c r="F1091" s="253"/>
      <c r="G1091" s="253"/>
      <c r="H1091" s="253"/>
      <c r="I1091" s="253"/>
    </row>
    <row r="1092" spans="1:9" x14ac:dyDescent="0.2">
      <c r="A1092" s="253"/>
      <c r="B1092" s="253"/>
      <c r="C1092" s="253"/>
      <c r="D1092" s="253"/>
      <c r="E1092" s="253"/>
      <c r="F1092" s="253"/>
      <c r="G1092" s="253"/>
      <c r="H1092" s="253"/>
      <c r="I1092" s="253"/>
    </row>
    <row r="1093" spans="1:9" x14ac:dyDescent="0.2">
      <c r="A1093" s="253"/>
      <c r="B1093" s="253"/>
      <c r="C1093" s="253"/>
      <c r="D1093" s="253"/>
      <c r="E1093" s="253"/>
      <c r="F1093" s="253"/>
      <c r="G1093" s="253"/>
      <c r="H1093" s="253"/>
      <c r="I1093" s="253"/>
    </row>
    <row r="1094" spans="1:9" x14ac:dyDescent="0.2">
      <c r="A1094" s="253"/>
      <c r="B1094" s="253"/>
      <c r="C1094" s="253"/>
      <c r="D1094" s="253"/>
      <c r="E1094" s="253"/>
      <c r="F1094" s="253"/>
      <c r="G1094" s="253"/>
      <c r="H1094" s="253"/>
      <c r="I1094" s="253"/>
    </row>
    <row r="1095" spans="1:9" x14ac:dyDescent="0.2">
      <c r="A1095" s="253"/>
      <c r="B1095" s="253"/>
      <c r="C1095" s="253"/>
      <c r="D1095" s="253"/>
      <c r="E1095" s="253"/>
      <c r="F1095" s="253"/>
      <c r="G1095" s="253"/>
      <c r="H1095" s="253"/>
      <c r="I1095" s="253"/>
    </row>
    <row r="1096" spans="1:9" x14ac:dyDescent="0.2">
      <c r="A1096" s="253"/>
      <c r="B1096" s="253"/>
      <c r="C1096" s="253"/>
      <c r="D1096" s="253"/>
      <c r="E1096" s="253"/>
      <c r="F1096" s="253"/>
      <c r="G1096" s="253"/>
      <c r="H1096" s="253"/>
      <c r="I1096" s="253"/>
    </row>
    <row r="1097" spans="1:9" x14ac:dyDescent="0.2">
      <c r="A1097" s="253"/>
      <c r="B1097" s="253"/>
      <c r="C1097" s="253"/>
      <c r="D1097" s="253"/>
      <c r="E1097" s="253"/>
      <c r="F1097" s="253"/>
      <c r="G1097" s="253"/>
      <c r="H1097" s="253"/>
      <c r="I1097" s="253"/>
    </row>
    <row r="1098" spans="1:9" x14ac:dyDescent="0.2">
      <c r="A1098" s="253"/>
      <c r="B1098" s="253"/>
      <c r="C1098" s="253"/>
      <c r="D1098" s="253"/>
      <c r="E1098" s="253"/>
      <c r="F1098" s="253"/>
      <c r="G1098" s="253"/>
      <c r="H1098" s="253"/>
      <c r="I1098" s="253"/>
    </row>
    <row r="1099" spans="1:9" x14ac:dyDescent="0.2">
      <c r="A1099" s="253"/>
      <c r="B1099" s="253"/>
      <c r="C1099" s="253"/>
      <c r="D1099" s="253"/>
      <c r="E1099" s="253"/>
      <c r="F1099" s="253"/>
      <c r="G1099" s="253"/>
      <c r="H1099" s="253"/>
      <c r="I1099" s="253"/>
    </row>
    <row r="1100" spans="1:9" x14ac:dyDescent="0.2">
      <c r="A1100" s="253"/>
      <c r="B1100" s="253"/>
      <c r="C1100" s="253"/>
      <c r="D1100" s="253"/>
      <c r="E1100" s="253"/>
      <c r="F1100" s="253"/>
      <c r="G1100" s="253"/>
      <c r="H1100" s="253"/>
      <c r="I1100" s="253"/>
    </row>
    <row r="1101" spans="1:9" x14ac:dyDescent="0.2">
      <c r="A1101" s="253"/>
      <c r="B1101" s="253"/>
      <c r="C1101" s="253"/>
      <c r="D1101" s="253"/>
      <c r="E1101" s="253"/>
      <c r="F1101" s="253"/>
      <c r="G1101" s="253"/>
      <c r="H1101" s="253"/>
      <c r="I1101" s="253"/>
    </row>
    <row r="1102" spans="1:9" x14ac:dyDescent="0.2">
      <c r="A1102" s="253"/>
      <c r="B1102" s="253"/>
      <c r="C1102" s="253"/>
      <c r="D1102" s="253"/>
      <c r="E1102" s="253"/>
      <c r="F1102" s="253"/>
      <c r="G1102" s="253"/>
      <c r="H1102" s="253"/>
      <c r="I1102" s="253"/>
    </row>
    <row r="1103" spans="1:9" x14ac:dyDescent="0.2">
      <c r="A1103" s="253"/>
      <c r="B1103" s="253"/>
      <c r="C1103" s="253"/>
      <c r="D1103" s="253"/>
      <c r="E1103" s="253"/>
      <c r="F1103" s="253"/>
      <c r="G1103" s="253"/>
      <c r="H1103" s="253"/>
      <c r="I1103" s="253"/>
    </row>
    <row r="1104" spans="1:9" x14ac:dyDescent="0.2">
      <c r="A1104" s="253"/>
      <c r="B1104" s="253"/>
      <c r="C1104" s="253"/>
      <c r="D1104" s="253"/>
      <c r="E1104" s="253"/>
      <c r="F1104" s="253"/>
      <c r="G1104" s="253"/>
      <c r="H1104" s="253"/>
      <c r="I1104" s="253"/>
    </row>
    <row r="1105" spans="1:9" x14ac:dyDescent="0.2">
      <c r="A1105" s="253"/>
      <c r="B1105" s="253"/>
      <c r="C1105" s="253"/>
      <c r="D1105" s="253"/>
      <c r="E1105" s="253"/>
      <c r="F1105" s="253"/>
      <c r="G1105" s="253"/>
      <c r="H1105" s="253"/>
      <c r="I1105" s="253"/>
    </row>
    <row r="1106" spans="1:9" x14ac:dyDescent="0.2">
      <c r="A1106" s="253"/>
      <c r="B1106" s="253"/>
      <c r="C1106" s="253"/>
      <c r="D1106" s="253"/>
      <c r="E1106" s="253"/>
      <c r="F1106" s="253"/>
      <c r="G1106" s="253"/>
      <c r="H1106" s="253"/>
      <c r="I1106" s="253"/>
    </row>
    <row r="1107" spans="1:9" x14ac:dyDescent="0.2">
      <c r="A1107" s="253"/>
      <c r="B1107" s="253"/>
      <c r="C1107" s="253"/>
      <c r="D1107" s="253"/>
      <c r="E1107" s="253"/>
      <c r="F1107" s="253"/>
      <c r="G1107" s="253"/>
      <c r="H1107" s="253"/>
      <c r="I1107" s="253"/>
    </row>
    <row r="1108" spans="1:9" x14ac:dyDescent="0.2">
      <c r="A1108" s="253"/>
      <c r="B1108" s="253"/>
      <c r="C1108" s="253"/>
      <c r="D1108" s="253"/>
      <c r="E1108" s="253"/>
      <c r="F1108" s="253"/>
      <c r="G1108" s="253"/>
      <c r="H1108" s="253"/>
      <c r="I1108" s="253"/>
    </row>
    <row r="1109" spans="1:9" x14ac:dyDescent="0.2">
      <c r="A1109" s="253"/>
      <c r="B1109" s="253"/>
      <c r="C1109" s="253"/>
      <c r="D1109" s="253"/>
      <c r="E1109" s="253"/>
      <c r="F1109" s="253"/>
      <c r="G1109" s="253"/>
      <c r="H1109" s="253"/>
      <c r="I1109" s="253"/>
    </row>
    <row r="1110" spans="1:9" x14ac:dyDescent="0.2">
      <c r="A1110" s="253"/>
      <c r="B1110" s="253"/>
      <c r="C1110" s="253"/>
      <c r="D1110" s="253"/>
      <c r="E1110" s="253"/>
      <c r="F1110" s="253"/>
      <c r="G1110" s="253"/>
      <c r="H1110" s="253"/>
      <c r="I1110" s="253"/>
    </row>
    <row r="1111" spans="1:9" x14ac:dyDescent="0.2">
      <c r="A1111" s="253"/>
      <c r="B1111" s="253"/>
      <c r="C1111" s="253"/>
      <c r="D1111" s="253"/>
      <c r="E1111" s="253"/>
      <c r="F1111" s="253"/>
      <c r="G1111" s="253"/>
      <c r="H1111" s="253"/>
      <c r="I1111" s="253"/>
    </row>
    <row r="1112" spans="1:9" x14ac:dyDescent="0.2">
      <c r="A1112" s="253"/>
      <c r="B1112" s="253"/>
      <c r="C1112" s="253"/>
      <c r="D1112" s="253"/>
      <c r="E1112" s="253"/>
      <c r="F1112" s="253"/>
      <c r="G1112" s="253"/>
      <c r="H1112" s="253"/>
      <c r="I1112" s="253"/>
    </row>
    <row r="1113" spans="1:9" x14ac:dyDescent="0.2">
      <c r="A1113" s="253"/>
      <c r="B1113" s="253"/>
      <c r="C1113" s="253"/>
      <c r="D1113" s="253"/>
      <c r="E1113" s="253"/>
      <c r="F1113" s="253"/>
      <c r="G1113" s="253"/>
      <c r="H1113" s="253"/>
      <c r="I1113" s="253"/>
    </row>
    <row r="1114" spans="1:9" x14ac:dyDescent="0.2">
      <c r="A1114" s="253"/>
      <c r="B1114" s="253"/>
      <c r="C1114" s="253"/>
      <c r="D1114" s="253"/>
      <c r="E1114" s="253"/>
      <c r="F1114" s="253"/>
      <c r="G1114" s="253"/>
      <c r="H1114" s="253"/>
      <c r="I1114" s="253"/>
    </row>
    <row r="1115" spans="1:9" x14ac:dyDescent="0.2">
      <c r="A1115" s="253"/>
      <c r="B1115" s="253"/>
      <c r="C1115" s="253"/>
      <c r="D1115" s="253"/>
      <c r="E1115" s="253"/>
      <c r="F1115" s="253"/>
      <c r="G1115" s="253"/>
      <c r="H1115" s="253"/>
      <c r="I1115" s="253"/>
    </row>
    <row r="1116" spans="1:9" x14ac:dyDescent="0.2">
      <c r="A1116" s="253"/>
      <c r="B1116" s="253"/>
      <c r="C1116" s="253"/>
      <c r="D1116" s="253"/>
      <c r="E1116" s="253"/>
      <c r="F1116" s="253"/>
      <c r="G1116" s="253"/>
      <c r="H1116" s="253"/>
      <c r="I1116" s="253"/>
    </row>
    <row r="1117" spans="1:9" x14ac:dyDescent="0.2">
      <c r="A1117" s="253"/>
      <c r="B1117" s="253"/>
      <c r="C1117" s="253"/>
      <c r="D1117" s="253"/>
      <c r="E1117" s="253"/>
      <c r="F1117" s="253"/>
      <c r="G1117" s="253"/>
      <c r="H1117" s="253"/>
      <c r="I1117" s="253"/>
    </row>
    <row r="1118" spans="1:9" x14ac:dyDescent="0.2">
      <c r="A1118" s="253"/>
      <c r="B1118" s="253"/>
      <c r="C1118" s="253"/>
      <c r="D1118" s="253"/>
      <c r="E1118" s="253"/>
      <c r="F1118" s="253"/>
      <c r="G1118" s="253"/>
      <c r="H1118" s="253"/>
      <c r="I1118" s="253"/>
    </row>
    <row r="1119" spans="1:9" x14ac:dyDescent="0.2">
      <c r="A1119" s="253"/>
      <c r="B1119" s="253"/>
      <c r="C1119" s="253"/>
      <c r="D1119" s="253"/>
      <c r="E1119" s="253"/>
      <c r="F1119" s="253"/>
      <c r="G1119" s="253"/>
      <c r="H1119" s="253"/>
      <c r="I1119" s="253"/>
    </row>
    <row r="1120" spans="1:9" x14ac:dyDescent="0.2">
      <c r="A1120" s="253"/>
      <c r="B1120" s="253"/>
      <c r="C1120" s="253"/>
      <c r="D1120" s="253"/>
      <c r="E1120" s="253"/>
      <c r="F1120" s="253"/>
      <c r="G1120" s="253"/>
      <c r="H1120" s="253"/>
      <c r="I1120" s="253"/>
    </row>
    <row r="1121" spans="1:9" x14ac:dyDescent="0.2">
      <c r="A1121" s="253"/>
      <c r="B1121" s="253"/>
      <c r="C1121" s="253"/>
      <c r="D1121" s="253"/>
      <c r="E1121" s="253"/>
      <c r="F1121" s="253"/>
      <c r="G1121" s="253"/>
      <c r="H1121" s="253"/>
      <c r="I1121" s="253"/>
    </row>
    <row r="1122" spans="1:9" x14ac:dyDescent="0.2">
      <c r="A1122" s="253"/>
      <c r="B1122" s="253"/>
      <c r="C1122" s="253"/>
      <c r="D1122" s="253"/>
      <c r="E1122" s="253"/>
      <c r="F1122" s="253"/>
      <c r="G1122" s="253"/>
      <c r="H1122" s="253"/>
      <c r="I1122" s="253"/>
    </row>
    <row r="1123" spans="1:9" x14ac:dyDescent="0.2">
      <c r="A1123" s="253"/>
      <c r="B1123" s="253"/>
      <c r="C1123" s="253"/>
      <c r="D1123" s="253"/>
      <c r="E1123" s="253"/>
      <c r="F1123" s="253"/>
      <c r="G1123" s="253"/>
      <c r="H1123" s="253"/>
      <c r="I1123" s="253"/>
    </row>
    <row r="1124" spans="1:9" x14ac:dyDescent="0.2">
      <c r="A1124" s="253"/>
      <c r="B1124" s="253"/>
      <c r="C1124" s="253"/>
      <c r="D1124" s="253"/>
      <c r="E1124" s="253"/>
      <c r="F1124" s="253"/>
      <c r="G1124" s="253"/>
      <c r="H1124" s="253"/>
      <c r="I1124" s="253"/>
    </row>
    <row r="1125" spans="1:9" x14ac:dyDescent="0.2">
      <c r="A1125" s="253"/>
      <c r="B1125" s="253"/>
      <c r="C1125" s="253"/>
      <c r="D1125" s="253"/>
      <c r="E1125" s="253"/>
      <c r="F1125" s="253"/>
      <c r="G1125" s="253"/>
      <c r="H1125" s="253"/>
      <c r="I1125" s="253"/>
    </row>
    <row r="1126" spans="1:9" x14ac:dyDescent="0.2">
      <c r="A1126" s="253"/>
      <c r="B1126" s="253"/>
      <c r="C1126" s="253"/>
      <c r="D1126" s="253"/>
      <c r="E1126" s="253"/>
      <c r="F1126" s="253"/>
      <c r="G1126" s="253"/>
      <c r="H1126" s="253"/>
      <c r="I1126" s="253"/>
    </row>
    <row r="1127" spans="1:9" x14ac:dyDescent="0.2">
      <c r="A1127" s="253"/>
      <c r="B1127" s="253"/>
      <c r="C1127" s="253"/>
      <c r="D1127" s="253"/>
      <c r="E1127" s="253"/>
      <c r="F1127" s="253"/>
      <c r="G1127" s="253"/>
      <c r="H1127" s="253"/>
      <c r="I1127" s="253"/>
    </row>
    <row r="1128" spans="1:9" x14ac:dyDescent="0.2">
      <c r="A1128" s="253"/>
      <c r="B1128" s="253"/>
      <c r="C1128" s="253"/>
      <c r="D1128" s="253"/>
      <c r="E1128" s="253"/>
      <c r="F1128" s="253"/>
      <c r="G1128" s="253"/>
      <c r="H1128" s="253"/>
      <c r="I1128" s="253"/>
    </row>
    <row r="1129" spans="1:9" x14ac:dyDescent="0.2">
      <c r="A1129" s="253"/>
      <c r="B1129" s="253"/>
      <c r="C1129" s="253"/>
      <c r="D1129" s="253"/>
      <c r="E1129" s="253"/>
      <c r="F1129" s="253"/>
      <c r="G1129" s="253"/>
      <c r="H1129" s="253"/>
      <c r="I1129" s="253"/>
    </row>
    <row r="1130" spans="1:9" x14ac:dyDescent="0.2">
      <c r="A1130" s="253"/>
      <c r="B1130" s="253"/>
      <c r="C1130" s="253"/>
      <c r="D1130" s="253"/>
      <c r="E1130" s="253"/>
      <c r="F1130" s="253"/>
      <c r="G1130" s="253"/>
      <c r="H1130" s="253"/>
      <c r="I1130" s="253"/>
    </row>
    <row r="1131" spans="1:9" x14ac:dyDescent="0.2">
      <c r="A1131" s="253"/>
      <c r="B1131" s="253"/>
      <c r="C1131" s="253"/>
      <c r="D1131" s="253"/>
      <c r="E1131" s="253"/>
      <c r="F1131" s="253"/>
      <c r="G1131" s="253"/>
      <c r="H1131" s="253"/>
      <c r="I1131" s="253"/>
    </row>
    <row r="1132" spans="1:9" x14ac:dyDescent="0.2">
      <c r="A1132" s="253"/>
      <c r="B1132" s="253"/>
      <c r="C1132" s="253"/>
      <c r="D1132" s="253"/>
      <c r="E1132" s="253"/>
      <c r="F1132" s="253"/>
      <c r="G1132" s="253"/>
      <c r="H1132" s="253"/>
      <c r="I1132" s="253"/>
    </row>
    <row r="1133" spans="1:9" x14ac:dyDescent="0.2">
      <c r="A1133" s="253"/>
      <c r="B1133" s="253"/>
      <c r="C1133" s="253"/>
      <c r="D1133" s="253"/>
      <c r="E1133" s="253"/>
      <c r="F1133" s="253"/>
      <c r="G1133" s="253"/>
      <c r="H1133" s="253"/>
      <c r="I1133" s="253"/>
    </row>
    <row r="1134" spans="1:9" x14ac:dyDescent="0.2">
      <c r="A1134" s="253"/>
      <c r="B1134" s="253"/>
      <c r="C1134" s="253"/>
      <c r="D1134" s="253"/>
      <c r="E1134" s="253"/>
      <c r="F1134" s="253"/>
      <c r="G1134" s="253"/>
      <c r="H1134" s="253"/>
      <c r="I1134" s="253"/>
    </row>
    <row r="1135" spans="1:9" x14ac:dyDescent="0.2">
      <c r="A1135" s="253"/>
      <c r="B1135" s="253"/>
      <c r="C1135" s="253"/>
      <c r="D1135" s="253"/>
      <c r="E1135" s="253"/>
      <c r="F1135" s="253"/>
      <c r="G1135" s="253"/>
      <c r="H1135" s="253"/>
      <c r="I1135" s="253"/>
    </row>
    <row r="1136" spans="1:9" x14ac:dyDescent="0.2">
      <c r="A1136" s="253"/>
      <c r="B1136" s="253"/>
      <c r="C1136" s="253"/>
      <c r="D1136" s="253"/>
      <c r="E1136" s="253"/>
      <c r="F1136" s="253"/>
      <c r="G1136" s="253"/>
      <c r="H1136" s="253"/>
      <c r="I1136" s="253"/>
    </row>
    <row r="1137" spans="1:9" x14ac:dyDescent="0.2">
      <c r="A1137" s="253"/>
      <c r="B1137" s="253"/>
      <c r="C1137" s="253"/>
      <c r="D1137" s="253"/>
      <c r="E1137" s="253"/>
      <c r="F1137" s="253"/>
      <c r="G1137" s="253"/>
      <c r="H1137" s="253"/>
      <c r="I1137" s="253"/>
    </row>
    <row r="1138" spans="1:9" x14ac:dyDescent="0.2">
      <c r="A1138" s="253"/>
      <c r="B1138" s="253"/>
      <c r="C1138" s="253"/>
      <c r="D1138" s="253"/>
      <c r="E1138" s="253"/>
      <c r="F1138" s="253"/>
      <c r="G1138" s="253"/>
      <c r="H1138" s="253"/>
      <c r="I1138" s="253"/>
    </row>
    <row r="1139" spans="1:9" x14ac:dyDescent="0.2">
      <c r="A1139" s="253"/>
      <c r="B1139" s="253"/>
      <c r="C1139" s="253"/>
      <c r="D1139" s="253"/>
      <c r="E1139" s="253"/>
      <c r="F1139" s="253"/>
      <c r="G1139" s="253"/>
      <c r="H1139" s="253"/>
      <c r="I1139" s="253"/>
    </row>
    <row r="1140" spans="1:9" x14ac:dyDescent="0.2">
      <c r="A1140" s="253"/>
      <c r="B1140" s="253"/>
      <c r="C1140" s="253"/>
      <c r="D1140" s="253"/>
      <c r="E1140" s="253"/>
      <c r="F1140" s="253"/>
      <c r="G1140" s="253"/>
      <c r="H1140" s="253"/>
      <c r="I1140" s="253"/>
    </row>
    <row r="1141" spans="1:9" x14ac:dyDescent="0.2">
      <c r="A1141" s="253"/>
      <c r="B1141" s="253"/>
      <c r="C1141" s="253"/>
      <c r="D1141" s="253"/>
      <c r="E1141" s="253"/>
      <c r="F1141" s="253"/>
      <c r="G1141" s="253"/>
      <c r="H1141" s="253"/>
      <c r="I1141" s="253"/>
    </row>
    <row r="1142" spans="1:9" x14ac:dyDescent="0.2">
      <c r="A1142" s="253"/>
      <c r="B1142" s="253"/>
      <c r="C1142" s="253"/>
      <c r="D1142" s="253"/>
      <c r="E1142" s="253"/>
      <c r="F1142" s="253"/>
      <c r="G1142" s="253"/>
      <c r="H1142" s="253"/>
      <c r="I1142" s="253"/>
    </row>
    <row r="1143" spans="1:9" x14ac:dyDescent="0.2">
      <c r="A1143" s="253"/>
      <c r="B1143" s="253"/>
      <c r="C1143" s="253"/>
      <c r="D1143" s="253"/>
      <c r="E1143" s="253"/>
      <c r="F1143" s="253"/>
      <c r="G1143" s="253"/>
      <c r="H1143" s="253"/>
      <c r="I1143" s="253"/>
    </row>
    <row r="1144" spans="1:9" x14ac:dyDescent="0.2">
      <c r="A1144" s="253"/>
      <c r="B1144" s="253"/>
      <c r="C1144" s="253"/>
      <c r="D1144" s="253"/>
      <c r="E1144" s="253"/>
      <c r="F1144" s="253"/>
      <c r="G1144" s="253"/>
      <c r="H1144" s="253"/>
      <c r="I1144" s="253"/>
    </row>
    <row r="1145" spans="1:9" x14ac:dyDescent="0.2">
      <c r="A1145" s="253"/>
      <c r="B1145" s="253"/>
      <c r="C1145" s="253"/>
      <c r="D1145" s="253"/>
      <c r="E1145" s="253"/>
      <c r="F1145" s="253"/>
      <c r="G1145" s="253"/>
      <c r="H1145" s="253"/>
      <c r="I1145" s="253"/>
    </row>
    <row r="1146" spans="1:9" x14ac:dyDescent="0.2">
      <c r="A1146" s="253"/>
      <c r="B1146" s="253"/>
      <c r="C1146" s="253"/>
      <c r="D1146" s="253"/>
      <c r="E1146" s="253"/>
      <c r="F1146" s="253"/>
      <c r="G1146" s="253"/>
      <c r="H1146" s="253"/>
      <c r="I1146" s="253"/>
    </row>
    <row r="1147" spans="1:9" x14ac:dyDescent="0.2">
      <c r="A1147" s="253"/>
      <c r="B1147" s="253"/>
      <c r="C1147" s="253"/>
      <c r="D1147" s="253"/>
      <c r="E1147" s="253"/>
      <c r="F1147" s="253"/>
      <c r="G1147" s="253"/>
      <c r="H1147" s="253"/>
      <c r="I1147" s="253"/>
    </row>
    <row r="1148" spans="1:9" x14ac:dyDescent="0.2">
      <c r="A1148" s="253"/>
      <c r="B1148" s="253"/>
      <c r="C1148" s="253"/>
      <c r="D1148" s="253"/>
      <c r="E1148" s="253"/>
      <c r="F1148" s="253"/>
      <c r="G1148" s="253"/>
      <c r="H1148" s="253"/>
      <c r="I1148" s="253"/>
    </row>
    <row r="1149" spans="1:9" x14ac:dyDescent="0.2">
      <c r="A1149" s="253"/>
      <c r="B1149" s="253"/>
      <c r="C1149" s="253"/>
      <c r="D1149" s="253"/>
      <c r="E1149" s="253"/>
      <c r="F1149" s="253"/>
      <c r="G1149" s="253"/>
      <c r="H1149" s="253"/>
      <c r="I1149" s="253"/>
    </row>
    <row r="1150" spans="1:9" x14ac:dyDescent="0.2">
      <c r="A1150" s="253"/>
      <c r="B1150" s="253"/>
      <c r="C1150" s="253"/>
      <c r="D1150" s="253"/>
      <c r="E1150" s="253"/>
      <c r="F1150" s="253"/>
      <c r="G1150" s="253"/>
      <c r="H1150" s="253"/>
      <c r="I1150" s="253"/>
    </row>
    <row r="1151" spans="1:9" x14ac:dyDescent="0.2">
      <c r="A1151" s="253"/>
      <c r="B1151" s="253"/>
      <c r="C1151" s="253"/>
      <c r="D1151" s="253"/>
      <c r="E1151" s="253"/>
      <c r="F1151" s="253"/>
      <c r="G1151" s="253"/>
      <c r="H1151" s="253"/>
      <c r="I1151" s="253"/>
    </row>
    <row r="1152" spans="1:9" x14ac:dyDescent="0.2">
      <c r="A1152" s="253"/>
      <c r="B1152" s="253"/>
      <c r="C1152" s="253"/>
      <c r="D1152" s="253"/>
      <c r="E1152" s="253"/>
      <c r="F1152" s="253"/>
      <c r="G1152" s="253"/>
      <c r="H1152" s="253"/>
      <c r="I1152" s="253"/>
    </row>
    <row r="1153" spans="1:9" x14ac:dyDescent="0.2">
      <c r="A1153" s="253"/>
      <c r="B1153" s="253"/>
      <c r="C1153" s="253"/>
      <c r="D1153" s="253"/>
      <c r="E1153" s="253"/>
      <c r="F1153" s="253"/>
      <c r="G1153" s="253"/>
      <c r="H1153" s="253"/>
      <c r="I1153" s="253"/>
    </row>
    <row r="1154" spans="1:9" x14ac:dyDescent="0.2">
      <c r="A1154" s="253"/>
      <c r="B1154" s="253"/>
      <c r="C1154" s="253"/>
      <c r="D1154" s="253"/>
      <c r="E1154" s="253"/>
      <c r="F1154" s="253"/>
      <c r="G1154" s="253"/>
      <c r="H1154" s="253"/>
      <c r="I1154" s="253"/>
    </row>
    <row r="1155" spans="1:9" x14ac:dyDescent="0.2">
      <c r="A1155" s="253"/>
      <c r="B1155" s="253"/>
      <c r="C1155" s="253"/>
      <c r="D1155" s="253"/>
      <c r="E1155" s="253"/>
      <c r="F1155" s="253"/>
      <c r="G1155" s="253"/>
      <c r="H1155" s="253"/>
      <c r="I1155" s="253"/>
    </row>
    <row r="1156" spans="1:9" x14ac:dyDescent="0.2">
      <c r="A1156" s="253"/>
      <c r="B1156" s="253"/>
      <c r="C1156" s="253"/>
      <c r="D1156" s="253"/>
      <c r="E1156" s="253"/>
      <c r="F1156" s="253"/>
      <c r="G1156" s="253"/>
      <c r="H1156" s="253"/>
      <c r="I1156" s="253"/>
    </row>
    <row r="1157" spans="1:9" x14ac:dyDescent="0.2">
      <c r="A1157" s="253"/>
      <c r="B1157" s="253"/>
      <c r="C1157" s="253"/>
      <c r="D1157" s="253"/>
      <c r="E1157" s="253"/>
      <c r="F1157" s="253"/>
      <c r="G1157" s="253"/>
      <c r="H1157" s="253"/>
      <c r="I1157" s="253"/>
    </row>
    <row r="1158" spans="1:9" x14ac:dyDescent="0.2">
      <c r="A1158" s="253"/>
      <c r="B1158" s="253"/>
      <c r="C1158" s="253"/>
      <c r="D1158" s="253"/>
      <c r="E1158" s="253"/>
      <c r="F1158" s="253"/>
      <c r="G1158" s="253"/>
      <c r="H1158" s="253"/>
      <c r="I1158" s="253"/>
    </row>
    <row r="1159" spans="1:9" x14ac:dyDescent="0.2">
      <c r="A1159" s="253"/>
      <c r="B1159" s="253"/>
      <c r="C1159" s="253"/>
      <c r="D1159" s="253"/>
      <c r="E1159" s="253"/>
      <c r="F1159" s="253"/>
      <c r="G1159" s="253"/>
      <c r="H1159" s="253"/>
      <c r="I1159" s="253"/>
    </row>
    <row r="1160" spans="1:9" x14ac:dyDescent="0.2">
      <c r="A1160" s="253"/>
      <c r="B1160" s="253"/>
      <c r="C1160" s="253"/>
      <c r="D1160" s="253"/>
      <c r="E1160" s="253"/>
      <c r="F1160" s="253"/>
      <c r="G1160" s="253"/>
      <c r="H1160" s="253"/>
      <c r="I1160" s="253"/>
    </row>
    <row r="1161" spans="1:9" x14ac:dyDescent="0.2">
      <c r="A1161" s="253"/>
      <c r="B1161" s="253"/>
      <c r="C1161" s="253"/>
      <c r="D1161" s="253"/>
      <c r="E1161" s="253"/>
      <c r="F1161" s="253"/>
      <c r="G1161" s="253"/>
      <c r="H1161" s="253"/>
      <c r="I1161" s="253"/>
    </row>
    <row r="1162" spans="1:9" x14ac:dyDescent="0.2">
      <c r="A1162" s="253"/>
      <c r="B1162" s="253"/>
      <c r="C1162" s="253"/>
      <c r="D1162" s="253"/>
      <c r="E1162" s="253"/>
      <c r="F1162" s="253"/>
      <c r="G1162" s="253"/>
      <c r="H1162" s="253"/>
      <c r="I1162" s="253"/>
    </row>
    <row r="1163" spans="1:9" x14ac:dyDescent="0.2">
      <c r="A1163" s="253"/>
      <c r="B1163" s="253"/>
      <c r="C1163" s="253"/>
      <c r="D1163" s="253"/>
      <c r="E1163" s="253"/>
      <c r="F1163" s="253"/>
      <c r="G1163" s="253"/>
      <c r="H1163" s="253"/>
      <c r="I1163" s="253"/>
    </row>
    <row r="1164" spans="1:9" x14ac:dyDescent="0.2">
      <c r="A1164" s="253"/>
      <c r="B1164" s="253"/>
      <c r="C1164" s="253"/>
      <c r="D1164" s="253"/>
      <c r="E1164" s="253"/>
      <c r="F1164" s="253"/>
      <c r="G1164" s="253"/>
      <c r="H1164" s="253"/>
      <c r="I1164" s="253"/>
    </row>
    <row r="1165" spans="1:9" x14ac:dyDescent="0.2">
      <c r="A1165" s="253"/>
      <c r="B1165" s="253"/>
      <c r="C1165" s="253"/>
      <c r="D1165" s="253"/>
      <c r="E1165" s="253"/>
      <c r="F1165" s="253"/>
      <c r="G1165" s="253"/>
      <c r="H1165" s="253"/>
      <c r="I1165" s="253"/>
    </row>
    <row r="1166" spans="1:9" x14ac:dyDescent="0.2">
      <c r="A1166" s="253"/>
      <c r="B1166" s="253"/>
      <c r="C1166" s="253"/>
      <c r="D1166" s="253"/>
      <c r="E1166" s="253"/>
      <c r="F1166" s="253"/>
      <c r="G1166" s="253"/>
      <c r="H1166" s="253"/>
      <c r="I1166" s="253"/>
    </row>
    <row r="1167" spans="1:9" x14ac:dyDescent="0.2">
      <c r="A1167" s="253"/>
      <c r="B1167" s="253"/>
      <c r="C1167" s="253"/>
      <c r="D1167" s="253"/>
      <c r="E1167" s="253"/>
      <c r="F1167" s="253"/>
      <c r="G1167" s="253"/>
      <c r="H1167" s="253"/>
      <c r="I1167" s="253"/>
    </row>
    <row r="1168" spans="1:9" x14ac:dyDescent="0.2">
      <c r="A1168" s="253"/>
      <c r="B1168" s="253"/>
      <c r="C1168" s="253"/>
      <c r="D1168" s="253"/>
      <c r="E1168" s="253"/>
      <c r="F1168" s="253"/>
      <c r="G1168" s="253"/>
      <c r="H1168" s="253"/>
      <c r="I1168" s="253"/>
    </row>
    <row r="1169" spans="1:9" x14ac:dyDescent="0.2">
      <c r="A1169" s="253"/>
      <c r="B1169" s="253"/>
      <c r="C1169" s="253"/>
      <c r="D1169" s="253"/>
      <c r="E1169" s="253"/>
      <c r="F1169" s="253"/>
      <c r="G1169" s="253"/>
      <c r="H1169" s="253"/>
      <c r="I1169" s="253"/>
    </row>
    <row r="1170" spans="1:9" x14ac:dyDescent="0.2">
      <c r="A1170" s="253"/>
      <c r="B1170" s="253"/>
      <c r="C1170" s="253"/>
      <c r="D1170" s="253"/>
      <c r="E1170" s="253"/>
      <c r="F1170" s="253"/>
      <c r="G1170" s="253"/>
      <c r="H1170" s="253"/>
      <c r="I1170" s="253"/>
    </row>
    <row r="1171" spans="1:9" x14ac:dyDescent="0.2">
      <c r="A1171" s="253"/>
      <c r="B1171" s="253"/>
      <c r="C1171" s="253"/>
      <c r="D1171" s="253"/>
      <c r="E1171" s="253"/>
      <c r="F1171" s="253"/>
      <c r="G1171" s="253"/>
      <c r="H1171" s="253"/>
      <c r="I1171" s="253"/>
    </row>
    <row r="1172" spans="1:9" x14ac:dyDescent="0.2">
      <c r="A1172" s="253"/>
      <c r="B1172" s="253"/>
      <c r="C1172" s="253"/>
      <c r="D1172" s="253"/>
      <c r="E1172" s="253"/>
      <c r="F1172" s="253"/>
      <c r="G1172" s="253"/>
      <c r="H1172" s="253"/>
      <c r="I1172" s="253"/>
    </row>
    <row r="1173" spans="1:9" x14ac:dyDescent="0.2">
      <c r="A1173" s="253"/>
      <c r="B1173" s="253"/>
      <c r="C1173" s="253"/>
      <c r="D1173" s="253"/>
      <c r="E1173" s="253"/>
      <c r="F1173" s="253"/>
      <c r="G1173" s="253"/>
      <c r="H1173" s="253"/>
      <c r="I1173" s="253"/>
    </row>
    <row r="1174" spans="1:9" x14ac:dyDescent="0.2">
      <c r="A1174" s="253"/>
      <c r="B1174" s="253"/>
      <c r="C1174" s="253"/>
      <c r="D1174" s="253"/>
      <c r="E1174" s="253"/>
      <c r="F1174" s="253"/>
      <c r="G1174" s="253"/>
      <c r="H1174" s="253"/>
      <c r="I1174" s="253"/>
    </row>
    <row r="1175" spans="1:9" x14ac:dyDescent="0.2">
      <c r="A1175" s="253"/>
      <c r="B1175" s="253"/>
      <c r="C1175" s="253"/>
      <c r="D1175" s="253"/>
      <c r="E1175" s="253"/>
      <c r="F1175" s="253"/>
      <c r="G1175" s="253"/>
      <c r="H1175" s="253"/>
      <c r="I1175" s="253"/>
    </row>
    <row r="1176" spans="1:9" x14ac:dyDescent="0.2">
      <c r="A1176" s="253"/>
      <c r="B1176" s="253"/>
      <c r="C1176" s="253"/>
      <c r="D1176" s="253"/>
      <c r="E1176" s="253"/>
      <c r="F1176" s="253"/>
      <c r="G1176" s="253"/>
      <c r="H1176" s="253"/>
      <c r="I1176" s="253"/>
    </row>
    <row r="1177" spans="1:9" x14ac:dyDescent="0.2">
      <c r="A1177" s="253"/>
      <c r="B1177" s="253"/>
      <c r="C1177" s="253"/>
      <c r="D1177" s="253"/>
      <c r="E1177" s="253"/>
      <c r="F1177" s="253"/>
      <c r="G1177" s="253"/>
      <c r="H1177" s="253"/>
      <c r="I1177" s="253"/>
    </row>
    <row r="1178" spans="1:9" x14ac:dyDescent="0.2">
      <c r="A1178" s="253"/>
      <c r="B1178" s="253"/>
      <c r="C1178" s="253"/>
      <c r="D1178" s="253"/>
      <c r="E1178" s="253"/>
      <c r="F1178" s="253"/>
      <c r="G1178" s="253"/>
      <c r="H1178" s="253"/>
      <c r="I1178" s="253"/>
    </row>
    <row r="1179" spans="1:9" x14ac:dyDescent="0.2">
      <c r="A1179" s="253"/>
      <c r="B1179" s="253"/>
      <c r="C1179" s="253"/>
      <c r="D1179" s="253"/>
      <c r="E1179" s="253"/>
      <c r="F1179" s="253"/>
      <c r="G1179" s="253"/>
      <c r="H1179" s="253"/>
      <c r="I1179" s="253"/>
    </row>
    <row r="1180" spans="1:9" x14ac:dyDescent="0.2">
      <c r="A1180" s="253"/>
      <c r="B1180" s="253"/>
      <c r="C1180" s="253"/>
      <c r="D1180" s="253"/>
      <c r="E1180" s="253"/>
      <c r="F1180" s="253"/>
      <c r="G1180" s="253"/>
      <c r="H1180" s="253"/>
      <c r="I1180" s="253"/>
    </row>
    <row r="1181" spans="1:9" x14ac:dyDescent="0.2">
      <c r="A1181" s="253"/>
      <c r="B1181" s="253"/>
      <c r="C1181" s="253"/>
      <c r="D1181" s="253"/>
      <c r="E1181" s="253"/>
      <c r="F1181" s="253"/>
      <c r="G1181" s="253"/>
      <c r="H1181" s="253"/>
      <c r="I1181" s="253"/>
    </row>
    <row r="1182" spans="1:9" x14ac:dyDescent="0.2">
      <c r="A1182" s="253"/>
      <c r="B1182" s="253"/>
      <c r="C1182" s="253"/>
      <c r="D1182" s="253"/>
      <c r="E1182" s="253"/>
      <c r="F1182" s="253"/>
      <c r="G1182" s="253"/>
      <c r="H1182" s="253"/>
      <c r="I1182" s="253"/>
    </row>
    <row r="1183" spans="1:9" x14ac:dyDescent="0.2">
      <c r="A1183" s="253"/>
      <c r="B1183" s="253"/>
      <c r="C1183" s="253"/>
      <c r="D1183" s="253"/>
      <c r="E1183" s="253"/>
      <c r="F1183" s="253"/>
      <c r="G1183" s="253"/>
      <c r="H1183" s="253"/>
      <c r="I1183" s="253"/>
    </row>
    <row r="1184" spans="1:9" x14ac:dyDescent="0.2">
      <c r="A1184" s="253"/>
      <c r="B1184" s="253"/>
      <c r="C1184" s="253"/>
      <c r="D1184" s="253"/>
      <c r="E1184" s="253"/>
      <c r="F1184" s="253"/>
      <c r="G1184" s="253"/>
      <c r="H1184" s="253"/>
      <c r="I1184" s="253"/>
    </row>
    <row r="1185" spans="1:9" x14ac:dyDescent="0.2">
      <c r="A1185" s="253"/>
      <c r="B1185" s="253"/>
      <c r="C1185" s="253"/>
      <c r="D1185" s="253"/>
      <c r="E1185" s="253"/>
      <c r="F1185" s="253"/>
      <c r="G1185" s="253"/>
      <c r="H1185" s="253"/>
      <c r="I1185" s="253"/>
    </row>
    <row r="1186" spans="1:9" x14ac:dyDescent="0.2">
      <c r="A1186" s="253"/>
      <c r="B1186" s="253"/>
      <c r="C1186" s="253"/>
      <c r="D1186" s="253"/>
      <c r="E1186" s="253"/>
      <c r="F1186" s="253"/>
      <c r="G1186" s="253"/>
      <c r="H1186" s="253"/>
      <c r="I1186" s="253"/>
    </row>
    <row r="1187" spans="1:9" x14ac:dyDescent="0.2">
      <c r="A1187" s="253"/>
      <c r="B1187" s="253"/>
      <c r="C1187" s="253"/>
      <c r="D1187" s="253"/>
      <c r="E1187" s="253"/>
      <c r="F1187" s="253"/>
      <c r="G1187" s="253"/>
      <c r="H1187" s="253"/>
      <c r="I1187" s="253"/>
    </row>
    <row r="1188" spans="1:9" x14ac:dyDescent="0.2">
      <c r="A1188" s="253"/>
      <c r="B1188" s="253"/>
      <c r="C1188" s="253"/>
      <c r="D1188" s="253"/>
      <c r="E1188" s="253"/>
      <c r="F1188" s="253"/>
      <c r="G1188" s="253"/>
      <c r="H1188" s="253"/>
      <c r="I1188" s="253"/>
    </row>
    <row r="1189" spans="1:9" x14ac:dyDescent="0.2">
      <c r="A1189" s="253"/>
      <c r="B1189" s="253"/>
      <c r="C1189" s="253"/>
      <c r="D1189" s="253"/>
      <c r="E1189" s="253"/>
      <c r="F1189" s="253"/>
      <c r="G1189" s="253"/>
      <c r="H1189" s="253"/>
      <c r="I1189" s="253"/>
    </row>
    <row r="1190" spans="1:9" x14ac:dyDescent="0.2">
      <c r="A1190" s="253"/>
      <c r="B1190" s="253"/>
      <c r="C1190" s="253"/>
      <c r="D1190" s="253"/>
      <c r="E1190" s="253"/>
      <c r="F1190" s="253"/>
      <c r="G1190" s="253"/>
      <c r="H1190" s="253"/>
      <c r="I1190" s="253"/>
    </row>
    <row r="1191" spans="1:9" x14ac:dyDescent="0.2">
      <c r="A1191" s="253"/>
      <c r="B1191" s="253"/>
      <c r="C1191" s="253"/>
      <c r="D1191" s="253"/>
      <c r="E1191" s="253"/>
      <c r="F1191" s="253"/>
      <c r="G1191" s="253"/>
      <c r="H1191" s="253"/>
      <c r="I1191" s="253"/>
    </row>
    <row r="1192" spans="1:9" x14ac:dyDescent="0.2">
      <c r="A1192" s="253"/>
      <c r="B1192" s="253"/>
      <c r="C1192" s="253"/>
      <c r="D1192" s="253"/>
      <c r="E1192" s="253"/>
      <c r="F1192" s="253"/>
      <c r="G1192" s="253"/>
      <c r="H1192" s="253"/>
      <c r="I1192" s="253"/>
    </row>
    <row r="1193" spans="1:9" x14ac:dyDescent="0.2">
      <c r="A1193" s="253"/>
      <c r="B1193" s="253"/>
      <c r="C1193" s="253"/>
      <c r="D1193" s="253"/>
      <c r="E1193" s="253"/>
      <c r="F1193" s="253"/>
      <c r="G1193" s="253"/>
      <c r="H1193" s="253"/>
      <c r="I1193" s="253"/>
    </row>
    <row r="1194" spans="1:9" x14ac:dyDescent="0.2">
      <c r="A1194" s="253"/>
      <c r="B1194" s="253"/>
      <c r="C1194" s="253"/>
      <c r="D1194" s="253"/>
      <c r="E1194" s="253"/>
      <c r="F1194" s="253"/>
      <c r="G1194" s="253"/>
      <c r="H1194" s="253"/>
      <c r="I1194" s="253"/>
    </row>
    <row r="1195" spans="1:9" x14ac:dyDescent="0.2">
      <c r="A1195" s="253"/>
      <c r="B1195" s="253"/>
      <c r="C1195" s="253"/>
      <c r="D1195" s="253"/>
      <c r="E1195" s="253"/>
      <c r="F1195" s="253"/>
      <c r="G1195" s="253"/>
      <c r="H1195" s="253"/>
      <c r="I1195" s="253"/>
    </row>
    <row r="1196" spans="1:9" x14ac:dyDescent="0.2">
      <c r="A1196" s="253"/>
      <c r="B1196" s="253"/>
      <c r="C1196" s="253"/>
      <c r="D1196" s="253"/>
      <c r="E1196" s="253"/>
      <c r="F1196" s="253"/>
      <c r="G1196" s="253"/>
      <c r="H1196" s="253"/>
      <c r="I1196" s="253"/>
    </row>
    <row r="1197" spans="1:9" x14ac:dyDescent="0.2">
      <c r="A1197" s="253"/>
      <c r="B1197" s="253"/>
      <c r="C1197" s="253"/>
      <c r="D1197" s="253"/>
      <c r="E1197" s="253"/>
      <c r="F1197" s="253"/>
      <c r="G1197" s="253"/>
      <c r="H1197" s="253"/>
      <c r="I1197" s="253"/>
    </row>
    <row r="1198" spans="1:9" x14ac:dyDescent="0.2">
      <c r="A1198" s="253"/>
      <c r="B1198" s="253"/>
      <c r="C1198" s="253"/>
      <c r="D1198" s="253"/>
      <c r="E1198" s="253"/>
      <c r="F1198" s="253"/>
      <c r="G1198" s="253"/>
      <c r="H1198" s="253"/>
      <c r="I1198" s="253"/>
    </row>
    <row r="1199" spans="1:9" x14ac:dyDescent="0.2">
      <c r="A1199" s="253"/>
      <c r="B1199" s="253"/>
      <c r="C1199" s="253"/>
      <c r="D1199" s="253"/>
      <c r="E1199" s="253"/>
      <c r="F1199" s="253"/>
      <c r="G1199" s="253"/>
      <c r="H1199" s="253"/>
      <c r="I1199" s="253"/>
    </row>
    <row r="1200" spans="1:9" x14ac:dyDescent="0.2">
      <c r="A1200" s="253"/>
      <c r="B1200" s="253"/>
      <c r="C1200" s="253"/>
      <c r="D1200" s="253"/>
      <c r="E1200" s="253"/>
      <c r="F1200" s="253"/>
      <c r="G1200" s="253"/>
      <c r="H1200" s="253"/>
      <c r="I1200" s="253"/>
    </row>
    <row r="1201" spans="1:9" x14ac:dyDescent="0.2">
      <c r="A1201" s="253"/>
      <c r="B1201" s="253"/>
      <c r="C1201" s="253"/>
      <c r="D1201" s="253"/>
      <c r="E1201" s="253"/>
      <c r="F1201" s="253"/>
      <c r="G1201" s="253"/>
      <c r="H1201" s="253"/>
      <c r="I1201" s="253"/>
    </row>
    <row r="1202" spans="1:9" x14ac:dyDescent="0.2">
      <c r="A1202" s="253"/>
      <c r="B1202" s="253"/>
      <c r="C1202" s="253"/>
      <c r="D1202" s="253"/>
      <c r="E1202" s="253"/>
      <c r="F1202" s="253"/>
      <c r="G1202" s="253"/>
      <c r="H1202" s="253"/>
      <c r="I1202" s="253"/>
    </row>
    <row r="1203" spans="1:9" x14ac:dyDescent="0.2">
      <c r="A1203" s="253"/>
      <c r="B1203" s="253"/>
      <c r="C1203" s="253"/>
      <c r="D1203" s="253"/>
      <c r="E1203" s="253"/>
      <c r="F1203" s="253"/>
      <c r="G1203" s="253"/>
      <c r="H1203" s="253"/>
      <c r="I1203" s="253"/>
    </row>
    <row r="1204" spans="1:9" x14ac:dyDescent="0.2">
      <c r="A1204" s="253"/>
      <c r="B1204" s="253"/>
      <c r="C1204" s="253"/>
      <c r="D1204" s="253"/>
      <c r="E1204" s="253"/>
      <c r="F1204" s="253"/>
      <c r="G1204" s="253"/>
      <c r="H1204" s="253"/>
      <c r="I1204" s="253"/>
    </row>
    <row r="1205" spans="1:9" x14ac:dyDescent="0.2">
      <c r="A1205" s="253"/>
      <c r="B1205" s="253"/>
      <c r="C1205" s="253"/>
      <c r="D1205" s="253"/>
      <c r="E1205" s="253"/>
      <c r="F1205" s="253"/>
      <c r="G1205" s="253"/>
      <c r="H1205" s="253"/>
      <c r="I1205" s="253"/>
    </row>
    <row r="1206" spans="1:9" x14ac:dyDescent="0.2">
      <c r="A1206" s="253"/>
      <c r="B1206" s="253"/>
      <c r="C1206" s="253"/>
      <c r="D1206" s="253"/>
      <c r="E1206" s="253"/>
      <c r="F1206" s="253"/>
      <c r="G1206" s="253"/>
      <c r="H1206" s="253"/>
      <c r="I1206" s="253"/>
    </row>
    <row r="1207" spans="1:9" x14ac:dyDescent="0.2">
      <c r="A1207" s="253"/>
      <c r="B1207" s="253"/>
      <c r="C1207" s="253"/>
      <c r="D1207" s="253"/>
      <c r="E1207" s="253"/>
      <c r="F1207" s="253"/>
      <c r="G1207" s="253"/>
      <c r="H1207" s="253"/>
      <c r="I1207" s="253"/>
    </row>
    <row r="1208" spans="1:9" x14ac:dyDescent="0.2">
      <c r="A1208" s="253"/>
      <c r="B1208" s="253"/>
      <c r="C1208" s="253"/>
      <c r="D1208" s="253"/>
      <c r="E1208" s="253"/>
      <c r="F1208" s="253"/>
      <c r="G1208" s="253"/>
      <c r="H1208" s="253"/>
      <c r="I1208" s="253"/>
    </row>
    <row r="1209" spans="1:9" x14ac:dyDescent="0.2">
      <c r="A1209" s="253"/>
      <c r="B1209" s="253"/>
      <c r="C1209" s="253"/>
      <c r="D1209" s="253"/>
      <c r="E1209" s="253"/>
      <c r="F1209" s="253"/>
      <c r="G1209" s="253"/>
      <c r="H1209" s="253"/>
      <c r="I1209" s="253"/>
    </row>
    <row r="1210" spans="1:9" x14ac:dyDescent="0.2">
      <c r="A1210" s="253"/>
      <c r="B1210" s="253"/>
      <c r="C1210" s="253"/>
      <c r="D1210" s="253"/>
      <c r="E1210" s="253"/>
      <c r="F1210" s="253"/>
      <c r="G1210" s="253"/>
      <c r="H1210" s="253"/>
      <c r="I1210" s="253"/>
    </row>
    <row r="1211" spans="1:9" x14ac:dyDescent="0.2">
      <c r="A1211" s="253"/>
      <c r="B1211" s="253"/>
      <c r="C1211" s="253"/>
      <c r="D1211" s="253"/>
      <c r="E1211" s="253"/>
      <c r="F1211" s="253"/>
      <c r="G1211" s="253"/>
      <c r="H1211" s="253"/>
      <c r="I1211" s="253"/>
    </row>
    <row r="1212" spans="1:9" x14ac:dyDescent="0.2">
      <c r="A1212" s="253"/>
      <c r="B1212" s="253"/>
      <c r="C1212" s="253"/>
      <c r="D1212" s="253"/>
      <c r="E1212" s="253"/>
      <c r="F1212" s="253"/>
      <c r="G1212" s="253"/>
      <c r="H1212" s="253"/>
      <c r="I1212" s="253"/>
    </row>
    <row r="1213" spans="1:9" x14ac:dyDescent="0.2">
      <c r="A1213" s="253"/>
      <c r="B1213" s="253"/>
      <c r="C1213" s="253"/>
      <c r="D1213" s="253"/>
      <c r="E1213" s="253"/>
      <c r="F1213" s="253"/>
      <c r="G1213" s="253"/>
      <c r="H1213" s="253"/>
      <c r="I1213" s="253"/>
    </row>
    <row r="1214" spans="1:9" x14ac:dyDescent="0.2">
      <c r="A1214" s="253"/>
      <c r="B1214" s="253"/>
      <c r="C1214" s="253"/>
      <c r="D1214" s="253"/>
      <c r="E1214" s="253"/>
      <c r="F1214" s="253"/>
      <c r="G1214" s="253"/>
      <c r="H1214" s="253"/>
      <c r="I1214" s="253"/>
    </row>
    <row r="1215" spans="1:9" x14ac:dyDescent="0.2">
      <c r="A1215" s="253"/>
      <c r="B1215" s="253"/>
      <c r="C1215" s="253"/>
      <c r="D1215" s="253"/>
      <c r="E1215" s="253"/>
      <c r="F1215" s="253"/>
      <c r="G1215" s="253"/>
      <c r="H1215" s="253"/>
      <c r="I1215" s="253"/>
    </row>
    <row r="1216" spans="1:9" x14ac:dyDescent="0.2">
      <c r="A1216" s="253"/>
      <c r="B1216" s="253"/>
      <c r="C1216" s="253"/>
      <c r="D1216" s="253"/>
      <c r="E1216" s="253"/>
      <c r="F1216" s="253"/>
      <c r="G1216" s="253"/>
      <c r="H1216" s="253"/>
      <c r="I1216" s="253"/>
    </row>
    <row r="1217" spans="1:9" x14ac:dyDescent="0.2">
      <c r="A1217" s="253"/>
      <c r="B1217" s="253"/>
      <c r="C1217" s="253"/>
      <c r="D1217" s="253"/>
      <c r="E1217" s="253"/>
      <c r="F1217" s="253"/>
      <c r="G1217" s="253"/>
      <c r="H1217" s="253"/>
      <c r="I1217" s="253"/>
    </row>
    <row r="1218" spans="1:9" x14ac:dyDescent="0.2">
      <c r="A1218" s="253"/>
      <c r="B1218" s="253"/>
      <c r="C1218" s="253"/>
      <c r="D1218" s="253"/>
      <c r="E1218" s="253"/>
      <c r="F1218" s="253"/>
      <c r="G1218" s="253"/>
      <c r="H1218" s="253"/>
      <c r="I1218" s="253"/>
    </row>
    <row r="1219" spans="1:9" x14ac:dyDescent="0.2">
      <c r="A1219" s="253"/>
      <c r="B1219" s="253"/>
      <c r="C1219" s="253"/>
      <c r="D1219" s="253"/>
      <c r="E1219" s="253"/>
      <c r="F1219" s="253"/>
      <c r="G1219" s="253"/>
      <c r="H1219" s="253"/>
      <c r="I1219" s="253"/>
    </row>
    <row r="1220" spans="1:9" x14ac:dyDescent="0.2">
      <c r="A1220" s="253"/>
      <c r="B1220" s="253"/>
      <c r="C1220" s="253"/>
      <c r="D1220" s="253"/>
      <c r="E1220" s="253"/>
      <c r="F1220" s="253"/>
      <c r="G1220" s="253"/>
      <c r="H1220" s="253"/>
      <c r="I1220" s="253"/>
    </row>
    <row r="1221" spans="1:9" x14ac:dyDescent="0.2">
      <c r="A1221" s="253"/>
      <c r="B1221" s="253"/>
      <c r="C1221" s="253"/>
      <c r="D1221" s="253"/>
      <c r="E1221" s="253"/>
      <c r="F1221" s="253"/>
      <c r="G1221" s="253"/>
      <c r="H1221" s="253"/>
      <c r="I1221" s="253"/>
    </row>
    <row r="1222" spans="1:9" x14ac:dyDescent="0.2">
      <c r="A1222" s="253"/>
      <c r="B1222" s="253"/>
      <c r="C1222" s="253"/>
      <c r="D1222" s="253"/>
      <c r="E1222" s="253"/>
      <c r="F1222" s="253"/>
      <c r="G1222" s="253"/>
      <c r="H1222" s="253"/>
      <c r="I1222" s="253"/>
    </row>
    <row r="1223" spans="1:9" x14ac:dyDescent="0.2">
      <c r="A1223" s="253"/>
      <c r="B1223" s="253"/>
      <c r="C1223" s="253"/>
      <c r="D1223" s="253"/>
      <c r="E1223" s="253"/>
      <c r="F1223" s="253"/>
      <c r="G1223" s="253"/>
      <c r="H1223" s="253"/>
      <c r="I1223" s="253"/>
    </row>
    <row r="1224" spans="1:9" x14ac:dyDescent="0.2">
      <c r="A1224" s="253"/>
      <c r="B1224" s="253"/>
      <c r="C1224" s="253"/>
      <c r="D1224" s="253"/>
      <c r="E1224" s="253"/>
      <c r="F1224" s="253"/>
      <c r="G1224" s="253"/>
      <c r="H1224" s="253"/>
      <c r="I1224" s="253"/>
    </row>
    <row r="1225" spans="1:9" x14ac:dyDescent="0.2">
      <c r="A1225" s="253"/>
      <c r="B1225" s="253"/>
      <c r="C1225" s="253"/>
      <c r="D1225" s="253"/>
      <c r="E1225" s="253"/>
      <c r="F1225" s="253"/>
      <c r="G1225" s="253"/>
      <c r="H1225" s="253"/>
      <c r="I1225" s="253"/>
    </row>
    <row r="1226" spans="1:9" x14ac:dyDescent="0.2">
      <c r="A1226" s="253"/>
      <c r="B1226" s="253"/>
      <c r="C1226" s="253"/>
      <c r="D1226" s="253"/>
      <c r="E1226" s="253"/>
      <c r="F1226" s="253"/>
      <c r="G1226" s="253"/>
      <c r="H1226" s="253"/>
      <c r="I1226" s="253"/>
    </row>
    <row r="1227" spans="1:9" x14ac:dyDescent="0.2">
      <c r="A1227" s="253"/>
      <c r="B1227" s="253"/>
      <c r="C1227" s="253"/>
      <c r="D1227" s="253"/>
      <c r="E1227" s="253"/>
      <c r="F1227" s="253"/>
      <c r="G1227" s="253"/>
      <c r="H1227" s="253"/>
      <c r="I1227" s="253"/>
    </row>
    <row r="1228" spans="1:9" x14ac:dyDescent="0.2">
      <c r="A1228" s="253"/>
      <c r="B1228" s="253"/>
      <c r="C1228" s="253"/>
      <c r="D1228" s="253"/>
      <c r="E1228" s="253"/>
      <c r="F1228" s="253"/>
      <c r="G1228" s="253"/>
      <c r="H1228" s="253"/>
      <c r="I1228" s="253"/>
    </row>
    <row r="1229" spans="1:9" x14ac:dyDescent="0.2">
      <c r="A1229" s="253"/>
      <c r="B1229" s="253"/>
      <c r="C1229" s="253"/>
      <c r="D1229" s="253"/>
      <c r="E1229" s="253"/>
      <c r="F1229" s="253"/>
      <c r="G1229" s="253"/>
      <c r="H1229" s="253"/>
      <c r="I1229" s="253"/>
    </row>
    <row r="1230" spans="1:9" x14ac:dyDescent="0.2">
      <c r="A1230" s="253"/>
      <c r="B1230" s="253"/>
      <c r="C1230" s="253"/>
      <c r="D1230" s="253"/>
      <c r="E1230" s="253"/>
      <c r="F1230" s="253"/>
      <c r="G1230" s="253"/>
      <c r="H1230" s="253"/>
      <c r="I1230" s="253"/>
    </row>
    <row r="1231" spans="1:9" x14ac:dyDescent="0.2">
      <c r="A1231" s="253"/>
      <c r="B1231" s="253"/>
      <c r="C1231" s="253"/>
      <c r="D1231" s="253"/>
      <c r="E1231" s="253"/>
      <c r="F1231" s="253"/>
      <c r="G1231" s="253"/>
      <c r="H1231" s="253"/>
      <c r="I1231" s="253"/>
    </row>
    <row r="1232" spans="1:9" x14ac:dyDescent="0.2">
      <c r="A1232" s="253"/>
      <c r="B1232" s="253"/>
      <c r="C1232" s="253"/>
      <c r="D1232" s="253"/>
      <c r="E1232" s="253"/>
      <c r="F1232" s="253"/>
      <c r="G1232" s="253"/>
      <c r="H1232" s="253"/>
      <c r="I1232" s="253"/>
    </row>
    <row r="1233" spans="1:9" x14ac:dyDescent="0.2">
      <c r="A1233" s="253"/>
      <c r="B1233" s="253"/>
      <c r="C1233" s="253"/>
      <c r="D1233" s="253"/>
      <c r="E1233" s="253"/>
      <c r="F1233" s="253"/>
      <c r="G1233" s="253"/>
      <c r="H1233" s="253"/>
      <c r="I1233" s="253"/>
    </row>
    <row r="1234" spans="1:9" x14ac:dyDescent="0.2">
      <c r="A1234" s="253"/>
      <c r="B1234" s="253"/>
      <c r="C1234" s="253"/>
      <c r="D1234" s="253"/>
      <c r="E1234" s="253"/>
      <c r="F1234" s="253"/>
      <c r="G1234" s="253"/>
      <c r="H1234" s="253"/>
      <c r="I1234" s="253"/>
    </row>
    <row r="1235" spans="1:9" x14ac:dyDescent="0.2">
      <c r="A1235" s="253"/>
      <c r="B1235" s="253"/>
      <c r="C1235" s="253"/>
      <c r="D1235" s="253"/>
      <c r="E1235" s="253"/>
      <c r="F1235" s="253"/>
      <c r="G1235" s="253"/>
      <c r="H1235" s="253"/>
      <c r="I1235" s="253"/>
    </row>
    <row r="1236" spans="1:9" x14ac:dyDescent="0.2">
      <c r="A1236" s="253"/>
      <c r="B1236" s="253"/>
      <c r="C1236" s="253"/>
      <c r="D1236" s="253"/>
      <c r="E1236" s="253"/>
      <c r="F1236" s="253"/>
      <c r="G1236" s="253"/>
      <c r="H1236" s="253"/>
      <c r="I1236" s="253"/>
    </row>
    <row r="1237" spans="1:9" x14ac:dyDescent="0.2">
      <c r="A1237" s="253"/>
      <c r="B1237" s="253"/>
      <c r="C1237" s="253"/>
      <c r="D1237" s="253"/>
      <c r="E1237" s="253"/>
      <c r="F1237" s="253"/>
      <c r="G1237" s="253"/>
      <c r="H1237" s="253"/>
      <c r="I1237" s="253"/>
    </row>
    <row r="1238" spans="1:9" x14ac:dyDescent="0.2">
      <c r="A1238" s="253"/>
      <c r="B1238" s="253"/>
      <c r="C1238" s="253"/>
      <c r="D1238" s="253"/>
      <c r="E1238" s="253"/>
      <c r="F1238" s="253"/>
      <c r="G1238" s="253"/>
      <c r="H1238" s="253"/>
      <c r="I1238" s="253"/>
    </row>
    <row r="1239" spans="1:9" x14ac:dyDescent="0.2">
      <c r="A1239" s="253"/>
      <c r="B1239" s="253"/>
      <c r="C1239" s="253"/>
      <c r="D1239" s="253"/>
      <c r="E1239" s="253"/>
      <c r="F1239" s="253"/>
      <c r="G1239" s="253"/>
      <c r="H1239" s="253"/>
      <c r="I1239" s="253"/>
    </row>
    <row r="1240" spans="1:9" x14ac:dyDescent="0.2">
      <c r="A1240" s="253"/>
      <c r="B1240" s="253"/>
      <c r="C1240" s="253"/>
      <c r="D1240" s="253"/>
      <c r="E1240" s="253"/>
      <c r="F1240" s="253"/>
      <c r="G1240" s="253"/>
      <c r="H1240" s="253"/>
      <c r="I1240" s="253"/>
    </row>
    <row r="1241" spans="1:9" x14ac:dyDescent="0.2">
      <c r="A1241" s="253"/>
      <c r="B1241" s="253"/>
      <c r="C1241" s="253"/>
      <c r="D1241" s="253"/>
      <c r="E1241" s="253"/>
      <c r="F1241" s="253"/>
      <c r="G1241" s="253"/>
      <c r="H1241" s="253"/>
      <c r="I1241" s="253"/>
    </row>
    <row r="1242" spans="1:9" x14ac:dyDescent="0.2">
      <c r="A1242" s="253"/>
      <c r="B1242" s="253"/>
      <c r="C1242" s="253"/>
      <c r="D1242" s="253"/>
      <c r="E1242" s="253"/>
      <c r="F1242" s="253"/>
      <c r="G1242" s="253"/>
      <c r="H1242" s="253"/>
      <c r="I1242" s="253"/>
    </row>
    <row r="1243" spans="1:9" x14ac:dyDescent="0.2">
      <c r="A1243" s="253"/>
      <c r="B1243" s="253"/>
      <c r="C1243" s="253"/>
      <c r="D1243" s="253"/>
      <c r="E1243" s="253"/>
      <c r="F1243" s="253"/>
      <c r="G1243" s="253"/>
      <c r="H1243" s="253"/>
      <c r="I1243" s="253"/>
    </row>
    <row r="1244" spans="1:9" x14ac:dyDescent="0.2">
      <c r="A1244" s="253"/>
      <c r="B1244" s="253"/>
      <c r="C1244" s="253"/>
      <c r="D1244" s="253"/>
      <c r="E1244" s="253"/>
      <c r="F1244" s="253"/>
      <c r="G1244" s="253"/>
      <c r="H1244" s="253"/>
      <c r="I1244" s="253"/>
    </row>
    <row r="1245" spans="1:9" x14ac:dyDescent="0.2">
      <c r="A1245" s="253"/>
      <c r="B1245" s="253"/>
      <c r="C1245" s="253"/>
      <c r="D1245" s="253"/>
      <c r="E1245" s="253"/>
      <c r="F1245" s="253"/>
      <c r="G1245" s="253"/>
      <c r="H1245" s="253"/>
      <c r="I1245" s="253"/>
    </row>
    <row r="1246" spans="1:9" x14ac:dyDescent="0.2">
      <c r="A1246" s="253"/>
      <c r="B1246" s="253"/>
      <c r="C1246" s="253"/>
      <c r="D1246" s="253"/>
      <c r="E1246" s="253"/>
      <c r="F1246" s="253"/>
      <c r="G1246" s="253"/>
      <c r="H1246" s="253"/>
      <c r="I1246" s="253"/>
    </row>
    <row r="1247" spans="1:9" x14ac:dyDescent="0.2">
      <c r="A1247" s="253"/>
      <c r="B1247" s="253"/>
      <c r="C1247" s="253"/>
      <c r="D1247" s="253"/>
      <c r="E1247" s="253"/>
      <c r="F1247" s="253"/>
      <c r="G1247" s="253"/>
      <c r="H1247" s="253"/>
      <c r="I1247" s="253"/>
    </row>
    <row r="1248" spans="1:9" x14ac:dyDescent="0.2">
      <c r="A1248" s="253"/>
      <c r="B1248" s="253"/>
      <c r="C1248" s="253"/>
      <c r="D1248" s="253"/>
      <c r="E1248" s="253"/>
      <c r="F1248" s="253"/>
      <c r="G1248" s="253"/>
      <c r="H1248" s="253"/>
      <c r="I1248" s="253"/>
    </row>
    <row r="1249" spans="1:9" x14ac:dyDescent="0.2">
      <c r="A1249" s="253"/>
      <c r="B1249" s="253"/>
      <c r="C1249" s="253"/>
      <c r="D1249" s="253"/>
      <c r="E1249" s="253"/>
      <c r="F1249" s="253"/>
      <c r="G1249" s="253"/>
      <c r="H1249" s="253"/>
      <c r="I1249" s="253"/>
    </row>
    <row r="1250" spans="1:9" x14ac:dyDescent="0.2">
      <c r="A1250" s="253"/>
      <c r="B1250" s="253"/>
      <c r="C1250" s="253"/>
      <c r="D1250" s="253"/>
      <c r="E1250" s="253"/>
      <c r="F1250" s="253"/>
      <c r="G1250" s="253"/>
      <c r="H1250" s="253"/>
      <c r="I1250" s="253"/>
    </row>
    <row r="1251" spans="1:9" x14ac:dyDescent="0.2">
      <c r="A1251" s="253"/>
      <c r="B1251" s="253"/>
      <c r="C1251" s="253"/>
      <c r="D1251" s="253"/>
      <c r="E1251" s="253"/>
      <c r="F1251" s="253"/>
      <c r="G1251" s="253"/>
      <c r="H1251" s="253"/>
      <c r="I1251" s="253"/>
    </row>
    <row r="1252" spans="1:9" x14ac:dyDescent="0.2">
      <c r="A1252" s="253"/>
      <c r="B1252" s="253"/>
      <c r="C1252" s="253"/>
      <c r="D1252" s="253"/>
      <c r="E1252" s="253"/>
      <c r="F1252" s="253"/>
      <c r="G1252" s="253"/>
      <c r="H1252" s="253"/>
      <c r="I1252" s="253"/>
    </row>
    <row r="1253" spans="1:9" x14ac:dyDescent="0.2">
      <c r="A1253" s="253"/>
      <c r="B1253" s="253"/>
      <c r="C1253" s="253"/>
      <c r="D1253" s="253"/>
      <c r="E1253" s="253"/>
      <c r="F1253" s="253"/>
      <c r="G1253" s="253"/>
      <c r="H1253" s="253"/>
      <c r="I1253" s="253"/>
    </row>
    <row r="1254" spans="1:9" x14ac:dyDescent="0.2">
      <c r="A1254" s="253"/>
      <c r="B1254" s="253"/>
      <c r="C1254" s="253"/>
      <c r="D1254" s="253"/>
      <c r="E1254" s="253"/>
      <c r="F1254" s="253"/>
      <c r="G1254" s="253"/>
      <c r="H1254" s="253"/>
      <c r="I1254" s="253"/>
    </row>
    <row r="1255" spans="1:9" x14ac:dyDescent="0.2">
      <c r="A1255" s="253"/>
      <c r="B1255" s="253"/>
      <c r="C1255" s="253"/>
      <c r="D1255" s="253"/>
      <c r="E1255" s="253"/>
      <c r="F1255" s="253"/>
      <c r="G1255" s="253"/>
      <c r="H1255" s="253"/>
      <c r="I1255" s="253"/>
    </row>
    <row r="1256" spans="1:9" x14ac:dyDescent="0.2">
      <c r="A1256" s="253"/>
      <c r="B1256" s="253"/>
      <c r="C1256" s="253"/>
      <c r="D1256" s="253"/>
      <c r="E1256" s="253"/>
      <c r="F1256" s="253"/>
      <c r="G1256" s="253"/>
      <c r="H1256" s="253"/>
      <c r="I1256" s="253"/>
    </row>
    <row r="1257" spans="1:9" x14ac:dyDescent="0.2">
      <c r="A1257" s="253"/>
      <c r="B1257" s="253"/>
      <c r="C1257" s="253"/>
      <c r="D1257" s="253"/>
      <c r="E1257" s="253"/>
      <c r="F1257" s="253"/>
      <c r="G1257" s="253"/>
      <c r="H1257" s="253"/>
      <c r="I1257" s="253"/>
    </row>
    <row r="1258" spans="1:9" x14ac:dyDescent="0.2">
      <c r="A1258" s="253"/>
      <c r="B1258" s="253"/>
      <c r="C1258" s="253"/>
      <c r="D1258" s="253"/>
      <c r="E1258" s="253"/>
      <c r="F1258" s="253"/>
      <c r="G1258" s="253"/>
      <c r="H1258" s="253"/>
      <c r="I1258" s="253"/>
    </row>
    <row r="1259" spans="1:9" x14ac:dyDescent="0.2">
      <c r="A1259" s="253"/>
      <c r="B1259" s="253"/>
      <c r="C1259" s="253"/>
      <c r="D1259" s="253"/>
      <c r="E1259" s="253"/>
      <c r="F1259" s="253"/>
      <c r="G1259" s="253"/>
      <c r="H1259" s="253"/>
      <c r="I1259" s="253"/>
    </row>
    <row r="1260" spans="1:9" x14ac:dyDescent="0.2">
      <c r="A1260" s="253"/>
      <c r="B1260" s="253"/>
      <c r="C1260" s="253"/>
      <c r="D1260" s="253"/>
      <c r="E1260" s="253"/>
      <c r="F1260" s="253"/>
      <c r="G1260" s="253"/>
      <c r="H1260" s="253"/>
      <c r="I1260" s="253"/>
    </row>
    <row r="1261" spans="1:9" x14ac:dyDescent="0.2">
      <c r="A1261" s="253"/>
      <c r="B1261" s="253"/>
      <c r="C1261" s="253"/>
      <c r="D1261" s="253"/>
      <c r="E1261" s="253"/>
      <c r="F1261" s="253"/>
      <c r="G1261" s="253"/>
      <c r="H1261" s="253"/>
      <c r="I1261" s="253"/>
    </row>
    <row r="1262" spans="1:9" x14ac:dyDescent="0.2">
      <c r="A1262" s="253"/>
      <c r="B1262" s="253"/>
      <c r="C1262" s="253"/>
      <c r="D1262" s="253"/>
      <c r="E1262" s="253"/>
      <c r="F1262" s="253"/>
      <c r="G1262" s="253"/>
      <c r="H1262" s="253"/>
      <c r="I1262" s="253"/>
    </row>
    <row r="1263" spans="1:9" x14ac:dyDescent="0.2">
      <c r="A1263" s="253"/>
      <c r="B1263" s="253"/>
      <c r="C1263" s="253"/>
      <c r="D1263" s="253"/>
      <c r="E1263" s="253"/>
      <c r="F1263" s="253"/>
      <c r="G1263" s="253"/>
      <c r="H1263" s="253"/>
      <c r="I1263" s="253"/>
    </row>
    <row r="1264" spans="1:9" x14ac:dyDescent="0.2">
      <c r="A1264" s="253"/>
      <c r="B1264" s="253"/>
      <c r="C1264" s="253"/>
      <c r="D1264" s="253"/>
      <c r="E1264" s="253"/>
      <c r="F1264" s="253"/>
      <c r="G1264" s="253"/>
      <c r="H1264" s="253"/>
      <c r="I1264" s="253"/>
    </row>
    <row r="1265" spans="1:9" x14ac:dyDescent="0.2">
      <c r="A1265" s="253"/>
      <c r="B1265" s="253"/>
      <c r="C1265" s="253"/>
      <c r="D1265" s="253"/>
      <c r="E1265" s="253"/>
      <c r="F1265" s="253"/>
      <c r="G1265" s="253"/>
      <c r="H1265" s="253"/>
      <c r="I1265" s="253"/>
    </row>
    <row r="1266" spans="1:9" x14ac:dyDescent="0.2">
      <c r="A1266" s="253"/>
      <c r="B1266" s="253"/>
      <c r="C1266" s="253"/>
      <c r="D1266" s="253"/>
      <c r="E1266" s="253"/>
      <c r="F1266" s="253"/>
      <c r="G1266" s="253"/>
      <c r="H1266" s="253"/>
      <c r="I1266" s="253"/>
    </row>
    <row r="1267" spans="1:9" x14ac:dyDescent="0.2">
      <c r="A1267" s="253"/>
      <c r="B1267" s="253"/>
      <c r="C1267" s="253"/>
      <c r="D1267" s="253"/>
      <c r="E1267" s="253"/>
      <c r="F1267" s="253"/>
      <c r="G1267" s="253"/>
      <c r="H1267" s="253"/>
      <c r="I1267" s="253"/>
    </row>
    <row r="1268" spans="1:9" x14ac:dyDescent="0.2">
      <c r="A1268" s="253"/>
      <c r="B1268" s="253"/>
      <c r="C1268" s="253"/>
      <c r="D1268" s="253"/>
      <c r="E1268" s="253"/>
      <c r="F1268" s="253"/>
      <c r="G1268" s="253"/>
      <c r="H1268" s="253"/>
      <c r="I1268" s="253"/>
    </row>
    <row r="1269" spans="1:9" x14ac:dyDescent="0.2">
      <c r="A1269" s="253"/>
      <c r="B1269" s="253"/>
      <c r="C1269" s="253"/>
      <c r="D1269" s="253"/>
      <c r="E1269" s="253"/>
      <c r="F1269" s="253"/>
      <c r="G1269" s="253"/>
      <c r="H1269" s="253"/>
      <c r="I1269" s="253"/>
    </row>
    <row r="1270" spans="1:9" x14ac:dyDescent="0.2">
      <c r="A1270" s="253"/>
      <c r="B1270" s="253"/>
      <c r="C1270" s="253"/>
      <c r="D1270" s="253"/>
      <c r="E1270" s="253"/>
      <c r="F1270" s="253"/>
      <c r="G1270" s="253"/>
      <c r="H1270" s="253"/>
      <c r="I1270" s="253"/>
    </row>
    <row r="1271" spans="1:9" x14ac:dyDescent="0.2">
      <c r="A1271" s="253"/>
      <c r="B1271" s="253"/>
      <c r="C1271" s="253"/>
      <c r="D1271" s="253"/>
      <c r="E1271" s="253"/>
      <c r="F1271" s="253"/>
      <c r="G1271" s="253"/>
      <c r="H1271" s="253"/>
      <c r="I1271" s="253"/>
    </row>
    <row r="1272" spans="1:9" x14ac:dyDescent="0.2">
      <c r="A1272" s="253"/>
      <c r="B1272" s="253"/>
      <c r="C1272" s="253"/>
      <c r="D1272" s="253"/>
      <c r="E1272" s="253"/>
      <c r="F1272" s="253"/>
      <c r="G1272" s="253"/>
      <c r="H1272" s="253"/>
      <c r="I1272" s="253"/>
    </row>
    <row r="1273" spans="1:9" x14ac:dyDescent="0.2">
      <c r="A1273" s="253"/>
      <c r="B1273" s="253"/>
      <c r="C1273" s="253"/>
      <c r="D1273" s="253"/>
      <c r="E1273" s="253"/>
      <c r="F1273" s="253"/>
      <c r="G1273" s="253"/>
      <c r="H1273" s="253"/>
      <c r="I1273" s="253"/>
    </row>
    <row r="1274" spans="1:9" x14ac:dyDescent="0.2">
      <c r="A1274" s="253"/>
      <c r="B1274" s="253"/>
      <c r="C1274" s="253"/>
      <c r="D1274" s="253"/>
      <c r="E1274" s="253"/>
      <c r="F1274" s="253"/>
      <c r="G1274" s="253"/>
      <c r="H1274" s="253"/>
      <c r="I1274" s="253"/>
    </row>
    <row r="1275" spans="1:9" x14ac:dyDescent="0.2">
      <c r="A1275" s="253"/>
      <c r="B1275" s="253"/>
      <c r="C1275" s="253"/>
      <c r="D1275" s="253"/>
      <c r="E1275" s="253"/>
      <c r="F1275" s="253"/>
      <c r="G1275" s="253"/>
      <c r="H1275" s="253"/>
      <c r="I1275" s="253"/>
    </row>
    <row r="1276" spans="1:9" x14ac:dyDescent="0.2">
      <c r="A1276" s="253"/>
      <c r="B1276" s="253"/>
      <c r="C1276" s="253"/>
      <c r="D1276" s="253"/>
      <c r="E1276" s="253"/>
      <c r="F1276" s="253"/>
      <c r="G1276" s="253"/>
      <c r="H1276" s="253"/>
      <c r="I1276" s="253"/>
    </row>
    <row r="1277" spans="1:9" x14ac:dyDescent="0.2">
      <c r="A1277" s="253"/>
      <c r="B1277" s="253"/>
      <c r="C1277" s="253"/>
      <c r="D1277" s="253"/>
      <c r="E1277" s="253"/>
      <c r="F1277" s="253"/>
      <c r="G1277" s="253"/>
      <c r="H1277" s="253"/>
      <c r="I1277" s="253"/>
    </row>
    <row r="1278" spans="1:9" x14ac:dyDescent="0.2">
      <c r="A1278" s="253"/>
      <c r="B1278" s="253"/>
      <c r="C1278" s="253"/>
      <c r="D1278" s="253"/>
      <c r="E1278" s="253"/>
      <c r="F1278" s="253"/>
      <c r="G1278" s="253"/>
      <c r="H1278" s="253"/>
      <c r="I1278" s="253"/>
    </row>
    <row r="1279" spans="1:9" x14ac:dyDescent="0.2">
      <c r="A1279" s="253"/>
      <c r="B1279" s="253"/>
      <c r="C1279" s="253"/>
      <c r="D1279" s="253"/>
      <c r="E1279" s="253"/>
      <c r="F1279" s="253"/>
      <c r="G1279" s="253"/>
      <c r="H1279" s="253"/>
      <c r="I1279" s="253"/>
    </row>
    <row r="1280" spans="1:9" x14ac:dyDescent="0.2">
      <c r="A1280" s="253"/>
      <c r="B1280" s="253"/>
      <c r="C1280" s="253"/>
      <c r="D1280" s="253"/>
      <c r="E1280" s="253"/>
      <c r="F1280" s="253"/>
      <c r="G1280" s="253"/>
      <c r="H1280" s="253"/>
      <c r="I1280" s="253"/>
    </row>
    <row r="1281" spans="1:9" x14ac:dyDescent="0.2">
      <c r="A1281" s="253"/>
      <c r="B1281" s="253"/>
      <c r="C1281" s="253"/>
      <c r="D1281" s="253"/>
      <c r="E1281" s="253"/>
      <c r="F1281" s="253"/>
      <c r="G1281" s="253"/>
      <c r="H1281" s="253"/>
      <c r="I1281" s="253"/>
    </row>
    <row r="1282" spans="1:9" x14ac:dyDescent="0.2">
      <c r="A1282" s="253"/>
      <c r="B1282" s="253"/>
      <c r="C1282" s="253"/>
      <c r="D1282" s="253"/>
      <c r="E1282" s="253"/>
      <c r="F1282" s="253"/>
      <c r="G1282" s="253"/>
      <c r="H1282" s="253"/>
      <c r="I1282" s="253"/>
    </row>
    <row r="1283" spans="1:9" x14ac:dyDescent="0.2">
      <c r="A1283" s="253"/>
      <c r="B1283" s="253"/>
      <c r="C1283" s="253"/>
      <c r="D1283" s="253"/>
      <c r="E1283" s="253"/>
      <c r="F1283" s="253"/>
      <c r="G1283" s="253"/>
      <c r="H1283" s="253"/>
      <c r="I1283" s="253"/>
    </row>
    <row r="1284" spans="1:9" x14ac:dyDescent="0.2">
      <c r="A1284" s="253"/>
      <c r="B1284" s="253"/>
      <c r="C1284" s="253"/>
      <c r="D1284" s="253"/>
      <c r="E1284" s="253"/>
      <c r="F1284" s="253"/>
      <c r="G1284" s="253"/>
      <c r="H1284" s="253"/>
      <c r="I1284" s="253"/>
    </row>
    <row r="1285" spans="1:9" x14ac:dyDescent="0.2">
      <c r="A1285" s="253"/>
      <c r="B1285" s="253"/>
      <c r="C1285" s="253"/>
      <c r="D1285" s="253"/>
      <c r="E1285" s="253"/>
      <c r="F1285" s="253"/>
      <c r="G1285" s="253"/>
      <c r="H1285" s="253"/>
      <c r="I1285" s="253"/>
    </row>
    <row r="1286" spans="1:9" x14ac:dyDescent="0.2">
      <c r="A1286" s="253"/>
      <c r="B1286" s="253"/>
      <c r="C1286" s="253"/>
      <c r="D1286" s="253"/>
      <c r="E1286" s="253"/>
      <c r="F1286" s="253"/>
      <c r="G1286" s="253"/>
      <c r="H1286" s="253"/>
      <c r="I1286" s="253"/>
    </row>
    <row r="1287" spans="1:9" x14ac:dyDescent="0.2">
      <c r="A1287" s="253"/>
      <c r="B1287" s="253"/>
      <c r="C1287" s="253"/>
      <c r="D1287" s="253"/>
      <c r="E1287" s="253"/>
      <c r="F1287" s="253"/>
      <c r="G1287" s="253"/>
      <c r="H1287" s="253"/>
      <c r="I1287" s="253"/>
    </row>
    <row r="1288" spans="1:9" x14ac:dyDescent="0.2">
      <c r="A1288" s="253"/>
      <c r="B1288" s="253"/>
      <c r="C1288" s="253"/>
      <c r="D1288" s="253"/>
      <c r="E1288" s="253"/>
      <c r="F1288" s="253"/>
      <c r="G1288" s="253"/>
      <c r="H1288" s="253"/>
      <c r="I1288" s="253"/>
    </row>
    <row r="1289" spans="1:9" x14ac:dyDescent="0.2">
      <c r="A1289" s="253"/>
      <c r="B1289" s="253"/>
      <c r="C1289" s="253"/>
      <c r="D1289" s="253"/>
      <c r="E1289" s="253"/>
      <c r="F1289" s="253"/>
      <c r="G1289" s="253"/>
      <c r="H1289" s="253"/>
      <c r="I1289" s="253"/>
    </row>
    <row r="1290" spans="1:9" x14ac:dyDescent="0.2">
      <c r="A1290" s="253"/>
      <c r="B1290" s="253"/>
      <c r="C1290" s="253"/>
      <c r="D1290" s="253"/>
      <c r="E1290" s="253"/>
      <c r="F1290" s="253"/>
      <c r="G1290" s="253"/>
      <c r="H1290" s="253"/>
      <c r="I1290" s="253"/>
    </row>
    <row r="1291" spans="1:9" x14ac:dyDescent="0.2">
      <c r="A1291" s="253"/>
      <c r="B1291" s="253"/>
      <c r="C1291" s="253"/>
      <c r="D1291" s="253"/>
      <c r="E1291" s="253"/>
      <c r="F1291" s="253"/>
      <c r="G1291" s="253"/>
      <c r="H1291" s="253"/>
      <c r="I1291" s="253"/>
    </row>
    <row r="1292" spans="1:9" x14ac:dyDescent="0.2">
      <c r="A1292" s="253"/>
      <c r="B1292" s="253"/>
      <c r="C1292" s="253"/>
      <c r="D1292" s="253"/>
      <c r="E1292" s="253"/>
      <c r="F1292" s="253"/>
      <c r="G1292" s="253"/>
      <c r="H1292" s="253"/>
      <c r="I1292" s="253"/>
    </row>
    <row r="1293" spans="1:9" x14ac:dyDescent="0.2">
      <c r="A1293" s="253"/>
      <c r="B1293" s="253"/>
      <c r="C1293" s="253"/>
      <c r="D1293" s="253"/>
      <c r="E1293" s="253"/>
      <c r="F1293" s="253"/>
      <c r="G1293" s="253"/>
      <c r="H1293" s="253"/>
      <c r="I1293" s="253"/>
    </row>
    <row r="1294" spans="1:9" x14ac:dyDescent="0.2">
      <c r="A1294" s="253"/>
      <c r="B1294" s="253"/>
      <c r="C1294" s="253"/>
      <c r="D1294" s="253"/>
      <c r="E1294" s="253"/>
      <c r="F1294" s="253"/>
      <c r="G1294" s="253"/>
      <c r="H1294" s="253"/>
      <c r="I1294" s="253"/>
    </row>
    <row r="1295" spans="1:9" x14ac:dyDescent="0.2">
      <c r="A1295" s="253"/>
      <c r="B1295" s="253"/>
      <c r="C1295" s="253"/>
      <c r="D1295" s="253"/>
      <c r="E1295" s="253"/>
      <c r="F1295" s="253"/>
      <c r="G1295" s="253"/>
      <c r="H1295" s="253"/>
      <c r="I1295" s="253"/>
    </row>
    <row r="1296" spans="1:9" x14ac:dyDescent="0.2">
      <c r="A1296" s="253"/>
      <c r="B1296" s="253"/>
      <c r="C1296" s="253"/>
      <c r="D1296" s="253"/>
      <c r="E1296" s="253"/>
      <c r="F1296" s="253"/>
      <c r="G1296" s="253"/>
      <c r="H1296" s="253"/>
      <c r="I1296" s="253"/>
    </row>
    <row r="1297" spans="1:9" x14ac:dyDescent="0.2">
      <c r="A1297" s="253"/>
      <c r="B1297" s="253"/>
      <c r="C1297" s="253"/>
      <c r="D1297" s="253"/>
      <c r="E1297" s="253"/>
      <c r="F1297" s="253"/>
      <c r="G1297" s="253"/>
      <c r="H1297" s="253"/>
      <c r="I1297" s="253"/>
    </row>
    <row r="1298" spans="1:9" x14ac:dyDescent="0.2">
      <c r="A1298" s="253"/>
      <c r="B1298" s="253"/>
      <c r="C1298" s="253"/>
      <c r="D1298" s="253"/>
      <c r="E1298" s="253"/>
      <c r="F1298" s="253"/>
      <c r="G1298" s="253"/>
      <c r="H1298" s="253"/>
      <c r="I1298" s="253"/>
    </row>
    <row r="1299" spans="1:9" x14ac:dyDescent="0.2">
      <c r="A1299" s="253"/>
      <c r="B1299" s="253"/>
      <c r="C1299" s="253"/>
      <c r="D1299" s="253"/>
      <c r="E1299" s="253"/>
      <c r="F1299" s="253"/>
      <c r="G1299" s="253"/>
      <c r="H1299" s="253"/>
      <c r="I1299" s="253"/>
    </row>
    <row r="1300" spans="1:9" x14ac:dyDescent="0.2">
      <c r="A1300" s="253"/>
      <c r="B1300" s="253"/>
      <c r="C1300" s="253"/>
      <c r="D1300" s="253"/>
      <c r="E1300" s="253"/>
      <c r="F1300" s="253"/>
      <c r="G1300" s="253"/>
      <c r="H1300" s="253"/>
      <c r="I1300" s="253"/>
    </row>
    <row r="1301" spans="1:9" x14ac:dyDescent="0.2">
      <c r="A1301" s="253"/>
      <c r="B1301" s="253"/>
      <c r="C1301" s="253"/>
      <c r="D1301" s="253"/>
      <c r="E1301" s="253"/>
      <c r="F1301" s="253"/>
      <c r="G1301" s="253"/>
      <c r="H1301" s="253"/>
      <c r="I1301" s="253"/>
    </row>
    <row r="1302" spans="1:9" x14ac:dyDescent="0.2">
      <c r="A1302" s="253"/>
      <c r="B1302" s="253"/>
      <c r="C1302" s="253"/>
      <c r="D1302" s="253"/>
      <c r="E1302" s="253"/>
      <c r="F1302" s="253"/>
      <c r="G1302" s="253"/>
      <c r="H1302" s="253"/>
      <c r="I1302" s="253"/>
    </row>
    <row r="1303" spans="1:9" x14ac:dyDescent="0.2">
      <c r="A1303" s="253"/>
      <c r="B1303" s="253"/>
      <c r="C1303" s="253"/>
      <c r="D1303" s="253"/>
      <c r="E1303" s="253"/>
      <c r="F1303" s="253"/>
      <c r="G1303" s="253"/>
      <c r="H1303" s="253"/>
      <c r="I1303" s="253"/>
    </row>
    <row r="1304" spans="1:9" x14ac:dyDescent="0.2">
      <c r="A1304" s="253"/>
      <c r="B1304" s="253"/>
      <c r="C1304" s="253"/>
      <c r="D1304" s="253"/>
      <c r="E1304" s="253"/>
      <c r="F1304" s="253"/>
      <c r="G1304" s="253"/>
      <c r="H1304" s="253"/>
      <c r="I1304" s="253"/>
    </row>
    <row r="1305" spans="1:9" x14ac:dyDescent="0.2">
      <c r="A1305" s="253"/>
      <c r="B1305" s="253"/>
      <c r="C1305" s="253"/>
      <c r="D1305" s="253"/>
      <c r="E1305" s="253"/>
      <c r="F1305" s="253"/>
      <c r="G1305" s="253"/>
      <c r="H1305" s="253"/>
      <c r="I1305" s="253"/>
    </row>
    <row r="1306" spans="1:9" x14ac:dyDescent="0.2">
      <c r="A1306" s="253"/>
      <c r="B1306" s="253"/>
      <c r="C1306" s="253"/>
      <c r="D1306" s="253"/>
      <c r="E1306" s="253"/>
      <c r="F1306" s="253"/>
      <c r="G1306" s="253"/>
      <c r="H1306" s="253"/>
      <c r="I1306" s="253"/>
    </row>
    <row r="1307" spans="1:9" x14ac:dyDescent="0.2">
      <c r="A1307" s="253"/>
      <c r="B1307" s="253"/>
      <c r="C1307" s="253"/>
      <c r="D1307" s="253"/>
      <c r="E1307" s="253"/>
      <c r="F1307" s="253"/>
      <c r="G1307" s="253"/>
      <c r="H1307" s="253"/>
      <c r="I1307" s="253"/>
    </row>
    <row r="1308" spans="1:9" x14ac:dyDescent="0.2">
      <c r="A1308" s="253"/>
      <c r="B1308" s="253"/>
      <c r="C1308" s="253"/>
      <c r="D1308" s="253"/>
      <c r="E1308" s="253"/>
      <c r="F1308" s="253"/>
      <c r="G1308" s="253"/>
      <c r="H1308" s="253"/>
      <c r="I1308" s="253"/>
    </row>
    <row r="1309" spans="1:9" x14ac:dyDescent="0.2">
      <c r="A1309" s="253"/>
      <c r="B1309" s="253"/>
      <c r="C1309" s="253"/>
      <c r="D1309" s="253"/>
      <c r="E1309" s="253"/>
      <c r="F1309" s="253"/>
      <c r="G1309" s="253"/>
      <c r="H1309" s="253"/>
      <c r="I1309" s="253"/>
    </row>
    <row r="1310" spans="1:9" x14ac:dyDescent="0.2">
      <c r="A1310" s="253"/>
      <c r="B1310" s="253"/>
      <c r="C1310" s="253"/>
      <c r="D1310" s="253"/>
      <c r="E1310" s="253"/>
      <c r="F1310" s="253"/>
      <c r="G1310" s="253"/>
      <c r="H1310" s="253"/>
      <c r="I1310" s="253"/>
    </row>
    <row r="1311" spans="1:9" x14ac:dyDescent="0.2">
      <c r="A1311" s="253"/>
      <c r="B1311" s="253"/>
      <c r="C1311" s="253"/>
      <c r="D1311" s="253"/>
      <c r="E1311" s="253"/>
      <c r="F1311" s="253"/>
      <c r="G1311" s="253"/>
      <c r="H1311" s="253"/>
      <c r="I1311" s="253"/>
    </row>
    <row r="1312" spans="1:9" x14ac:dyDescent="0.2">
      <c r="A1312" s="253"/>
      <c r="B1312" s="253"/>
      <c r="C1312" s="253"/>
      <c r="D1312" s="253"/>
      <c r="E1312" s="253"/>
      <c r="F1312" s="253"/>
      <c r="G1312" s="253"/>
      <c r="H1312" s="253"/>
      <c r="I1312" s="253"/>
    </row>
    <row r="1313" spans="1:9" x14ac:dyDescent="0.2">
      <c r="A1313" s="253"/>
      <c r="B1313" s="253"/>
      <c r="C1313" s="253"/>
      <c r="D1313" s="253"/>
      <c r="E1313" s="253"/>
      <c r="F1313" s="253"/>
      <c r="G1313" s="253"/>
      <c r="H1313" s="253"/>
      <c r="I1313" s="253"/>
    </row>
    <row r="1314" spans="1:9" x14ac:dyDescent="0.2">
      <c r="A1314" s="253"/>
      <c r="B1314" s="253"/>
      <c r="C1314" s="253"/>
      <c r="D1314" s="253"/>
      <c r="E1314" s="253"/>
      <c r="F1314" s="253"/>
      <c r="G1314" s="253"/>
      <c r="H1314" s="253"/>
      <c r="I1314" s="253"/>
    </row>
    <row r="1315" spans="1:9" x14ac:dyDescent="0.2">
      <c r="A1315" s="253"/>
      <c r="B1315" s="253"/>
      <c r="C1315" s="253"/>
      <c r="D1315" s="253"/>
      <c r="E1315" s="253"/>
      <c r="F1315" s="253"/>
      <c r="G1315" s="253"/>
      <c r="H1315" s="253"/>
      <c r="I1315" s="253"/>
    </row>
    <row r="1316" spans="1:9" x14ac:dyDescent="0.2">
      <c r="A1316" s="253"/>
      <c r="B1316" s="253"/>
      <c r="C1316" s="253"/>
      <c r="D1316" s="253"/>
      <c r="E1316" s="253"/>
      <c r="F1316" s="253"/>
      <c r="G1316" s="253"/>
      <c r="H1316" s="253"/>
      <c r="I1316" s="253"/>
    </row>
    <row r="1317" spans="1:9" x14ac:dyDescent="0.2">
      <c r="A1317" s="253"/>
      <c r="B1317" s="253"/>
      <c r="C1317" s="253"/>
      <c r="D1317" s="253"/>
      <c r="E1317" s="253"/>
      <c r="F1317" s="253"/>
      <c r="G1317" s="253"/>
      <c r="H1317" s="253"/>
      <c r="I1317" s="253"/>
    </row>
    <row r="1318" spans="1:9" x14ac:dyDescent="0.2">
      <c r="A1318" s="253"/>
      <c r="B1318" s="253"/>
      <c r="C1318" s="253"/>
      <c r="D1318" s="253"/>
      <c r="E1318" s="253"/>
      <c r="F1318" s="253"/>
      <c r="G1318" s="253"/>
      <c r="H1318" s="253"/>
      <c r="I1318" s="253"/>
    </row>
    <row r="1319" spans="1:9" x14ac:dyDescent="0.2">
      <c r="A1319" s="253"/>
      <c r="B1319" s="253"/>
      <c r="C1319" s="253"/>
      <c r="D1319" s="253"/>
      <c r="E1319" s="253"/>
      <c r="F1319" s="253"/>
      <c r="G1319" s="253"/>
      <c r="H1319" s="253"/>
      <c r="I1319" s="253"/>
    </row>
    <row r="1320" spans="1:9" x14ac:dyDescent="0.2">
      <c r="A1320" s="253"/>
      <c r="B1320" s="253"/>
      <c r="C1320" s="253"/>
      <c r="D1320" s="253"/>
      <c r="E1320" s="253"/>
      <c r="F1320" s="253"/>
      <c r="G1320" s="253"/>
      <c r="H1320" s="253"/>
      <c r="I1320" s="253"/>
    </row>
    <row r="1321" spans="1:9" x14ac:dyDescent="0.2">
      <c r="A1321" s="253"/>
      <c r="B1321" s="253"/>
      <c r="C1321" s="253"/>
      <c r="D1321" s="253"/>
      <c r="E1321" s="253"/>
      <c r="F1321" s="253"/>
      <c r="G1321" s="253"/>
      <c r="H1321" s="253"/>
      <c r="I1321" s="253"/>
    </row>
    <row r="1322" spans="1:9" x14ac:dyDescent="0.2">
      <c r="A1322" s="253"/>
      <c r="B1322" s="253"/>
      <c r="C1322" s="253"/>
      <c r="D1322" s="253"/>
      <c r="E1322" s="253"/>
      <c r="F1322" s="253"/>
      <c r="G1322" s="253"/>
      <c r="H1322" s="253"/>
      <c r="I1322" s="253"/>
    </row>
    <row r="1323" spans="1:9" x14ac:dyDescent="0.2">
      <c r="A1323" s="253"/>
      <c r="B1323" s="253"/>
      <c r="C1323" s="253"/>
      <c r="D1323" s="253"/>
      <c r="E1323" s="253"/>
      <c r="F1323" s="253"/>
      <c r="G1323" s="253"/>
      <c r="H1323" s="253"/>
      <c r="I1323" s="253"/>
    </row>
    <row r="1324" spans="1:9" x14ac:dyDescent="0.2">
      <c r="A1324" s="253"/>
      <c r="B1324" s="253"/>
      <c r="C1324" s="253"/>
      <c r="D1324" s="253"/>
      <c r="E1324" s="253"/>
      <c r="F1324" s="253"/>
      <c r="G1324" s="253"/>
      <c r="H1324" s="253"/>
      <c r="I1324" s="253"/>
    </row>
    <row r="1325" spans="1:9" x14ac:dyDescent="0.2">
      <c r="A1325" s="253"/>
      <c r="B1325" s="253"/>
      <c r="C1325" s="253"/>
      <c r="D1325" s="253"/>
      <c r="E1325" s="253"/>
      <c r="F1325" s="253"/>
      <c r="G1325" s="253"/>
      <c r="H1325" s="253"/>
      <c r="I1325" s="253"/>
    </row>
    <row r="1326" spans="1:9" x14ac:dyDescent="0.2">
      <c r="A1326" s="253"/>
      <c r="B1326" s="253"/>
      <c r="C1326" s="253"/>
      <c r="D1326" s="253"/>
      <c r="E1326" s="253"/>
      <c r="F1326" s="253"/>
      <c r="G1326" s="253"/>
      <c r="H1326" s="253"/>
      <c r="I1326" s="253"/>
    </row>
    <row r="1327" spans="1:9" x14ac:dyDescent="0.2">
      <c r="A1327" s="253"/>
      <c r="B1327" s="253"/>
      <c r="C1327" s="253"/>
      <c r="D1327" s="253"/>
      <c r="E1327" s="253"/>
      <c r="F1327" s="253"/>
      <c r="G1327" s="253"/>
      <c r="H1327" s="253"/>
      <c r="I1327" s="253"/>
    </row>
    <row r="1328" spans="1:9" x14ac:dyDescent="0.2">
      <c r="A1328" s="253"/>
      <c r="B1328" s="253"/>
      <c r="C1328" s="253"/>
      <c r="D1328" s="253"/>
      <c r="E1328" s="253"/>
      <c r="F1328" s="253"/>
      <c r="G1328" s="253"/>
      <c r="H1328" s="253"/>
      <c r="I1328" s="253"/>
    </row>
    <row r="1329" spans="1:9" x14ac:dyDescent="0.2">
      <c r="A1329" s="253"/>
      <c r="B1329" s="253"/>
      <c r="C1329" s="253"/>
      <c r="D1329" s="253"/>
      <c r="E1329" s="253"/>
      <c r="F1329" s="253"/>
      <c r="G1329" s="253"/>
      <c r="H1329" s="253"/>
      <c r="I1329" s="253"/>
    </row>
    <row r="1330" spans="1:9" x14ac:dyDescent="0.2">
      <c r="A1330" s="253"/>
      <c r="B1330" s="253"/>
      <c r="C1330" s="253"/>
      <c r="D1330" s="253"/>
      <c r="E1330" s="253"/>
      <c r="F1330" s="253"/>
      <c r="G1330" s="253"/>
      <c r="H1330" s="253"/>
      <c r="I1330" s="253"/>
    </row>
    <row r="1331" spans="1:9" x14ac:dyDescent="0.2">
      <c r="A1331" s="253"/>
      <c r="B1331" s="253"/>
      <c r="C1331" s="253"/>
      <c r="D1331" s="253"/>
      <c r="E1331" s="253"/>
      <c r="F1331" s="253"/>
      <c r="G1331" s="253"/>
      <c r="H1331" s="253"/>
      <c r="I1331" s="253"/>
    </row>
    <row r="1332" spans="1:9" x14ac:dyDescent="0.2">
      <c r="A1332" s="253"/>
      <c r="B1332" s="253"/>
      <c r="C1332" s="253"/>
      <c r="D1332" s="253"/>
      <c r="E1332" s="253"/>
      <c r="F1332" s="253"/>
      <c r="G1332" s="253"/>
      <c r="H1332" s="253"/>
      <c r="I1332" s="253"/>
    </row>
    <row r="1333" spans="1:9" x14ac:dyDescent="0.2">
      <c r="A1333" s="253"/>
      <c r="B1333" s="253"/>
      <c r="C1333" s="253"/>
      <c r="D1333" s="253"/>
      <c r="E1333" s="253"/>
      <c r="F1333" s="253"/>
      <c r="G1333" s="253"/>
      <c r="H1333" s="253"/>
      <c r="I1333" s="253"/>
    </row>
    <row r="1334" spans="1:9" x14ac:dyDescent="0.2">
      <c r="A1334" s="253"/>
      <c r="B1334" s="253"/>
      <c r="C1334" s="253"/>
      <c r="D1334" s="253"/>
      <c r="E1334" s="253"/>
      <c r="F1334" s="253"/>
      <c r="G1334" s="253"/>
      <c r="H1334" s="253"/>
      <c r="I1334" s="253"/>
    </row>
    <row r="1335" spans="1:9" x14ac:dyDescent="0.2">
      <c r="A1335" s="253"/>
      <c r="B1335" s="253"/>
      <c r="C1335" s="253"/>
      <c r="D1335" s="253"/>
      <c r="E1335" s="253"/>
      <c r="F1335" s="253"/>
      <c r="G1335" s="253"/>
      <c r="H1335" s="253"/>
      <c r="I1335" s="253"/>
    </row>
    <row r="1336" spans="1:9" x14ac:dyDescent="0.2">
      <c r="A1336" s="253"/>
      <c r="B1336" s="253"/>
      <c r="C1336" s="253"/>
      <c r="D1336" s="253"/>
      <c r="E1336" s="253"/>
      <c r="F1336" s="253"/>
      <c r="G1336" s="253"/>
      <c r="H1336" s="253"/>
      <c r="I1336" s="253"/>
    </row>
    <row r="1337" spans="1:9" x14ac:dyDescent="0.2">
      <c r="A1337" s="253"/>
      <c r="B1337" s="253"/>
      <c r="C1337" s="253"/>
      <c r="D1337" s="253"/>
      <c r="E1337" s="253"/>
      <c r="F1337" s="253"/>
      <c r="G1337" s="253"/>
      <c r="H1337" s="253"/>
      <c r="I1337" s="253"/>
    </row>
    <row r="1338" spans="1:9" x14ac:dyDescent="0.2">
      <c r="A1338" s="253"/>
      <c r="B1338" s="253"/>
      <c r="C1338" s="253"/>
      <c r="D1338" s="253"/>
      <c r="E1338" s="253"/>
      <c r="F1338" s="253"/>
      <c r="G1338" s="253"/>
      <c r="H1338" s="253"/>
      <c r="I1338" s="253"/>
    </row>
    <row r="1339" spans="1:9" x14ac:dyDescent="0.2">
      <c r="A1339" s="253"/>
      <c r="B1339" s="253"/>
      <c r="C1339" s="253"/>
      <c r="D1339" s="253"/>
      <c r="E1339" s="253"/>
      <c r="F1339" s="253"/>
      <c r="G1339" s="253"/>
      <c r="H1339" s="253"/>
      <c r="I1339" s="253"/>
    </row>
    <row r="1340" spans="1:9" x14ac:dyDescent="0.2">
      <c r="A1340" s="253"/>
      <c r="B1340" s="253"/>
      <c r="C1340" s="253"/>
      <c r="D1340" s="253"/>
      <c r="E1340" s="253"/>
      <c r="F1340" s="253"/>
      <c r="G1340" s="253"/>
      <c r="H1340" s="253"/>
      <c r="I1340" s="253"/>
    </row>
    <row r="1341" spans="1:9" x14ac:dyDescent="0.2">
      <c r="A1341" s="253"/>
      <c r="B1341" s="253"/>
      <c r="C1341" s="253"/>
      <c r="D1341" s="253"/>
      <c r="E1341" s="253"/>
      <c r="F1341" s="253"/>
      <c r="G1341" s="253"/>
      <c r="H1341" s="253"/>
      <c r="I1341" s="253"/>
    </row>
    <row r="1342" spans="1:9" x14ac:dyDescent="0.2">
      <c r="A1342" s="253"/>
      <c r="B1342" s="253"/>
      <c r="C1342" s="253"/>
      <c r="D1342" s="253"/>
      <c r="E1342" s="253"/>
      <c r="F1342" s="253"/>
      <c r="G1342" s="253"/>
      <c r="H1342" s="253"/>
      <c r="I1342" s="253"/>
    </row>
    <row r="1343" spans="1:9" x14ac:dyDescent="0.2">
      <c r="A1343" s="253"/>
      <c r="B1343" s="253"/>
      <c r="C1343" s="253"/>
      <c r="D1343" s="253"/>
      <c r="E1343" s="253"/>
      <c r="F1343" s="253"/>
      <c r="G1343" s="253"/>
      <c r="H1343" s="253"/>
      <c r="I1343" s="253"/>
    </row>
    <row r="1344" spans="1:9" x14ac:dyDescent="0.2">
      <c r="A1344" s="253"/>
      <c r="B1344" s="253"/>
      <c r="C1344" s="253"/>
      <c r="D1344" s="253"/>
      <c r="E1344" s="253"/>
      <c r="F1344" s="253"/>
      <c r="G1344" s="253"/>
      <c r="H1344" s="253"/>
      <c r="I1344" s="253"/>
    </row>
    <row r="1345" spans="1:9" x14ac:dyDescent="0.2">
      <c r="A1345" s="253"/>
      <c r="B1345" s="253"/>
      <c r="C1345" s="253"/>
      <c r="D1345" s="253"/>
      <c r="E1345" s="253"/>
      <c r="F1345" s="253"/>
      <c r="G1345" s="253"/>
      <c r="H1345" s="253"/>
      <c r="I1345" s="253"/>
    </row>
    <row r="1346" spans="1:9" x14ac:dyDescent="0.2">
      <c r="A1346" s="253"/>
      <c r="B1346" s="253"/>
      <c r="C1346" s="253"/>
      <c r="D1346" s="253"/>
      <c r="E1346" s="253"/>
      <c r="F1346" s="253"/>
      <c r="G1346" s="253"/>
      <c r="H1346" s="253"/>
      <c r="I1346" s="253"/>
    </row>
    <row r="1347" spans="1:9" x14ac:dyDescent="0.2">
      <c r="A1347" s="253"/>
      <c r="B1347" s="253"/>
      <c r="C1347" s="253"/>
      <c r="D1347" s="253"/>
      <c r="E1347" s="253"/>
      <c r="F1347" s="253"/>
      <c r="G1347" s="253"/>
      <c r="H1347" s="253"/>
      <c r="I1347" s="253"/>
    </row>
    <row r="1348" spans="1:9" x14ac:dyDescent="0.2">
      <c r="A1348" s="253"/>
      <c r="B1348" s="253"/>
      <c r="C1348" s="253"/>
      <c r="D1348" s="253"/>
      <c r="E1348" s="253"/>
      <c r="F1348" s="253"/>
      <c r="G1348" s="253"/>
      <c r="H1348" s="253"/>
      <c r="I1348" s="253"/>
    </row>
    <row r="1349" spans="1:9" x14ac:dyDescent="0.2">
      <c r="A1349" s="253"/>
      <c r="B1349" s="253"/>
      <c r="C1349" s="253"/>
      <c r="D1349" s="253"/>
      <c r="E1349" s="253"/>
      <c r="F1349" s="253"/>
      <c r="G1349" s="253"/>
      <c r="H1349" s="253"/>
      <c r="I1349" s="253"/>
    </row>
    <row r="1350" spans="1:9" x14ac:dyDescent="0.2">
      <c r="A1350" s="253"/>
      <c r="B1350" s="253"/>
      <c r="C1350" s="253"/>
      <c r="D1350" s="253"/>
      <c r="E1350" s="253"/>
      <c r="F1350" s="253"/>
      <c r="G1350" s="253"/>
      <c r="H1350" s="253"/>
      <c r="I1350" s="253"/>
    </row>
    <row r="1351" spans="1:9" x14ac:dyDescent="0.2">
      <c r="A1351" s="253"/>
      <c r="B1351" s="253"/>
      <c r="C1351" s="253"/>
      <c r="D1351" s="253"/>
      <c r="E1351" s="253"/>
      <c r="F1351" s="253"/>
      <c r="G1351" s="253"/>
      <c r="H1351" s="253"/>
      <c r="I1351" s="253"/>
    </row>
    <row r="1352" spans="1:9" x14ac:dyDescent="0.2">
      <c r="A1352" s="253"/>
      <c r="B1352" s="253"/>
      <c r="C1352" s="253"/>
      <c r="D1352" s="253"/>
      <c r="E1352" s="253"/>
      <c r="F1352" s="253"/>
      <c r="G1352" s="253"/>
      <c r="H1352" s="253"/>
      <c r="I1352" s="253"/>
    </row>
    <row r="1353" spans="1:9" x14ac:dyDescent="0.2">
      <c r="A1353" s="253"/>
      <c r="B1353" s="253"/>
      <c r="C1353" s="253"/>
      <c r="D1353" s="253"/>
      <c r="E1353" s="253"/>
      <c r="F1353" s="253"/>
      <c r="G1353" s="253"/>
      <c r="H1353" s="253"/>
      <c r="I1353" s="253"/>
    </row>
    <row r="1354" spans="1:9" x14ac:dyDescent="0.2">
      <c r="A1354" s="253"/>
      <c r="B1354" s="253"/>
      <c r="C1354" s="253"/>
      <c r="D1354" s="253"/>
      <c r="E1354" s="253"/>
      <c r="F1354" s="253"/>
      <c r="G1354" s="253"/>
      <c r="H1354" s="253"/>
      <c r="I1354" s="253"/>
    </row>
    <row r="1355" spans="1:9" x14ac:dyDescent="0.2">
      <c r="A1355" s="253"/>
      <c r="B1355" s="253"/>
      <c r="C1355" s="253"/>
      <c r="D1355" s="253"/>
      <c r="E1355" s="253"/>
      <c r="F1355" s="253"/>
      <c r="G1355" s="253"/>
      <c r="H1355" s="253"/>
      <c r="I1355" s="253"/>
    </row>
    <row r="1356" spans="1:9" x14ac:dyDescent="0.2">
      <c r="A1356" s="253"/>
      <c r="B1356" s="253"/>
      <c r="C1356" s="253"/>
      <c r="D1356" s="253"/>
      <c r="E1356" s="253"/>
      <c r="F1356" s="253"/>
      <c r="G1356" s="253"/>
      <c r="H1356" s="253"/>
      <c r="I1356" s="253"/>
    </row>
    <row r="1357" spans="1:9" x14ac:dyDescent="0.2">
      <c r="A1357" s="253"/>
      <c r="B1357" s="253"/>
      <c r="C1357" s="253"/>
      <c r="D1357" s="253"/>
      <c r="E1357" s="253"/>
      <c r="F1357" s="253"/>
      <c r="G1357" s="253"/>
      <c r="H1357" s="253"/>
      <c r="I1357" s="253"/>
    </row>
    <row r="1358" spans="1:9" x14ac:dyDescent="0.2">
      <c r="A1358" s="253"/>
      <c r="B1358" s="253"/>
      <c r="C1358" s="253"/>
      <c r="D1358" s="253"/>
      <c r="E1358" s="253"/>
      <c r="F1358" s="253"/>
      <c r="G1358" s="253"/>
      <c r="H1358" s="253"/>
      <c r="I1358" s="253"/>
    </row>
    <row r="1359" spans="1:9" x14ac:dyDescent="0.2">
      <c r="A1359" s="253"/>
      <c r="B1359" s="253"/>
      <c r="C1359" s="253"/>
      <c r="D1359" s="253"/>
      <c r="E1359" s="253"/>
      <c r="F1359" s="253"/>
      <c r="G1359" s="253"/>
      <c r="H1359" s="253"/>
      <c r="I1359" s="253"/>
    </row>
    <row r="1360" spans="1:9" x14ac:dyDescent="0.2">
      <c r="A1360" s="253"/>
      <c r="B1360" s="253"/>
      <c r="C1360" s="253"/>
      <c r="D1360" s="253"/>
      <c r="E1360" s="253"/>
      <c r="F1360" s="253"/>
      <c r="G1360" s="253"/>
      <c r="H1360" s="253"/>
      <c r="I1360" s="253"/>
    </row>
    <row r="1361" spans="1:9" x14ac:dyDescent="0.2">
      <c r="A1361" s="253"/>
      <c r="B1361" s="253"/>
      <c r="C1361" s="253"/>
      <c r="D1361" s="253"/>
      <c r="E1361" s="253"/>
      <c r="F1361" s="253"/>
      <c r="G1361" s="253"/>
      <c r="H1361" s="253"/>
      <c r="I1361" s="253"/>
    </row>
    <row r="1362" spans="1:9" x14ac:dyDescent="0.2">
      <c r="A1362" s="253"/>
      <c r="B1362" s="253"/>
      <c r="C1362" s="253"/>
      <c r="D1362" s="253"/>
      <c r="E1362" s="253"/>
      <c r="F1362" s="253"/>
      <c r="G1362" s="253"/>
      <c r="H1362" s="253"/>
      <c r="I1362" s="253"/>
    </row>
    <row r="1363" spans="1:9" x14ac:dyDescent="0.2">
      <c r="A1363" s="253"/>
      <c r="B1363" s="253"/>
      <c r="C1363" s="253"/>
      <c r="D1363" s="253"/>
      <c r="E1363" s="253"/>
      <c r="F1363" s="253"/>
      <c r="G1363" s="253"/>
      <c r="H1363" s="253"/>
      <c r="I1363" s="253"/>
    </row>
    <row r="1364" spans="1:9" x14ac:dyDescent="0.2">
      <c r="A1364" s="253"/>
      <c r="B1364" s="253"/>
      <c r="C1364" s="253"/>
      <c r="D1364" s="253"/>
      <c r="E1364" s="253"/>
      <c r="F1364" s="253"/>
      <c r="G1364" s="253"/>
      <c r="H1364" s="253"/>
      <c r="I1364" s="253"/>
    </row>
    <row r="1365" spans="1:9" x14ac:dyDescent="0.2">
      <c r="A1365" s="253"/>
      <c r="B1365" s="253"/>
      <c r="C1365" s="253"/>
      <c r="D1365" s="253"/>
      <c r="E1365" s="253"/>
      <c r="F1365" s="253"/>
      <c r="G1365" s="253"/>
      <c r="H1365" s="253"/>
      <c r="I1365" s="253"/>
    </row>
    <row r="1366" spans="1:9" x14ac:dyDescent="0.2">
      <c r="A1366" s="253"/>
      <c r="B1366" s="253"/>
      <c r="C1366" s="253"/>
      <c r="D1366" s="253"/>
      <c r="E1366" s="253"/>
      <c r="F1366" s="253"/>
      <c r="G1366" s="253"/>
      <c r="H1366" s="253"/>
      <c r="I1366" s="253"/>
    </row>
    <row r="1367" spans="1:9" x14ac:dyDescent="0.2">
      <c r="A1367" s="253"/>
      <c r="B1367" s="253"/>
      <c r="C1367" s="253"/>
      <c r="D1367" s="253"/>
      <c r="E1367" s="253"/>
      <c r="F1367" s="253"/>
      <c r="G1367" s="253"/>
      <c r="H1367" s="253"/>
      <c r="I1367" s="253"/>
    </row>
    <row r="1368" spans="1:9" x14ac:dyDescent="0.2">
      <c r="A1368" s="253"/>
      <c r="B1368" s="253"/>
      <c r="C1368" s="253"/>
      <c r="D1368" s="253"/>
      <c r="E1368" s="253"/>
      <c r="F1368" s="253"/>
      <c r="G1368" s="253"/>
      <c r="H1368" s="253"/>
      <c r="I1368" s="253"/>
    </row>
    <row r="1369" spans="1:9" x14ac:dyDescent="0.2">
      <c r="A1369" s="253"/>
      <c r="B1369" s="253"/>
      <c r="C1369" s="253"/>
      <c r="D1369" s="253"/>
      <c r="E1369" s="253"/>
      <c r="F1369" s="253"/>
      <c r="G1369" s="253"/>
      <c r="H1369" s="253"/>
      <c r="I1369" s="253"/>
    </row>
    <row r="1370" spans="1:9" x14ac:dyDescent="0.2">
      <c r="A1370" s="253"/>
      <c r="B1370" s="253"/>
      <c r="C1370" s="253"/>
      <c r="D1370" s="253"/>
      <c r="E1370" s="253"/>
      <c r="F1370" s="253"/>
      <c r="G1370" s="253"/>
      <c r="H1370" s="253"/>
      <c r="I1370" s="253"/>
    </row>
    <row r="1371" spans="1:9" x14ac:dyDescent="0.2">
      <c r="A1371" s="253"/>
      <c r="B1371" s="253"/>
      <c r="C1371" s="253"/>
      <c r="D1371" s="253"/>
      <c r="E1371" s="253"/>
      <c r="F1371" s="253"/>
      <c r="G1371" s="253"/>
      <c r="H1371" s="253"/>
      <c r="I1371" s="253"/>
    </row>
    <row r="1372" spans="1:9" x14ac:dyDescent="0.2">
      <c r="A1372" s="253"/>
      <c r="B1372" s="253"/>
      <c r="C1372" s="253"/>
      <c r="D1372" s="253"/>
      <c r="E1372" s="253"/>
      <c r="F1372" s="253"/>
      <c r="G1372" s="253"/>
      <c r="H1372" s="253"/>
      <c r="I1372" s="253"/>
    </row>
    <row r="1373" spans="1:9" x14ac:dyDescent="0.2">
      <c r="A1373" s="253"/>
      <c r="B1373" s="253"/>
      <c r="C1373" s="253"/>
      <c r="D1373" s="253"/>
      <c r="E1373" s="253"/>
      <c r="F1373" s="253"/>
      <c r="G1373" s="253"/>
      <c r="H1373" s="253"/>
      <c r="I1373" s="253"/>
    </row>
    <row r="1374" spans="1:9" x14ac:dyDescent="0.2">
      <c r="A1374" s="253"/>
      <c r="B1374" s="253"/>
      <c r="C1374" s="253"/>
      <c r="D1374" s="253"/>
      <c r="E1374" s="253"/>
      <c r="F1374" s="253"/>
      <c r="G1374" s="253"/>
      <c r="H1374" s="253"/>
      <c r="I1374" s="253"/>
    </row>
    <row r="1375" spans="1:9" x14ac:dyDescent="0.2">
      <c r="A1375" s="253"/>
      <c r="B1375" s="253"/>
      <c r="C1375" s="253"/>
      <c r="D1375" s="253"/>
      <c r="E1375" s="253"/>
      <c r="F1375" s="253"/>
      <c r="G1375" s="253"/>
      <c r="H1375" s="253"/>
      <c r="I1375" s="253"/>
    </row>
    <row r="1376" spans="1:9" x14ac:dyDescent="0.2">
      <c r="A1376" s="253"/>
      <c r="B1376" s="253"/>
      <c r="C1376" s="253"/>
      <c r="D1376" s="253"/>
      <c r="E1376" s="253"/>
      <c r="F1376" s="253"/>
      <c r="G1376" s="253"/>
      <c r="H1376" s="253"/>
      <c r="I1376" s="253"/>
    </row>
    <row r="1377" spans="1:9" x14ac:dyDescent="0.2">
      <c r="A1377" s="253"/>
      <c r="B1377" s="253"/>
      <c r="C1377" s="253"/>
      <c r="D1377" s="253"/>
      <c r="E1377" s="253"/>
      <c r="F1377" s="253"/>
      <c r="G1377" s="253"/>
      <c r="H1377" s="253"/>
      <c r="I1377" s="253"/>
    </row>
    <row r="1378" spans="1:9" x14ac:dyDescent="0.2">
      <c r="A1378" s="253"/>
      <c r="B1378" s="253"/>
      <c r="C1378" s="253"/>
      <c r="D1378" s="253"/>
      <c r="E1378" s="253"/>
      <c r="F1378" s="253"/>
      <c r="G1378" s="253"/>
      <c r="H1378" s="253"/>
      <c r="I1378" s="253"/>
    </row>
    <row r="1379" spans="1:9" x14ac:dyDescent="0.2">
      <c r="A1379" s="253"/>
      <c r="B1379" s="253"/>
      <c r="C1379" s="253"/>
      <c r="D1379" s="253"/>
      <c r="E1379" s="253"/>
      <c r="F1379" s="253"/>
      <c r="G1379" s="253"/>
      <c r="H1379" s="253"/>
      <c r="I1379" s="253"/>
    </row>
    <row r="1380" spans="1:9" x14ac:dyDescent="0.2">
      <c r="A1380" s="253"/>
      <c r="B1380" s="253"/>
      <c r="C1380" s="253"/>
      <c r="D1380" s="253"/>
      <c r="E1380" s="253"/>
      <c r="F1380" s="253"/>
      <c r="G1380" s="253"/>
      <c r="H1380" s="253"/>
      <c r="I1380" s="253"/>
    </row>
    <row r="1381" spans="1:9" x14ac:dyDescent="0.2">
      <c r="A1381" s="253"/>
      <c r="B1381" s="253"/>
      <c r="C1381" s="253"/>
      <c r="D1381" s="253"/>
      <c r="E1381" s="253"/>
      <c r="F1381" s="253"/>
      <c r="G1381" s="253"/>
      <c r="H1381" s="253"/>
      <c r="I1381" s="253"/>
    </row>
    <row r="1382" spans="1:9" x14ac:dyDescent="0.2">
      <c r="A1382" s="253"/>
      <c r="B1382" s="253"/>
      <c r="C1382" s="253"/>
      <c r="D1382" s="253"/>
      <c r="E1382" s="253"/>
      <c r="F1382" s="253"/>
      <c r="G1382" s="253"/>
      <c r="H1382" s="253"/>
      <c r="I1382" s="253"/>
    </row>
    <row r="1383" spans="1:9" x14ac:dyDescent="0.2">
      <c r="A1383" s="253"/>
      <c r="B1383" s="253"/>
      <c r="C1383" s="253"/>
      <c r="D1383" s="253"/>
      <c r="E1383" s="253"/>
      <c r="F1383" s="253"/>
      <c r="G1383" s="253"/>
      <c r="H1383" s="253"/>
      <c r="I1383" s="253"/>
    </row>
    <row r="1384" spans="1:9" x14ac:dyDescent="0.2">
      <c r="A1384" s="253"/>
      <c r="B1384" s="253"/>
      <c r="C1384" s="253"/>
      <c r="D1384" s="253"/>
      <c r="E1384" s="253"/>
      <c r="F1384" s="253"/>
      <c r="G1384" s="253"/>
      <c r="H1384" s="253"/>
      <c r="I1384" s="253"/>
    </row>
    <row r="1385" spans="1:9" x14ac:dyDescent="0.2">
      <c r="A1385" s="253"/>
      <c r="B1385" s="253"/>
      <c r="C1385" s="253"/>
      <c r="D1385" s="253"/>
      <c r="E1385" s="253"/>
      <c r="F1385" s="253"/>
      <c r="G1385" s="253"/>
      <c r="H1385" s="253"/>
      <c r="I1385" s="253"/>
    </row>
    <row r="1386" spans="1:9" x14ac:dyDescent="0.2">
      <c r="A1386" s="253"/>
      <c r="B1386" s="253"/>
      <c r="C1386" s="253"/>
      <c r="D1386" s="253"/>
      <c r="E1386" s="253"/>
      <c r="F1386" s="253"/>
      <c r="G1386" s="253"/>
      <c r="H1386" s="253"/>
      <c r="I1386" s="253"/>
    </row>
    <row r="1387" spans="1:9" x14ac:dyDescent="0.2">
      <c r="A1387" s="253"/>
      <c r="B1387" s="253"/>
      <c r="C1387" s="253"/>
      <c r="D1387" s="253"/>
      <c r="E1387" s="253"/>
      <c r="F1387" s="253"/>
      <c r="G1387" s="253"/>
      <c r="H1387" s="253"/>
      <c r="I1387" s="253"/>
    </row>
    <row r="1388" spans="1:9" x14ac:dyDescent="0.2">
      <c r="A1388" s="253"/>
      <c r="B1388" s="253"/>
      <c r="C1388" s="253"/>
      <c r="D1388" s="253"/>
      <c r="E1388" s="253"/>
      <c r="F1388" s="253"/>
      <c r="G1388" s="253"/>
      <c r="H1388" s="253"/>
      <c r="I1388" s="253"/>
    </row>
    <row r="1389" spans="1:9" x14ac:dyDescent="0.2">
      <c r="A1389" s="253"/>
      <c r="B1389" s="253"/>
      <c r="C1389" s="253"/>
      <c r="D1389" s="253"/>
      <c r="E1389" s="253"/>
      <c r="F1389" s="253"/>
      <c r="G1389" s="253"/>
      <c r="H1389" s="253"/>
      <c r="I1389" s="253"/>
    </row>
    <row r="1390" spans="1:9" x14ac:dyDescent="0.2">
      <c r="A1390" s="253"/>
      <c r="B1390" s="253"/>
      <c r="C1390" s="253"/>
      <c r="D1390" s="253"/>
      <c r="E1390" s="253"/>
      <c r="F1390" s="253"/>
      <c r="G1390" s="253"/>
      <c r="H1390" s="253"/>
      <c r="I1390" s="253"/>
    </row>
    <row r="1391" spans="1:9" x14ac:dyDescent="0.2">
      <c r="A1391" s="253"/>
      <c r="B1391" s="253"/>
      <c r="C1391" s="253"/>
      <c r="D1391" s="253"/>
      <c r="E1391" s="253"/>
      <c r="F1391" s="253"/>
      <c r="G1391" s="253"/>
      <c r="H1391" s="253"/>
      <c r="I1391" s="253"/>
    </row>
    <row r="1392" spans="1:9" x14ac:dyDescent="0.2">
      <c r="A1392" s="253"/>
      <c r="B1392" s="253"/>
      <c r="C1392" s="253"/>
      <c r="D1392" s="253"/>
      <c r="E1392" s="253"/>
      <c r="F1392" s="253"/>
      <c r="G1392" s="253"/>
      <c r="H1392" s="253"/>
      <c r="I1392" s="253"/>
    </row>
    <row r="1393" spans="1:9" x14ac:dyDescent="0.2">
      <c r="A1393" s="253"/>
      <c r="B1393" s="253"/>
      <c r="C1393" s="253"/>
      <c r="D1393" s="253"/>
      <c r="E1393" s="253"/>
      <c r="F1393" s="253"/>
      <c r="G1393" s="253"/>
      <c r="H1393" s="253"/>
      <c r="I1393" s="253"/>
    </row>
    <row r="1394" spans="1:9" x14ac:dyDescent="0.2">
      <c r="A1394" s="253"/>
      <c r="B1394" s="253"/>
      <c r="C1394" s="253"/>
      <c r="D1394" s="253"/>
      <c r="E1394" s="253"/>
      <c r="F1394" s="253"/>
      <c r="G1394" s="253"/>
      <c r="H1394" s="253"/>
      <c r="I1394" s="253"/>
    </row>
    <row r="1395" spans="1:9" x14ac:dyDescent="0.2">
      <c r="A1395" s="253"/>
      <c r="B1395" s="253"/>
      <c r="C1395" s="253"/>
      <c r="D1395" s="253"/>
      <c r="E1395" s="253"/>
      <c r="F1395" s="253"/>
      <c r="G1395" s="253"/>
      <c r="H1395" s="253"/>
      <c r="I1395" s="253"/>
    </row>
    <row r="1396" spans="1:9" x14ac:dyDescent="0.2">
      <c r="A1396" s="253"/>
      <c r="B1396" s="253"/>
      <c r="C1396" s="253"/>
      <c r="D1396" s="253"/>
      <c r="E1396" s="253"/>
      <c r="F1396" s="253"/>
      <c r="G1396" s="253"/>
      <c r="H1396" s="253"/>
      <c r="I1396" s="253"/>
    </row>
    <row r="1397" spans="1:9" x14ac:dyDescent="0.2">
      <c r="A1397" s="253"/>
      <c r="B1397" s="253"/>
      <c r="C1397" s="253"/>
      <c r="D1397" s="253"/>
      <c r="E1397" s="253"/>
      <c r="F1397" s="253"/>
      <c r="G1397" s="253"/>
      <c r="H1397" s="253"/>
      <c r="I1397" s="253"/>
    </row>
    <row r="1398" spans="1:9" x14ac:dyDescent="0.2">
      <c r="A1398" s="253"/>
      <c r="B1398" s="253"/>
      <c r="C1398" s="253"/>
      <c r="D1398" s="253"/>
      <c r="E1398" s="253"/>
      <c r="F1398" s="253"/>
      <c r="G1398" s="253"/>
      <c r="H1398" s="253"/>
      <c r="I1398" s="253"/>
    </row>
    <row r="1399" spans="1:9" x14ac:dyDescent="0.2">
      <c r="A1399" s="253"/>
      <c r="B1399" s="253"/>
      <c r="C1399" s="253"/>
      <c r="D1399" s="253"/>
      <c r="E1399" s="253"/>
      <c r="F1399" s="253"/>
      <c r="G1399" s="253"/>
      <c r="H1399" s="253"/>
      <c r="I1399" s="253"/>
    </row>
    <row r="1400" spans="1:9" x14ac:dyDescent="0.2">
      <c r="A1400" s="253"/>
      <c r="B1400" s="253"/>
      <c r="C1400" s="253"/>
      <c r="D1400" s="253"/>
      <c r="E1400" s="253"/>
      <c r="F1400" s="253"/>
      <c r="G1400" s="253"/>
      <c r="H1400" s="253"/>
      <c r="I1400" s="253"/>
    </row>
    <row r="1401" spans="1:9" x14ac:dyDescent="0.2">
      <c r="A1401" s="253"/>
      <c r="B1401" s="253"/>
      <c r="C1401" s="253"/>
      <c r="D1401" s="253"/>
      <c r="E1401" s="253"/>
      <c r="F1401" s="253"/>
      <c r="G1401" s="253"/>
      <c r="H1401" s="253"/>
      <c r="I1401" s="253"/>
    </row>
    <row r="1402" spans="1:9" x14ac:dyDescent="0.2">
      <c r="A1402" s="253"/>
      <c r="B1402" s="253"/>
      <c r="C1402" s="253"/>
      <c r="D1402" s="253"/>
      <c r="E1402" s="253"/>
      <c r="F1402" s="253"/>
      <c r="G1402" s="253"/>
      <c r="H1402" s="253"/>
      <c r="I1402" s="253"/>
    </row>
    <row r="1403" spans="1:9" x14ac:dyDescent="0.2">
      <c r="A1403" s="253"/>
      <c r="B1403" s="253"/>
      <c r="C1403" s="253"/>
      <c r="D1403" s="253"/>
      <c r="E1403" s="253"/>
      <c r="F1403" s="253"/>
      <c r="G1403" s="253"/>
      <c r="H1403" s="253"/>
      <c r="I1403" s="253"/>
    </row>
    <row r="1404" spans="1:9" x14ac:dyDescent="0.2">
      <c r="A1404" s="253"/>
      <c r="B1404" s="253"/>
      <c r="C1404" s="253"/>
      <c r="D1404" s="253"/>
      <c r="E1404" s="253"/>
      <c r="F1404" s="253"/>
      <c r="G1404" s="253"/>
      <c r="H1404" s="253"/>
      <c r="I1404" s="253"/>
    </row>
    <row r="1405" spans="1:9" x14ac:dyDescent="0.2">
      <c r="A1405" s="253"/>
      <c r="B1405" s="253"/>
      <c r="C1405" s="253"/>
      <c r="D1405" s="253"/>
      <c r="E1405" s="253"/>
      <c r="F1405" s="253"/>
      <c r="G1405" s="253"/>
      <c r="H1405" s="253"/>
      <c r="I1405" s="253"/>
    </row>
    <row r="1406" spans="1:9" x14ac:dyDescent="0.2">
      <c r="A1406" s="253"/>
      <c r="B1406" s="253"/>
      <c r="C1406" s="253"/>
      <c r="D1406" s="253"/>
      <c r="E1406" s="253"/>
      <c r="F1406" s="253"/>
      <c r="G1406" s="253"/>
      <c r="H1406" s="253"/>
      <c r="I1406" s="253"/>
    </row>
    <row r="1407" spans="1:9" x14ac:dyDescent="0.2">
      <c r="A1407" s="253"/>
      <c r="B1407" s="253"/>
      <c r="C1407" s="253"/>
      <c r="D1407" s="253"/>
      <c r="E1407" s="253"/>
      <c r="F1407" s="253"/>
      <c r="G1407" s="253"/>
      <c r="H1407" s="253"/>
      <c r="I1407" s="253"/>
    </row>
    <row r="1408" spans="1:9" x14ac:dyDescent="0.2">
      <c r="A1408" s="253"/>
      <c r="B1408" s="253"/>
      <c r="C1408" s="253"/>
      <c r="D1408" s="253"/>
      <c r="E1408" s="253"/>
      <c r="F1408" s="253"/>
      <c r="G1408" s="253"/>
      <c r="H1408" s="253"/>
      <c r="I1408" s="253"/>
    </row>
    <row r="1409" spans="1:9" x14ac:dyDescent="0.2">
      <c r="A1409" s="253"/>
      <c r="B1409" s="253"/>
      <c r="C1409" s="253"/>
      <c r="D1409" s="253"/>
      <c r="E1409" s="253"/>
      <c r="F1409" s="253"/>
      <c r="G1409" s="253"/>
      <c r="H1409" s="253"/>
      <c r="I1409" s="253"/>
    </row>
    <row r="1410" spans="1:9" x14ac:dyDescent="0.2">
      <c r="A1410" s="253"/>
      <c r="B1410" s="253"/>
      <c r="C1410" s="253"/>
      <c r="D1410" s="253"/>
      <c r="E1410" s="253"/>
      <c r="F1410" s="253"/>
      <c r="G1410" s="253"/>
      <c r="H1410" s="253"/>
      <c r="I1410" s="253"/>
    </row>
    <row r="1411" spans="1:9" x14ac:dyDescent="0.2">
      <c r="A1411" s="253"/>
      <c r="B1411" s="253"/>
      <c r="C1411" s="253"/>
      <c r="D1411" s="253"/>
      <c r="E1411" s="253"/>
      <c r="F1411" s="253"/>
      <c r="G1411" s="253"/>
      <c r="H1411" s="253"/>
      <c r="I1411" s="253"/>
    </row>
    <row r="1412" spans="1:9" x14ac:dyDescent="0.2">
      <c r="A1412" s="253"/>
      <c r="B1412" s="253"/>
      <c r="C1412" s="253"/>
      <c r="D1412" s="253"/>
      <c r="E1412" s="253"/>
      <c r="F1412" s="253"/>
      <c r="G1412" s="253"/>
      <c r="H1412" s="253"/>
      <c r="I1412" s="253"/>
    </row>
    <row r="1413" spans="1:9" x14ac:dyDescent="0.2">
      <c r="A1413" s="253"/>
      <c r="B1413" s="253"/>
      <c r="C1413" s="253"/>
      <c r="D1413" s="253"/>
      <c r="E1413" s="253"/>
      <c r="F1413" s="253"/>
      <c r="G1413" s="253"/>
      <c r="H1413" s="253"/>
      <c r="I1413" s="253"/>
    </row>
    <row r="1414" spans="1:9" x14ac:dyDescent="0.2">
      <c r="A1414" s="253"/>
      <c r="B1414" s="253"/>
      <c r="C1414" s="253"/>
      <c r="D1414" s="253"/>
      <c r="E1414" s="253"/>
      <c r="F1414" s="253"/>
      <c r="G1414" s="253"/>
      <c r="H1414" s="253"/>
      <c r="I1414" s="253"/>
    </row>
    <row r="1415" spans="1:9" x14ac:dyDescent="0.2">
      <c r="A1415" s="253"/>
      <c r="B1415" s="253"/>
      <c r="C1415" s="253"/>
      <c r="D1415" s="253"/>
      <c r="E1415" s="253"/>
      <c r="F1415" s="253"/>
      <c r="G1415" s="253"/>
      <c r="H1415" s="253"/>
      <c r="I1415" s="253"/>
    </row>
    <row r="1416" spans="1:9" x14ac:dyDescent="0.2">
      <c r="A1416" s="253"/>
      <c r="B1416" s="253"/>
      <c r="C1416" s="253"/>
      <c r="D1416" s="253"/>
      <c r="E1416" s="253"/>
      <c r="F1416" s="253"/>
      <c r="G1416" s="253"/>
      <c r="H1416" s="253"/>
      <c r="I1416" s="253"/>
    </row>
    <row r="1417" spans="1:9" x14ac:dyDescent="0.2">
      <c r="A1417" s="253"/>
      <c r="B1417" s="253"/>
      <c r="C1417" s="253"/>
      <c r="D1417" s="253"/>
      <c r="E1417" s="253"/>
      <c r="F1417" s="253"/>
      <c r="G1417" s="253"/>
      <c r="H1417" s="253"/>
      <c r="I1417" s="253"/>
    </row>
    <row r="1418" spans="1:9" x14ac:dyDescent="0.2">
      <c r="A1418" s="253"/>
      <c r="B1418" s="253"/>
      <c r="C1418" s="253"/>
      <c r="D1418" s="253"/>
      <c r="E1418" s="253"/>
      <c r="F1418" s="253"/>
      <c r="G1418" s="253"/>
      <c r="H1418" s="253"/>
      <c r="I1418" s="253"/>
    </row>
    <row r="1419" spans="1:9" x14ac:dyDescent="0.2">
      <c r="A1419" s="253"/>
      <c r="B1419" s="253"/>
      <c r="C1419" s="253"/>
      <c r="D1419" s="253"/>
      <c r="E1419" s="253"/>
      <c r="F1419" s="253"/>
      <c r="G1419" s="253"/>
      <c r="H1419" s="253"/>
      <c r="I1419" s="253"/>
    </row>
    <row r="1420" spans="1:9" x14ac:dyDescent="0.2">
      <c r="A1420" s="253"/>
      <c r="B1420" s="253"/>
      <c r="C1420" s="253"/>
      <c r="D1420" s="253"/>
      <c r="E1420" s="253"/>
      <c r="F1420" s="253"/>
      <c r="G1420" s="253"/>
      <c r="H1420" s="253"/>
      <c r="I1420" s="253"/>
    </row>
    <row r="1421" spans="1:9" x14ac:dyDescent="0.2">
      <c r="A1421" s="253"/>
      <c r="B1421" s="253"/>
      <c r="C1421" s="253"/>
      <c r="D1421" s="253"/>
      <c r="E1421" s="253"/>
      <c r="F1421" s="253"/>
      <c r="G1421" s="253"/>
      <c r="H1421" s="253"/>
      <c r="I1421" s="253"/>
    </row>
    <row r="1422" spans="1:9" x14ac:dyDescent="0.2">
      <c r="A1422" s="253"/>
      <c r="B1422" s="253"/>
      <c r="C1422" s="253"/>
      <c r="D1422" s="253"/>
      <c r="E1422" s="253"/>
      <c r="F1422" s="253"/>
      <c r="G1422" s="253"/>
      <c r="H1422" s="253"/>
      <c r="I1422" s="253"/>
    </row>
    <row r="1423" spans="1:9" x14ac:dyDescent="0.2">
      <c r="A1423" s="253"/>
      <c r="B1423" s="253"/>
      <c r="C1423" s="253"/>
      <c r="D1423" s="253"/>
      <c r="E1423" s="253"/>
      <c r="F1423" s="253"/>
      <c r="G1423" s="253"/>
      <c r="H1423" s="253"/>
      <c r="I1423" s="253"/>
    </row>
    <row r="1424" spans="1:9" x14ac:dyDescent="0.2">
      <c r="A1424" s="253"/>
      <c r="B1424" s="253"/>
      <c r="C1424" s="253"/>
      <c r="D1424" s="253"/>
      <c r="E1424" s="253"/>
      <c r="F1424" s="253"/>
      <c r="G1424" s="253"/>
      <c r="H1424" s="253"/>
      <c r="I1424" s="253"/>
    </row>
    <row r="1425" spans="1:9" x14ac:dyDescent="0.2">
      <c r="A1425" s="253"/>
      <c r="B1425" s="253"/>
      <c r="C1425" s="253"/>
      <c r="D1425" s="253"/>
      <c r="E1425" s="253"/>
      <c r="F1425" s="253"/>
      <c r="G1425" s="253"/>
      <c r="H1425" s="253"/>
      <c r="I1425" s="253"/>
    </row>
    <row r="1426" spans="1:9" x14ac:dyDescent="0.2">
      <c r="A1426" s="253"/>
      <c r="B1426" s="253"/>
      <c r="C1426" s="253"/>
      <c r="D1426" s="253"/>
      <c r="E1426" s="253"/>
      <c r="F1426" s="253"/>
      <c r="G1426" s="253"/>
      <c r="H1426" s="253"/>
      <c r="I1426" s="253"/>
    </row>
    <row r="1427" spans="1:9" x14ac:dyDescent="0.2">
      <c r="A1427" s="253"/>
      <c r="B1427" s="253"/>
      <c r="C1427" s="253"/>
      <c r="D1427" s="253"/>
      <c r="E1427" s="253"/>
      <c r="F1427" s="253"/>
      <c r="G1427" s="253"/>
      <c r="H1427" s="253"/>
      <c r="I1427" s="253"/>
    </row>
    <row r="1428" spans="1:9" x14ac:dyDescent="0.2">
      <c r="A1428" s="253"/>
      <c r="B1428" s="253"/>
      <c r="C1428" s="253"/>
      <c r="D1428" s="253"/>
      <c r="E1428" s="253"/>
      <c r="F1428" s="253"/>
      <c r="G1428" s="253"/>
      <c r="H1428" s="253"/>
      <c r="I1428" s="253"/>
    </row>
    <row r="1429" spans="1:9" x14ac:dyDescent="0.2">
      <c r="A1429" s="253"/>
      <c r="B1429" s="253"/>
      <c r="C1429" s="253"/>
      <c r="D1429" s="253"/>
      <c r="E1429" s="253"/>
      <c r="F1429" s="253"/>
      <c r="G1429" s="253"/>
      <c r="H1429" s="253"/>
      <c r="I1429" s="253"/>
    </row>
    <row r="1430" spans="1:9" x14ac:dyDescent="0.2">
      <c r="A1430" s="253"/>
      <c r="B1430" s="253"/>
      <c r="C1430" s="253"/>
      <c r="D1430" s="253"/>
      <c r="E1430" s="253"/>
      <c r="F1430" s="253"/>
      <c r="G1430" s="253"/>
      <c r="H1430" s="253"/>
      <c r="I1430" s="253"/>
    </row>
    <row r="1431" spans="1:9" x14ac:dyDescent="0.2">
      <c r="A1431" s="253"/>
      <c r="B1431" s="253"/>
      <c r="C1431" s="253"/>
      <c r="D1431" s="253"/>
      <c r="E1431" s="253"/>
      <c r="F1431" s="253"/>
      <c r="G1431" s="253"/>
      <c r="H1431" s="253"/>
      <c r="I1431" s="253"/>
    </row>
    <row r="1432" spans="1:9" x14ac:dyDescent="0.2">
      <c r="A1432" s="253"/>
      <c r="B1432" s="253"/>
      <c r="C1432" s="253"/>
      <c r="D1432" s="253"/>
      <c r="E1432" s="253"/>
      <c r="F1432" s="253"/>
      <c r="G1432" s="253"/>
      <c r="H1432" s="253"/>
      <c r="I1432" s="253"/>
    </row>
    <row r="1433" spans="1:9" x14ac:dyDescent="0.2">
      <c r="A1433" s="253"/>
      <c r="B1433" s="253"/>
      <c r="C1433" s="253"/>
      <c r="D1433" s="253"/>
      <c r="E1433" s="253"/>
      <c r="F1433" s="253"/>
      <c r="G1433" s="253"/>
      <c r="H1433" s="253"/>
      <c r="I1433" s="253"/>
    </row>
    <row r="1434" spans="1:9" x14ac:dyDescent="0.2">
      <c r="A1434" s="253"/>
      <c r="B1434" s="253"/>
      <c r="C1434" s="253"/>
      <c r="D1434" s="253"/>
      <c r="E1434" s="253"/>
      <c r="F1434" s="253"/>
      <c r="G1434" s="253"/>
      <c r="H1434" s="253"/>
      <c r="I1434" s="253"/>
    </row>
    <row r="1435" spans="1:9" x14ac:dyDescent="0.2">
      <c r="A1435" s="253"/>
      <c r="B1435" s="253"/>
      <c r="C1435" s="253"/>
      <c r="D1435" s="253"/>
      <c r="E1435" s="253"/>
      <c r="F1435" s="253"/>
      <c r="G1435" s="253"/>
      <c r="H1435" s="253"/>
      <c r="I1435" s="253"/>
    </row>
    <row r="1436" spans="1:9" x14ac:dyDescent="0.2">
      <c r="A1436" s="253"/>
      <c r="B1436" s="253"/>
      <c r="C1436" s="253"/>
      <c r="D1436" s="253"/>
      <c r="E1436" s="253"/>
      <c r="F1436" s="253"/>
      <c r="G1436" s="253"/>
      <c r="H1436" s="253"/>
      <c r="I1436" s="253"/>
    </row>
    <row r="1437" spans="1:9" x14ac:dyDescent="0.2">
      <c r="A1437" s="253"/>
      <c r="B1437" s="253"/>
      <c r="C1437" s="253"/>
      <c r="D1437" s="253"/>
      <c r="E1437" s="253"/>
      <c r="F1437" s="253"/>
      <c r="G1437" s="253"/>
      <c r="H1437" s="253"/>
      <c r="I1437" s="253"/>
    </row>
    <row r="1438" spans="1:9" x14ac:dyDescent="0.2">
      <c r="A1438" s="253"/>
      <c r="B1438" s="253"/>
      <c r="C1438" s="253"/>
      <c r="D1438" s="253"/>
      <c r="E1438" s="253"/>
      <c r="F1438" s="253"/>
      <c r="G1438" s="253"/>
      <c r="H1438" s="253"/>
      <c r="I1438" s="253"/>
    </row>
    <row r="1439" spans="1:9" x14ac:dyDescent="0.2">
      <c r="A1439" s="253"/>
      <c r="B1439" s="253"/>
      <c r="C1439" s="253"/>
      <c r="D1439" s="253"/>
      <c r="E1439" s="253"/>
      <c r="F1439" s="253"/>
      <c r="G1439" s="253"/>
      <c r="H1439" s="253"/>
      <c r="I1439" s="253"/>
    </row>
    <row r="1440" spans="1:9" x14ac:dyDescent="0.2">
      <c r="A1440" s="253"/>
      <c r="B1440" s="253"/>
      <c r="C1440" s="253"/>
      <c r="D1440" s="253"/>
      <c r="E1440" s="253"/>
      <c r="F1440" s="253"/>
      <c r="G1440" s="253"/>
      <c r="H1440" s="253"/>
      <c r="I1440" s="253"/>
    </row>
    <row r="1441" spans="1:9" x14ac:dyDescent="0.2">
      <c r="A1441" s="253"/>
      <c r="B1441" s="253"/>
      <c r="C1441" s="253"/>
      <c r="D1441" s="253"/>
      <c r="E1441" s="253"/>
      <c r="F1441" s="253"/>
      <c r="G1441" s="253"/>
      <c r="H1441" s="253"/>
      <c r="I1441" s="253"/>
    </row>
    <row r="1442" spans="1:9" x14ac:dyDescent="0.2">
      <c r="A1442" s="253"/>
      <c r="B1442" s="253"/>
      <c r="C1442" s="253"/>
      <c r="D1442" s="253"/>
      <c r="E1442" s="253"/>
      <c r="F1442" s="253"/>
      <c r="G1442" s="253"/>
      <c r="H1442" s="253"/>
      <c r="I1442" s="253"/>
    </row>
    <row r="1443" spans="1:9" x14ac:dyDescent="0.2">
      <c r="A1443" s="253"/>
      <c r="B1443" s="253"/>
      <c r="C1443" s="253"/>
      <c r="D1443" s="253"/>
      <c r="E1443" s="253"/>
      <c r="F1443" s="253"/>
      <c r="G1443" s="253"/>
      <c r="H1443" s="253"/>
      <c r="I1443" s="253"/>
    </row>
    <row r="1444" spans="1:9" x14ac:dyDescent="0.2">
      <c r="A1444" s="253"/>
      <c r="B1444" s="253"/>
      <c r="C1444" s="253"/>
      <c r="D1444" s="253"/>
      <c r="E1444" s="253"/>
      <c r="F1444" s="253"/>
      <c r="G1444" s="253"/>
      <c r="H1444" s="253"/>
      <c r="I1444" s="253"/>
    </row>
    <row r="1445" spans="1:9" x14ac:dyDescent="0.2">
      <c r="A1445" s="253"/>
      <c r="B1445" s="253"/>
      <c r="C1445" s="253"/>
      <c r="D1445" s="253"/>
      <c r="E1445" s="253"/>
      <c r="F1445" s="253"/>
      <c r="G1445" s="253"/>
      <c r="H1445" s="253"/>
      <c r="I1445" s="253"/>
    </row>
    <row r="1446" spans="1:9" x14ac:dyDescent="0.2">
      <c r="A1446" s="253"/>
      <c r="B1446" s="253"/>
      <c r="C1446" s="253"/>
      <c r="D1446" s="253"/>
      <c r="E1446" s="253"/>
      <c r="F1446" s="253"/>
      <c r="G1446" s="253"/>
      <c r="H1446" s="253"/>
      <c r="I1446" s="253"/>
    </row>
    <row r="1447" spans="1:9" x14ac:dyDescent="0.2">
      <c r="A1447" s="253"/>
      <c r="B1447" s="253"/>
      <c r="C1447" s="253"/>
      <c r="D1447" s="253"/>
      <c r="E1447" s="253"/>
      <c r="F1447" s="253"/>
      <c r="G1447" s="253"/>
      <c r="H1447" s="253"/>
      <c r="I1447" s="253"/>
    </row>
    <row r="1448" spans="1:9" x14ac:dyDescent="0.2">
      <c r="A1448" s="253"/>
      <c r="B1448" s="253"/>
      <c r="C1448" s="253"/>
      <c r="D1448" s="253"/>
      <c r="E1448" s="253"/>
      <c r="F1448" s="253"/>
      <c r="G1448" s="253"/>
      <c r="H1448" s="253"/>
      <c r="I1448" s="253"/>
    </row>
    <row r="1449" spans="1:9" x14ac:dyDescent="0.2">
      <c r="A1449" s="253"/>
      <c r="B1449" s="253"/>
      <c r="C1449" s="253"/>
      <c r="D1449" s="253"/>
      <c r="E1449" s="253"/>
      <c r="F1449" s="253"/>
      <c r="G1449" s="253"/>
      <c r="H1449" s="253"/>
      <c r="I1449" s="253"/>
    </row>
    <row r="1450" spans="1:9" x14ac:dyDescent="0.2">
      <c r="A1450" s="253"/>
      <c r="B1450" s="253"/>
      <c r="C1450" s="253"/>
      <c r="D1450" s="253"/>
      <c r="E1450" s="253"/>
      <c r="F1450" s="253"/>
      <c r="G1450" s="253"/>
      <c r="H1450" s="253"/>
      <c r="I1450" s="253"/>
    </row>
    <row r="1451" spans="1:9" x14ac:dyDescent="0.2">
      <c r="A1451" s="253"/>
      <c r="B1451" s="253"/>
      <c r="C1451" s="253"/>
      <c r="D1451" s="253"/>
      <c r="E1451" s="253"/>
      <c r="F1451" s="253"/>
      <c r="G1451" s="253"/>
      <c r="H1451" s="253"/>
      <c r="I1451" s="253"/>
    </row>
    <row r="1452" spans="1:9" x14ac:dyDescent="0.2">
      <c r="A1452" s="253"/>
      <c r="B1452" s="253"/>
      <c r="C1452" s="253"/>
      <c r="D1452" s="253"/>
      <c r="E1452" s="253"/>
      <c r="F1452" s="253"/>
      <c r="G1452" s="253"/>
      <c r="H1452" s="253"/>
      <c r="I1452" s="253"/>
    </row>
    <row r="1453" spans="1:9" x14ac:dyDescent="0.2">
      <c r="A1453" s="253"/>
      <c r="B1453" s="253"/>
      <c r="C1453" s="253"/>
      <c r="D1453" s="253"/>
      <c r="E1453" s="253"/>
      <c r="F1453" s="253"/>
      <c r="G1453" s="253"/>
      <c r="H1453" s="253"/>
      <c r="I1453" s="253"/>
    </row>
    <row r="1454" spans="1:9" x14ac:dyDescent="0.2">
      <c r="A1454" s="253"/>
      <c r="B1454" s="253"/>
      <c r="C1454" s="253"/>
      <c r="D1454" s="253"/>
      <c r="E1454" s="253"/>
      <c r="F1454" s="253"/>
      <c r="G1454" s="253"/>
      <c r="H1454" s="253"/>
      <c r="I1454" s="253"/>
    </row>
    <row r="1455" spans="1:9" x14ac:dyDescent="0.2">
      <c r="A1455" s="253"/>
      <c r="B1455" s="253"/>
      <c r="C1455" s="253"/>
      <c r="D1455" s="253"/>
      <c r="E1455" s="253"/>
      <c r="F1455" s="253"/>
      <c r="G1455" s="253"/>
      <c r="H1455" s="253"/>
      <c r="I1455" s="253"/>
    </row>
    <row r="1456" spans="1:9" x14ac:dyDescent="0.2">
      <c r="A1456" s="253"/>
      <c r="B1456" s="253"/>
      <c r="C1456" s="253"/>
      <c r="D1456" s="253"/>
      <c r="E1456" s="253"/>
      <c r="F1456" s="253"/>
      <c r="G1456" s="253"/>
      <c r="H1456" s="253"/>
      <c r="I1456" s="253"/>
    </row>
    <row r="1457" spans="1:9" x14ac:dyDescent="0.2">
      <c r="A1457" s="253"/>
      <c r="B1457" s="253"/>
      <c r="C1457" s="253"/>
      <c r="D1457" s="253"/>
      <c r="E1457" s="253"/>
      <c r="F1457" s="253"/>
      <c r="G1457" s="253"/>
      <c r="H1457" s="253"/>
      <c r="I1457" s="253"/>
    </row>
    <row r="1458" spans="1:9" x14ac:dyDescent="0.2">
      <c r="A1458" s="253"/>
      <c r="B1458" s="253"/>
      <c r="C1458" s="253"/>
      <c r="D1458" s="253"/>
      <c r="E1458" s="253"/>
      <c r="F1458" s="253"/>
      <c r="G1458" s="253"/>
      <c r="H1458" s="253"/>
      <c r="I1458" s="253"/>
    </row>
    <row r="1459" spans="1:9" x14ac:dyDescent="0.2">
      <c r="A1459" s="253"/>
      <c r="B1459" s="253"/>
      <c r="C1459" s="253"/>
      <c r="D1459" s="253"/>
      <c r="E1459" s="253"/>
      <c r="F1459" s="253"/>
      <c r="G1459" s="253"/>
      <c r="H1459" s="253"/>
      <c r="I1459" s="253"/>
    </row>
    <row r="1460" spans="1:9" x14ac:dyDescent="0.2">
      <c r="A1460" s="253"/>
      <c r="B1460" s="253"/>
      <c r="C1460" s="253"/>
      <c r="D1460" s="253"/>
      <c r="E1460" s="253"/>
      <c r="F1460" s="253"/>
      <c r="G1460" s="253"/>
      <c r="H1460" s="253"/>
      <c r="I1460" s="253"/>
    </row>
    <row r="1461" spans="1:9" x14ac:dyDescent="0.2">
      <c r="A1461" s="253"/>
      <c r="B1461" s="253"/>
      <c r="C1461" s="253"/>
      <c r="D1461" s="253"/>
      <c r="E1461" s="253"/>
      <c r="F1461" s="253"/>
      <c r="G1461" s="253"/>
      <c r="H1461" s="253"/>
      <c r="I1461" s="253"/>
    </row>
    <row r="1462" spans="1:9" x14ac:dyDescent="0.2">
      <c r="A1462" s="253"/>
      <c r="B1462" s="253"/>
      <c r="C1462" s="253"/>
      <c r="D1462" s="253"/>
      <c r="E1462" s="253"/>
      <c r="F1462" s="253"/>
      <c r="G1462" s="253"/>
      <c r="H1462" s="253"/>
      <c r="I1462" s="253"/>
    </row>
    <row r="1463" spans="1:9" x14ac:dyDescent="0.2">
      <c r="A1463" s="253"/>
      <c r="B1463" s="253"/>
      <c r="C1463" s="253"/>
      <c r="D1463" s="253"/>
      <c r="E1463" s="253"/>
      <c r="F1463" s="253"/>
      <c r="G1463" s="253"/>
      <c r="H1463" s="253"/>
      <c r="I1463" s="253"/>
    </row>
    <row r="1464" spans="1:9" x14ac:dyDescent="0.2">
      <c r="A1464" s="253"/>
      <c r="B1464" s="253"/>
      <c r="C1464" s="253"/>
      <c r="D1464" s="253"/>
      <c r="E1464" s="253"/>
      <c r="F1464" s="253"/>
      <c r="G1464" s="253"/>
      <c r="H1464" s="253"/>
      <c r="I1464" s="253"/>
    </row>
    <row r="1465" spans="1:9" x14ac:dyDescent="0.2">
      <c r="A1465" s="253"/>
      <c r="B1465" s="253"/>
      <c r="C1465" s="253"/>
      <c r="D1465" s="253"/>
      <c r="E1465" s="253"/>
      <c r="F1465" s="253"/>
      <c r="G1465" s="253"/>
      <c r="H1465" s="253"/>
      <c r="I1465" s="253"/>
    </row>
    <row r="1466" spans="1:9" x14ac:dyDescent="0.2">
      <c r="A1466" s="253"/>
      <c r="B1466" s="253"/>
      <c r="C1466" s="253"/>
      <c r="D1466" s="253"/>
      <c r="E1466" s="253"/>
      <c r="F1466" s="253"/>
      <c r="G1466" s="253"/>
      <c r="H1466" s="253"/>
      <c r="I1466" s="253"/>
    </row>
    <row r="1467" spans="1:9" x14ac:dyDescent="0.2">
      <c r="A1467" s="253"/>
      <c r="B1467" s="253"/>
      <c r="C1467" s="253"/>
      <c r="D1467" s="253"/>
      <c r="E1467" s="253"/>
      <c r="F1467" s="253"/>
      <c r="G1467" s="253"/>
      <c r="H1467" s="253"/>
      <c r="I1467" s="253"/>
    </row>
    <row r="1468" spans="1:9" x14ac:dyDescent="0.2">
      <c r="A1468" s="253"/>
      <c r="B1468" s="253"/>
      <c r="C1468" s="253"/>
      <c r="D1468" s="253"/>
      <c r="E1468" s="253"/>
      <c r="F1468" s="253"/>
      <c r="G1468" s="253"/>
      <c r="H1468" s="253"/>
      <c r="I1468" s="253"/>
    </row>
    <row r="1469" spans="1:9" x14ac:dyDescent="0.2">
      <c r="A1469" s="253"/>
      <c r="B1469" s="253"/>
      <c r="C1469" s="253"/>
      <c r="D1469" s="253"/>
      <c r="E1469" s="253"/>
      <c r="F1469" s="253"/>
      <c r="G1469" s="253"/>
      <c r="H1469" s="253"/>
      <c r="I1469" s="253"/>
    </row>
    <row r="1470" spans="1:9" x14ac:dyDescent="0.2">
      <c r="A1470" s="253"/>
      <c r="B1470" s="253"/>
      <c r="C1470" s="253"/>
      <c r="D1470" s="253"/>
      <c r="E1470" s="253"/>
      <c r="F1470" s="253"/>
      <c r="G1470" s="253"/>
      <c r="H1470" s="253"/>
      <c r="I1470" s="253"/>
    </row>
    <row r="1471" spans="1:9" x14ac:dyDescent="0.2">
      <c r="A1471" s="253"/>
      <c r="B1471" s="253"/>
      <c r="C1471" s="253"/>
      <c r="D1471" s="253"/>
      <c r="E1471" s="253"/>
      <c r="F1471" s="253"/>
      <c r="G1471" s="253"/>
      <c r="H1471" s="253"/>
      <c r="I1471" s="253"/>
    </row>
    <row r="1472" spans="1:9" x14ac:dyDescent="0.2">
      <c r="A1472" s="253"/>
      <c r="B1472" s="253"/>
      <c r="C1472" s="253"/>
      <c r="D1472" s="253"/>
      <c r="E1472" s="253"/>
      <c r="F1472" s="253"/>
      <c r="G1472" s="253"/>
      <c r="H1472" s="253"/>
      <c r="I1472" s="253"/>
    </row>
    <row r="1473" spans="1:9" x14ac:dyDescent="0.2">
      <c r="A1473" s="253"/>
      <c r="B1473" s="253"/>
      <c r="C1473" s="253"/>
      <c r="D1473" s="253"/>
      <c r="E1473" s="253"/>
      <c r="F1473" s="253"/>
      <c r="G1473" s="253"/>
      <c r="H1473" s="253"/>
      <c r="I1473" s="253"/>
    </row>
    <row r="1474" spans="1:9" x14ac:dyDescent="0.2">
      <c r="A1474" s="253"/>
      <c r="B1474" s="253"/>
      <c r="C1474" s="253"/>
      <c r="D1474" s="253"/>
      <c r="E1474" s="253"/>
      <c r="F1474" s="253"/>
      <c r="G1474" s="253"/>
      <c r="H1474" s="253"/>
      <c r="I1474" s="253"/>
    </row>
    <row r="1475" spans="1:9" x14ac:dyDescent="0.2">
      <c r="A1475" s="253"/>
      <c r="B1475" s="253"/>
      <c r="C1475" s="253"/>
      <c r="D1475" s="253"/>
      <c r="E1475" s="253"/>
      <c r="F1475" s="253"/>
      <c r="G1475" s="253"/>
      <c r="H1475" s="253"/>
      <c r="I1475" s="253"/>
    </row>
    <row r="1476" spans="1:9" x14ac:dyDescent="0.2">
      <c r="A1476" s="253"/>
      <c r="B1476" s="253"/>
      <c r="C1476" s="253"/>
      <c r="D1476" s="253"/>
      <c r="E1476" s="253"/>
      <c r="F1476" s="253"/>
      <c r="G1476" s="253"/>
      <c r="H1476" s="253"/>
      <c r="I1476" s="253"/>
    </row>
    <row r="1477" spans="1:9" x14ac:dyDescent="0.2">
      <c r="A1477" s="253"/>
      <c r="B1477" s="253"/>
      <c r="C1477" s="253"/>
      <c r="D1477" s="253"/>
      <c r="E1477" s="253"/>
      <c r="F1477" s="253"/>
      <c r="G1477" s="253"/>
      <c r="H1477" s="253"/>
      <c r="I1477" s="253"/>
    </row>
    <row r="1478" spans="1:9" x14ac:dyDescent="0.2">
      <c r="A1478" s="253"/>
      <c r="B1478" s="253"/>
      <c r="C1478" s="253"/>
      <c r="D1478" s="253"/>
      <c r="E1478" s="253"/>
      <c r="F1478" s="253"/>
      <c r="G1478" s="253"/>
      <c r="H1478" s="253"/>
      <c r="I1478" s="253"/>
    </row>
    <row r="1479" spans="1:9" x14ac:dyDescent="0.2">
      <c r="A1479" s="253"/>
      <c r="B1479" s="253"/>
      <c r="C1479" s="253"/>
      <c r="D1479" s="253"/>
      <c r="E1479" s="253"/>
      <c r="F1479" s="253"/>
      <c r="G1479" s="253"/>
      <c r="H1479" s="253"/>
      <c r="I1479" s="253"/>
    </row>
    <row r="1480" spans="1:9" x14ac:dyDescent="0.2">
      <c r="A1480" s="253"/>
      <c r="B1480" s="253"/>
      <c r="C1480" s="253"/>
      <c r="D1480" s="253"/>
      <c r="E1480" s="253"/>
      <c r="F1480" s="253"/>
      <c r="G1480" s="253"/>
      <c r="H1480" s="253"/>
      <c r="I1480" s="253"/>
    </row>
    <row r="1481" spans="1:9" x14ac:dyDescent="0.2">
      <c r="A1481" s="253"/>
      <c r="B1481" s="253"/>
      <c r="C1481" s="253"/>
      <c r="D1481" s="253"/>
      <c r="E1481" s="253"/>
      <c r="F1481" s="253"/>
      <c r="G1481" s="253"/>
      <c r="H1481" s="253"/>
      <c r="I1481" s="253"/>
    </row>
    <row r="1482" spans="1:9" x14ac:dyDescent="0.2">
      <c r="A1482" s="253"/>
      <c r="B1482" s="253"/>
      <c r="C1482" s="253"/>
      <c r="D1482" s="253"/>
      <c r="E1482" s="253"/>
      <c r="F1482" s="253"/>
      <c r="G1482" s="253"/>
      <c r="H1482" s="253"/>
      <c r="I1482" s="253"/>
    </row>
    <row r="1483" spans="1:9" x14ac:dyDescent="0.2">
      <c r="A1483" s="253"/>
      <c r="B1483" s="253"/>
      <c r="C1483" s="253"/>
      <c r="D1483" s="253"/>
      <c r="E1483" s="253"/>
      <c r="F1483" s="253"/>
      <c r="G1483" s="253"/>
      <c r="H1483" s="253"/>
      <c r="I1483" s="253"/>
    </row>
    <row r="1484" spans="1:9" x14ac:dyDescent="0.2">
      <c r="A1484" s="253"/>
      <c r="B1484" s="253"/>
      <c r="C1484" s="253"/>
      <c r="D1484" s="253"/>
      <c r="E1484" s="253"/>
      <c r="F1484" s="253"/>
      <c r="G1484" s="253"/>
      <c r="H1484" s="253"/>
      <c r="I1484" s="253"/>
    </row>
    <row r="1485" spans="1:9" x14ac:dyDescent="0.2">
      <c r="A1485" s="253"/>
      <c r="B1485" s="253"/>
      <c r="C1485" s="253"/>
      <c r="D1485" s="253"/>
      <c r="E1485" s="253"/>
      <c r="F1485" s="253"/>
      <c r="G1485" s="253"/>
      <c r="H1485" s="253"/>
      <c r="I1485" s="253"/>
    </row>
    <row r="1486" spans="1:9" x14ac:dyDescent="0.2">
      <c r="A1486" s="253"/>
      <c r="B1486" s="253"/>
      <c r="C1486" s="253"/>
      <c r="D1486" s="253"/>
      <c r="E1486" s="253"/>
      <c r="F1486" s="253"/>
      <c r="G1486" s="253"/>
      <c r="H1486" s="253"/>
      <c r="I1486" s="253"/>
    </row>
    <row r="1487" spans="1:9" x14ac:dyDescent="0.2">
      <c r="A1487" s="253"/>
      <c r="B1487" s="253"/>
      <c r="C1487" s="253"/>
      <c r="D1487" s="253"/>
      <c r="E1487" s="253"/>
      <c r="F1487" s="253"/>
      <c r="G1487" s="253"/>
      <c r="H1487" s="253"/>
      <c r="I1487" s="253"/>
    </row>
    <row r="1488" spans="1:9" x14ac:dyDescent="0.2">
      <c r="A1488" s="253"/>
      <c r="B1488" s="253"/>
      <c r="C1488" s="253"/>
      <c r="D1488" s="253"/>
      <c r="E1488" s="253"/>
      <c r="F1488" s="253"/>
      <c r="G1488" s="253"/>
      <c r="H1488" s="253"/>
      <c r="I1488" s="253"/>
    </row>
    <row r="1489" spans="1:9" x14ac:dyDescent="0.2">
      <c r="A1489" s="253"/>
      <c r="B1489" s="253"/>
      <c r="C1489" s="253"/>
      <c r="D1489" s="253"/>
      <c r="E1489" s="253"/>
      <c r="F1489" s="253"/>
      <c r="G1489" s="253"/>
      <c r="H1489" s="253"/>
      <c r="I1489" s="253"/>
    </row>
    <row r="1490" spans="1:9" x14ac:dyDescent="0.2">
      <c r="A1490" s="253"/>
      <c r="B1490" s="253"/>
      <c r="C1490" s="253"/>
      <c r="D1490" s="253"/>
      <c r="E1490" s="253"/>
      <c r="F1490" s="253"/>
      <c r="G1490" s="253"/>
      <c r="H1490" s="253"/>
      <c r="I1490" s="253"/>
    </row>
    <row r="1491" spans="1:9" x14ac:dyDescent="0.2">
      <c r="A1491" s="253"/>
      <c r="B1491" s="253"/>
      <c r="C1491" s="253"/>
      <c r="D1491" s="253"/>
      <c r="E1491" s="253"/>
      <c r="F1491" s="253"/>
      <c r="G1491" s="253"/>
      <c r="H1491" s="253"/>
      <c r="I1491" s="253"/>
    </row>
    <row r="1492" spans="1:9" x14ac:dyDescent="0.2">
      <c r="A1492" s="253"/>
      <c r="B1492" s="253"/>
      <c r="C1492" s="253"/>
      <c r="D1492" s="253"/>
      <c r="E1492" s="253"/>
      <c r="F1492" s="253"/>
      <c r="G1492" s="253"/>
      <c r="H1492" s="253"/>
      <c r="I1492" s="253"/>
    </row>
    <row r="1493" spans="1:9" x14ac:dyDescent="0.2">
      <c r="A1493" s="253"/>
      <c r="B1493" s="253"/>
      <c r="C1493" s="253"/>
      <c r="D1493" s="253"/>
      <c r="E1493" s="253"/>
      <c r="F1493" s="253"/>
      <c r="G1493" s="253"/>
      <c r="H1493" s="253"/>
      <c r="I1493" s="253"/>
    </row>
    <row r="1494" spans="1:9" x14ac:dyDescent="0.2">
      <c r="A1494" s="253"/>
      <c r="B1494" s="253"/>
      <c r="C1494" s="253"/>
      <c r="D1494" s="253"/>
      <c r="E1494" s="253"/>
      <c r="F1494" s="253"/>
      <c r="G1494" s="253"/>
      <c r="H1494" s="253"/>
      <c r="I1494" s="253"/>
    </row>
    <row r="1495" spans="1:9" x14ac:dyDescent="0.2">
      <c r="A1495" s="253"/>
      <c r="B1495" s="253"/>
      <c r="C1495" s="253"/>
      <c r="D1495" s="253"/>
      <c r="E1495" s="253"/>
      <c r="F1495" s="253"/>
      <c r="G1495" s="253"/>
      <c r="H1495" s="253"/>
      <c r="I1495" s="253"/>
    </row>
    <row r="1496" spans="1:9" x14ac:dyDescent="0.2">
      <c r="A1496" s="253"/>
      <c r="B1496" s="253"/>
      <c r="C1496" s="253"/>
      <c r="D1496" s="253"/>
      <c r="E1496" s="253"/>
      <c r="F1496" s="253"/>
      <c r="G1496" s="253"/>
      <c r="H1496" s="253"/>
      <c r="I1496" s="253"/>
    </row>
    <row r="1497" spans="1:9" x14ac:dyDescent="0.2">
      <c r="A1497" s="253"/>
      <c r="B1497" s="253"/>
      <c r="C1497" s="253"/>
      <c r="D1497" s="253"/>
      <c r="E1497" s="253"/>
      <c r="F1497" s="253"/>
      <c r="G1497" s="253"/>
      <c r="H1497" s="253"/>
      <c r="I1497" s="253"/>
    </row>
    <row r="1498" spans="1:9" x14ac:dyDescent="0.2">
      <c r="A1498" s="253"/>
      <c r="B1498" s="253"/>
      <c r="C1498" s="253"/>
      <c r="D1498" s="253"/>
      <c r="E1498" s="253"/>
      <c r="F1498" s="253"/>
      <c r="G1498" s="253"/>
      <c r="H1498" s="253"/>
      <c r="I1498" s="253"/>
    </row>
    <row r="1499" spans="1:9" x14ac:dyDescent="0.2">
      <c r="A1499" s="253"/>
      <c r="B1499" s="253"/>
      <c r="C1499" s="253"/>
      <c r="D1499" s="253"/>
      <c r="E1499" s="253"/>
      <c r="F1499" s="253"/>
      <c r="G1499" s="253"/>
      <c r="H1499" s="253"/>
      <c r="I1499" s="253"/>
    </row>
    <row r="1500" spans="1:9" x14ac:dyDescent="0.2">
      <c r="A1500" s="253"/>
      <c r="B1500" s="253"/>
      <c r="C1500" s="253"/>
      <c r="D1500" s="253"/>
      <c r="E1500" s="253"/>
      <c r="F1500" s="253"/>
      <c r="G1500" s="253"/>
      <c r="H1500" s="253"/>
      <c r="I1500" s="253"/>
    </row>
    <row r="1501" spans="1:9" x14ac:dyDescent="0.2">
      <c r="A1501" s="253"/>
      <c r="B1501" s="253"/>
      <c r="C1501" s="253"/>
      <c r="D1501" s="253"/>
      <c r="E1501" s="253"/>
      <c r="F1501" s="253"/>
      <c r="G1501" s="253"/>
      <c r="H1501" s="253"/>
      <c r="I1501" s="253"/>
    </row>
    <row r="1502" spans="1:9" x14ac:dyDescent="0.2">
      <c r="A1502" s="253"/>
      <c r="B1502" s="253"/>
      <c r="C1502" s="253"/>
      <c r="D1502" s="253"/>
      <c r="E1502" s="253"/>
      <c r="F1502" s="253"/>
      <c r="G1502" s="253"/>
      <c r="H1502" s="253"/>
      <c r="I1502" s="253"/>
    </row>
    <row r="1503" spans="1:9" x14ac:dyDescent="0.2">
      <c r="A1503" s="253"/>
      <c r="B1503" s="253"/>
      <c r="C1503" s="253"/>
      <c r="D1503" s="253"/>
      <c r="E1503" s="253"/>
      <c r="F1503" s="253"/>
      <c r="G1503" s="253"/>
      <c r="H1503" s="253"/>
      <c r="I1503" s="253"/>
    </row>
    <row r="1504" spans="1:9" x14ac:dyDescent="0.2">
      <c r="A1504" s="253"/>
      <c r="B1504" s="253"/>
      <c r="C1504" s="253"/>
      <c r="D1504" s="253"/>
      <c r="E1504" s="253"/>
      <c r="F1504" s="253"/>
      <c r="G1504" s="253"/>
      <c r="H1504" s="253"/>
      <c r="I1504" s="253"/>
    </row>
    <row r="1505" spans="1:9" x14ac:dyDescent="0.2">
      <c r="A1505" s="253"/>
      <c r="B1505" s="253"/>
      <c r="C1505" s="253"/>
      <c r="D1505" s="253"/>
      <c r="E1505" s="253"/>
      <c r="F1505" s="253"/>
      <c r="G1505" s="253"/>
      <c r="H1505" s="253"/>
      <c r="I1505" s="253"/>
    </row>
    <row r="1506" spans="1:9" x14ac:dyDescent="0.2">
      <c r="A1506" s="253"/>
      <c r="B1506" s="253"/>
      <c r="C1506" s="253"/>
      <c r="D1506" s="253"/>
      <c r="E1506" s="253"/>
      <c r="F1506" s="253"/>
      <c r="G1506" s="253"/>
      <c r="H1506" s="253"/>
      <c r="I1506" s="253"/>
    </row>
    <row r="1507" spans="1:9" x14ac:dyDescent="0.2">
      <c r="A1507" s="253"/>
      <c r="B1507" s="253"/>
      <c r="C1507" s="253"/>
      <c r="D1507" s="253"/>
      <c r="E1507" s="253"/>
      <c r="F1507" s="253"/>
      <c r="G1507" s="253"/>
      <c r="H1507" s="253"/>
      <c r="I1507" s="253"/>
    </row>
    <row r="1508" spans="1:9" x14ac:dyDescent="0.2">
      <c r="A1508" s="253"/>
      <c r="B1508" s="253"/>
      <c r="C1508" s="253"/>
      <c r="D1508" s="253"/>
      <c r="E1508" s="253"/>
      <c r="F1508" s="253"/>
      <c r="G1508" s="253"/>
      <c r="H1508" s="253"/>
      <c r="I1508" s="253"/>
    </row>
    <row r="1509" spans="1:9" x14ac:dyDescent="0.2">
      <c r="A1509" s="253"/>
      <c r="B1509" s="253"/>
      <c r="C1509" s="253"/>
      <c r="D1509" s="253"/>
      <c r="E1509" s="253"/>
      <c r="F1509" s="253"/>
      <c r="G1509" s="253"/>
      <c r="H1509" s="253"/>
      <c r="I1509" s="253"/>
    </row>
    <row r="1510" spans="1:9" x14ac:dyDescent="0.2">
      <c r="A1510" s="253"/>
      <c r="B1510" s="253"/>
      <c r="C1510" s="253"/>
      <c r="D1510" s="253"/>
      <c r="E1510" s="253"/>
      <c r="F1510" s="253"/>
      <c r="G1510" s="253"/>
      <c r="H1510" s="253"/>
      <c r="I1510" s="253"/>
    </row>
    <row r="1511" spans="1:9" x14ac:dyDescent="0.2">
      <c r="A1511" s="253"/>
      <c r="B1511" s="253"/>
      <c r="C1511" s="253"/>
      <c r="D1511" s="253"/>
      <c r="E1511" s="253"/>
      <c r="F1511" s="253"/>
      <c r="G1511" s="253"/>
      <c r="H1511" s="253"/>
      <c r="I1511" s="253"/>
    </row>
    <row r="1512" spans="1:9" x14ac:dyDescent="0.2">
      <c r="A1512" s="253"/>
      <c r="B1512" s="253"/>
      <c r="C1512" s="253"/>
      <c r="D1512" s="253"/>
      <c r="E1512" s="253"/>
      <c r="F1512" s="253"/>
      <c r="G1512" s="253"/>
      <c r="H1512" s="253"/>
      <c r="I1512" s="253"/>
    </row>
    <row r="1513" spans="1:9" x14ac:dyDescent="0.2">
      <c r="A1513" s="253"/>
      <c r="B1513" s="253"/>
      <c r="C1513" s="253"/>
      <c r="D1513" s="253"/>
      <c r="E1513" s="253"/>
      <c r="F1513" s="253"/>
      <c r="G1513" s="253"/>
      <c r="H1513" s="253"/>
      <c r="I1513" s="253"/>
    </row>
    <row r="1514" spans="1:9" x14ac:dyDescent="0.2">
      <c r="A1514" s="253"/>
      <c r="B1514" s="253"/>
      <c r="C1514" s="253"/>
      <c r="D1514" s="253"/>
      <c r="E1514" s="253"/>
      <c r="F1514" s="253"/>
      <c r="G1514" s="253"/>
      <c r="H1514" s="253"/>
      <c r="I1514" s="253"/>
    </row>
    <row r="1515" spans="1:9" x14ac:dyDescent="0.2">
      <c r="A1515" s="253"/>
      <c r="B1515" s="253"/>
      <c r="C1515" s="253"/>
      <c r="D1515" s="253"/>
      <c r="E1515" s="253"/>
      <c r="F1515" s="253"/>
      <c r="G1515" s="253"/>
      <c r="H1515" s="253"/>
      <c r="I1515" s="253"/>
    </row>
    <row r="1516" spans="1:9" x14ac:dyDescent="0.2">
      <c r="A1516" s="253"/>
      <c r="B1516" s="253"/>
      <c r="C1516" s="253"/>
      <c r="D1516" s="253"/>
      <c r="E1516" s="253"/>
      <c r="F1516" s="253"/>
      <c r="G1516" s="253"/>
      <c r="H1516" s="253"/>
      <c r="I1516" s="253"/>
    </row>
    <row r="1517" spans="1:9" x14ac:dyDescent="0.2">
      <c r="A1517" s="253"/>
      <c r="B1517" s="253"/>
      <c r="C1517" s="253"/>
      <c r="D1517" s="253"/>
      <c r="E1517" s="253"/>
      <c r="F1517" s="253"/>
      <c r="G1517" s="253"/>
      <c r="H1517" s="253"/>
      <c r="I1517" s="253"/>
    </row>
    <row r="1518" spans="1:9" x14ac:dyDescent="0.2">
      <c r="A1518" s="253"/>
      <c r="B1518" s="253"/>
      <c r="C1518" s="253"/>
      <c r="D1518" s="253"/>
      <c r="E1518" s="253"/>
      <c r="F1518" s="253"/>
      <c r="G1518" s="253"/>
      <c r="H1518" s="253"/>
      <c r="I1518" s="253"/>
    </row>
    <row r="1519" spans="1:9" x14ac:dyDescent="0.2">
      <c r="A1519" s="253"/>
      <c r="B1519" s="253"/>
      <c r="C1519" s="253"/>
      <c r="D1519" s="253"/>
      <c r="E1519" s="253"/>
      <c r="F1519" s="253"/>
      <c r="G1519" s="253"/>
      <c r="H1519" s="253"/>
      <c r="I1519" s="253"/>
    </row>
    <row r="1520" spans="1:9" x14ac:dyDescent="0.2">
      <c r="A1520" s="253"/>
      <c r="B1520" s="253"/>
      <c r="C1520" s="253"/>
      <c r="D1520" s="253"/>
      <c r="E1520" s="253"/>
      <c r="F1520" s="253"/>
      <c r="G1520" s="253"/>
      <c r="H1520" s="253"/>
      <c r="I1520" s="253"/>
    </row>
    <row r="1521" spans="1:9" x14ac:dyDescent="0.2">
      <c r="A1521" s="253"/>
      <c r="B1521" s="253"/>
      <c r="C1521" s="253"/>
      <c r="D1521" s="253"/>
      <c r="E1521" s="253"/>
      <c r="F1521" s="253"/>
      <c r="G1521" s="253"/>
      <c r="H1521" s="253"/>
      <c r="I1521" s="253"/>
    </row>
    <row r="1522" spans="1:9" x14ac:dyDescent="0.2">
      <c r="A1522" s="253"/>
      <c r="B1522" s="253"/>
      <c r="C1522" s="253"/>
      <c r="D1522" s="253"/>
      <c r="E1522" s="253"/>
      <c r="F1522" s="253"/>
      <c r="G1522" s="253"/>
      <c r="H1522" s="253"/>
      <c r="I1522" s="253"/>
    </row>
    <row r="1523" spans="1:9" x14ac:dyDescent="0.2">
      <c r="A1523" s="253"/>
      <c r="B1523" s="253"/>
      <c r="C1523" s="253"/>
      <c r="D1523" s="253"/>
      <c r="E1523" s="253"/>
      <c r="F1523" s="253"/>
      <c r="G1523" s="253"/>
      <c r="H1523" s="253"/>
      <c r="I1523" s="253"/>
    </row>
    <row r="1524" spans="1:9" x14ac:dyDescent="0.2">
      <c r="A1524" s="253"/>
      <c r="B1524" s="253"/>
      <c r="C1524" s="253"/>
      <c r="D1524" s="253"/>
      <c r="E1524" s="253"/>
      <c r="F1524" s="253"/>
      <c r="G1524" s="253"/>
      <c r="H1524" s="253"/>
      <c r="I1524" s="253"/>
    </row>
    <row r="1525" spans="1:9" x14ac:dyDescent="0.2">
      <c r="A1525" s="253"/>
      <c r="B1525" s="253"/>
      <c r="C1525" s="253"/>
      <c r="D1525" s="253"/>
      <c r="E1525" s="253"/>
      <c r="F1525" s="253"/>
      <c r="G1525" s="253"/>
      <c r="H1525" s="253"/>
      <c r="I1525" s="253"/>
    </row>
    <row r="1526" spans="1:9" x14ac:dyDescent="0.2">
      <c r="A1526" s="253"/>
      <c r="B1526" s="253"/>
      <c r="C1526" s="253"/>
      <c r="D1526" s="253"/>
      <c r="E1526" s="253"/>
      <c r="F1526" s="253"/>
      <c r="G1526" s="253"/>
      <c r="H1526" s="253"/>
      <c r="I1526" s="253"/>
    </row>
    <row r="1527" spans="1:9" x14ac:dyDescent="0.2">
      <c r="A1527" s="253"/>
      <c r="B1527" s="253"/>
      <c r="C1527" s="253"/>
      <c r="D1527" s="253"/>
      <c r="E1527" s="253"/>
      <c r="F1527" s="253"/>
      <c r="G1527" s="253"/>
      <c r="H1527" s="253"/>
      <c r="I1527" s="253"/>
    </row>
    <row r="1528" spans="1:9" x14ac:dyDescent="0.2">
      <c r="A1528" s="253"/>
      <c r="B1528" s="253"/>
      <c r="C1528" s="253"/>
      <c r="D1528" s="253"/>
      <c r="E1528" s="253"/>
      <c r="F1528" s="253"/>
      <c r="G1528" s="253"/>
      <c r="H1528" s="253"/>
      <c r="I1528" s="253"/>
    </row>
    <row r="1529" spans="1:9" x14ac:dyDescent="0.2">
      <c r="A1529" s="253"/>
      <c r="B1529" s="253"/>
      <c r="C1529" s="253"/>
      <c r="D1529" s="253"/>
      <c r="E1529" s="253"/>
      <c r="F1529" s="253"/>
      <c r="G1529" s="253"/>
      <c r="H1529" s="253"/>
      <c r="I1529" s="253"/>
    </row>
    <row r="1530" spans="1:9" x14ac:dyDescent="0.2">
      <c r="A1530" s="253"/>
      <c r="B1530" s="253"/>
      <c r="C1530" s="253"/>
      <c r="D1530" s="253"/>
      <c r="E1530" s="253"/>
      <c r="F1530" s="253"/>
      <c r="G1530" s="253"/>
      <c r="H1530" s="253"/>
      <c r="I1530" s="253"/>
    </row>
    <row r="1531" spans="1:9" x14ac:dyDescent="0.2">
      <c r="A1531" s="253"/>
      <c r="B1531" s="253"/>
      <c r="C1531" s="253"/>
      <c r="D1531" s="253"/>
      <c r="E1531" s="253"/>
      <c r="F1531" s="253"/>
      <c r="G1531" s="253"/>
      <c r="H1531" s="253"/>
      <c r="I1531" s="253"/>
    </row>
    <row r="1532" spans="1:9" x14ac:dyDescent="0.2">
      <c r="A1532" s="253"/>
      <c r="B1532" s="253"/>
      <c r="C1532" s="253"/>
      <c r="D1532" s="253"/>
      <c r="E1532" s="253"/>
      <c r="F1532" s="253"/>
      <c r="G1532" s="253"/>
      <c r="H1532" s="253"/>
      <c r="I1532" s="253"/>
    </row>
    <row r="1533" spans="1:9" x14ac:dyDescent="0.2">
      <c r="A1533" s="253"/>
      <c r="B1533" s="253"/>
      <c r="C1533" s="253"/>
      <c r="D1533" s="253"/>
      <c r="E1533" s="253"/>
      <c r="F1533" s="253"/>
      <c r="G1533" s="253"/>
      <c r="H1533" s="253"/>
      <c r="I1533" s="253"/>
    </row>
    <row r="1534" spans="1:9" x14ac:dyDescent="0.2">
      <c r="A1534" s="253"/>
      <c r="B1534" s="253"/>
      <c r="C1534" s="253"/>
      <c r="D1534" s="253"/>
      <c r="E1534" s="253"/>
      <c r="F1534" s="253"/>
      <c r="G1534" s="253"/>
      <c r="H1534" s="253"/>
      <c r="I1534" s="253"/>
    </row>
    <row r="1535" spans="1:9" x14ac:dyDescent="0.2">
      <c r="A1535" s="253"/>
      <c r="B1535" s="253"/>
      <c r="C1535" s="253"/>
      <c r="D1535" s="253"/>
      <c r="E1535" s="253"/>
      <c r="F1535" s="253"/>
      <c r="G1535" s="253"/>
      <c r="H1535" s="253"/>
      <c r="I1535" s="253"/>
    </row>
    <row r="1536" spans="1:9" x14ac:dyDescent="0.2">
      <c r="A1536" s="253"/>
      <c r="B1536" s="253"/>
      <c r="C1536" s="253"/>
      <c r="D1536" s="253"/>
      <c r="E1536" s="253"/>
      <c r="F1536" s="253"/>
      <c r="G1536" s="253"/>
      <c r="H1536" s="253"/>
      <c r="I1536" s="253"/>
    </row>
    <row r="1537" spans="1:9" x14ac:dyDescent="0.2">
      <c r="A1537" s="253"/>
      <c r="B1537" s="253"/>
      <c r="C1537" s="253"/>
      <c r="D1537" s="253"/>
      <c r="E1537" s="253"/>
      <c r="F1537" s="253"/>
      <c r="G1537" s="253"/>
      <c r="H1537" s="253"/>
      <c r="I1537" s="253"/>
    </row>
    <row r="1538" spans="1:9" x14ac:dyDescent="0.2">
      <c r="A1538" s="253"/>
      <c r="B1538" s="253"/>
      <c r="C1538" s="253"/>
      <c r="D1538" s="253"/>
      <c r="E1538" s="253"/>
      <c r="F1538" s="253"/>
      <c r="G1538" s="253"/>
      <c r="H1538" s="253"/>
      <c r="I1538" s="253"/>
    </row>
    <row r="1539" spans="1:9" x14ac:dyDescent="0.2">
      <c r="A1539" s="253"/>
      <c r="B1539" s="253"/>
      <c r="C1539" s="253"/>
      <c r="D1539" s="253"/>
      <c r="E1539" s="253"/>
      <c r="F1539" s="253"/>
      <c r="G1539" s="253"/>
      <c r="H1539" s="253"/>
      <c r="I1539" s="253"/>
    </row>
    <row r="1540" spans="1:9" x14ac:dyDescent="0.2">
      <c r="A1540" s="253"/>
      <c r="B1540" s="253"/>
      <c r="C1540" s="253"/>
      <c r="D1540" s="253"/>
      <c r="E1540" s="253"/>
      <c r="F1540" s="253"/>
      <c r="G1540" s="253"/>
      <c r="H1540" s="253"/>
      <c r="I1540" s="253"/>
    </row>
    <row r="1541" spans="1:9" x14ac:dyDescent="0.2">
      <c r="A1541" s="253"/>
      <c r="B1541" s="253"/>
      <c r="C1541" s="253"/>
      <c r="D1541" s="253"/>
      <c r="E1541" s="253"/>
      <c r="F1541" s="253"/>
      <c r="G1541" s="253"/>
      <c r="H1541" s="253"/>
      <c r="I1541" s="253"/>
    </row>
    <row r="1542" spans="1:9" x14ac:dyDescent="0.2">
      <c r="A1542" s="253"/>
      <c r="B1542" s="253"/>
      <c r="C1542" s="253"/>
      <c r="D1542" s="253"/>
      <c r="E1542" s="253"/>
      <c r="F1542" s="253"/>
      <c r="G1542" s="253"/>
      <c r="H1542" s="253"/>
      <c r="I1542" s="253"/>
    </row>
    <row r="1543" spans="1:9" x14ac:dyDescent="0.2">
      <c r="A1543" s="253"/>
      <c r="B1543" s="253"/>
      <c r="C1543" s="253"/>
      <c r="D1543" s="253"/>
      <c r="E1543" s="253"/>
      <c r="F1543" s="253"/>
      <c r="G1543" s="253"/>
      <c r="H1543" s="253"/>
      <c r="I1543" s="253"/>
    </row>
    <row r="1544" spans="1:9" x14ac:dyDescent="0.2">
      <c r="A1544" s="253"/>
      <c r="B1544" s="253"/>
      <c r="C1544" s="253"/>
      <c r="D1544" s="253"/>
      <c r="E1544" s="253"/>
      <c r="F1544" s="253"/>
      <c r="G1544" s="253"/>
      <c r="H1544" s="253"/>
      <c r="I1544" s="253"/>
    </row>
    <row r="1545" spans="1:9" x14ac:dyDescent="0.2">
      <c r="A1545" s="253"/>
      <c r="B1545" s="253"/>
      <c r="C1545" s="253"/>
      <c r="D1545" s="253"/>
      <c r="E1545" s="253"/>
      <c r="F1545" s="253"/>
      <c r="G1545" s="253"/>
      <c r="H1545" s="253"/>
      <c r="I1545" s="253"/>
    </row>
    <row r="1546" spans="1:9" x14ac:dyDescent="0.2">
      <c r="A1546" s="253"/>
      <c r="B1546" s="253"/>
      <c r="C1546" s="253"/>
      <c r="D1546" s="253"/>
      <c r="E1546" s="253"/>
      <c r="F1546" s="253"/>
      <c r="G1546" s="253"/>
      <c r="H1546" s="253"/>
      <c r="I1546" s="253"/>
    </row>
    <row r="1547" spans="1:9" x14ac:dyDescent="0.2">
      <c r="A1547" s="253"/>
      <c r="B1547" s="253"/>
      <c r="C1547" s="253"/>
      <c r="D1547" s="253"/>
      <c r="E1547" s="253"/>
      <c r="F1547" s="253"/>
      <c r="G1547" s="253"/>
      <c r="H1547" s="253"/>
      <c r="I1547" s="253"/>
    </row>
    <row r="1548" spans="1:9" x14ac:dyDescent="0.2">
      <c r="A1548" s="253"/>
      <c r="B1548" s="253"/>
      <c r="C1548" s="253"/>
      <c r="D1548" s="253"/>
      <c r="E1548" s="253"/>
      <c r="F1548" s="253"/>
      <c r="G1548" s="253"/>
      <c r="H1548" s="253"/>
      <c r="I1548" s="253"/>
    </row>
    <row r="1549" spans="1:9" x14ac:dyDescent="0.2">
      <c r="A1549" s="253"/>
      <c r="B1549" s="253"/>
      <c r="C1549" s="253"/>
      <c r="D1549" s="253"/>
      <c r="E1549" s="253"/>
      <c r="F1549" s="253"/>
      <c r="G1549" s="253"/>
      <c r="H1549" s="253"/>
      <c r="I1549" s="253"/>
    </row>
    <row r="1550" spans="1:9" x14ac:dyDescent="0.2">
      <c r="A1550" s="253"/>
      <c r="B1550" s="253"/>
      <c r="C1550" s="253"/>
      <c r="D1550" s="253"/>
      <c r="E1550" s="253"/>
      <c r="F1550" s="253"/>
      <c r="G1550" s="253"/>
      <c r="H1550" s="253"/>
      <c r="I1550" s="253"/>
    </row>
    <row r="1551" spans="1:9" x14ac:dyDescent="0.2">
      <c r="A1551" s="253"/>
      <c r="B1551" s="253"/>
      <c r="C1551" s="253"/>
      <c r="D1551" s="253"/>
      <c r="E1551" s="253"/>
      <c r="F1551" s="253"/>
      <c r="G1551" s="253"/>
      <c r="H1551" s="253"/>
      <c r="I1551" s="253"/>
    </row>
    <row r="1552" spans="1:9" x14ac:dyDescent="0.2">
      <c r="A1552" s="253"/>
      <c r="B1552" s="253"/>
      <c r="C1552" s="253"/>
      <c r="D1552" s="253"/>
      <c r="E1552" s="253"/>
      <c r="F1552" s="253"/>
      <c r="G1552" s="253"/>
      <c r="H1552" s="253"/>
      <c r="I1552" s="253"/>
    </row>
    <row r="1553" spans="1:9" x14ac:dyDescent="0.2">
      <c r="A1553" s="253"/>
      <c r="B1553" s="253"/>
      <c r="C1553" s="253"/>
      <c r="D1553" s="253"/>
      <c r="E1553" s="253"/>
      <c r="F1553" s="253"/>
      <c r="G1553" s="253"/>
      <c r="H1553" s="253"/>
      <c r="I1553" s="253"/>
    </row>
    <row r="1554" spans="1:9" x14ac:dyDescent="0.2">
      <c r="A1554" s="253"/>
      <c r="B1554" s="253"/>
      <c r="C1554" s="253"/>
      <c r="D1554" s="253"/>
      <c r="E1554" s="253"/>
      <c r="F1554" s="253"/>
      <c r="G1554" s="253"/>
      <c r="H1554" s="253"/>
      <c r="I1554" s="253"/>
    </row>
    <row r="1555" spans="1:9" x14ac:dyDescent="0.2">
      <c r="A1555" s="253"/>
      <c r="B1555" s="253"/>
      <c r="C1555" s="253"/>
      <c r="D1555" s="253"/>
      <c r="E1555" s="253"/>
      <c r="F1555" s="253"/>
      <c r="G1555" s="253"/>
      <c r="H1555" s="253"/>
      <c r="I1555" s="253"/>
    </row>
    <row r="1556" spans="1:9" x14ac:dyDescent="0.2">
      <c r="A1556" s="253"/>
      <c r="B1556" s="253"/>
      <c r="C1556" s="253"/>
      <c r="D1556" s="253"/>
      <c r="E1556" s="253"/>
      <c r="F1556" s="253"/>
      <c r="G1556" s="253"/>
      <c r="H1556" s="253"/>
      <c r="I1556" s="253"/>
    </row>
    <row r="1557" spans="1:9" x14ac:dyDescent="0.2">
      <c r="A1557" s="253"/>
      <c r="B1557" s="253"/>
      <c r="C1557" s="253"/>
      <c r="D1557" s="253"/>
      <c r="E1557" s="253"/>
      <c r="F1557" s="253"/>
      <c r="G1557" s="253"/>
      <c r="H1557" s="253"/>
      <c r="I1557" s="253"/>
    </row>
    <row r="1558" spans="1:9" x14ac:dyDescent="0.2">
      <c r="A1558" s="253"/>
      <c r="B1558" s="253"/>
      <c r="C1558" s="253"/>
      <c r="D1558" s="253"/>
      <c r="E1558" s="253"/>
      <c r="F1558" s="253"/>
      <c r="G1558" s="253"/>
      <c r="H1558" s="253"/>
      <c r="I1558" s="253"/>
    </row>
    <row r="1559" spans="1:9" x14ac:dyDescent="0.2">
      <c r="A1559" s="253"/>
      <c r="B1559" s="253"/>
      <c r="C1559" s="253"/>
      <c r="D1559" s="253"/>
      <c r="E1559" s="253"/>
      <c r="F1559" s="253"/>
      <c r="G1559" s="253"/>
      <c r="H1559" s="253"/>
      <c r="I1559" s="253"/>
    </row>
    <row r="1560" spans="1:9" x14ac:dyDescent="0.2">
      <c r="A1560" s="253"/>
      <c r="B1560" s="253"/>
      <c r="C1560" s="253"/>
      <c r="D1560" s="253"/>
      <c r="E1560" s="253"/>
      <c r="F1560" s="253"/>
      <c r="G1560" s="253"/>
      <c r="H1560" s="253"/>
      <c r="I1560" s="253"/>
    </row>
    <row r="1561" spans="1:9" x14ac:dyDescent="0.2">
      <c r="A1561" s="253"/>
      <c r="B1561" s="253"/>
      <c r="C1561" s="253"/>
      <c r="D1561" s="253"/>
      <c r="E1561" s="253"/>
      <c r="F1561" s="253"/>
      <c r="G1561" s="253"/>
      <c r="H1561" s="253"/>
      <c r="I1561" s="253"/>
    </row>
    <row r="1562" spans="1:9" x14ac:dyDescent="0.2">
      <c r="A1562" s="253"/>
      <c r="B1562" s="253"/>
      <c r="C1562" s="253"/>
      <c r="D1562" s="253"/>
      <c r="E1562" s="253"/>
      <c r="F1562" s="253"/>
      <c r="G1562" s="253"/>
      <c r="H1562" s="253"/>
      <c r="I1562" s="253"/>
    </row>
    <row r="1563" spans="1:9" x14ac:dyDescent="0.2">
      <c r="A1563" s="253"/>
      <c r="B1563" s="253"/>
      <c r="C1563" s="253"/>
      <c r="D1563" s="253"/>
      <c r="E1563" s="253"/>
      <c r="F1563" s="253"/>
      <c r="G1563" s="253"/>
      <c r="H1563" s="253"/>
      <c r="I1563" s="253"/>
    </row>
    <row r="1564" spans="1:9" x14ac:dyDescent="0.2">
      <c r="A1564" s="253"/>
      <c r="B1564" s="253"/>
      <c r="C1564" s="253"/>
      <c r="D1564" s="253"/>
      <c r="E1564" s="253"/>
      <c r="F1564" s="253"/>
      <c r="G1564" s="253"/>
      <c r="H1564" s="253"/>
      <c r="I1564" s="253"/>
    </row>
    <row r="1565" spans="1:9" x14ac:dyDescent="0.2">
      <c r="A1565" s="253"/>
      <c r="B1565" s="253"/>
      <c r="C1565" s="253"/>
      <c r="D1565" s="253"/>
      <c r="E1565" s="253"/>
      <c r="F1565" s="253"/>
      <c r="G1565" s="253"/>
      <c r="H1565" s="253"/>
      <c r="I1565" s="253"/>
    </row>
    <row r="1566" spans="1:9" x14ac:dyDescent="0.2">
      <c r="A1566" s="253"/>
      <c r="B1566" s="253"/>
      <c r="C1566" s="253"/>
      <c r="D1566" s="253"/>
      <c r="E1566" s="253"/>
      <c r="F1566" s="253"/>
      <c r="G1566" s="253"/>
      <c r="H1566" s="253"/>
      <c r="I1566" s="253"/>
    </row>
    <row r="1567" spans="1:9" x14ac:dyDescent="0.2">
      <c r="A1567" s="253"/>
      <c r="B1567" s="253"/>
      <c r="C1567" s="253"/>
      <c r="D1567" s="253"/>
      <c r="E1567" s="253"/>
      <c r="F1567" s="253"/>
      <c r="G1567" s="253"/>
      <c r="H1567" s="253"/>
      <c r="I1567" s="253"/>
    </row>
    <row r="1568" spans="1:9" x14ac:dyDescent="0.2">
      <c r="A1568" s="253"/>
      <c r="B1568" s="253"/>
      <c r="C1568" s="253"/>
      <c r="D1568" s="253"/>
      <c r="E1568" s="253"/>
      <c r="F1568" s="253"/>
      <c r="G1568" s="253"/>
      <c r="H1568" s="253"/>
      <c r="I1568" s="253"/>
    </row>
    <row r="1569" spans="1:9" x14ac:dyDescent="0.2">
      <c r="A1569" s="253"/>
      <c r="B1569" s="253"/>
      <c r="C1569" s="253"/>
      <c r="D1569" s="253"/>
      <c r="E1569" s="253"/>
      <c r="F1569" s="253"/>
      <c r="G1569" s="253"/>
      <c r="H1569" s="253"/>
      <c r="I1569" s="253"/>
    </row>
    <row r="1570" spans="1:9" x14ac:dyDescent="0.2">
      <c r="A1570" s="253"/>
      <c r="B1570" s="253"/>
      <c r="C1570" s="253"/>
      <c r="D1570" s="253"/>
      <c r="E1570" s="253"/>
      <c r="F1570" s="253"/>
      <c r="G1570" s="253"/>
      <c r="H1570" s="253"/>
      <c r="I1570" s="253"/>
    </row>
    <row r="1571" spans="1:9" x14ac:dyDescent="0.2">
      <c r="A1571" s="253"/>
      <c r="B1571" s="253"/>
      <c r="C1571" s="253"/>
      <c r="D1571" s="253"/>
      <c r="E1571" s="253"/>
      <c r="F1571" s="253"/>
      <c r="G1571" s="253"/>
      <c r="H1571" s="253"/>
      <c r="I1571" s="253"/>
    </row>
    <row r="1572" spans="1:9" x14ac:dyDescent="0.2">
      <c r="A1572" s="253"/>
      <c r="B1572" s="253"/>
      <c r="C1572" s="253"/>
      <c r="D1572" s="253"/>
      <c r="E1572" s="253"/>
      <c r="F1572" s="253"/>
      <c r="G1572" s="253"/>
      <c r="H1572" s="253"/>
      <c r="I1572" s="253"/>
    </row>
    <row r="1573" spans="1:9" x14ac:dyDescent="0.2">
      <c r="A1573" s="253"/>
      <c r="B1573" s="253"/>
      <c r="C1573" s="253"/>
      <c r="D1573" s="253"/>
      <c r="E1573" s="253"/>
      <c r="F1573" s="253"/>
      <c r="G1573" s="253"/>
      <c r="H1573" s="253"/>
      <c r="I1573" s="253"/>
    </row>
    <row r="1574" spans="1:9" x14ac:dyDescent="0.2">
      <c r="A1574" s="253"/>
      <c r="B1574" s="253"/>
      <c r="C1574" s="253"/>
      <c r="D1574" s="253"/>
      <c r="E1574" s="253"/>
      <c r="F1574" s="253"/>
      <c r="G1574" s="253"/>
      <c r="H1574" s="253"/>
      <c r="I1574" s="253"/>
    </row>
    <row r="1575" spans="1:9" x14ac:dyDescent="0.2">
      <c r="A1575" s="253"/>
      <c r="B1575" s="253"/>
      <c r="C1575" s="253"/>
      <c r="D1575" s="253"/>
      <c r="E1575" s="253"/>
      <c r="F1575" s="253"/>
      <c r="G1575" s="253"/>
      <c r="H1575" s="253"/>
      <c r="I1575" s="253"/>
    </row>
    <row r="1576" spans="1:9" x14ac:dyDescent="0.2">
      <c r="A1576" s="253"/>
      <c r="B1576" s="253"/>
      <c r="C1576" s="253"/>
      <c r="D1576" s="253"/>
      <c r="E1576" s="253"/>
      <c r="F1576" s="253"/>
      <c r="G1576" s="253"/>
      <c r="H1576" s="253"/>
      <c r="I1576" s="253"/>
    </row>
    <row r="1577" spans="1:9" x14ac:dyDescent="0.2">
      <c r="A1577" s="253"/>
      <c r="B1577" s="253"/>
      <c r="C1577" s="253"/>
      <c r="D1577" s="253"/>
      <c r="E1577" s="253"/>
      <c r="F1577" s="253"/>
      <c r="G1577" s="253"/>
      <c r="H1577" s="253"/>
      <c r="I1577" s="253"/>
    </row>
    <row r="1578" spans="1:9" x14ac:dyDescent="0.2">
      <c r="A1578" s="253"/>
      <c r="B1578" s="253"/>
      <c r="C1578" s="253"/>
      <c r="D1578" s="253"/>
      <c r="E1578" s="253"/>
      <c r="F1578" s="253"/>
      <c r="G1578" s="253"/>
      <c r="H1578" s="253"/>
      <c r="I1578" s="253"/>
    </row>
    <row r="1579" spans="1:9" x14ac:dyDescent="0.2">
      <c r="A1579" s="253"/>
      <c r="B1579" s="253"/>
      <c r="C1579" s="253"/>
      <c r="D1579" s="253"/>
      <c r="E1579" s="253"/>
      <c r="F1579" s="253"/>
      <c r="G1579" s="253"/>
      <c r="H1579" s="253"/>
      <c r="I1579" s="253"/>
    </row>
    <row r="1580" spans="1:9" x14ac:dyDescent="0.2">
      <c r="A1580" s="253"/>
      <c r="B1580" s="253"/>
      <c r="C1580" s="253"/>
      <c r="D1580" s="253"/>
      <c r="E1580" s="253"/>
      <c r="F1580" s="253"/>
      <c r="G1580" s="253"/>
      <c r="H1580" s="253"/>
      <c r="I1580" s="253"/>
    </row>
    <row r="1581" spans="1:9" x14ac:dyDescent="0.2">
      <c r="A1581" s="253"/>
      <c r="B1581" s="253"/>
      <c r="C1581" s="253"/>
      <c r="D1581" s="253"/>
      <c r="E1581" s="253"/>
      <c r="F1581" s="253"/>
      <c r="G1581" s="253"/>
      <c r="H1581" s="253"/>
      <c r="I1581" s="253"/>
    </row>
    <row r="1582" spans="1:9" x14ac:dyDescent="0.2">
      <c r="A1582" s="253"/>
      <c r="B1582" s="253"/>
      <c r="C1582" s="253"/>
      <c r="D1582" s="253"/>
      <c r="E1582" s="253"/>
      <c r="F1582" s="253"/>
      <c r="G1582" s="253"/>
      <c r="H1582" s="253"/>
      <c r="I1582" s="253"/>
    </row>
    <row r="1583" spans="1:9" x14ac:dyDescent="0.2">
      <c r="A1583" s="253"/>
      <c r="B1583" s="253"/>
      <c r="C1583" s="253"/>
      <c r="D1583" s="253"/>
      <c r="E1583" s="253"/>
      <c r="F1583" s="253"/>
      <c r="G1583" s="253"/>
      <c r="H1583" s="253"/>
      <c r="I1583" s="253"/>
    </row>
    <row r="1584" spans="1:9" x14ac:dyDescent="0.2">
      <c r="A1584" s="253"/>
      <c r="B1584" s="253"/>
      <c r="C1584" s="253"/>
      <c r="D1584" s="253"/>
      <c r="E1584" s="253"/>
      <c r="F1584" s="253"/>
      <c r="G1584" s="253"/>
      <c r="H1584" s="253"/>
      <c r="I1584" s="253"/>
    </row>
    <row r="1585" spans="1:9" x14ac:dyDescent="0.2">
      <c r="A1585" s="253"/>
      <c r="B1585" s="253"/>
      <c r="C1585" s="253"/>
      <c r="D1585" s="253"/>
      <c r="E1585" s="253"/>
      <c r="F1585" s="253"/>
      <c r="G1585" s="253"/>
      <c r="H1585" s="253"/>
      <c r="I1585" s="253"/>
    </row>
    <row r="1586" spans="1:9" x14ac:dyDescent="0.2">
      <c r="A1586" s="253"/>
      <c r="B1586" s="253"/>
      <c r="C1586" s="253"/>
      <c r="D1586" s="253"/>
      <c r="E1586" s="253"/>
      <c r="F1586" s="253"/>
      <c r="G1586" s="253"/>
      <c r="H1586" s="253"/>
      <c r="I1586" s="253"/>
    </row>
    <row r="1587" spans="1:9" x14ac:dyDescent="0.2">
      <c r="A1587" s="253"/>
      <c r="B1587" s="253"/>
      <c r="C1587" s="253"/>
      <c r="D1587" s="253"/>
      <c r="E1587" s="253"/>
      <c r="F1587" s="253"/>
      <c r="G1587" s="253"/>
      <c r="H1587" s="253"/>
      <c r="I1587" s="253"/>
    </row>
    <row r="1588" spans="1:9" x14ac:dyDescent="0.2">
      <c r="A1588" s="253"/>
      <c r="B1588" s="253"/>
      <c r="C1588" s="253"/>
      <c r="D1588" s="253"/>
      <c r="E1588" s="253"/>
      <c r="F1588" s="253"/>
      <c r="G1588" s="253"/>
      <c r="H1588" s="253"/>
      <c r="I1588" s="253"/>
    </row>
    <row r="1589" spans="1:9" x14ac:dyDescent="0.2">
      <c r="A1589" s="253"/>
      <c r="B1589" s="253"/>
      <c r="C1589" s="253"/>
      <c r="D1589" s="253"/>
      <c r="E1589" s="253"/>
      <c r="F1589" s="253"/>
      <c r="G1589" s="253"/>
      <c r="H1589" s="253"/>
      <c r="I1589" s="253"/>
    </row>
    <row r="1590" spans="1:9" x14ac:dyDescent="0.2">
      <c r="A1590" s="253"/>
      <c r="B1590" s="253"/>
      <c r="C1590" s="253"/>
      <c r="D1590" s="253"/>
      <c r="E1590" s="253"/>
      <c r="F1590" s="253"/>
      <c r="G1590" s="253"/>
      <c r="H1590" s="253"/>
      <c r="I1590" s="253"/>
    </row>
    <row r="1591" spans="1:9" x14ac:dyDescent="0.2">
      <c r="A1591" s="253"/>
      <c r="B1591" s="253"/>
      <c r="C1591" s="253"/>
      <c r="D1591" s="253"/>
      <c r="E1591" s="253"/>
      <c r="F1591" s="253"/>
      <c r="G1591" s="253"/>
      <c r="H1591" s="253"/>
      <c r="I1591" s="253"/>
    </row>
    <row r="1592" spans="1:9" x14ac:dyDescent="0.2">
      <c r="A1592" s="253"/>
      <c r="B1592" s="253"/>
      <c r="C1592" s="253"/>
      <c r="D1592" s="253"/>
      <c r="E1592" s="253"/>
      <c r="F1592" s="253"/>
      <c r="G1592" s="253"/>
      <c r="H1592" s="253"/>
      <c r="I1592" s="253"/>
    </row>
    <row r="1593" spans="1:9" x14ac:dyDescent="0.2">
      <c r="A1593" s="253"/>
      <c r="B1593" s="253"/>
      <c r="C1593" s="253"/>
      <c r="D1593" s="253"/>
      <c r="E1593" s="253"/>
      <c r="F1593" s="253"/>
      <c r="G1593" s="253"/>
      <c r="H1593" s="253"/>
      <c r="I1593" s="253"/>
    </row>
    <row r="1594" spans="1:9" x14ac:dyDescent="0.2">
      <c r="A1594" s="253"/>
      <c r="B1594" s="253"/>
      <c r="C1594" s="253"/>
      <c r="D1594" s="253"/>
      <c r="E1594" s="253"/>
      <c r="F1594" s="253"/>
      <c r="G1594" s="253"/>
      <c r="H1594" s="253"/>
      <c r="I1594" s="253"/>
    </row>
    <row r="1595" spans="1:9" x14ac:dyDescent="0.2">
      <c r="A1595" s="253"/>
      <c r="B1595" s="253"/>
      <c r="C1595" s="253"/>
      <c r="D1595" s="253"/>
      <c r="E1595" s="253"/>
      <c r="F1595" s="253"/>
      <c r="G1595" s="253"/>
      <c r="H1595" s="253"/>
      <c r="I1595" s="253"/>
    </row>
    <row r="1596" spans="1:9" x14ac:dyDescent="0.2">
      <c r="A1596" s="253"/>
      <c r="B1596" s="253"/>
      <c r="C1596" s="253"/>
      <c r="D1596" s="253"/>
      <c r="E1596" s="253"/>
      <c r="F1596" s="253"/>
      <c r="G1596" s="253"/>
      <c r="H1596" s="253"/>
      <c r="I1596" s="253"/>
    </row>
    <row r="1597" spans="1:9" x14ac:dyDescent="0.2">
      <c r="A1597" s="253"/>
      <c r="B1597" s="253"/>
      <c r="C1597" s="253"/>
      <c r="D1597" s="253"/>
      <c r="E1597" s="253"/>
      <c r="F1597" s="253"/>
      <c r="G1597" s="253"/>
      <c r="H1597" s="253"/>
      <c r="I1597" s="253"/>
    </row>
    <row r="1598" spans="1:9" x14ac:dyDescent="0.2">
      <c r="A1598" s="253"/>
      <c r="B1598" s="253"/>
      <c r="C1598" s="253"/>
      <c r="D1598" s="253"/>
      <c r="E1598" s="253"/>
      <c r="F1598" s="253"/>
      <c r="G1598" s="253"/>
      <c r="H1598" s="253"/>
      <c r="I1598" s="253"/>
    </row>
    <row r="1599" spans="1:9" x14ac:dyDescent="0.2">
      <c r="A1599" s="253"/>
      <c r="B1599" s="253"/>
      <c r="C1599" s="253"/>
      <c r="D1599" s="253"/>
      <c r="E1599" s="253"/>
      <c r="F1599" s="253"/>
      <c r="G1599" s="253"/>
      <c r="H1599" s="253"/>
      <c r="I1599" s="253"/>
    </row>
    <row r="1600" spans="1:9" x14ac:dyDescent="0.2">
      <c r="A1600" s="253"/>
      <c r="B1600" s="253"/>
      <c r="C1600" s="253"/>
      <c r="D1600" s="253"/>
      <c r="E1600" s="253"/>
      <c r="F1600" s="253"/>
      <c r="G1600" s="253"/>
      <c r="H1600" s="253"/>
      <c r="I1600" s="253"/>
    </row>
    <row r="1601" spans="1:9" x14ac:dyDescent="0.2">
      <c r="A1601" s="253"/>
      <c r="B1601" s="253"/>
      <c r="C1601" s="253"/>
      <c r="D1601" s="253"/>
      <c r="E1601" s="253"/>
      <c r="F1601" s="253"/>
      <c r="G1601" s="253"/>
      <c r="H1601" s="253"/>
      <c r="I1601" s="253"/>
    </row>
    <row r="1602" spans="1:9" x14ac:dyDescent="0.2">
      <c r="A1602" s="253"/>
      <c r="B1602" s="253"/>
      <c r="C1602" s="253"/>
      <c r="D1602" s="253"/>
      <c r="E1602" s="253"/>
      <c r="F1602" s="253"/>
      <c r="G1602" s="253"/>
      <c r="H1602" s="253"/>
      <c r="I1602" s="253"/>
    </row>
    <row r="1603" spans="1:9" x14ac:dyDescent="0.2">
      <c r="A1603" s="253"/>
      <c r="B1603" s="253"/>
      <c r="C1603" s="253"/>
      <c r="D1603" s="253"/>
      <c r="E1603" s="253"/>
      <c r="F1603" s="253"/>
      <c r="G1603" s="253"/>
      <c r="H1603" s="253"/>
      <c r="I1603" s="253"/>
    </row>
    <row r="1604" spans="1:9" x14ac:dyDescent="0.2">
      <c r="A1604" s="253"/>
      <c r="B1604" s="253"/>
      <c r="C1604" s="253"/>
      <c r="D1604" s="253"/>
      <c r="E1604" s="253"/>
      <c r="F1604" s="253"/>
      <c r="G1604" s="253"/>
      <c r="H1604" s="253"/>
      <c r="I1604" s="253"/>
    </row>
    <row r="1605" spans="1:9" x14ac:dyDescent="0.2">
      <c r="A1605" s="253"/>
      <c r="B1605" s="253"/>
      <c r="C1605" s="253"/>
      <c r="D1605" s="253"/>
      <c r="E1605" s="253"/>
      <c r="F1605" s="253"/>
      <c r="G1605" s="253"/>
      <c r="H1605" s="253"/>
      <c r="I1605" s="253"/>
    </row>
    <row r="1606" spans="1:9" x14ac:dyDescent="0.2">
      <c r="A1606" s="253"/>
      <c r="B1606" s="253"/>
      <c r="C1606" s="253"/>
      <c r="D1606" s="253"/>
      <c r="E1606" s="253"/>
      <c r="F1606" s="253"/>
      <c r="G1606" s="253"/>
      <c r="H1606" s="253"/>
      <c r="I1606" s="253"/>
    </row>
    <row r="1607" spans="1:9" x14ac:dyDescent="0.2">
      <c r="A1607" s="253"/>
      <c r="B1607" s="253"/>
      <c r="C1607" s="253"/>
      <c r="D1607" s="253"/>
      <c r="E1607" s="253"/>
      <c r="F1607" s="253"/>
      <c r="G1607" s="253"/>
      <c r="H1607" s="253"/>
      <c r="I1607" s="253"/>
    </row>
    <row r="1608" spans="1:9" x14ac:dyDescent="0.2">
      <c r="A1608" s="253"/>
      <c r="B1608" s="253"/>
      <c r="C1608" s="253"/>
      <c r="D1608" s="253"/>
      <c r="E1608" s="253"/>
      <c r="F1608" s="253"/>
      <c r="G1608" s="253"/>
      <c r="H1608" s="253"/>
      <c r="I1608" s="253"/>
    </row>
    <row r="1609" spans="1:9" x14ac:dyDescent="0.2">
      <c r="A1609" s="253"/>
      <c r="B1609" s="253"/>
      <c r="C1609" s="253"/>
      <c r="D1609" s="253"/>
      <c r="E1609" s="253"/>
      <c r="F1609" s="253"/>
      <c r="G1609" s="253"/>
      <c r="H1609" s="253"/>
      <c r="I1609" s="253"/>
    </row>
    <row r="1610" spans="1:9" x14ac:dyDescent="0.2">
      <c r="A1610" s="253"/>
      <c r="B1610" s="253"/>
      <c r="C1610" s="253"/>
      <c r="D1610" s="253"/>
      <c r="E1610" s="253"/>
      <c r="F1610" s="253"/>
      <c r="G1610" s="253"/>
      <c r="H1610" s="253"/>
      <c r="I1610" s="253"/>
    </row>
    <row r="1611" spans="1:9" x14ac:dyDescent="0.2">
      <c r="A1611" s="253"/>
      <c r="B1611" s="253"/>
      <c r="C1611" s="253"/>
      <c r="D1611" s="253"/>
      <c r="E1611" s="253"/>
      <c r="F1611" s="253"/>
      <c r="G1611" s="253"/>
      <c r="H1611" s="253"/>
      <c r="I1611" s="253"/>
    </row>
    <row r="1612" spans="1:9" x14ac:dyDescent="0.2">
      <c r="A1612" s="253"/>
      <c r="B1612" s="253"/>
      <c r="C1612" s="253"/>
      <c r="D1612" s="253"/>
      <c r="E1612" s="253"/>
      <c r="F1612" s="253"/>
      <c r="G1612" s="253"/>
      <c r="H1612" s="253"/>
      <c r="I1612" s="253"/>
    </row>
    <row r="1613" spans="1:9" x14ac:dyDescent="0.2">
      <c r="A1613" s="253"/>
      <c r="B1613" s="253"/>
      <c r="C1613" s="253"/>
      <c r="D1613" s="253"/>
      <c r="E1613" s="253"/>
      <c r="F1613" s="253"/>
      <c r="G1613" s="253"/>
      <c r="H1613" s="253"/>
      <c r="I1613" s="253"/>
    </row>
    <row r="1614" spans="1:9" x14ac:dyDescent="0.2">
      <c r="A1614" s="253"/>
      <c r="B1614" s="253"/>
      <c r="C1614" s="253"/>
      <c r="D1614" s="253"/>
      <c r="E1614" s="253"/>
      <c r="F1614" s="253"/>
      <c r="G1614" s="253"/>
      <c r="H1614" s="253"/>
      <c r="I1614" s="253"/>
    </row>
    <row r="1615" spans="1:9" x14ac:dyDescent="0.2">
      <c r="A1615" s="253"/>
      <c r="B1615" s="253"/>
      <c r="C1615" s="253"/>
      <c r="D1615" s="253"/>
      <c r="E1615" s="253"/>
      <c r="F1615" s="253"/>
      <c r="G1615" s="253"/>
      <c r="H1615" s="253"/>
      <c r="I1615" s="253"/>
    </row>
    <row r="1616" spans="1:9" x14ac:dyDescent="0.2">
      <c r="A1616" s="253"/>
      <c r="B1616" s="253"/>
      <c r="C1616" s="253"/>
      <c r="D1616" s="253"/>
      <c r="E1616" s="253"/>
      <c r="F1616" s="253"/>
      <c r="G1616" s="253"/>
      <c r="H1616" s="253"/>
      <c r="I1616" s="253"/>
    </row>
    <row r="1617" spans="1:9" x14ac:dyDescent="0.2">
      <c r="A1617" s="253"/>
      <c r="B1617" s="253"/>
      <c r="C1617" s="253"/>
      <c r="D1617" s="253"/>
      <c r="E1617" s="253"/>
      <c r="F1617" s="253"/>
      <c r="G1617" s="253"/>
      <c r="H1617" s="253"/>
      <c r="I1617" s="253"/>
    </row>
    <row r="1618" spans="1:9" x14ac:dyDescent="0.2">
      <c r="A1618" s="253"/>
      <c r="B1618" s="253"/>
      <c r="C1618" s="253"/>
      <c r="D1618" s="253"/>
      <c r="E1618" s="253"/>
      <c r="F1618" s="253"/>
      <c r="G1618" s="253"/>
      <c r="H1618" s="253"/>
      <c r="I1618" s="253"/>
    </row>
    <row r="1619" spans="1:9" x14ac:dyDescent="0.2">
      <c r="A1619" s="253"/>
      <c r="B1619" s="253"/>
      <c r="C1619" s="253"/>
      <c r="D1619" s="253"/>
      <c r="E1619" s="253"/>
      <c r="F1619" s="253"/>
      <c r="G1619" s="253"/>
      <c r="H1619" s="253"/>
      <c r="I1619" s="253"/>
    </row>
    <row r="1620" spans="1:9" x14ac:dyDescent="0.2">
      <c r="A1620" s="253"/>
      <c r="B1620" s="253"/>
      <c r="C1620" s="253"/>
      <c r="D1620" s="253"/>
      <c r="E1620" s="253"/>
      <c r="F1620" s="253"/>
      <c r="G1620" s="253"/>
      <c r="H1620" s="253"/>
      <c r="I1620" s="253"/>
    </row>
    <row r="1621" spans="1:9" x14ac:dyDescent="0.2">
      <c r="A1621" s="253"/>
      <c r="B1621" s="253"/>
      <c r="C1621" s="253"/>
      <c r="D1621" s="253"/>
      <c r="E1621" s="253"/>
      <c r="F1621" s="253"/>
      <c r="G1621" s="253"/>
      <c r="H1621" s="253"/>
      <c r="I1621" s="253"/>
    </row>
    <row r="1622" spans="1:9" x14ac:dyDescent="0.2">
      <c r="A1622" s="253"/>
      <c r="B1622" s="253"/>
      <c r="C1622" s="253"/>
      <c r="D1622" s="253"/>
      <c r="E1622" s="253"/>
      <c r="F1622" s="253"/>
      <c r="G1622" s="253"/>
      <c r="H1622" s="253"/>
      <c r="I1622" s="253"/>
    </row>
    <row r="1623" spans="1:9" x14ac:dyDescent="0.2">
      <c r="A1623" s="253"/>
      <c r="B1623" s="253"/>
      <c r="C1623" s="253"/>
      <c r="D1623" s="253"/>
      <c r="E1623" s="253"/>
      <c r="F1623" s="253"/>
      <c r="G1623" s="253"/>
      <c r="H1623" s="253"/>
      <c r="I1623" s="253"/>
    </row>
    <row r="1624" spans="1:9" x14ac:dyDescent="0.2">
      <c r="A1624" s="253"/>
      <c r="B1624" s="253"/>
      <c r="C1624" s="253"/>
      <c r="D1624" s="253"/>
      <c r="E1624" s="253"/>
      <c r="F1624" s="253"/>
      <c r="G1624" s="253"/>
      <c r="H1624" s="253"/>
      <c r="I1624" s="253"/>
    </row>
    <row r="1625" spans="1:9" x14ac:dyDescent="0.2">
      <c r="A1625" s="253"/>
      <c r="B1625" s="253"/>
      <c r="C1625" s="253"/>
      <c r="D1625" s="253"/>
      <c r="E1625" s="253"/>
      <c r="F1625" s="253"/>
      <c r="G1625" s="253"/>
      <c r="H1625" s="253"/>
      <c r="I1625" s="253"/>
    </row>
    <row r="1626" spans="1:9" x14ac:dyDescent="0.2">
      <c r="A1626" s="253"/>
      <c r="B1626" s="253"/>
      <c r="C1626" s="253"/>
      <c r="D1626" s="253"/>
      <c r="E1626" s="253"/>
      <c r="F1626" s="253"/>
      <c r="G1626" s="253"/>
      <c r="H1626" s="253"/>
      <c r="I1626" s="253"/>
    </row>
    <row r="1627" spans="1:9" x14ac:dyDescent="0.2">
      <c r="A1627" s="253"/>
      <c r="B1627" s="253"/>
      <c r="C1627" s="253"/>
      <c r="D1627" s="253"/>
      <c r="E1627" s="253"/>
      <c r="F1627" s="253"/>
      <c r="G1627" s="253"/>
      <c r="H1627" s="253"/>
      <c r="I1627" s="253"/>
    </row>
    <row r="1628" spans="1:9" x14ac:dyDescent="0.2">
      <c r="A1628" s="253"/>
      <c r="B1628" s="253"/>
      <c r="C1628" s="253"/>
      <c r="D1628" s="253"/>
      <c r="E1628" s="253"/>
      <c r="F1628" s="253"/>
      <c r="G1628" s="253"/>
      <c r="H1628" s="253"/>
      <c r="I1628" s="253"/>
    </row>
    <row r="1629" spans="1:9" x14ac:dyDescent="0.2">
      <c r="A1629" s="253"/>
      <c r="B1629" s="253"/>
      <c r="C1629" s="253"/>
      <c r="D1629" s="253"/>
      <c r="E1629" s="253"/>
      <c r="F1629" s="253"/>
      <c r="G1629" s="253"/>
      <c r="H1629" s="253"/>
      <c r="I1629" s="253"/>
    </row>
    <row r="1630" spans="1:9" x14ac:dyDescent="0.2">
      <c r="A1630" s="253"/>
      <c r="B1630" s="253"/>
      <c r="C1630" s="253"/>
      <c r="D1630" s="253"/>
      <c r="E1630" s="253"/>
      <c r="F1630" s="253"/>
      <c r="G1630" s="253"/>
      <c r="H1630" s="253"/>
      <c r="I1630" s="253"/>
    </row>
    <row r="1631" spans="1:9" x14ac:dyDescent="0.2">
      <c r="A1631" s="253"/>
      <c r="B1631" s="253"/>
      <c r="C1631" s="253"/>
      <c r="D1631" s="253"/>
      <c r="E1631" s="253"/>
      <c r="F1631" s="253"/>
      <c r="G1631" s="253"/>
      <c r="H1631" s="253"/>
      <c r="I1631" s="253"/>
    </row>
    <row r="1632" spans="1:9" x14ac:dyDescent="0.2">
      <c r="A1632" s="253"/>
      <c r="B1632" s="253"/>
      <c r="C1632" s="253"/>
      <c r="D1632" s="253"/>
      <c r="E1632" s="253"/>
      <c r="F1632" s="253"/>
      <c r="G1632" s="253"/>
      <c r="H1632" s="253"/>
      <c r="I1632" s="253"/>
    </row>
    <row r="1633" spans="1:9" x14ac:dyDescent="0.2">
      <c r="A1633" s="253"/>
      <c r="B1633" s="253"/>
      <c r="C1633" s="253"/>
      <c r="D1633" s="253"/>
      <c r="E1633" s="253"/>
      <c r="F1633" s="253"/>
      <c r="G1633" s="253"/>
      <c r="H1633" s="253"/>
      <c r="I1633" s="253"/>
    </row>
    <row r="1634" spans="1:9" x14ac:dyDescent="0.2">
      <c r="A1634" s="253"/>
      <c r="B1634" s="253"/>
      <c r="C1634" s="253"/>
      <c r="D1634" s="253"/>
      <c r="E1634" s="253"/>
      <c r="F1634" s="253"/>
      <c r="G1634" s="253"/>
      <c r="H1634" s="253"/>
      <c r="I1634" s="253"/>
    </row>
    <row r="1635" spans="1:9" x14ac:dyDescent="0.2">
      <c r="A1635" s="253"/>
      <c r="B1635" s="253"/>
      <c r="C1635" s="253"/>
      <c r="D1635" s="253"/>
      <c r="E1635" s="253"/>
      <c r="F1635" s="253"/>
      <c r="G1635" s="253"/>
      <c r="H1635" s="253"/>
      <c r="I1635" s="253"/>
    </row>
    <row r="1636" spans="1:9" x14ac:dyDescent="0.2">
      <c r="A1636" s="253"/>
      <c r="B1636" s="253"/>
      <c r="C1636" s="253"/>
      <c r="D1636" s="253"/>
      <c r="E1636" s="253"/>
      <c r="F1636" s="253"/>
      <c r="G1636" s="253"/>
      <c r="H1636" s="253"/>
      <c r="I1636" s="253"/>
    </row>
    <row r="1637" spans="1:9" x14ac:dyDescent="0.2">
      <c r="A1637" s="253"/>
      <c r="B1637" s="253"/>
      <c r="C1637" s="253"/>
      <c r="D1637" s="253"/>
      <c r="E1637" s="253"/>
      <c r="F1637" s="253"/>
      <c r="G1637" s="253"/>
      <c r="H1637" s="253"/>
      <c r="I1637" s="253"/>
    </row>
    <row r="1638" spans="1:9" x14ac:dyDescent="0.2">
      <c r="A1638" s="253"/>
      <c r="B1638" s="253"/>
      <c r="C1638" s="253"/>
      <c r="D1638" s="253"/>
      <c r="E1638" s="253"/>
      <c r="F1638" s="253"/>
      <c r="G1638" s="253"/>
      <c r="H1638" s="253"/>
      <c r="I1638" s="253"/>
    </row>
    <row r="1639" spans="1:9" x14ac:dyDescent="0.2">
      <c r="A1639" s="253"/>
      <c r="B1639" s="253"/>
      <c r="C1639" s="253"/>
      <c r="D1639" s="253"/>
      <c r="E1639" s="253"/>
      <c r="F1639" s="253"/>
      <c r="G1639" s="253"/>
      <c r="H1639" s="253"/>
      <c r="I1639" s="253"/>
    </row>
    <row r="1640" spans="1:9" x14ac:dyDescent="0.2">
      <c r="A1640" s="253"/>
      <c r="B1640" s="253"/>
      <c r="C1640" s="253"/>
      <c r="D1640" s="253"/>
      <c r="E1640" s="253"/>
      <c r="F1640" s="253"/>
      <c r="G1640" s="253"/>
      <c r="H1640" s="253"/>
      <c r="I1640" s="253"/>
    </row>
    <row r="1641" spans="1:9" x14ac:dyDescent="0.2">
      <c r="A1641" s="253"/>
      <c r="B1641" s="253"/>
      <c r="C1641" s="253"/>
      <c r="D1641" s="253"/>
      <c r="E1641" s="253"/>
      <c r="F1641" s="253"/>
      <c r="G1641" s="253"/>
      <c r="H1641" s="253"/>
      <c r="I1641" s="253"/>
    </row>
    <row r="1642" spans="1:9" x14ac:dyDescent="0.2">
      <c r="A1642" s="253"/>
      <c r="B1642" s="253"/>
      <c r="C1642" s="253"/>
      <c r="D1642" s="253"/>
      <c r="E1642" s="253"/>
      <c r="F1642" s="253"/>
      <c r="G1642" s="253"/>
      <c r="H1642" s="253"/>
      <c r="I1642" s="253"/>
    </row>
    <row r="1643" spans="1:9" x14ac:dyDescent="0.2">
      <c r="A1643" s="253"/>
      <c r="B1643" s="253"/>
      <c r="C1643" s="253"/>
      <c r="D1643" s="253"/>
      <c r="E1643" s="253"/>
      <c r="F1643" s="253"/>
      <c r="G1643" s="253"/>
      <c r="H1643" s="253"/>
      <c r="I1643" s="253"/>
    </row>
    <row r="1644" spans="1:9" x14ac:dyDescent="0.2">
      <c r="A1644" s="253"/>
      <c r="B1644" s="253"/>
      <c r="C1644" s="253"/>
      <c r="D1644" s="253"/>
      <c r="E1644" s="253"/>
      <c r="F1644" s="253"/>
      <c r="G1644" s="253"/>
      <c r="H1644" s="253"/>
      <c r="I1644" s="253"/>
    </row>
    <row r="1645" spans="1:9" x14ac:dyDescent="0.2">
      <c r="A1645" s="253"/>
      <c r="B1645" s="253"/>
      <c r="C1645" s="253"/>
      <c r="D1645" s="253"/>
      <c r="E1645" s="253"/>
      <c r="F1645" s="253"/>
      <c r="G1645" s="253"/>
      <c r="H1645" s="253"/>
      <c r="I1645" s="253"/>
    </row>
    <row r="1646" spans="1:9" x14ac:dyDescent="0.2">
      <c r="A1646" s="253"/>
      <c r="B1646" s="253"/>
      <c r="C1646" s="253"/>
      <c r="D1646" s="253"/>
      <c r="E1646" s="253"/>
      <c r="F1646" s="253"/>
      <c r="G1646" s="253"/>
      <c r="H1646" s="253"/>
      <c r="I1646" s="253"/>
    </row>
    <row r="1647" spans="1:9" x14ac:dyDescent="0.2">
      <c r="A1647" s="253"/>
      <c r="B1647" s="253"/>
      <c r="C1647" s="253"/>
      <c r="D1647" s="253"/>
      <c r="E1647" s="253"/>
      <c r="F1647" s="253"/>
      <c r="G1647" s="253"/>
      <c r="H1647" s="253"/>
      <c r="I1647" s="253"/>
    </row>
    <row r="1648" spans="1:9" x14ac:dyDescent="0.2">
      <c r="A1648" s="253"/>
      <c r="B1648" s="253"/>
      <c r="C1648" s="253"/>
      <c r="D1648" s="253"/>
      <c r="E1648" s="253"/>
      <c r="F1648" s="253"/>
      <c r="G1648" s="253"/>
      <c r="H1648" s="253"/>
      <c r="I1648" s="253"/>
    </row>
    <row r="1649" spans="1:9" x14ac:dyDescent="0.2">
      <c r="A1649" s="253"/>
      <c r="B1649" s="253"/>
      <c r="C1649" s="253"/>
      <c r="D1649" s="253"/>
      <c r="E1649" s="253"/>
      <c r="F1649" s="253"/>
      <c r="G1649" s="253"/>
      <c r="H1649" s="253"/>
      <c r="I1649" s="253"/>
    </row>
    <row r="1650" spans="1:9" x14ac:dyDescent="0.2">
      <c r="A1650" s="253"/>
      <c r="B1650" s="253"/>
      <c r="C1650" s="253"/>
      <c r="D1650" s="253"/>
      <c r="E1650" s="253"/>
      <c r="F1650" s="253"/>
      <c r="G1650" s="253"/>
      <c r="H1650" s="253"/>
      <c r="I1650" s="253"/>
    </row>
    <row r="1651" spans="1:9" x14ac:dyDescent="0.2">
      <c r="A1651" s="253"/>
      <c r="B1651" s="253"/>
      <c r="C1651" s="253"/>
      <c r="D1651" s="253"/>
      <c r="E1651" s="253"/>
      <c r="F1651" s="253"/>
      <c r="G1651" s="253"/>
      <c r="H1651" s="253"/>
      <c r="I1651" s="253"/>
    </row>
    <row r="1652" spans="1:9" x14ac:dyDescent="0.2">
      <c r="A1652" s="253"/>
      <c r="B1652" s="253"/>
      <c r="C1652" s="253"/>
      <c r="D1652" s="253"/>
      <c r="E1652" s="253"/>
      <c r="F1652" s="253"/>
      <c r="G1652" s="253"/>
      <c r="H1652" s="253"/>
      <c r="I1652" s="253"/>
    </row>
    <row r="1653" spans="1:9" x14ac:dyDescent="0.2">
      <c r="A1653" s="253"/>
      <c r="B1653" s="253"/>
      <c r="C1653" s="253"/>
      <c r="D1653" s="253"/>
      <c r="E1653" s="253"/>
      <c r="F1653" s="253"/>
      <c r="G1653" s="253"/>
      <c r="H1653" s="253"/>
      <c r="I1653" s="253"/>
    </row>
    <row r="1654" spans="1:9" x14ac:dyDescent="0.2">
      <c r="A1654" s="253"/>
      <c r="B1654" s="253"/>
      <c r="C1654" s="253"/>
      <c r="D1654" s="253"/>
      <c r="E1654" s="253"/>
      <c r="F1654" s="253"/>
      <c r="G1654" s="253"/>
      <c r="H1654" s="253"/>
      <c r="I1654" s="253"/>
    </row>
    <row r="1655" spans="1:9" x14ac:dyDescent="0.2">
      <c r="A1655" s="253"/>
      <c r="B1655" s="253"/>
      <c r="C1655" s="253"/>
      <c r="D1655" s="253"/>
      <c r="E1655" s="253"/>
      <c r="F1655" s="253"/>
      <c r="G1655" s="253"/>
      <c r="H1655" s="253"/>
      <c r="I1655" s="253"/>
    </row>
    <row r="1656" spans="1:9" x14ac:dyDescent="0.2">
      <c r="A1656" s="253"/>
      <c r="B1656" s="253"/>
      <c r="C1656" s="253"/>
      <c r="D1656" s="253"/>
      <c r="E1656" s="253"/>
      <c r="F1656" s="253"/>
      <c r="G1656" s="253"/>
      <c r="H1656" s="253"/>
      <c r="I1656" s="253"/>
    </row>
    <row r="1657" spans="1:9" x14ac:dyDescent="0.2">
      <c r="A1657" s="253"/>
      <c r="B1657" s="253"/>
      <c r="C1657" s="253"/>
      <c r="D1657" s="253"/>
      <c r="E1657" s="253"/>
      <c r="F1657" s="253"/>
      <c r="G1657" s="253"/>
      <c r="H1657" s="253"/>
      <c r="I1657" s="253"/>
    </row>
    <row r="1658" spans="1:9" x14ac:dyDescent="0.2">
      <c r="A1658" s="253"/>
      <c r="B1658" s="253"/>
      <c r="C1658" s="253"/>
      <c r="D1658" s="253"/>
      <c r="E1658" s="253"/>
      <c r="F1658" s="253"/>
      <c r="G1658" s="253"/>
      <c r="H1658" s="253"/>
      <c r="I1658" s="253"/>
    </row>
    <row r="1659" spans="1:9" x14ac:dyDescent="0.2">
      <c r="A1659" s="253"/>
      <c r="B1659" s="253"/>
      <c r="C1659" s="253"/>
      <c r="D1659" s="253"/>
      <c r="E1659" s="253"/>
      <c r="F1659" s="253"/>
      <c r="G1659" s="253"/>
      <c r="H1659" s="253"/>
      <c r="I1659" s="253"/>
    </row>
    <row r="1660" spans="1:9" x14ac:dyDescent="0.2">
      <c r="A1660" s="253"/>
      <c r="B1660" s="253"/>
      <c r="C1660" s="253"/>
      <c r="D1660" s="253"/>
      <c r="E1660" s="253"/>
      <c r="F1660" s="253"/>
      <c r="G1660" s="253"/>
      <c r="H1660" s="253"/>
      <c r="I1660" s="253"/>
    </row>
    <row r="1661" spans="1:9" x14ac:dyDescent="0.2">
      <c r="A1661" s="253"/>
      <c r="B1661" s="253"/>
      <c r="C1661" s="253"/>
      <c r="D1661" s="253"/>
      <c r="E1661" s="253"/>
      <c r="F1661" s="253"/>
      <c r="G1661" s="253"/>
      <c r="H1661" s="253"/>
      <c r="I1661" s="253"/>
    </row>
    <row r="1662" spans="1:9" x14ac:dyDescent="0.2">
      <c r="A1662" s="253"/>
      <c r="B1662" s="253"/>
      <c r="C1662" s="253"/>
      <c r="D1662" s="253"/>
      <c r="E1662" s="253"/>
      <c r="F1662" s="253"/>
      <c r="G1662" s="253"/>
      <c r="H1662" s="253"/>
      <c r="I1662" s="253"/>
    </row>
    <row r="1663" spans="1:9" x14ac:dyDescent="0.2">
      <c r="A1663" s="253"/>
      <c r="B1663" s="253"/>
      <c r="C1663" s="253"/>
      <c r="D1663" s="253"/>
      <c r="E1663" s="253"/>
      <c r="F1663" s="253"/>
      <c r="G1663" s="253"/>
      <c r="H1663" s="253"/>
      <c r="I1663" s="253"/>
    </row>
    <row r="1664" spans="1:9" x14ac:dyDescent="0.2">
      <c r="A1664" s="253"/>
      <c r="B1664" s="253"/>
      <c r="C1664" s="253"/>
      <c r="D1664" s="253"/>
      <c r="E1664" s="253"/>
      <c r="F1664" s="253"/>
      <c r="G1664" s="253"/>
      <c r="H1664" s="253"/>
      <c r="I1664" s="253"/>
    </row>
    <row r="1665" spans="1:9" x14ac:dyDescent="0.2">
      <c r="A1665" s="253"/>
      <c r="B1665" s="253"/>
      <c r="C1665" s="253"/>
      <c r="D1665" s="253"/>
      <c r="E1665" s="253"/>
      <c r="F1665" s="253"/>
      <c r="G1665" s="253"/>
      <c r="H1665" s="253"/>
      <c r="I1665" s="253"/>
    </row>
    <row r="1666" spans="1:9" x14ac:dyDescent="0.2">
      <c r="A1666" s="253"/>
      <c r="B1666" s="253"/>
      <c r="C1666" s="253"/>
      <c r="D1666" s="253"/>
      <c r="E1666" s="253"/>
      <c r="F1666" s="253"/>
      <c r="G1666" s="253"/>
      <c r="H1666" s="253"/>
      <c r="I1666" s="253"/>
    </row>
    <row r="1667" spans="1:9" x14ac:dyDescent="0.2">
      <c r="A1667" s="253"/>
      <c r="B1667" s="253"/>
      <c r="C1667" s="253"/>
      <c r="D1667" s="253"/>
      <c r="E1667" s="253"/>
      <c r="F1667" s="253"/>
      <c r="G1667" s="253"/>
      <c r="H1667" s="253"/>
      <c r="I1667" s="253"/>
    </row>
    <row r="1668" spans="1:9" x14ac:dyDescent="0.2">
      <c r="A1668" s="253"/>
      <c r="B1668" s="253"/>
      <c r="C1668" s="253"/>
      <c r="D1668" s="253"/>
      <c r="E1668" s="253"/>
      <c r="F1668" s="253"/>
      <c r="G1668" s="253"/>
      <c r="H1668" s="253"/>
      <c r="I1668" s="253"/>
    </row>
    <row r="1669" spans="1:9" x14ac:dyDescent="0.2">
      <c r="A1669" s="253"/>
      <c r="B1669" s="253"/>
      <c r="C1669" s="253"/>
      <c r="D1669" s="253"/>
      <c r="E1669" s="253"/>
      <c r="F1669" s="253"/>
      <c r="G1669" s="253"/>
      <c r="H1669" s="253"/>
      <c r="I1669" s="253"/>
    </row>
    <row r="1670" spans="1:9" x14ac:dyDescent="0.2">
      <c r="A1670" s="253"/>
      <c r="B1670" s="253"/>
      <c r="C1670" s="253"/>
      <c r="D1670" s="253"/>
      <c r="E1670" s="253"/>
      <c r="F1670" s="253"/>
      <c r="G1670" s="253"/>
      <c r="H1670" s="253"/>
      <c r="I1670" s="253"/>
    </row>
    <row r="1671" spans="1:9" x14ac:dyDescent="0.2">
      <c r="A1671" s="253"/>
      <c r="B1671" s="253"/>
      <c r="C1671" s="253"/>
      <c r="D1671" s="253"/>
      <c r="E1671" s="253"/>
      <c r="F1671" s="253"/>
      <c r="G1671" s="253"/>
      <c r="H1671" s="253"/>
      <c r="I1671" s="253"/>
    </row>
    <row r="1672" spans="1:9" x14ac:dyDescent="0.2">
      <c r="A1672" s="253"/>
      <c r="B1672" s="253"/>
      <c r="C1672" s="253"/>
      <c r="D1672" s="253"/>
      <c r="E1672" s="253"/>
      <c r="F1672" s="253"/>
      <c r="G1672" s="253"/>
      <c r="H1672" s="253"/>
      <c r="I1672" s="253"/>
    </row>
    <row r="1673" spans="1:9" x14ac:dyDescent="0.2">
      <c r="A1673" s="253"/>
      <c r="B1673" s="253"/>
      <c r="C1673" s="253"/>
      <c r="D1673" s="253"/>
      <c r="E1673" s="253"/>
      <c r="F1673" s="253"/>
      <c r="G1673" s="253"/>
      <c r="H1673" s="253"/>
      <c r="I1673" s="253"/>
    </row>
    <row r="1674" spans="1:9" x14ac:dyDescent="0.2">
      <c r="A1674" s="253"/>
      <c r="B1674" s="253"/>
      <c r="C1674" s="253"/>
      <c r="D1674" s="253"/>
      <c r="E1674" s="253"/>
      <c r="F1674" s="253"/>
      <c r="G1674" s="253"/>
      <c r="H1674" s="253"/>
      <c r="I1674" s="253"/>
    </row>
    <row r="1675" spans="1:9" x14ac:dyDescent="0.2">
      <c r="A1675" s="253"/>
      <c r="B1675" s="253"/>
      <c r="C1675" s="253"/>
      <c r="D1675" s="253"/>
      <c r="E1675" s="253"/>
      <c r="F1675" s="253"/>
      <c r="G1675" s="253"/>
      <c r="H1675" s="253"/>
      <c r="I1675" s="253"/>
    </row>
    <row r="1676" spans="1:9" x14ac:dyDescent="0.2">
      <c r="A1676" s="253"/>
      <c r="B1676" s="253"/>
      <c r="C1676" s="253"/>
      <c r="D1676" s="253"/>
      <c r="E1676" s="253"/>
      <c r="F1676" s="253"/>
      <c r="G1676" s="253"/>
      <c r="H1676" s="253"/>
      <c r="I1676" s="253"/>
    </row>
    <row r="1677" spans="1:9" x14ac:dyDescent="0.2">
      <c r="A1677" s="253"/>
      <c r="B1677" s="253"/>
      <c r="C1677" s="253"/>
      <c r="D1677" s="253"/>
      <c r="E1677" s="253"/>
      <c r="F1677" s="253"/>
      <c r="G1677" s="253"/>
      <c r="H1677" s="253"/>
      <c r="I1677" s="253"/>
    </row>
    <row r="1678" spans="1:9" x14ac:dyDescent="0.2">
      <c r="A1678" s="253"/>
      <c r="B1678" s="253"/>
      <c r="C1678" s="253"/>
      <c r="D1678" s="253"/>
      <c r="E1678" s="253"/>
      <c r="F1678" s="253"/>
      <c r="G1678" s="253"/>
      <c r="H1678" s="253"/>
      <c r="I1678" s="253"/>
    </row>
    <row r="1679" spans="1:9" x14ac:dyDescent="0.2">
      <c r="A1679" s="253"/>
      <c r="B1679" s="253"/>
      <c r="C1679" s="253"/>
      <c r="D1679" s="253"/>
      <c r="E1679" s="253"/>
      <c r="F1679" s="253"/>
      <c r="G1679" s="253"/>
      <c r="H1679" s="253"/>
      <c r="I1679" s="253"/>
    </row>
    <row r="1680" spans="1:9" x14ac:dyDescent="0.2">
      <c r="A1680" s="253"/>
      <c r="B1680" s="253"/>
      <c r="C1680" s="253"/>
      <c r="D1680" s="253"/>
      <c r="E1680" s="253"/>
      <c r="F1680" s="253"/>
      <c r="G1680" s="253"/>
      <c r="H1680" s="253"/>
      <c r="I1680" s="253"/>
    </row>
    <row r="1681" spans="1:9" x14ac:dyDescent="0.2">
      <c r="A1681" s="253"/>
      <c r="B1681" s="253"/>
      <c r="C1681" s="253"/>
      <c r="D1681" s="253"/>
      <c r="E1681" s="253"/>
      <c r="F1681" s="253"/>
      <c r="G1681" s="253"/>
      <c r="H1681" s="253"/>
      <c r="I1681" s="253"/>
    </row>
    <row r="1682" spans="1:9" x14ac:dyDescent="0.2">
      <c r="A1682" s="253"/>
      <c r="B1682" s="253"/>
      <c r="C1682" s="253"/>
      <c r="D1682" s="253"/>
      <c r="E1682" s="253"/>
      <c r="F1682" s="253"/>
      <c r="G1682" s="253"/>
      <c r="H1682" s="253"/>
      <c r="I1682" s="253"/>
    </row>
    <row r="1683" spans="1:9" x14ac:dyDescent="0.2">
      <c r="A1683" s="253"/>
      <c r="B1683" s="253"/>
      <c r="C1683" s="253"/>
      <c r="D1683" s="253"/>
      <c r="E1683" s="253"/>
      <c r="F1683" s="253"/>
      <c r="G1683" s="253"/>
      <c r="H1683" s="253"/>
      <c r="I1683" s="253"/>
    </row>
    <row r="1684" spans="1:9" x14ac:dyDescent="0.2">
      <c r="A1684" s="253"/>
      <c r="B1684" s="253"/>
      <c r="C1684" s="253"/>
      <c r="D1684" s="253"/>
      <c r="E1684" s="253"/>
      <c r="F1684" s="253"/>
      <c r="G1684" s="253"/>
      <c r="H1684" s="253"/>
      <c r="I1684" s="253"/>
    </row>
    <row r="1685" spans="1:9" x14ac:dyDescent="0.2">
      <c r="A1685" s="253"/>
      <c r="B1685" s="253"/>
      <c r="C1685" s="253"/>
      <c r="D1685" s="253"/>
      <c r="E1685" s="253"/>
      <c r="F1685" s="253"/>
      <c r="G1685" s="253"/>
      <c r="H1685" s="253"/>
      <c r="I1685" s="253"/>
    </row>
    <row r="1686" spans="1:9" x14ac:dyDescent="0.2">
      <c r="A1686" s="253"/>
      <c r="B1686" s="253"/>
      <c r="C1686" s="253"/>
      <c r="D1686" s="253"/>
      <c r="E1686" s="253"/>
      <c r="F1686" s="253"/>
      <c r="G1686" s="253"/>
      <c r="H1686" s="253"/>
      <c r="I1686" s="253"/>
    </row>
    <row r="1687" spans="1:9" x14ac:dyDescent="0.2">
      <c r="A1687" s="253"/>
      <c r="B1687" s="253"/>
      <c r="C1687" s="253"/>
      <c r="D1687" s="253"/>
      <c r="E1687" s="253"/>
      <c r="F1687" s="253"/>
      <c r="G1687" s="253"/>
      <c r="H1687" s="253"/>
      <c r="I1687" s="253"/>
    </row>
    <row r="1688" spans="1:9" x14ac:dyDescent="0.2">
      <c r="A1688" s="253"/>
      <c r="B1688" s="253"/>
      <c r="C1688" s="253"/>
      <c r="D1688" s="253"/>
      <c r="E1688" s="253"/>
      <c r="F1688" s="253"/>
      <c r="G1688" s="253"/>
      <c r="H1688" s="253"/>
      <c r="I1688" s="253"/>
    </row>
    <row r="1689" spans="1:9" x14ac:dyDescent="0.2">
      <c r="A1689" s="253"/>
      <c r="B1689" s="253"/>
      <c r="C1689" s="253"/>
      <c r="D1689" s="253"/>
      <c r="E1689" s="253"/>
      <c r="F1689" s="253"/>
      <c r="G1689" s="253"/>
      <c r="H1689" s="253"/>
      <c r="I1689" s="253"/>
    </row>
    <row r="1690" spans="1:9" x14ac:dyDescent="0.2">
      <c r="A1690" s="253"/>
      <c r="B1690" s="253"/>
      <c r="C1690" s="253"/>
      <c r="D1690" s="253"/>
      <c r="E1690" s="253"/>
      <c r="F1690" s="253"/>
      <c r="G1690" s="253"/>
      <c r="H1690" s="253"/>
      <c r="I1690" s="253"/>
    </row>
    <row r="1691" spans="1:9" x14ac:dyDescent="0.2">
      <c r="A1691" s="253"/>
      <c r="B1691" s="253"/>
      <c r="C1691" s="253"/>
      <c r="D1691" s="253"/>
      <c r="E1691" s="253"/>
      <c r="F1691" s="253"/>
      <c r="G1691" s="253"/>
      <c r="H1691" s="253"/>
      <c r="I1691" s="253"/>
    </row>
    <row r="1692" spans="1:9" x14ac:dyDescent="0.2">
      <c r="A1692" s="253"/>
      <c r="B1692" s="253"/>
      <c r="C1692" s="253"/>
      <c r="D1692" s="253"/>
      <c r="E1692" s="253"/>
      <c r="F1692" s="253"/>
      <c r="G1692" s="253"/>
      <c r="H1692" s="253"/>
      <c r="I1692" s="253"/>
    </row>
    <row r="1693" spans="1:9" x14ac:dyDescent="0.2">
      <c r="A1693" s="253"/>
      <c r="B1693" s="253"/>
      <c r="C1693" s="253"/>
      <c r="D1693" s="253"/>
      <c r="E1693" s="253"/>
      <c r="F1693" s="253"/>
      <c r="G1693" s="253"/>
      <c r="H1693" s="253"/>
      <c r="I1693" s="253"/>
    </row>
    <row r="1694" spans="1:9" x14ac:dyDescent="0.2">
      <c r="A1694" s="253"/>
      <c r="B1694" s="253"/>
      <c r="C1694" s="253"/>
      <c r="D1694" s="253"/>
      <c r="E1694" s="253"/>
      <c r="F1694" s="253"/>
      <c r="G1694" s="253"/>
      <c r="H1694" s="253"/>
      <c r="I1694" s="253"/>
    </row>
    <row r="1695" spans="1:9" x14ac:dyDescent="0.2">
      <c r="A1695" s="253"/>
      <c r="B1695" s="253"/>
      <c r="C1695" s="253"/>
      <c r="D1695" s="253"/>
      <c r="E1695" s="253"/>
      <c r="F1695" s="253"/>
      <c r="G1695" s="253"/>
      <c r="H1695" s="253"/>
      <c r="I1695" s="253"/>
    </row>
    <row r="1696" spans="1:9" x14ac:dyDescent="0.2">
      <c r="A1696" s="253"/>
      <c r="B1696" s="253"/>
      <c r="C1696" s="253"/>
      <c r="D1696" s="253"/>
      <c r="E1696" s="253"/>
      <c r="F1696" s="253"/>
      <c r="G1696" s="253"/>
      <c r="H1696" s="253"/>
      <c r="I1696" s="253"/>
    </row>
    <row r="1697" spans="1:9" x14ac:dyDescent="0.2">
      <c r="A1697" s="253"/>
      <c r="B1697" s="253"/>
      <c r="C1697" s="253"/>
      <c r="D1697" s="253"/>
      <c r="E1697" s="253"/>
      <c r="F1697" s="253"/>
      <c r="G1697" s="253"/>
      <c r="H1697" s="253"/>
      <c r="I1697" s="253"/>
    </row>
    <row r="1698" spans="1:9" x14ac:dyDescent="0.2">
      <c r="A1698" s="253"/>
      <c r="B1698" s="253"/>
      <c r="C1698" s="253"/>
      <c r="D1698" s="253"/>
      <c r="E1698" s="253"/>
      <c r="F1698" s="253"/>
      <c r="G1698" s="253"/>
      <c r="H1698" s="253"/>
      <c r="I1698" s="253"/>
    </row>
    <row r="1699" spans="1:9" x14ac:dyDescent="0.2">
      <c r="A1699" s="253"/>
      <c r="B1699" s="253"/>
      <c r="C1699" s="253"/>
      <c r="D1699" s="253"/>
      <c r="E1699" s="253"/>
      <c r="F1699" s="253"/>
      <c r="G1699" s="253"/>
      <c r="H1699" s="253"/>
      <c r="I1699" s="253"/>
    </row>
    <row r="1700" spans="1:9" x14ac:dyDescent="0.2">
      <c r="A1700" s="253"/>
      <c r="B1700" s="253"/>
      <c r="C1700" s="253"/>
      <c r="D1700" s="253"/>
      <c r="E1700" s="253"/>
      <c r="F1700" s="253"/>
      <c r="G1700" s="253"/>
      <c r="H1700" s="253"/>
      <c r="I1700" s="253"/>
    </row>
    <row r="1701" spans="1:9" x14ac:dyDescent="0.2">
      <c r="A1701" s="253"/>
      <c r="B1701" s="253"/>
      <c r="C1701" s="253"/>
      <c r="D1701" s="253"/>
      <c r="E1701" s="253"/>
      <c r="F1701" s="253"/>
      <c r="G1701" s="253"/>
      <c r="H1701" s="253"/>
      <c r="I1701" s="253"/>
    </row>
    <row r="1702" spans="1:9" x14ac:dyDescent="0.2">
      <c r="A1702" s="253"/>
      <c r="B1702" s="253"/>
      <c r="C1702" s="253"/>
      <c r="D1702" s="253"/>
      <c r="E1702" s="253"/>
      <c r="F1702" s="253"/>
      <c r="G1702" s="253"/>
      <c r="H1702" s="253"/>
      <c r="I1702" s="253"/>
    </row>
    <row r="1703" spans="1:9" x14ac:dyDescent="0.2">
      <c r="A1703" s="253"/>
      <c r="B1703" s="253"/>
      <c r="C1703" s="253"/>
      <c r="D1703" s="253"/>
      <c r="E1703" s="253"/>
      <c r="F1703" s="253"/>
      <c r="G1703" s="253"/>
      <c r="H1703" s="253"/>
      <c r="I1703" s="253"/>
    </row>
    <row r="1704" spans="1:9" x14ac:dyDescent="0.2">
      <c r="A1704" s="253"/>
      <c r="B1704" s="253"/>
      <c r="C1704" s="253"/>
      <c r="D1704" s="253"/>
      <c r="E1704" s="253"/>
      <c r="F1704" s="253"/>
      <c r="G1704" s="253"/>
      <c r="H1704" s="253"/>
      <c r="I1704" s="253"/>
    </row>
    <row r="1705" spans="1:9" x14ac:dyDescent="0.2">
      <c r="A1705" s="253"/>
      <c r="B1705" s="253"/>
      <c r="C1705" s="253"/>
      <c r="D1705" s="253"/>
      <c r="E1705" s="253"/>
      <c r="F1705" s="253"/>
      <c r="G1705" s="253"/>
      <c r="H1705" s="253"/>
      <c r="I1705" s="253"/>
    </row>
    <row r="1706" spans="1:9" x14ac:dyDescent="0.2">
      <c r="A1706" s="253"/>
      <c r="B1706" s="253"/>
      <c r="C1706" s="253"/>
      <c r="D1706" s="253"/>
      <c r="E1706" s="253"/>
      <c r="F1706" s="253"/>
      <c r="G1706" s="253"/>
      <c r="H1706" s="253"/>
      <c r="I1706" s="253"/>
    </row>
    <row r="1707" spans="1:9" x14ac:dyDescent="0.2">
      <c r="A1707" s="253"/>
      <c r="B1707" s="253"/>
      <c r="C1707" s="253"/>
      <c r="D1707" s="253"/>
      <c r="E1707" s="253"/>
      <c r="F1707" s="253"/>
      <c r="G1707" s="253"/>
      <c r="H1707" s="253"/>
      <c r="I1707" s="253"/>
    </row>
    <row r="1708" spans="1:9" x14ac:dyDescent="0.2">
      <c r="A1708" s="253"/>
      <c r="B1708" s="253"/>
      <c r="C1708" s="253"/>
      <c r="D1708" s="253"/>
      <c r="E1708" s="253"/>
      <c r="F1708" s="253"/>
      <c r="G1708" s="253"/>
      <c r="H1708" s="253"/>
      <c r="I1708" s="253"/>
    </row>
    <row r="1709" spans="1:9" x14ac:dyDescent="0.2">
      <c r="A1709" s="253"/>
      <c r="B1709" s="253"/>
      <c r="C1709" s="253"/>
      <c r="D1709" s="253"/>
      <c r="E1709" s="253"/>
      <c r="F1709" s="253"/>
      <c r="G1709" s="253"/>
      <c r="H1709" s="253"/>
      <c r="I1709" s="253"/>
    </row>
    <row r="1710" spans="1:9" x14ac:dyDescent="0.2">
      <c r="A1710" s="253"/>
      <c r="B1710" s="253"/>
      <c r="C1710" s="253"/>
      <c r="D1710" s="253"/>
      <c r="E1710" s="253"/>
      <c r="F1710" s="253"/>
      <c r="G1710" s="253"/>
      <c r="H1710" s="253"/>
      <c r="I1710" s="253"/>
    </row>
    <row r="1711" spans="1:9" x14ac:dyDescent="0.2">
      <c r="A1711" s="253"/>
      <c r="B1711" s="253"/>
      <c r="C1711" s="253"/>
      <c r="D1711" s="253"/>
      <c r="E1711" s="253"/>
      <c r="F1711" s="253"/>
      <c r="G1711" s="253"/>
      <c r="H1711" s="253"/>
      <c r="I1711" s="253"/>
    </row>
    <row r="1712" spans="1:9" x14ac:dyDescent="0.2">
      <c r="A1712" s="253"/>
      <c r="B1712" s="253"/>
      <c r="C1712" s="253"/>
      <c r="D1712" s="253"/>
      <c r="E1712" s="253"/>
      <c r="F1712" s="253"/>
      <c r="G1712" s="253"/>
      <c r="H1712" s="253"/>
      <c r="I1712" s="253"/>
    </row>
    <row r="1713" spans="1:9" x14ac:dyDescent="0.2">
      <c r="A1713" s="253"/>
      <c r="B1713" s="253"/>
      <c r="C1713" s="253"/>
      <c r="D1713" s="253"/>
      <c r="E1713" s="253"/>
      <c r="F1713" s="253"/>
      <c r="G1713" s="253"/>
      <c r="H1713" s="253"/>
      <c r="I1713" s="253"/>
    </row>
    <row r="1714" spans="1:9" x14ac:dyDescent="0.2">
      <c r="A1714" s="253"/>
      <c r="B1714" s="253"/>
      <c r="C1714" s="253"/>
      <c r="D1714" s="253"/>
      <c r="E1714" s="253"/>
      <c r="F1714" s="253"/>
      <c r="G1714" s="253"/>
      <c r="H1714" s="253"/>
      <c r="I1714" s="253"/>
    </row>
    <row r="1715" spans="1:9" x14ac:dyDescent="0.2">
      <c r="A1715" s="253"/>
      <c r="B1715" s="253"/>
      <c r="C1715" s="253"/>
      <c r="D1715" s="253"/>
      <c r="E1715" s="253"/>
      <c r="F1715" s="253"/>
      <c r="G1715" s="253"/>
      <c r="H1715" s="253"/>
      <c r="I1715" s="253"/>
    </row>
    <row r="1716" spans="1:9" x14ac:dyDescent="0.2">
      <c r="A1716" s="253"/>
      <c r="B1716" s="253"/>
      <c r="C1716" s="253"/>
      <c r="D1716" s="253"/>
      <c r="E1716" s="253"/>
      <c r="F1716" s="253"/>
      <c r="G1716" s="253"/>
      <c r="H1716" s="253"/>
      <c r="I1716" s="253"/>
    </row>
    <row r="1717" spans="1:9" x14ac:dyDescent="0.2">
      <c r="A1717" s="253"/>
      <c r="B1717" s="253"/>
      <c r="C1717" s="253"/>
      <c r="D1717" s="253"/>
      <c r="E1717" s="253"/>
      <c r="F1717" s="253"/>
      <c r="G1717" s="253"/>
      <c r="H1717" s="253"/>
      <c r="I1717" s="253"/>
    </row>
    <row r="1718" spans="1:9" x14ac:dyDescent="0.2">
      <c r="A1718" s="253"/>
      <c r="B1718" s="253"/>
      <c r="C1718" s="253"/>
      <c r="D1718" s="253"/>
      <c r="E1718" s="253"/>
      <c r="F1718" s="253"/>
      <c r="G1718" s="253"/>
      <c r="H1718" s="253"/>
      <c r="I1718" s="253"/>
    </row>
    <row r="1719" spans="1:9" x14ac:dyDescent="0.2">
      <c r="A1719" s="253"/>
      <c r="B1719" s="253"/>
      <c r="C1719" s="253"/>
      <c r="D1719" s="253"/>
      <c r="E1719" s="253"/>
      <c r="F1719" s="253"/>
      <c r="G1719" s="253"/>
      <c r="H1719" s="253"/>
      <c r="I1719" s="253"/>
    </row>
    <row r="1720" spans="1:9" x14ac:dyDescent="0.2">
      <c r="A1720" s="253"/>
      <c r="B1720" s="253"/>
      <c r="C1720" s="253"/>
      <c r="D1720" s="253"/>
      <c r="E1720" s="253"/>
      <c r="F1720" s="253"/>
      <c r="G1720" s="253"/>
      <c r="H1720" s="253"/>
      <c r="I1720" s="253"/>
    </row>
    <row r="1721" spans="1:9" x14ac:dyDescent="0.2">
      <c r="A1721" s="253"/>
      <c r="B1721" s="253"/>
      <c r="C1721" s="253"/>
      <c r="D1721" s="253"/>
      <c r="E1721" s="253"/>
      <c r="F1721" s="253"/>
      <c r="G1721" s="253"/>
      <c r="H1721" s="253"/>
      <c r="I1721" s="253"/>
    </row>
    <row r="1722" spans="1:9" x14ac:dyDescent="0.2">
      <c r="A1722" s="253"/>
      <c r="B1722" s="253"/>
      <c r="C1722" s="253"/>
      <c r="D1722" s="253"/>
      <c r="E1722" s="253"/>
      <c r="F1722" s="253"/>
      <c r="G1722" s="253"/>
      <c r="H1722" s="253"/>
      <c r="I1722" s="253"/>
    </row>
    <row r="1723" spans="1:9" x14ac:dyDescent="0.2">
      <c r="A1723" s="253"/>
      <c r="B1723" s="253"/>
      <c r="C1723" s="253"/>
      <c r="D1723" s="253"/>
      <c r="E1723" s="253"/>
      <c r="F1723" s="253"/>
      <c r="G1723" s="253"/>
      <c r="H1723" s="253"/>
      <c r="I1723" s="253"/>
    </row>
    <row r="1724" spans="1:9" x14ac:dyDescent="0.2">
      <c r="A1724" s="253"/>
      <c r="B1724" s="253"/>
      <c r="C1724" s="253"/>
      <c r="D1724" s="253"/>
      <c r="E1724" s="253"/>
      <c r="F1724" s="253"/>
      <c r="G1724" s="253"/>
      <c r="H1724" s="253"/>
      <c r="I1724" s="253"/>
    </row>
    <row r="1725" spans="1:9" x14ac:dyDescent="0.2">
      <c r="A1725" s="253"/>
      <c r="B1725" s="253"/>
      <c r="C1725" s="253"/>
      <c r="D1725" s="253"/>
      <c r="E1725" s="253"/>
      <c r="F1725" s="253"/>
      <c r="G1725" s="253"/>
      <c r="H1725" s="253"/>
      <c r="I1725" s="253"/>
    </row>
    <row r="1726" spans="1:9" x14ac:dyDescent="0.2">
      <c r="A1726" s="253"/>
      <c r="B1726" s="253"/>
      <c r="C1726" s="253"/>
      <c r="D1726" s="253"/>
      <c r="E1726" s="253"/>
      <c r="F1726" s="253"/>
      <c r="G1726" s="253"/>
      <c r="H1726" s="253"/>
      <c r="I1726" s="253"/>
    </row>
    <row r="1727" spans="1:9" x14ac:dyDescent="0.2">
      <c r="A1727" s="253"/>
      <c r="B1727" s="253"/>
      <c r="C1727" s="253"/>
      <c r="D1727" s="253"/>
      <c r="E1727" s="253"/>
      <c r="F1727" s="253"/>
      <c r="G1727" s="253"/>
      <c r="H1727" s="253"/>
      <c r="I1727" s="253"/>
    </row>
    <row r="1728" spans="1:9" x14ac:dyDescent="0.2">
      <c r="A1728" s="253"/>
      <c r="B1728" s="253"/>
      <c r="C1728" s="253"/>
      <c r="D1728" s="253"/>
      <c r="E1728" s="253"/>
      <c r="F1728" s="253"/>
      <c r="G1728" s="253"/>
      <c r="H1728" s="253"/>
      <c r="I1728" s="253"/>
    </row>
    <row r="1729" spans="1:9" x14ac:dyDescent="0.2">
      <c r="A1729" s="253"/>
      <c r="B1729" s="253"/>
      <c r="C1729" s="253"/>
      <c r="D1729" s="253"/>
      <c r="E1729" s="253"/>
      <c r="F1729" s="253"/>
      <c r="G1729" s="253"/>
      <c r="H1729" s="253"/>
      <c r="I1729" s="253"/>
    </row>
    <row r="1730" spans="1:9" x14ac:dyDescent="0.2">
      <c r="A1730" s="253"/>
      <c r="B1730" s="253"/>
      <c r="C1730" s="253"/>
      <c r="D1730" s="253"/>
      <c r="E1730" s="253"/>
      <c r="F1730" s="253"/>
      <c r="G1730" s="253"/>
      <c r="H1730" s="253"/>
      <c r="I1730" s="253"/>
    </row>
    <row r="1731" spans="1:9" x14ac:dyDescent="0.2">
      <c r="A1731" s="253"/>
      <c r="B1731" s="253"/>
      <c r="C1731" s="253"/>
      <c r="D1731" s="253"/>
      <c r="E1731" s="253"/>
      <c r="F1731" s="253"/>
      <c r="G1731" s="253"/>
      <c r="H1731" s="253"/>
      <c r="I1731" s="253"/>
    </row>
    <row r="1732" spans="1:9" x14ac:dyDescent="0.2">
      <c r="A1732" s="253"/>
      <c r="B1732" s="253"/>
      <c r="C1732" s="253"/>
      <c r="D1732" s="253"/>
      <c r="E1732" s="253"/>
      <c r="F1732" s="253"/>
      <c r="G1732" s="253"/>
      <c r="H1732" s="253"/>
      <c r="I1732" s="253"/>
    </row>
    <row r="1733" spans="1:9" x14ac:dyDescent="0.2">
      <c r="A1733" s="253"/>
      <c r="B1733" s="253"/>
      <c r="C1733" s="253"/>
      <c r="D1733" s="253"/>
      <c r="E1733" s="253"/>
      <c r="F1733" s="253"/>
      <c r="G1733" s="253"/>
      <c r="H1733" s="253"/>
      <c r="I1733" s="253"/>
    </row>
    <row r="1734" spans="1:9" x14ac:dyDescent="0.2">
      <c r="A1734" s="253"/>
      <c r="B1734" s="253"/>
      <c r="C1734" s="253"/>
      <c r="D1734" s="253"/>
      <c r="E1734" s="253"/>
      <c r="F1734" s="253"/>
      <c r="G1734" s="253"/>
      <c r="H1734" s="253"/>
      <c r="I1734" s="253"/>
    </row>
    <row r="1735" spans="1:9" x14ac:dyDescent="0.2">
      <c r="A1735" s="253"/>
      <c r="B1735" s="253"/>
      <c r="C1735" s="253"/>
      <c r="D1735" s="253"/>
      <c r="E1735" s="253"/>
      <c r="F1735" s="253"/>
      <c r="G1735" s="253"/>
      <c r="H1735" s="253"/>
      <c r="I1735" s="253"/>
    </row>
    <row r="1736" spans="1:9" x14ac:dyDescent="0.2">
      <c r="A1736" s="253"/>
      <c r="B1736" s="253"/>
      <c r="C1736" s="253"/>
      <c r="D1736" s="253"/>
      <c r="E1736" s="253"/>
      <c r="F1736" s="253"/>
      <c r="G1736" s="253"/>
      <c r="H1736" s="253"/>
      <c r="I1736" s="253"/>
    </row>
    <row r="1737" spans="1:9" x14ac:dyDescent="0.2">
      <c r="A1737" s="253"/>
      <c r="B1737" s="253"/>
      <c r="C1737" s="253"/>
      <c r="D1737" s="253"/>
      <c r="E1737" s="253"/>
      <c r="F1737" s="253"/>
      <c r="G1737" s="253"/>
      <c r="H1737" s="253"/>
      <c r="I1737" s="253"/>
    </row>
    <row r="1738" spans="1:9" x14ac:dyDescent="0.2">
      <c r="A1738" s="253"/>
      <c r="B1738" s="253"/>
      <c r="C1738" s="253"/>
      <c r="D1738" s="253"/>
      <c r="E1738" s="253"/>
      <c r="F1738" s="253"/>
      <c r="G1738" s="253"/>
      <c r="H1738" s="253"/>
      <c r="I1738" s="253"/>
    </row>
    <row r="1739" spans="1:9" x14ac:dyDescent="0.2">
      <c r="A1739" s="253"/>
      <c r="B1739" s="253"/>
      <c r="C1739" s="253"/>
      <c r="D1739" s="253"/>
      <c r="E1739" s="253"/>
      <c r="F1739" s="253"/>
      <c r="G1739" s="253"/>
      <c r="H1739" s="253"/>
      <c r="I1739" s="253"/>
    </row>
    <row r="1740" spans="1:9" x14ac:dyDescent="0.2">
      <c r="A1740" s="253"/>
      <c r="B1740" s="253"/>
      <c r="C1740" s="253"/>
      <c r="D1740" s="253"/>
      <c r="E1740" s="253"/>
      <c r="F1740" s="253"/>
      <c r="G1740" s="253"/>
      <c r="H1740" s="253"/>
      <c r="I1740" s="253"/>
    </row>
    <row r="1741" spans="1:9" x14ac:dyDescent="0.2">
      <c r="A1741" s="253"/>
      <c r="B1741" s="253"/>
      <c r="C1741" s="253"/>
      <c r="D1741" s="253"/>
      <c r="E1741" s="253"/>
      <c r="F1741" s="253"/>
      <c r="G1741" s="253"/>
      <c r="H1741" s="253"/>
      <c r="I1741" s="253"/>
    </row>
    <row r="1742" spans="1:9" x14ac:dyDescent="0.2">
      <c r="A1742" s="253"/>
      <c r="B1742" s="253"/>
      <c r="C1742" s="253"/>
      <c r="D1742" s="253"/>
      <c r="E1742" s="253"/>
      <c r="F1742" s="253"/>
      <c r="G1742" s="253"/>
      <c r="H1742" s="253"/>
      <c r="I1742" s="253"/>
    </row>
    <row r="1743" spans="1:9" x14ac:dyDescent="0.2">
      <c r="A1743" s="253"/>
      <c r="B1743" s="253"/>
      <c r="C1743" s="253"/>
      <c r="D1743" s="253"/>
      <c r="E1743" s="253"/>
      <c r="F1743" s="253"/>
      <c r="G1743" s="253"/>
      <c r="H1743" s="253"/>
      <c r="I1743" s="253"/>
    </row>
    <row r="1744" spans="1:9" x14ac:dyDescent="0.2">
      <c r="A1744" s="253"/>
      <c r="B1744" s="253"/>
      <c r="C1744" s="253"/>
      <c r="D1744" s="253"/>
      <c r="E1744" s="253"/>
      <c r="F1744" s="253"/>
      <c r="G1744" s="253"/>
      <c r="H1744" s="253"/>
      <c r="I1744" s="253"/>
    </row>
    <row r="1745" spans="1:9" x14ac:dyDescent="0.2">
      <c r="A1745" s="253"/>
      <c r="B1745" s="253"/>
      <c r="C1745" s="253"/>
      <c r="D1745" s="253"/>
      <c r="E1745" s="253"/>
      <c r="F1745" s="253"/>
      <c r="G1745" s="253"/>
      <c r="H1745" s="253"/>
      <c r="I1745" s="253"/>
    </row>
    <row r="1746" spans="1:9" x14ac:dyDescent="0.2">
      <c r="A1746" s="253"/>
      <c r="B1746" s="253"/>
      <c r="C1746" s="253"/>
      <c r="D1746" s="253"/>
      <c r="E1746" s="253"/>
      <c r="F1746" s="253"/>
      <c r="G1746" s="253"/>
      <c r="H1746" s="253"/>
      <c r="I1746" s="253"/>
    </row>
    <row r="1747" spans="1:9" x14ac:dyDescent="0.2">
      <c r="A1747" s="253"/>
      <c r="B1747" s="253"/>
      <c r="C1747" s="253"/>
      <c r="D1747" s="253"/>
      <c r="E1747" s="253"/>
      <c r="F1747" s="253"/>
      <c r="G1747" s="253"/>
      <c r="H1747" s="253"/>
      <c r="I1747" s="253"/>
    </row>
    <row r="1748" spans="1:9" x14ac:dyDescent="0.2">
      <c r="A1748" s="253"/>
      <c r="B1748" s="253"/>
      <c r="C1748" s="253"/>
      <c r="D1748" s="253"/>
      <c r="E1748" s="253"/>
      <c r="F1748" s="253"/>
      <c r="G1748" s="253"/>
      <c r="H1748" s="253"/>
      <c r="I1748" s="253"/>
    </row>
    <row r="1749" spans="1:9" x14ac:dyDescent="0.2">
      <c r="A1749" s="253"/>
      <c r="B1749" s="253"/>
      <c r="C1749" s="253"/>
      <c r="D1749" s="253"/>
      <c r="E1749" s="253"/>
      <c r="F1749" s="253"/>
      <c r="G1749" s="253"/>
      <c r="H1749" s="253"/>
      <c r="I1749" s="253"/>
    </row>
    <row r="1750" spans="1:9" x14ac:dyDescent="0.2">
      <c r="A1750" s="253"/>
      <c r="B1750" s="253"/>
      <c r="C1750" s="253"/>
      <c r="D1750" s="253"/>
      <c r="E1750" s="253"/>
      <c r="F1750" s="253"/>
      <c r="G1750" s="253"/>
      <c r="H1750" s="253"/>
      <c r="I1750" s="253"/>
    </row>
    <row r="1751" spans="1:9" x14ac:dyDescent="0.2">
      <c r="A1751" s="253"/>
      <c r="B1751" s="253"/>
      <c r="C1751" s="253"/>
      <c r="D1751" s="253"/>
      <c r="E1751" s="253"/>
      <c r="F1751" s="253"/>
      <c r="G1751" s="253"/>
      <c r="H1751" s="253"/>
      <c r="I1751" s="253"/>
    </row>
    <row r="1752" spans="1:9" x14ac:dyDescent="0.2">
      <c r="A1752" s="253"/>
      <c r="B1752" s="253"/>
      <c r="C1752" s="253"/>
      <c r="D1752" s="253"/>
      <c r="E1752" s="253"/>
      <c r="F1752" s="253"/>
      <c r="G1752" s="253"/>
      <c r="H1752" s="253"/>
      <c r="I1752" s="253"/>
    </row>
    <row r="1753" spans="1:9" x14ac:dyDescent="0.2">
      <c r="A1753" s="253"/>
      <c r="B1753" s="253"/>
      <c r="C1753" s="253"/>
      <c r="D1753" s="253"/>
      <c r="E1753" s="253"/>
      <c r="F1753" s="253"/>
      <c r="G1753" s="253"/>
      <c r="H1753" s="253"/>
      <c r="I1753" s="253"/>
    </row>
    <row r="1754" spans="1:9" x14ac:dyDescent="0.2">
      <c r="A1754" s="253"/>
      <c r="B1754" s="253"/>
      <c r="C1754" s="253"/>
      <c r="D1754" s="253"/>
      <c r="E1754" s="253"/>
      <c r="F1754" s="253"/>
      <c r="G1754" s="253"/>
      <c r="H1754" s="253"/>
      <c r="I1754" s="253"/>
    </row>
    <row r="1755" spans="1:9" x14ac:dyDescent="0.2">
      <c r="A1755" s="253"/>
      <c r="B1755" s="253"/>
      <c r="C1755" s="253"/>
      <c r="D1755" s="253"/>
      <c r="E1755" s="253"/>
      <c r="F1755" s="253"/>
      <c r="G1755" s="253"/>
      <c r="H1755" s="253"/>
      <c r="I1755" s="253"/>
    </row>
    <row r="1756" spans="1:9" x14ac:dyDescent="0.2">
      <c r="A1756" s="253"/>
      <c r="B1756" s="253"/>
      <c r="C1756" s="253"/>
      <c r="D1756" s="253"/>
      <c r="E1756" s="253"/>
      <c r="F1756" s="253"/>
      <c r="G1756" s="253"/>
      <c r="H1756" s="253"/>
      <c r="I1756" s="253"/>
    </row>
    <row r="1757" spans="1:9" x14ac:dyDescent="0.2">
      <c r="A1757" s="253"/>
      <c r="B1757" s="253"/>
      <c r="C1757" s="253"/>
      <c r="D1757" s="253"/>
      <c r="E1757" s="253"/>
      <c r="F1757" s="253"/>
      <c r="G1757" s="253"/>
      <c r="H1757" s="253"/>
      <c r="I1757" s="253"/>
    </row>
    <row r="1758" spans="1:9" x14ac:dyDescent="0.2">
      <c r="A1758" s="253"/>
      <c r="B1758" s="253"/>
      <c r="C1758" s="253"/>
      <c r="D1758" s="253"/>
      <c r="E1758" s="253"/>
      <c r="F1758" s="253"/>
      <c r="G1758" s="253"/>
      <c r="H1758" s="253"/>
      <c r="I1758" s="253"/>
    </row>
    <row r="1759" spans="1:9" x14ac:dyDescent="0.2">
      <c r="A1759" s="253"/>
      <c r="B1759" s="253"/>
      <c r="C1759" s="253"/>
      <c r="D1759" s="253"/>
      <c r="E1759" s="253"/>
      <c r="F1759" s="253"/>
      <c r="G1759" s="253"/>
      <c r="H1759" s="253"/>
      <c r="I1759" s="253"/>
    </row>
    <row r="1760" spans="1:9" x14ac:dyDescent="0.2">
      <c r="A1760" s="253"/>
      <c r="B1760" s="253"/>
      <c r="C1760" s="253"/>
      <c r="D1760" s="253"/>
      <c r="E1760" s="253"/>
      <c r="F1760" s="253"/>
      <c r="G1760" s="253"/>
      <c r="H1760" s="253"/>
      <c r="I1760" s="253"/>
    </row>
    <row r="1761" spans="1:9" x14ac:dyDescent="0.2">
      <c r="A1761" s="253"/>
      <c r="B1761" s="253"/>
      <c r="C1761" s="253"/>
      <c r="D1761" s="253"/>
      <c r="E1761" s="253"/>
      <c r="F1761" s="253"/>
      <c r="G1761" s="253"/>
      <c r="H1761" s="253"/>
      <c r="I1761" s="253"/>
    </row>
    <row r="1762" spans="1:9" x14ac:dyDescent="0.2">
      <c r="A1762" s="253"/>
      <c r="B1762" s="253"/>
      <c r="C1762" s="253"/>
      <c r="D1762" s="253"/>
      <c r="E1762" s="253"/>
      <c r="F1762" s="253"/>
      <c r="G1762" s="253"/>
      <c r="H1762" s="253"/>
      <c r="I1762" s="253"/>
    </row>
    <row r="1763" spans="1:9" x14ac:dyDescent="0.2">
      <c r="A1763" s="253"/>
      <c r="B1763" s="253"/>
      <c r="C1763" s="253"/>
      <c r="D1763" s="253"/>
      <c r="E1763" s="253"/>
      <c r="F1763" s="253"/>
      <c r="G1763" s="253"/>
      <c r="H1763" s="253"/>
      <c r="I1763" s="253"/>
    </row>
    <row r="1764" spans="1:9" x14ac:dyDescent="0.2">
      <c r="A1764" s="253"/>
      <c r="B1764" s="253"/>
      <c r="C1764" s="253"/>
      <c r="D1764" s="253"/>
      <c r="E1764" s="253"/>
      <c r="F1764" s="253"/>
      <c r="G1764" s="253"/>
      <c r="H1764" s="253"/>
      <c r="I1764" s="253"/>
    </row>
    <row r="1765" spans="1:9" x14ac:dyDescent="0.2">
      <c r="A1765" s="253"/>
      <c r="B1765" s="253"/>
      <c r="C1765" s="253"/>
      <c r="D1765" s="253"/>
      <c r="E1765" s="253"/>
      <c r="F1765" s="253"/>
      <c r="G1765" s="253"/>
      <c r="H1765" s="253"/>
      <c r="I1765" s="253"/>
    </row>
    <row r="1766" spans="1:9" x14ac:dyDescent="0.2">
      <c r="A1766" s="253"/>
      <c r="B1766" s="253"/>
      <c r="C1766" s="253"/>
      <c r="D1766" s="253"/>
      <c r="E1766" s="253"/>
      <c r="F1766" s="253"/>
      <c r="G1766" s="253"/>
      <c r="H1766" s="253"/>
      <c r="I1766" s="253"/>
    </row>
    <row r="1767" spans="1:9" x14ac:dyDescent="0.2">
      <c r="A1767" s="253"/>
      <c r="B1767" s="253"/>
      <c r="C1767" s="253"/>
      <c r="D1767" s="253"/>
      <c r="E1767" s="253"/>
      <c r="F1767" s="253"/>
      <c r="G1767" s="253"/>
      <c r="H1767" s="253"/>
      <c r="I1767" s="253"/>
    </row>
    <row r="1768" spans="1:9" x14ac:dyDescent="0.2">
      <c r="A1768" s="253"/>
      <c r="B1768" s="253"/>
      <c r="C1768" s="253"/>
      <c r="D1768" s="253"/>
      <c r="E1768" s="253"/>
      <c r="F1768" s="253"/>
      <c r="G1768" s="253"/>
      <c r="H1768" s="253"/>
      <c r="I1768" s="253"/>
    </row>
    <row r="1769" spans="1:9" x14ac:dyDescent="0.2">
      <c r="A1769" s="253"/>
      <c r="B1769" s="253"/>
      <c r="C1769" s="253"/>
      <c r="D1769" s="253"/>
      <c r="E1769" s="253"/>
      <c r="F1769" s="253"/>
      <c r="G1769" s="253"/>
      <c r="H1769" s="253"/>
      <c r="I1769" s="253"/>
    </row>
    <row r="1770" spans="1:9" x14ac:dyDescent="0.2">
      <c r="A1770" s="253"/>
      <c r="B1770" s="253"/>
      <c r="C1770" s="253"/>
      <c r="D1770" s="253"/>
      <c r="E1770" s="253"/>
      <c r="F1770" s="253"/>
      <c r="G1770" s="253"/>
      <c r="H1770" s="253"/>
      <c r="I1770" s="253"/>
    </row>
    <row r="1771" spans="1:9" x14ac:dyDescent="0.2">
      <c r="A1771" s="253"/>
      <c r="B1771" s="253"/>
      <c r="C1771" s="253"/>
      <c r="D1771" s="253"/>
      <c r="E1771" s="253"/>
      <c r="F1771" s="253"/>
      <c r="G1771" s="253"/>
      <c r="H1771" s="253"/>
      <c r="I1771" s="253"/>
    </row>
    <row r="1772" spans="1:9" x14ac:dyDescent="0.2">
      <c r="A1772" s="253"/>
      <c r="B1772" s="253"/>
      <c r="C1772" s="253"/>
      <c r="D1772" s="253"/>
      <c r="E1772" s="253"/>
      <c r="F1772" s="253"/>
      <c r="G1772" s="253"/>
      <c r="H1772" s="253"/>
      <c r="I1772" s="253"/>
    </row>
    <row r="1773" spans="1:9" x14ac:dyDescent="0.2">
      <c r="A1773" s="253"/>
      <c r="B1773" s="253"/>
      <c r="C1773" s="253"/>
      <c r="D1773" s="253"/>
      <c r="E1773" s="253"/>
      <c r="F1773" s="253"/>
      <c r="G1773" s="253"/>
      <c r="H1773" s="253"/>
      <c r="I1773" s="253"/>
    </row>
    <row r="1774" spans="1:9" x14ac:dyDescent="0.2">
      <c r="A1774" s="253"/>
      <c r="B1774" s="253"/>
      <c r="C1774" s="253"/>
      <c r="D1774" s="253"/>
      <c r="E1774" s="253"/>
      <c r="F1774" s="253"/>
      <c r="G1774" s="253"/>
      <c r="H1774" s="253"/>
      <c r="I1774" s="253"/>
    </row>
    <row r="1775" spans="1:9" x14ac:dyDescent="0.2">
      <c r="A1775" s="253"/>
      <c r="B1775" s="253"/>
      <c r="C1775" s="253"/>
      <c r="D1775" s="253"/>
      <c r="E1775" s="253"/>
      <c r="F1775" s="253"/>
      <c r="G1775" s="253"/>
      <c r="H1775" s="253"/>
      <c r="I1775" s="253"/>
    </row>
    <row r="1776" spans="1:9" x14ac:dyDescent="0.2">
      <c r="A1776" s="253"/>
      <c r="B1776" s="253"/>
      <c r="C1776" s="253"/>
      <c r="D1776" s="253"/>
      <c r="E1776" s="253"/>
      <c r="F1776" s="253"/>
      <c r="G1776" s="253"/>
      <c r="H1776" s="253"/>
      <c r="I1776" s="253"/>
    </row>
    <row r="1777" spans="1:9" x14ac:dyDescent="0.2">
      <c r="A1777" s="253"/>
      <c r="B1777" s="253"/>
      <c r="C1777" s="253"/>
      <c r="D1777" s="253"/>
      <c r="E1777" s="253"/>
      <c r="F1777" s="253"/>
      <c r="G1777" s="253"/>
      <c r="H1777" s="253"/>
      <c r="I1777" s="253"/>
    </row>
    <row r="1778" spans="1:9" x14ac:dyDescent="0.2">
      <c r="A1778" s="253"/>
      <c r="B1778" s="253"/>
      <c r="C1778" s="253"/>
      <c r="D1778" s="253"/>
      <c r="E1778" s="253"/>
      <c r="F1778" s="253"/>
      <c r="G1778" s="253"/>
      <c r="H1778" s="253"/>
      <c r="I1778" s="253"/>
    </row>
    <row r="1779" spans="1:9" x14ac:dyDescent="0.2">
      <c r="A1779" s="253"/>
      <c r="B1779" s="253"/>
      <c r="C1779" s="253"/>
      <c r="D1779" s="253"/>
      <c r="E1779" s="253"/>
      <c r="F1779" s="253"/>
      <c r="G1779" s="253"/>
      <c r="H1779" s="253"/>
      <c r="I1779" s="253"/>
    </row>
    <row r="1780" spans="1:9" x14ac:dyDescent="0.2">
      <c r="A1780" s="253"/>
      <c r="B1780" s="253"/>
      <c r="C1780" s="253"/>
      <c r="D1780" s="253"/>
      <c r="E1780" s="253"/>
      <c r="F1780" s="253"/>
      <c r="G1780" s="253"/>
      <c r="H1780" s="253"/>
      <c r="I1780" s="253"/>
    </row>
    <row r="1781" spans="1:9" x14ac:dyDescent="0.2">
      <c r="A1781" s="253"/>
      <c r="B1781" s="253"/>
      <c r="C1781" s="253"/>
      <c r="D1781" s="253"/>
      <c r="E1781" s="253"/>
      <c r="F1781" s="253"/>
      <c r="G1781" s="253"/>
      <c r="H1781" s="253"/>
      <c r="I1781" s="253"/>
    </row>
    <row r="1782" spans="1:9" x14ac:dyDescent="0.2">
      <c r="A1782" s="253"/>
      <c r="B1782" s="253"/>
      <c r="C1782" s="253"/>
      <c r="D1782" s="253"/>
      <c r="E1782" s="253"/>
      <c r="F1782" s="253"/>
      <c r="G1782" s="253"/>
      <c r="H1782" s="253"/>
      <c r="I1782" s="253"/>
    </row>
    <row r="1783" spans="1:9" x14ac:dyDescent="0.2">
      <c r="A1783" s="253"/>
      <c r="B1783" s="253"/>
      <c r="C1783" s="253"/>
      <c r="D1783" s="253"/>
      <c r="E1783" s="253"/>
      <c r="F1783" s="253"/>
      <c r="G1783" s="253"/>
      <c r="H1783" s="253"/>
      <c r="I1783" s="253"/>
    </row>
    <row r="1784" spans="1:9" x14ac:dyDescent="0.2">
      <c r="A1784" s="253"/>
      <c r="B1784" s="253"/>
      <c r="C1784" s="253"/>
      <c r="D1784" s="253"/>
      <c r="E1784" s="253"/>
      <c r="F1784" s="253"/>
      <c r="G1784" s="253"/>
      <c r="H1784" s="253"/>
      <c r="I1784" s="253"/>
    </row>
    <row r="1785" spans="1:9" x14ac:dyDescent="0.2">
      <c r="A1785" s="253"/>
      <c r="B1785" s="253"/>
      <c r="C1785" s="253"/>
      <c r="D1785" s="253"/>
      <c r="E1785" s="253"/>
      <c r="F1785" s="253"/>
      <c r="G1785" s="253"/>
      <c r="H1785" s="253"/>
      <c r="I1785" s="253"/>
    </row>
    <row r="1786" spans="1:9" x14ac:dyDescent="0.2">
      <c r="A1786" s="253"/>
      <c r="B1786" s="253"/>
      <c r="C1786" s="253"/>
      <c r="D1786" s="253"/>
      <c r="E1786" s="253"/>
      <c r="F1786" s="253"/>
      <c r="G1786" s="253"/>
      <c r="H1786" s="253"/>
      <c r="I1786" s="253"/>
    </row>
    <row r="1787" spans="1:9" x14ac:dyDescent="0.2">
      <c r="A1787" s="253"/>
      <c r="B1787" s="253"/>
      <c r="C1787" s="253"/>
      <c r="D1787" s="253"/>
      <c r="E1787" s="253"/>
      <c r="F1787" s="253"/>
      <c r="G1787" s="253"/>
      <c r="H1787" s="253"/>
      <c r="I1787" s="253"/>
    </row>
    <row r="1788" spans="1:9" x14ac:dyDescent="0.2">
      <c r="A1788" s="253"/>
      <c r="B1788" s="253"/>
      <c r="C1788" s="253"/>
      <c r="D1788" s="253"/>
      <c r="E1788" s="253"/>
      <c r="F1788" s="253"/>
      <c r="G1788" s="253"/>
      <c r="H1788" s="253"/>
      <c r="I1788" s="253"/>
    </row>
    <row r="1789" spans="1:9" x14ac:dyDescent="0.2">
      <c r="A1789" s="253"/>
      <c r="B1789" s="253"/>
      <c r="C1789" s="253"/>
      <c r="D1789" s="253"/>
      <c r="E1789" s="253"/>
      <c r="F1789" s="253"/>
      <c r="G1789" s="253"/>
      <c r="H1789" s="253"/>
      <c r="I1789" s="253"/>
    </row>
    <row r="1790" spans="1:9" x14ac:dyDescent="0.2">
      <c r="A1790" s="253"/>
      <c r="B1790" s="253"/>
      <c r="C1790" s="253"/>
      <c r="D1790" s="253"/>
      <c r="E1790" s="253"/>
      <c r="F1790" s="253"/>
      <c r="G1790" s="253"/>
      <c r="H1790" s="253"/>
      <c r="I1790" s="253"/>
    </row>
    <row r="1791" spans="1:9" x14ac:dyDescent="0.2">
      <c r="A1791" s="253"/>
      <c r="B1791" s="253"/>
      <c r="C1791" s="253"/>
      <c r="D1791" s="253"/>
      <c r="E1791" s="253"/>
      <c r="F1791" s="253"/>
      <c r="G1791" s="253"/>
      <c r="H1791" s="253"/>
      <c r="I1791" s="253"/>
    </row>
    <row r="1792" spans="1:9" x14ac:dyDescent="0.2">
      <c r="A1792" s="253"/>
      <c r="B1792" s="253"/>
      <c r="C1792" s="253"/>
      <c r="D1792" s="253"/>
      <c r="E1792" s="253"/>
      <c r="F1792" s="253"/>
      <c r="G1792" s="253"/>
      <c r="H1792" s="253"/>
      <c r="I1792" s="253"/>
    </row>
    <row r="1793" spans="1:9" x14ac:dyDescent="0.2">
      <c r="A1793" s="253"/>
      <c r="B1793" s="253"/>
      <c r="C1793" s="253"/>
      <c r="D1793" s="253"/>
      <c r="E1793" s="253"/>
      <c r="F1793" s="253"/>
      <c r="G1793" s="253"/>
      <c r="H1793" s="253"/>
      <c r="I1793" s="253"/>
    </row>
    <row r="1794" spans="1:9" x14ac:dyDescent="0.2">
      <c r="A1794" s="253"/>
      <c r="B1794" s="253"/>
      <c r="C1794" s="253"/>
      <c r="D1794" s="253"/>
      <c r="E1794" s="253"/>
      <c r="F1794" s="253"/>
      <c r="G1794" s="253"/>
      <c r="H1794" s="253"/>
      <c r="I1794" s="253"/>
    </row>
    <row r="1795" spans="1:9" x14ac:dyDescent="0.2">
      <c r="A1795" s="253"/>
      <c r="B1795" s="253"/>
      <c r="C1795" s="253"/>
      <c r="D1795" s="253"/>
      <c r="E1795" s="253"/>
      <c r="F1795" s="253"/>
      <c r="G1795" s="253"/>
      <c r="H1795" s="253"/>
      <c r="I1795" s="253"/>
    </row>
    <row r="1796" spans="1:9" x14ac:dyDescent="0.2">
      <c r="A1796" s="253"/>
      <c r="B1796" s="253"/>
      <c r="C1796" s="253"/>
      <c r="D1796" s="253"/>
      <c r="E1796" s="253"/>
      <c r="F1796" s="253"/>
      <c r="G1796" s="253"/>
      <c r="H1796" s="253"/>
      <c r="I1796" s="253"/>
    </row>
    <row r="1797" spans="1:9" x14ac:dyDescent="0.2">
      <c r="A1797" s="253"/>
      <c r="B1797" s="253"/>
      <c r="C1797" s="253"/>
      <c r="D1797" s="253"/>
      <c r="E1797" s="253"/>
      <c r="F1797" s="253"/>
      <c r="G1797" s="253"/>
      <c r="H1797" s="253"/>
      <c r="I1797" s="253"/>
    </row>
    <row r="1798" spans="1:9" x14ac:dyDescent="0.2">
      <c r="A1798" s="253"/>
      <c r="B1798" s="253"/>
      <c r="C1798" s="253"/>
      <c r="D1798" s="253"/>
      <c r="E1798" s="253"/>
      <c r="F1798" s="253"/>
      <c r="G1798" s="253"/>
      <c r="H1798" s="253"/>
      <c r="I1798" s="253"/>
    </row>
    <row r="1799" spans="1:9" x14ac:dyDescent="0.2">
      <c r="A1799" s="253"/>
      <c r="B1799" s="253"/>
      <c r="C1799" s="253"/>
      <c r="D1799" s="253"/>
      <c r="E1799" s="253"/>
      <c r="F1799" s="253"/>
      <c r="G1799" s="253"/>
      <c r="H1799" s="253"/>
      <c r="I1799" s="253"/>
    </row>
    <row r="1800" spans="1:9" x14ac:dyDescent="0.2">
      <c r="A1800" s="253"/>
      <c r="B1800" s="253"/>
      <c r="C1800" s="253"/>
      <c r="D1800" s="253"/>
      <c r="E1800" s="253"/>
      <c r="F1800" s="253"/>
      <c r="G1800" s="253"/>
      <c r="H1800" s="253"/>
      <c r="I1800" s="253"/>
    </row>
    <row r="1801" spans="1:9" x14ac:dyDescent="0.2">
      <c r="A1801" s="253"/>
      <c r="B1801" s="253"/>
      <c r="C1801" s="253"/>
      <c r="D1801" s="253"/>
      <c r="E1801" s="253"/>
      <c r="F1801" s="253"/>
      <c r="G1801" s="253"/>
      <c r="H1801" s="253"/>
      <c r="I1801" s="253"/>
    </row>
    <row r="1802" spans="1:9" x14ac:dyDescent="0.2">
      <c r="A1802" s="253"/>
      <c r="B1802" s="253"/>
      <c r="C1802" s="253"/>
      <c r="D1802" s="253"/>
      <c r="E1802" s="253"/>
      <c r="F1802" s="253"/>
      <c r="G1802" s="253"/>
      <c r="H1802" s="253"/>
      <c r="I1802" s="253"/>
    </row>
    <row r="1803" spans="1:9" x14ac:dyDescent="0.2">
      <c r="A1803" s="253"/>
      <c r="B1803" s="253"/>
      <c r="C1803" s="253"/>
      <c r="D1803" s="253"/>
      <c r="E1803" s="253"/>
      <c r="F1803" s="253"/>
      <c r="G1803" s="253"/>
      <c r="H1803" s="253"/>
      <c r="I1803" s="253"/>
    </row>
    <row r="1804" spans="1:9" x14ac:dyDescent="0.2">
      <c r="A1804" s="253"/>
      <c r="B1804" s="253"/>
      <c r="C1804" s="253"/>
      <c r="D1804" s="253"/>
      <c r="E1804" s="253"/>
      <c r="F1804" s="253"/>
      <c r="G1804" s="253"/>
      <c r="H1804" s="253"/>
      <c r="I1804" s="253"/>
    </row>
    <row r="1805" spans="1:9" x14ac:dyDescent="0.2">
      <c r="A1805" s="253"/>
      <c r="B1805" s="253"/>
      <c r="C1805" s="253"/>
      <c r="D1805" s="253"/>
      <c r="E1805" s="253"/>
      <c r="F1805" s="253"/>
      <c r="G1805" s="253"/>
      <c r="H1805" s="253"/>
      <c r="I1805" s="253"/>
    </row>
    <row r="1806" spans="1:9" x14ac:dyDescent="0.2">
      <c r="A1806" s="253"/>
      <c r="B1806" s="253"/>
      <c r="C1806" s="253"/>
      <c r="D1806" s="253"/>
      <c r="E1806" s="253"/>
      <c r="F1806" s="253"/>
      <c r="G1806" s="253"/>
      <c r="H1806" s="253"/>
      <c r="I1806" s="253"/>
    </row>
    <row r="1807" spans="1:9" x14ac:dyDescent="0.2">
      <c r="A1807" s="253"/>
      <c r="B1807" s="253"/>
      <c r="C1807" s="253"/>
      <c r="D1807" s="253"/>
      <c r="E1807" s="253"/>
      <c r="F1807" s="253"/>
      <c r="G1807" s="253"/>
      <c r="H1807" s="253"/>
      <c r="I1807" s="253"/>
    </row>
    <row r="1808" spans="1:9" x14ac:dyDescent="0.2">
      <c r="A1808" s="253"/>
      <c r="B1808" s="253"/>
      <c r="C1808" s="253"/>
      <c r="D1808" s="253"/>
      <c r="E1808" s="253"/>
      <c r="F1808" s="253"/>
      <c r="G1808" s="253"/>
      <c r="H1808" s="253"/>
      <c r="I1808" s="253"/>
    </row>
    <row r="1809" spans="1:9" x14ac:dyDescent="0.2">
      <c r="A1809" s="253"/>
      <c r="B1809" s="253"/>
      <c r="C1809" s="253"/>
      <c r="D1809" s="253"/>
      <c r="E1809" s="253"/>
      <c r="F1809" s="253"/>
      <c r="G1809" s="253"/>
      <c r="H1809" s="253"/>
      <c r="I1809" s="253"/>
    </row>
    <row r="1810" spans="1:9" x14ac:dyDescent="0.2">
      <c r="A1810" s="253"/>
      <c r="B1810" s="253"/>
      <c r="C1810" s="253"/>
      <c r="D1810" s="253"/>
      <c r="E1810" s="253"/>
      <c r="F1810" s="253"/>
      <c r="G1810" s="253"/>
      <c r="H1810" s="253"/>
      <c r="I1810" s="253"/>
    </row>
    <row r="1811" spans="1:9" x14ac:dyDescent="0.2">
      <c r="A1811" s="253"/>
      <c r="B1811" s="253"/>
      <c r="C1811" s="253"/>
      <c r="D1811" s="253"/>
      <c r="E1811" s="253"/>
      <c r="F1811" s="253"/>
      <c r="G1811" s="253"/>
      <c r="H1811" s="253"/>
      <c r="I1811" s="253"/>
    </row>
    <row r="1812" spans="1:9" x14ac:dyDescent="0.2">
      <c r="A1812" s="253"/>
      <c r="B1812" s="253"/>
      <c r="C1812" s="253"/>
      <c r="D1812" s="253"/>
      <c r="E1812" s="253"/>
      <c r="F1812" s="253"/>
      <c r="G1812" s="253"/>
      <c r="H1812" s="253"/>
      <c r="I1812" s="253"/>
    </row>
    <row r="1813" spans="1:9" x14ac:dyDescent="0.2">
      <c r="A1813" s="253"/>
      <c r="B1813" s="253"/>
      <c r="C1813" s="253"/>
      <c r="D1813" s="253"/>
      <c r="E1813" s="253"/>
      <c r="F1813" s="253"/>
      <c r="G1813" s="253"/>
      <c r="H1813" s="253"/>
      <c r="I1813" s="253"/>
    </row>
    <row r="1814" spans="1:9" x14ac:dyDescent="0.2">
      <c r="A1814" s="253"/>
      <c r="B1814" s="253"/>
      <c r="C1814" s="253"/>
      <c r="D1814" s="253"/>
      <c r="E1814" s="253"/>
      <c r="F1814" s="253"/>
      <c r="G1814" s="253"/>
      <c r="H1814" s="253"/>
      <c r="I1814" s="253"/>
    </row>
    <row r="1815" spans="1:9" x14ac:dyDescent="0.2">
      <c r="A1815" s="253"/>
      <c r="B1815" s="253"/>
      <c r="C1815" s="253"/>
      <c r="D1815" s="253"/>
      <c r="E1815" s="253"/>
      <c r="F1815" s="253"/>
      <c r="G1815" s="253"/>
      <c r="H1815" s="253"/>
      <c r="I1815" s="253"/>
    </row>
    <row r="1816" spans="1:9" x14ac:dyDescent="0.2">
      <c r="A1816" s="253"/>
      <c r="B1816" s="253"/>
      <c r="C1816" s="253"/>
      <c r="D1816" s="253"/>
      <c r="E1816" s="253"/>
      <c r="F1816" s="253"/>
      <c r="G1816" s="253"/>
      <c r="H1816" s="253"/>
      <c r="I1816" s="253"/>
    </row>
    <row r="1817" spans="1:9" x14ac:dyDescent="0.2">
      <c r="A1817" s="253"/>
      <c r="B1817" s="253"/>
      <c r="C1817" s="253"/>
      <c r="D1817" s="253"/>
      <c r="E1817" s="253"/>
      <c r="F1817" s="253"/>
      <c r="G1817" s="253"/>
      <c r="H1817" s="253"/>
      <c r="I1817" s="253"/>
    </row>
    <row r="1818" spans="1:9" x14ac:dyDescent="0.2">
      <c r="A1818" s="253"/>
      <c r="B1818" s="253"/>
      <c r="C1818" s="253"/>
      <c r="D1818" s="253"/>
      <c r="E1818" s="253"/>
      <c r="F1818" s="253"/>
      <c r="G1818" s="253"/>
      <c r="H1818" s="253"/>
      <c r="I1818" s="253"/>
    </row>
    <row r="1819" spans="1:9" x14ac:dyDescent="0.2">
      <c r="A1819" s="253"/>
      <c r="B1819" s="253"/>
      <c r="C1819" s="253"/>
      <c r="D1819" s="253"/>
      <c r="E1819" s="253"/>
      <c r="F1819" s="253"/>
      <c r="G1819" s="253"/>
      <c r="H1819" s="253"/>
      <c r="I1819" s="253"/>
    </row>
    <row r="1820" spans="1:9" x14ac:dyDescent="0.2">
      <c r="A1820" s="253"/>
      <c r="B1820" s="253"/>
      <c r="C1820" s="253"/>
      <c r="D1820" s="253"/>
      <c r="E1820" s="253"/>
      <c r="F1820" s="253"/>
      <c r="G1820" s="253"/>
      <c r="H1820" s="253"/>
      <c r="I1820" s="253"/>
    </row>
    <row r="1821" spans="1:9" x14ac:dyDescent="0.2">
      <c r="A1821" s="253"/>
      <c r="B1821" s="253"/>
      <c r="C1821" s="253"/>
      <c r="D1821" s="253"/>
      <c r="E1821" s="253"/>
      <c r="F1821" s="253"/>
      <c r="G1821" s="253"/>
      <c r="H1821" s="253"/>
      <c r="I1821" s="253"/>
    </row>
    <row r="1822" spans="1:9" x14ac:dyDescent="0.2">
      <c r="A1822" s="253"/>
      <c r="B1822" s="253"/>
      <c r="C1822" s="253"/>
      <c r="D1822" s="253"/>
      <c r="E1822" s="253"/>
      <c r="F1822" s="253"/>
      <c r="G1822" s="253"/>
      <c r="H1822" s="253"/>
      <c r="I1822" s="253"/>
    </row>
    <row r="1823" spans="1:9" x14ac:dyDescent="0.2">
      <c r="A1823" s="253"/>
      <c r="B1823" s="253"/>
      <c r="C1823" s="253"/>
      <c r="D1823" s="253"/>
      <c r="E1823" s="253"/>
      <c r="F1823" s="253"/>
      <c r="G1823" s="253"/>
      <c r="H1823" s="253"/>
      <c r="I1823" s="253"/>
    </row>
    <row r="1824" spans="1:9" x14ac:dyDescent="0.2">
      <c r="A1824" s="253"/>
      <c r="B1824" s="253"/>
      <c r="C1824" s="253"/>
      <c r="D1824" s="253"/>
      <c r="E1824" s="253"/>
      <c r="F1824" s="253"/>
      <c r="G1824" s="253"/>
      <c r="H1824" s="253"/>
      <c r="I1824" s="253"/>
    </row>
    <row r="1825" spans="1:9" x14ac:dyDescent="0.2">
      <c r="A1825" s="253"/>
      <c r="B1825" s="253"/>
      <c r="C1825" s="253"/>
      <c r="D1825" s="253"/>
      <c r="E1825" s="253"/>
      <c r="F1825" s="253"/>
      <c r="G1825" s="253"/>
      <c r="H1825" s="253"/>
      <c r="I1825" s="253"/>
    </row>
    <row r="1826" spans="1:9" x14ac:dyDescent="0.2">
      <c r="A1826" s="253"/>
      <c r="B1826" s="253"/>
      <c r="C1826" s="253"/>
      <c r="D1826" s="253"/>
      <c r="E1826" s="253"/>
      <c r="F1826" s="253"/>
      <c r="G1826" s="253"/>
      <c r="H1826" s="253"/>
      <c r="I1826" s="253"/>
    </row>
    <row r="1827" spans="1:9" x14ac:dyDescent="0.2">
      <c r="A1827" s="253"/>
      <c r="B1827" s="253"/>
      <c r="C1827" s="253"/>
      <c r="D1827" s="253"/>
      <c r="E1827" s="253"/>
      <c r="F1827" s="253"/>
      <c r="G1827" s="253"/>
      <c r="H1827" s="253"/>
      <c r="I1827" s="253"/>
    </row>
    <row r="1828" spans="1:9" x14ac:dyDescent="0.2">
      <c r="A1828" s="253"/>
      <c r="B1828" s="253"/>
      <c r="C1828" s="253"/>
      <c r="D1828" s="253"/>
      <c r="E1828" s="253"/>
      <c r="F1828" s="253"/>
      <c r="G1828" s="253"/>
      <c r="H1828" s="253"/>
      <c r="I1828" s="253"/>
    </row>
    <row r="1829" spans="1:9" x14ac:dyDescent="0.2">
      <c r="A1829" s="253"/>
      <c r="B1829" s="253"/>
      <c r="C1829" s="253"/>
      <c r="D1829" s="253"/>
      <c r="E1829" s="253"/>
      <c r="F1829" s="253"/>
      <c r="G1829" s="253"/>
      <c r="H1829" s="253"/>
      <c r="I1829" s="253"/>
    </row>
    <row r="1830" spans="1:9" x14ac:dyDescent="0.2">
      <c r="A1830" s="253"/>
      <c r="B1830" s="253"/>
      <c r="C1830" s="253"/>
      <c r="D1830" s="253"/>
      <c r="E1830" s="253"/>
      <c r="F1830" s="253"/>
      <c r="G1830" s="253"/>
      <c r="H1830" s="253"/>
      <c r="I1830" s="253"/>
    </row>
    <row r="1831" spans="1:9" x14ac:dyDescent="0.2">
      <c r="A1831" s="253"/>
      <c r="B1831" s="253"/>
      <c r="C1831" s="253"/>
      <c r="D1831" s="253"/>
      <c r="E1831" s="253"/>
      <c r="F1831" s="253"/>
      <c r="G1831" s="253"/>
      <c r="H1831" s="253"/>
      <c r="I1831" s="253"/>
    </row>
    <row r="1832" spans="1:9" x14ac:dyDescent="0.2">
      <c r="A1832" s="253"/>
      <c r="B1832" s="253"/>
      <c r="C1832" s="253"/>
      <c r="D1832" s="253"/>
      <c r="E1832" s="253"/>
      <c r="F1832" s="253"/>
      <c r="G1832" s="253"/>
      <c r="H1832" s="253"/>
      <c r="I1832" s="253"/>
    </row>
    <row r="1833" spans="1:9" x14ac:dyDescent="0.2">
      <c r="A1833" s="253"/>
      <c r="B1833" s="253"/>
      <c r="C1833" s="253"/>
      <c r="D1833" s="253"/>
      <c r="E1833" s="253"/>
      <c r="F1833" s="253"/>
      <c r="G1833" s="253"/>
      <c r="H1833" s="253"/>
      <c r="I1833" s="253"/>
    </row>
    <row r="1834" spans="1:9" x14ac:dyDescent="0.2">
      <c r="A1834" s="253"/>
      <c r="B1834" s="253"/>
      <c r="C1834" s="253"/>
      <c r="D1834" s="253"/>
      <c r="E1834" s="253"/>
      <c r="F1834" s="253"/>
      <c r="G1834" s="253"/>
      <c r="H1834" s="253"/>
      <c r="I1834" s="253"/>
    </row>
    <row r="1835" spans="1:9" x14ac:dyDescent="0.2">
      <c r="A1835" s="253"/>
      <c r="B1835" s="253"/>
      <c r="C1835" s="253"/>
      <c r="D1835" s="253"/>
      <c r="E1835" s="253"/>
      <c r="F1835" s="253"/>
      <c r="G1835" s="253"/>
      <c r="H1835" s="253"/>
      <c r="I1835" s="253"/>
    </row>
    <row r="1836" spans="1:9" x14ac:dyDescent="0.2">
      <c r="A1836" s="253"/>
      <c r="B1836" s="253"/>
      <c r="C1836" s="253"/>
      <c r="D1836" s="253"/>
      <c r="E1836" s="253"/>
      <c r="F1836" s="253"/>
      <c r="G1836" s="253"/>
      <c r="H1836" s="253"/>
      <c r="I1836" s="253"/>
    </row>
    <row r="1837" spans="1:9" x14ac:dyDescent="0.2">
      <c r="A1837" s="253"/>
      <c r="B1837" s="253"/>
      <c r="C1837" s="253"/>
      <c r="D1837" s="253"/>
      <c r="E1837" s="253"/>
      <c r="F1837" s="253"/>
      <c r="G1837" s="253"/>
      <c r="H1837" s="253"/>
      <c r="I1837" s="253"/>
    </row>
    <row r="1838" spans="1:9" x14ac:dyDescent="0.2">
      <c r="A1838" s="253"/>
      <c r="B1838" s="253"/>
      <c r="C1838" s="253"/>
      <c r="D1838" s="253"/>
      <c r="E1838" s="253"/>
      <c r="F1838" s="253"/>
      <c r="G1838" s="253"/>
      <c r="H1838" s="253"/>
      <c r="I1838" s="253"/>
    </row>
    <row r="1839" spans="1:9" x14ac:dyDescent="0.2">
      <c r="A1839" s="253"/>
      <c r="B1839" s="253"/>
      <c r="C1839" s="253"/>
      <c r="D1839" s="253"/>
      <c r="E1839" s="253"/>
      <c r="F1839" s="253"/>
      <c r="G1839" s="253"/>
      <c r="H1839" s="253"/>
      <c r="I1839" s="253"/>
    </row>
    <row r="1840" spans="1:9" x14ac:dyDescent="0.2">
      <c r="A1840" s="253"/>
      <c r="B1840" s="253"/>
      <c r="C1840" s="253"/>
      <c r="D1840" s="253"/>
      <c r="E1840" s="253"/>
      <c r="F1840" s="253"/>
      <c r="G1840" s="253"/>
      <c r="H1840" s="253"/>
      <c r="I1840" s="253"/>
    </row>
    <row r="1841" spans="1:9" x14ac:dyDescent="0.2">
      <c r="A1841" s="253"/>
      <c r="B1841" s="253"/>
      <c r="C1841" s="253"/>
      <c r="D1841" s="253"/>
      <c r="E1841" s="253"/>
      <c r="F1841" s="253"/>
      <c r="G1841" s="253"/>
      <c r="H1841" s="253"/>
      <c r="I1841" s="253"/>
    </row>
    <row r="1842" spans="1:9" x14ac:dyDescent="0.2">
      <c r="A1842" s="253"/>
      <c r="B1842" s="253"/>
      <c r="C1842" s="253"/>
      <c r="D1842" s="253"/>
      <c r="E1842" s="253"/>
      <c r="F1842" s="253"/>
      <c r="G1842" s="253"/>
      <c r="H1842" s="253"/>
      <c r="I1842" s="253"/>
    </row>
    <row r="1843" spans="1:9" x14ac:dyDescent="0.2">
      <c r="A1843" s="253"/>
      <c r="B1843" s="253"/>
      <c r="C1843" s="253"/>
      <c r="D1843" s="253"/>
      <c r="E1843" s="253"/>
      <c r="F1843" s="253"/>
      <c r="G1843" s="253"/>
      <c r="H1843" s="253"/>
      <c r="I1843" s="253"/>
    </row>
    <row r="1844" spans="1:9" x14ac:dyDescent="0.2">
      <c r="A1844" s="253"/>
      <c r="B1844" s="253"/>
      <c r="C1844" s="253"/>
      <c r="D1844" s="253"/>
      <c r="E1844" s="253"/>
      <c r="F1844" s="253"/>
      <c r="G1844" s="253"/>
      <c r="H1844" s="253"/>
      <c r="I1844" s="253"/>
    </row>
    <row r="1845" spans="1:9" x14ac:dyDescent="0.2">
      <c r="A1845" s="253"/>
      <c r="B1845" s="253"/>
      <c r="C1845" s="253"/>
      <c r="D1845" s="253"/>
      <c r="E1845" s="253"/>
      <c r="F1845" s="253"/>
      <c r="G1845" s="253"/>
      <c r="H1845" s="253"/>
      <c r="I1845" s="253"/>
    </row>
    <row r="1846" spans="1:9" x14ac:dyDescent="0.2">
      <c r="A1846" s="253"/>
      <c r="B1846" s="253"/>
      <c r="C1846" s="253"/>
      <c r="D1846" s="253"/>
      <c r="E1846" s="253"/>
      <c r="F1846" s="253"/>
      <c r="G1846" s="253"/>
      <c r="H1846" s="253"/>
      <c r="I1846" s="253"/>
    </row>
    <row r="1847" spans="1:9" x14ac:dyDescent="0.2">
      <c r="A1847" s="253"/>
      <c r="B1847" s="253"/>
      <c r="C1847" s="253"/>
      <c r="D1847" s="253"/>
      <c r="E1847" s="253"/>
      <c r="F1847" s="253"/>
      <c r="G1847" s="253"/>
      <c r="H1847" s="253"/>
      <c r="I1847" s="253"/>
    </row>
    <row r="1848" spans="1:9" x14ac:dyDescent="0.2">
      <c r="A1848" s="253"/>
      <c r="B1848" s="253"/>
      <c r="C1848" s="253"/>
      <c r="D1848" s="253"/>
      <c r="E1848" s="253"/>
      <c r="F1848" s="253"/>
      <c r="G1848" s="253"/>
      <c r="H1848" s="253"/>
      <c r="I1848" s="253"/>
    </row>
    <row r="1849" spans="1:9" x14ac:dyDescent="0.2">
      <c r="A1849" s="253"/>
      <c r="B1849" s="253"/>
      <c r="C1849" s="253"/>
      <c r="D1849" s="253"/>
      <c r="E1849" s="253"/>
      <c r="F1849" s="253"/>
      <c r="G1849" s="253"/>
      <c r="H1849" s="253"/>
      <c r="I1849" s="253"/>
    </row>
    <row r="1850" spans="1:9" x14ac:dyDescent="0.2">
      <c r="A1850" s="253"/>
      <c r="B1850" s="253"/>
      <c r="C1850" s="253"/>
      <c r="D1850" s="253"/>
      <c r="E1850" s="253"/>
      <c r="F1850" s="253"/>
      <c r="G1850" s="253"/>
      <c r="H1850" s="253"/>
      <c r="I1850" s="253"/>
    </row>
    <row r="1851" spans="1:9" x14ac:dyDescent="0.2">
      <c r="A1851" s="253"/>
      <c r="B1851" s="253"/>
      <c r="C1851" s="253"/>
      <c r="D1851" s="253"/>
      <c r="E1851" s="253"/>
      <c r="F1851" s="253"/>
      <c r="G1851" s="253"/>
      <c r="H1851" s="253"/>
      <c r="I1851" s="253"/>
    </row>
    <row r="1852" spans="1:9" x14ac:dyDescent="0.2">
      <c r="A1852" s="253"/>
      <c r="B1852" s="253"/>
      <c r="C1852" s="253"/>
      <c r="D1852" s="253"/>
      <c r="E1852" s="253"/>
      <c r="F1852" s="253"/>
      <c r="G1852" s="253"/>
      <c r="H1852" s="253"/>
      <c r="I1852" s="253"/>
    </row>
    <row r="1853" spans="1:9" x14ac:dyDescent="0.2">
      <c r="A1853" s="253"/>
      <c r="B1853" s="253"/>
      <c r="C1853" s="253"/>
      <c r="D1853" s="253"/>
      <c r="E1853" s="253"/>
      <c r="F1853" s="253"/>
      <c r="G1853" s="253"/>
      <c r="H1853" s="253"/>
      <c r="I1853" s="253"/>
    </row>
    <row r="1854" spans="1:9" x14ac:dyDescent="0.2">
      <c r="A1854" s="253"/>
      <c r="B1854" s="253"/>
      <c r="C1854" s="253"/>
      <c r="D1854" s="253"/>
      <c r="E1854" s="253"/>
      <c r="F1854" s="253"/>
      <c r="G1854" s="253"/>
      <c r="H1854" s="253"/>
      <c r="I1854" s="253"/>
    </row>
    <row r="1855" spans="1:9" x14ac:dyDescent="0.2">
      <c r="A1855" s="253"/>
      <c r="B1855" s="253"/>
      <c r="C1855" s="253"/>
      <c r="D1855" s="253"/>
      <c r="E1855" s="253"/>
      <c r="F1855" s="253"/>
      <c r="G1855" s="253"/>
      <c r="H1855" s="253"/>
      <c r="I1855" s="253"/>
    </row>
    <row r="1856" spans="1:9" x14ac:dyDescent="0.2">
      <c r="A1856" s="253"/>
      <c r="B1856" s="253"/>
      <c r="C1856" s="253"/>
      <c r="D1856" s="253"/>
      <c r="E1856" s="253"/>
      <c r="F1856" s="253"/>
      <c r="G1856" s="253"/>
      <c r="H1856" s="253"/>
      <c r="I1856" s="253"/>
    </row>
    <row r="1857" spans="1:9" x14ac:dyDescent="0.2">
      <c r="A1857" s="253"/>
      <c r="B1857" s="253"/>
      <c r="C1857" s="253"/>
      <c r="D1857" s="253"/>
      <c r="E1857" s="253"/>
      <c r="F1857" s="253"/>
      <c r="G1857" s="253"/>
      <c r="H1857" s="253"/>
      <c r="I1857" s="253"/>
    </row>
    <row r="1858" spans="1:9" x14ac:dyDescent="0.2">
      <c r="A1858" s="253"/>
      <c r="B1858" s="253"/>
      <c r="C1858" s="253"/>
      <c r="D1858" s="253"/>
      <c r="E1858" s="253"/>
      <c r="F1858" s="253"/>
      <c r="G1858" s="253"/>
      <c r="H1858" s="253"/>
      <c r="I1858" s="253"/>
    </row>
    <row r="1859" spans="1:9" x14ac:dyDescent="0.2">
      <c r="A1859" s="253"/>
      <c r="B1859" s="253"/>
      <c r="C1859" s="253"/>
      <c r="D1859" s="253"/>
      <c r="E1859" s="253"/>
      <c r="F1859" s="253"/>
      <c r="G1859" s="253"/>
      <c r="H1859" s="253"/>
      <c r="I1859" s="253"/>
    </row>
    <row r="1860" spans="1:9" x14ac:dyDescent="0.2">
      <c r="A1860" s="253"/>
      <c r="B1860" s="253"/>
      <c r="C1860" s="253"/>
      <c r="D1860" s="253"/>
      <c r="E1860" s="253"/>
      <c r="F1860" s="253"/>
      <c r="G1860" s="253"/>
      <c r="H1860" s="253"/>
      <c r="I1860" s="253"/>
    </row>
    <row r="1861" spans="1:9" x14ac:dyDescent="0.2">
      <c r="A1861" s="253"/>
      <c r="B1861" s="253"/>
      <c r="C1861" s="253"/>
      <c r="D1861" s="253"/>
      <c r="E1861" s="253"/>
      <c r="F1861" s="253"/>
      <c r="G1861" s="253"/>
      <c r="H1861" s="253"/>
      <c r="I1861" s="253"/>
    </row>
    <row r="1862" spans="1:9" x14ac:dyDescent="0.2">
      <c r="A1862" s="253"/>
      <c r="B1862" s="253"/>
      <c r="C1862" s="253"/>
      <c r="D1862" s="253"/>
      <c r="E1862" s="253"/>
      <c r="F1862" s="253"/>
      <c r="G1862" s="253"/>
      <c r="H1862" s="253"/>
      <c r="I1862" s="253"/>
    </row>
    <row r="1863" spans="1:9" x14ac:dyDescent="0.2">
      <c r="A1863" s="253"/>
      <c r="B1863" s="253"/>
      <c r="C1863" s="253"/>
      <c r="D1863" s="253"/>
      <c r="E1863" s="253"/>
      <c r="F1863" s="253"/>
      <c r="G1863" s="253"/>
      <c r="H1863" s="253"/>
      <c r="I1863" s="253"/>
    </row>
    <row r="1864" spans="1:9" x14ac:dyDescent="0.2">
      <c r="A1864" s="253"/>
      <c r="B1864" s="253"/>
      <c r="C1864" s="253"/>
      <c r="D1864" s="253"/>
      <c r="E1864" s="253"/>
      <c r="F1864" s="253"/>
      <c r="G1864" s="253"/>
      <c r="H1864" s="253"/>
      <c r="I1864" s="253"/>
    </row>
    <row r="1865" spans="1:9" x14ac:dyDescent="0.2">
      <c r="A1865" s="253"/>
      <c r="B1865" s="253"/>
      <c r="C1865" s="253"/>
      <c r="D1865" s="253"/>
      <c r="E1865" s="253"/>
      <c r="F1865" s="253"/>
      <c r="G1865" s="253"/>
      <c r="H1865" s="253"/>
      <c r="I1865" s="253"/>
    </row>
    <row r="1866" spans="1:9" x14ac:dyDescent="0.2">
      <c r="A1866" s="253"/>
      <c r="B1866" s="253"/>
      <c r="C1866" s="253"/>
      <c r="D1866" s="253"/>
      <c r="E1866" s="253"/>
      <c r="F1866" s="253"/>
      <c r="G1866" s="253"/>
      <c r="H1866" s="253"/>
      <c r="I1866" s="253"/>
    </row>
    <row r="1867" spans="1:9" x14ac:dyDescent="0.2">
      <c r="A1867" s="253"/>
      <c r="B1867" s="253"/>
      <c r="C1867" s="253"/>
      <c r="D1867" s="253"/>
      <c r="E1867" s="253"/>
      <c r="F1867" s="253"/>
      <c r="G1867" s="253"/>
      <c r="H1867" s="253"/>
      <c r="I1867" s="253"/>
    </row>
    <row r="1868" spans="1:9" x14ac:dyDescent="0.2">
      <c r="A1868" s="253"/>
      <c r="B1868" s="253"/>
      <c r="C1868" s="253"/>
      <c r="D1868" s="253"/>
      <c r="E1868" s="253"/>
      <c r="F1868" s="253"/>
      <c r="G1868" s="253"/>
      <c r="H1868" s="253"/>
      <c r="I1868" s="253"/>
    </row>
    <row r="1869" spans="1:9" x14ac:dyDescent="0.2">
      <c r="A1869" s="253"/>
      <c r="B1869" s="253"/>
      <c r="C1869" s="253"/>
      <c r="D1869" s="253"/>
      <c r="E1869" s="253"/>
      <c r="F1869" s="253"/>
      <c r="G1869" s="253"/>
      <c r="H1869" s="253"/>
      <c r="I1869" s="253"/>
    </row>
    <row r="1870" spans="1:9" x14ac:dyDescent="0.2">
      <c r="A1870" s="253"/>
      <c r="B1870" s="253"/>
      <c r="C1870" s="253"/>
      <c r="D1870" s="253"/>
      <c r="E1870" s="253"/>
      <c r="F1870" s="253"/>
      <c r="G1870" s="253"/>
      <c r="H1870" s="253"/>
      <c r="I1870" s="253"/>
    </row>
    <row r="1871" spans="1:9" x14ac:dyDescent="0.2">
      <c r="A1871" s="253"/>
      <c r="B1871" s="253"/>
      <c r="C1871" s="253"/>
      <c r="D1871" s="253"/>
      <c r="E1871" s="253"/>
      <c r="F1871" s="253"/>
      <c r="G1871" s="253"/>
      <c r="H1871" s="253"/>
      <c r="I1871" s="253"/>
    </row>
    <row r="1872" spans="1:9" x14ac:dyDescent="0.2">
      <c r="A1872" s="253"/>
      <c r="B1872" s="253"/>
      <c r="C1872" s="253"/>
      <c r="D1872" s="253"/>
      <c r="E1872" s="253"/>
      <c r="F1872" s="253"/>
      <c r="G1872" s="253"/>
      <c r="H1872" s="253"/>
      <c r="I1872" s="253"/>
    </row>
    <row r="1873" spans="1:9" x14ac:dyDescent="0.2">
      <c r="A1873" s="253"/>
      <c r="B1873" s="253"/>
      <c r="C1873" s="253"/>
      <c r="D1873" s="253"/>
      <c r="E1873" s="253"/>
      <c r="F1873" s="253"/>
      <c r="G1873" s="253"/>
      <c r="H1873" s="253"/>
      <c r="I1873" s="253"/>
    </row>
    <row r="1874" spans="1:9" x14ac:dyDescent="0.2">
      <c r="A1874" s="253"/>
      <c r="B1874" s="253"/>
      <c r="C1874" s="253"/>
      <c r="D1874" s="253"/>
      <c r="E1874" s="253"/>
      <c r="F1874" s="253"/>
      <c r="G1874" s="253"/>
      <c r="H1874" s="253"/>
      <c r="I1874" s="253"/>
    </row>
    <row r="1875" spans="1:9" x14ac:dyDescent="0.2">
      <c r="A1875" s="253"/>
      <c r="B1875" s="253"/>
      <c r="C1875" s="253"/>
      <c r="D1875" s="253"/>
      <c r="E1875" s="253"/>
      <c r="F1875" s="253"/>
      <c r="G1875" s="253"/>
      <c r="H1875" s="253"/>
      <c r="I1875" s="253"/>
    </row>
    <row r="1876" spans="1:9" x14ac:dyDescent="0.2">
      <c r="A1876" s="253"/>
      <c r="B1876" s="253"/>
      <c r="C1876" s="253"/>
      <c r="D1876" s="253"/>
      <c r="E1876" s="253"/>
      <c r="F1876" s="253"/>
      <c r="G1876" s="253"/>
      <c r="H1876" s="253"/>
      <c r="I1876" s="253"/>
    </row>
    <row r="1877" spans="1:9" x14ac:dyDescent="0.2">
      <c r="A1877" s="253"/>
      <c r="B1877" s="253"/>
      <c r="C1877" s="253"/>
      <c r="D1877" s="253"/>
      <c r="E1877" s="253"/>
      <c r="F1877" s="253"/>
      <c r="G1877" s="253"/>
      <c r="H1877" s="253"/>
      <c r="I1877" s="253"/>
    </row>
    <row r="1878" spans="1:9" x14ac:dyDescent="0.2">
      <c r="A1878" s="253"/>
      <c r="B1878" s="253"/>
      <c r="C1878" s="253"/>
      <c r="D1878" s="253"/>
      <c r="E1878" s="253"/>
      <c r="F1878" s="253"/>
      <c r="G1878" s="253"/>
      <c r="H1878" s="253"/>
      <c r="I1878" s="253"/>
    </row>
    <row r="1879" spans="1:9" x14ac:dyDescent="0.2">
      <c r="A1879" s="253"/>
      <c r="B1879" s="253"/>
      <c r="C1879" s="253"/>
      <c r="D1879" s="253"/>
      <c r="E1879" s="253"/>
      <c r="F1879" s="253"/>
      <c r="G1879" s="253"/>
      <c r="H1879" s="253"/>
      <c r="I1879" s="253"/>
    </row>
    <row r="1880" spans="1:9" x14ac:dyDescent="0.2">
      <c r="A1880" s="253"/>
      <c r="B1880" s="253"/>
      <c r="C1880" s="253"/>
      <c r="D1880" s="253"/>
      <c r="E1880" s="253"/>
      <c r="F1880" s="253"/>
      <c r="G1880" s="253"/>
      <c r="H1880" s="253"/>
      <c r="I1880" s="253"/>
    </row>
    <row r="1881" spans="1:9" x14ac:dyDescent="0.2">
      <c r="A1881" s="253"/>
      <c r="B1881" s="253"/>
      <c r="C1881" s="253"/>
      <c r="D1881" s="253"/>
      <c r="E1881" s="253"/>
      <c r="F1881" s="253"/>
      <c r="G1881" s="253"/>
      <c r="H1881" s="253"/>
      <c r="I1881" s="253"/>
    </row>
    <row r="1882" spans="1:9" x14ac:dyDescent="0.2">
      <c r="A1882" s="253"/>
      <c r="B1882" s="253"/>
      <c r="C1882" s="253"/>
      <c r="D1882" s="253"/>
      <c r="E1882" s="253"/>
      <c r="F1882" s="253"/>
      <c r="G1882" s="253"/>
      <c r="H1882" s="253"/>
      <c r="I1882" s="253"/>
    </row>
    <row r="1883" spans="1:9" x14ac:dyDescent="0.2">
      <c r="A1883" s="253"/>
      <c r="B1883" s="253"/>
      <c r="C1883" s="253"/>
      <c r="D1883" s="253"/>
      <c r="E1883" s="253"/>
      <c r="F1883" s="253"/>
      <c r="G1883" s="253"/>
      <c r="H1883" s="253"/>
      <c r="I1883" s="253"/>
    </row>
    <row r="1884" spans="1:9" x14ac:dyDescent="0.2">
      <c r="A1884" s="253"/>
      <c r="B1884" s="253"/>
      <c r="C1884" s="253"/>
      <c r="D1884" s="253"/>
      <c r="E1884" s="253"/>
      <c r="F1884" s="253"/>
      <c r="G1884" s="253"/>
      <c r="H1884" s="253"/>
      <c r="I1884" s="253"/>
    </row>
    <row r="1885" spans="1:9" x14ac:dyDescent="0.2">
      <c r="A1885" s="253"/>
      <c r="B1885" s="253"/>
      <c r="C1885" s="253"/>
      <c r="D1885" s="253"/>
      <c r="E1885" s="253"/>
      <c r="F1885" s="253"/>
      <c r="G1885" s="253"/>
      <c r="H1885" s="253"/>
      <c r="I1885" s="253"/>
    </row>
    <row r="1886" spans="1:9" x14ac:dyDescent="0.2">
      <c r="A1886" s="253"/>
      <c r="B1886" s="253"/>
      <c r="C1886" s="253"/>
      <c r="D1886" s="253"/>
      <c r="E1886" s="253"/>
      <c r="F1886" s="253"/>
      <c r="G1886" s="253"/>
      <c r="H1886" s="253"/>
      <c r="I1886" s="253"/>
    </row>
    <row r="1887" spans="1:9" x14ac:dyDescent="0.2">
      <c r="A1887" s="253"/>
      <c r="B1887" s="253"/>
      <c r="C1887" s="253"/>
      <c r="D1887" s="253"/>
      <c r="E1887" s="253"/>
      <c r="F1887" s="253"/>
      <c r="G1887" s="253"/>
      <c r="H1887" s="253"/>
      <c r="I1887" s="253"/>
    </row>
    <row r="1888" spans="1:9" x14ac:dyDescent="0.2">
      <c r="A1888" s="253"/>
      <c r="B1888" s="253"/>
      <c r="C1888" s="253"/>
      <c r="D1888" s="253"/>
      <c r="E1888" s="253"/>
      <c r="F1888" s="253"/>
      <c r="G1888" s="253"/>
      <c r="H1888" s="253"/>
      <c r="I1888" s="253"/>
    </row>
    <row r="1889" spans="1:9" x14ac:dyDescent="0.2">
      <c r="A1889" s="253"/>
      <c r="B1889" s="253"/>
      <c r="C1889" s="253"/>
      <c r="D1889" s="253"/>
      <c r="E1889" s="253"/>
      <c r="F1889" s="253"/>
      <c r="G1889" s="253"/>
      <c r="H1889" s="253"/>
      <c r="I1889" s="253"/>
    </row>
    <row r="1890" spans="1:9" x14ac:dyDescent="0.2">
      <c r="A1890" s="253"/>
      <c r="B1890" s="253"/>
      <c r="C1890" s="253"/>
      <c r="D1890" s="253"/>
      <c r="E1890" s="253"/>
      <c r="F1890" s="253"/>
      <c r="G1890" s="253"/>
      <c r="H1890" s="253"/>
      <c r="I1890" s="253"/>
    </row>
    <row r="1891" spans="1:9" x14ac:dyDescent="0.2">
      <c r="A1891" s="253"/>
      <c r="B1891" s="253"/>
      <c r="C1891" s="253"/>
      <c r="D1891" s="253"/>
      <c r="E1891" s="253"/>
      <c r="F1891" s="253"/>
      <c r="G1891" s="253"/>
      <c r="H1891" s="253"/>
      <c r="I1891" s="253"/>
    </row>
    <row r="1892" spans="1:9" x14ac:dyDescent="0.2">
      <c r="A1892" s="253"/>
      <c r="B1892" s="253"/>
      <c r="C1892" s="253"/>
      <c r="D1892" s="253"/>
      <c r="E1892" s="253"/>
      <c r="F1892" s="253"/>
      <c r="G1892" s="253"/>
      <c r="H1892" s="253"/>
      <c r="I1892" s="253"/>
    </row>
    <row r="1893" spans="1:9" x14ac:dyDescent="0.2">
      <c r="A1893" s="253"/>
      <c r="B1893" s="253"/>
      <c r="C1893" s="253"/>
      <c r="D1893" s="253"/>
      <c r="E1893" s="253"/>
      <c r="F1893" s="253"/>
      <c r="G1893" s="253"/>
      <c r="H1893" s="253"/>
      <c r="I1893" s="253"/>
    </row>
    <row r="1894" spans="1:9" x14ac:dyDescent="0.2">
      <c r="A1894" s="253"/>
      <c r="B1894" s="253"/>
      <c r="C1894" s="253"/>
      <c r="D1894" s="253"/>
      <c r="E1894" s="253"/>
      <c r="F1894" s="253"/>
      <c r="G1894" s="253"/>
      <c r="H1894" s="253"/>
      <c r="I1894" s="253"/>
    </row>
    <row r="1895" spans="1:9" x14ac:dyDescent="0.2">
      <c r="A1895" s="253"/>
      <c r="B1895" s="253"/>
      <c r="C1895" s="253"/>
      <c r="D1895" s="253"/>
      <c r="E1895" s="253"/>
      <c r="F1895" s="253"/>
      <c r="G1895" s="253"/>
      <c r="H1895" s="253"/>
      <c r="I1895" s="253"/>
    </row>
    <row r="1896" spans="1:9" x14ac:dyDescent="0.2">
      <c r="A1896" s="253"/>
      <c r="B1896" s="253"/>
      <c r="C1896" s="253"/>
      <c r="D1896" s="253"/>
      <c r="E1896" s="253"/>
      <c r="F1896" s="253"/>
      <c r="G1896" s="253"/>
      <c r="H1896" s="253"/>
      <c r="I1896" s="253"/>
    </row>
    <row r="1897" spans="1:9" x14ac:dyDescent="0.2">
      <c r="A1897" s="253"/>
      <c r="B1897" s="253"/>
      <c r="C1897" s="253"/>
      <c r="D1897" s="253"/>
      <c r="E1897" s="253"/>
      <c r="F1897" s="253"/>
      <c r="G1897" s="253"/>
      <c r="H1897" s="253"/>
      <c r="I1897" s="253"/>
    </row>
    <row r="1898" spans="1:9" x14ac:dyDescent="0.2">
      <c r="A1898" s="253"/>
      <c r="B1898" s="253"/>
      <c r="C1898" s="253"/>
      <c r="D1898" s="253"/>
      <c r="E1898" s="253"/>
      <c r="F1898" s="253"/>
      <c r="G1898" s="253"/>
      <c r="H1898" s="253"/>
      <c r="I1898" s="253"/>
    </row>
    <row r="1899" spans="1:9" x14ac:dyDescent="0.2">
      <c r="A1899" s="253"/>
      <c r="B1899" s="253"/>
      <c r="C1899" s="253"/>
      <c r="D1899" s="253"/>
      <c r="E1899" s="253"/>
      <c r="F1899" s="253"/>
      <c r="G1899" s="253"/>
      <c r="H1899" s="253"/>
      <c r="I1899" s="253"/>
    </row>
    <row r="1900" spans="1:9" x14ac:dyDescent="0.2">
      <c r="A1900" s="253"/>
      <c r="B1900" s="253"/>
      <c r="C1900" s="253"/>
      <c r="D1900" s="253"/>
      <c r="E1900" s="253"/>
      <c r="F1900" s="253"/>
      <c r="G1900" s="253"/>
      <c r="H1900" s="253"/>
      <c r="I1900" s="253"/>
    </row>
    <row r="1901" spans="1:9" x14ac:dyDescent="0.2">
      <c r="A1901" s="253"/>
      <c r="B1901" s="253"/>
      <c r="C1901" s="253"/>
      <c r="D1901" s="253"/>
      <c r="E1901" s="253"/>
      <c r="F1901" s="253"/>
      <c r="G1901" s="253"/>
      <c r="H1901" s="253"/>
      <c r="I1901" s="253"/>
    </row>
    <row r="1902" spans="1:9" x14ac:dyDescent="0.2">
      <c r="A1902" s="253"/>
      <c r="B1902" s="253"/>
      <c r="C1902" s="253"/>
      <c r="D1902" s="253"/>
      <c r="E1902" s="253"/>
      <c r="F1902" s="253"/>
      <c r="G1902" s="253"/>
      <c r="H1902" s="253"/>
      <c r="I1902" s="253"/>
    </row>
    <row r="1903" spans="1:9" x14ac:dyDescent="0.2">
      <c r="A1903" s="253"/>
      <c r="B1903" s="253"/>
      <c r="C1903" s="253"/>
      <c r="D1903" s="253"/>
      <c r="E1903" s="253"/>
      <c r="F1903" s="253"/>
      <c r="G1903" s="253"/>
      <c r="H1903" s="253"/>
      <c r="I1903" s="253"/>
    </row>
    <row r="1904" spans="1:9" x14ac:dyDescent="0.2">
      <c r="A1904" s="253"/>
      <c r="B1904" s="253"/>
      <c r="C1904" s="253"/>
      <c r="D1904" s="253"/>
      <c r="E1904" s="253"/>
      <c r="F1904" s="253"/>
      <c r="G1904" s="253"/>
      <c r="H1904" s="253"/>
      <c r="I1904" s="253"/>
    </row>
    <row r="1905" spans="1:9" x14ac:dyDescent="0.2">
      <c r="A1905" s="253"/>
      <c r="B1905" s="253"/>
      <c r="C1905" s="253"/>
      <c r="D1905" s="253"/>
      <c r="E1905" s="253"/>
      <c r="F1905" s="253"/>
      <c r="G1905" s="253"/>
      <c r="H1905" s="253"/>
      <c r="I1905" s="253"/>
    </row>
    <row r="1906" spans="1:9" x14ac:dyDescent="0.2">
      <c r="A1906" s="253"/>
      <c r="B1906" s="253"/>
      <c r="C1906" s="253"/>
      <c r="D1906" s="253"/>
      <c r="E1906" s="253"/>
      <c r="F1906" s="253"/>
      <c r="G1906" s="253"/>
      <c r="H1906" s="253"/>
      <c r="I1906" s="253"/>
    </row>
    <row r="1907" spans="1:9" x14ac:dyDescent="0.2">
      <c r="A1907" s="253"/>
      <c r="B1907" s="253"/>
      <c r="C1907" s="253"/>
      <c r="D1907" s="253"/>
      <c r="E1907" s="253"/>
      <c r="F1907" s="253"/>
      <c r="G1907" s="253"/>
      <c r="H1907" s="253"/>
      <c r="I1907" s="253"/>
    </row>
    <row r="1908" spans="1:9" x14ac:dyDescent="0.2">
      <c r="A1908" s="253"/>
      <c r="B1908" s="253"/>
      <c r="C1908" s="253"/>
      <c r="D1908" s="253"/>
      <c r="E1908" s="253"/>
      <c r="F1908" s="253"/>
      <c r="G1908" s="253"/>
      <c r="H1908" s="253"/>
      <c r="I1908" s="253"/>
    </row>
    <row r="1909" spans="1:9" x14ac:dyDescent="0.2">
      <c r="A1909" s="253"/>
      <c r="B1909" s="253"/>
      <c r="C1909" s="253"/>
      <c r="D1909" s="253"/>
      <c r="E1909" s="253"/>
      <c r="F1909" s="253"/>
      <c r="G1909" s="253"/>
      <c r="H1909" s="253"/>
      <c r="I1909" s="253"/>
    </row>
    <row r="1910" spans="1:9" x14ac:dyDescent="0.2">
      <c r="A1910" s="253"/>
      <c r="B1910" s="253"/>
      <c r="C1910" s="253"/>
      <c r="D1910" s="253"/>
      <c r="E1910" s="253"/>
      <c r="F1910" s="253"/>
      <c r="G1910" s="253"/>
      <c r="H1910" s="253"/>
      <c r="I1910" s="253"/>
    </row>
    <row r="1911" spans="1:9" x14ac:dyDescent="0.2">
      <c r="A1911" s="253"/>
      <c r="B1911" s="253"/>
      <c r="C1911" s="253"/>
      <c r="D1911" s="253"/>
      <c r="E1911" s="253"/>
      <c r="F1911" s="253"/>
      <c r="G1911" s="253"/>
      <c r="H1911" s="253"/>
      <c r="I1911" s="253"/>
    </row>
    <row r="1912" spans="1:9" x14ac:dyDescent="0.2">
      <c r="A1912" s="253"/>
      <c r="B1912" s="253"/>
      <c r="C1912" s="253"/>
      <c r="D1912" s="253"/>
      <c r="E1912" s="253"/>
      <c r="F1912" s="253"/>
      <c r="G1912" s="253"/>
      <c r="H1912" s="253"/>
      <c r="I1912" s="253"/>
    </row>
    <row r="1913" spans="1:9" x14ac:dyDescent="0.2">
      <c r="A1913" s="253"/>
      <c r="B1913" s="253"/>
      <c r="C1913" s="253"/>
      <c r="D1913" s="253"/>
      <c r="E1913" s="253"/>
      <c r="F1913" s="253"/>
      <c r="G1913" s="253"/>
      <c r="H1913" s="253"/>
      <c r="I1913" s="253"/>
    </row>
    <row r="1914" spans="1:9" x14ac:dyDescent="0.2">
      <c r="A1914" s="253"/>
      <c r="B1914" s="253"/>
      <c r="C1914" s="253"/>
      <c r="D1914" s="253"/>
      <c r="E1914" s="253"/>
      <c r="F1914" s="253"/>
      <c r="G1914" s="253"/>
      <c r="H1914" s="253"/>
      <c r="I1914" s="253"/>
    </row>
    <row r="1915" spans="1:9" x14ac:dyDescent="0.2">
      <c r="A1915" s="253"/>
      <c r="B1915" s="253"/>
      <c r="C1915" s="253"/>
      <c r="D1915" s="253"/>
      <c r="E1915" s="253"/>
      <c r="F1915" s="253"/>
      <c r="G1915" s="253"/>
      <c r="H1915" s="253"/>
      <c r="I1915" s="253"/>
    </row>
    <row r="1916" spans="1:9" x14ac:dyDescent="0.2">
      <c r="A1916" s="253"/>
      <c r="B1916" s="253"/>
      <c r="C1916" s="253"/>
      <c r="D1916" s="253"/>
      <c r="E1916" s="253"/>
      <c r="F1916" s="253"/>
      <c r="G1916" s="253"/>
      <c r="H1916" s="253"/>
      <c r="I1916" s="253"/>
    </row>
    <row r="1917" spans="1:9" x14ac:dyDescent="0.2">
      <c r="A1917" s="253"/>
      <c r="B1917" s="253"/>
      <c r="C1917" s="253"/>
      <c r="D1917" s="253"/>
      <c r="E1917" s="253"/>
      <c r="F1917" s="253"/>
      <c r="G1917" s="253"/>
      <c r="H1917" s="253"/>
      <c r="I1917" s="253"/>
    </row>
    <row r="1918" spans="1:9" x14ac:dyDescent="0.2">
      <c r="A1918" s="253"/>
      <c r="B1918" s="253"/>
      <c r="C1918" s="253"/>
      <c r="D1918" s="253"/>
      <c r="E1918" s="253"/>
      <c r="F1918" s="253"/>
      <c r="G1918" s="253"/>
      <c r="H1918" s="253"/>
      <c r="I1918" s="253"/>
    </row>
    <row r="1919" spans="1:9" x14ac:dyDescent="0.2">
      <c r="A1919" s="253"/>
      <c r="B1919" s="253"/>
      <c r="C1919" s="253"/>
      <c r="D1919" s="253"/>
      <c r="E1919" s="253"/>
      <c r="F1919" s="253"/>
      <c r="G1919" s="253"/>
      <c r="H1919" s="253"/>
      <c r="I1919" s="253"/>
    </row>
    <row r="1920" spans="1:9" x14ac:dyDescent="0.2">
      <c r="A1920" s="253"/>
      <c r="B1920" s="253"/>
      <c r="C1920" s="253"/>
      <c r="D1920" s="253"/>
      <c r="E1920" s="253"/>
      <c r="F1920" s="253"/>
      <c r="G1920" s="253"/>
      <c r="H1920" s="253"/>
      <c r="I1920" s="253"/>
    </row>
    <row r="1921" spans="1:9" x14ac:dyDescent="0.2">
      <c r="A1921" s="253"/>
      <c r="B1921" s="253"/>
      <c r="C1921" s="253"/>
      <c r="D1921" s="253"/>
      <c r="E1921" s="253"/>
      <c r="F1921" s="253"/>
      <c r="G1921" s="253"/>
      <c r="H1921" s="253"/>
      <c r="I1921" s="253"/>
    </row>
    <row r="1922" spans="1:9" x14ac:dyDescent="0.2">
      <c r="A1922" s="253"/>
      <c r="B1922" s="253"/>
      <c r="C1922" s="253"/>
      <c r="D1922" s="253"/>
      <c r="E1922" s="253"/>
      <c r="F1922" s="253"/>
      <c r="G1922" s="253"/>
      <c r="H1922" s="253"/>
      <c r="I1922" s="253"/>
    </row>
    <row r="1923" spans="1:9" x14ac:dyDescent="0.2">
      <c r="A1923" s="253"/>
      <c r="B1923" s="253"/>
      <c r="C1923" s="253"/>
      <c r="D1923" s="253"/>
      <c r="E1923" s="253"/>
      <c r="F1923" s="253"/>
      <c r="G1923" s="253"/>
      <c r="H1923" s="253"/>
      <c r="I1923" s="253"/>
    </row>
    <row r="1924" spans="1:9" x14ac:dyDescent="0.2">
      <c r="A1924" s="253"/>
      <c r="B1924" s="253"/>
      <c r="C1924" s="253"/>
      <c r="D1924" s="253"/>
      <c r="E1924" s="253"/>
      <c r="F1924" s="253"/>
      <c r="G1924" s="253"/>
      <c r="H1924" s="253"/>
      <c r="I1924" s="253"/>
    </row>
    <row r="1925" spans="1:9" x14ac:dyDescent="0.2">
      <c r="A1925" s="253"/>
      <c r="B1925" s="253"/>
      <c r="C1925" s="253"/>
      <c r="D1925" s="253"/>
      <c r="E1925" s="253"/>
      <c r="F1925" s="253"/>
      <c r="G1925" s="253"/>
      <c r="H1925" s="253"/>
      <c r="I1925" s="253"/>
    </row>
    <row r="1926" spans="1:9" x14ac:dyDescent="0.2">
      <c r="A1926" s="253"/>
      <c r="B1926" s="253"/>
      <c r="C1926" s="253"/>
      <c r="D1926" s="253"/>
      <c r="E1926" s="253"/>
      <c r="F1926" s="253"/>
      <c r="G1926" s="253"/>
      <c r="H1926" s="253"/>
      <c r="I1926" s="253"/>
    </row>
    <row r="1927" spans="1:9" x14ac:dyDescent="0.2">
      <c r="A1927" s="253"/>
      <c r="B1927" s="253"/>
      <c r="C1927" s="253"/>
      <c r="D1927" s="253"/>
      <c r="E1927" s="253"/>
      <c r="F1927" s="253"/>
      <c r="G1927" s="253"/>
      <c r="H1927" s="253"/>
      <c r="I1927" s="253"/>
    </row>
    <row r="1928" spans="1:9" x14ac:dyDescent="0.2">
      <c r="A1928" s="253"/>
      <c r="B1928" s="253"/>
      <c r="C1928" s="253"/>
      <c r="D1928" s="253"/>
      <c r="E1928" s="253"/>
      <c r="F1928" s="253"/>
      <c r="G1928" s="253"/>
      <c r="H1928" s="253"/>
      <c r="I1928" s="253"/>
    </row>
    <row r="1929" spans="1:9" x14ac:dyDescent="0.2">
      <c r="A1929" s="253"/>
      <c r="B1929" s="253"/>
      <c r="C1929" s="253"/>
      <c r="D1929" s="253"/>
      <c r="E1929" s="253"/>
      <c r="F1929" s="253"/>
      <c r="G1929" s="253"/>
      <c r="H1929" s="253"/>
      <c r="I1929" s="253"/>
    </row>
    <row r="1930" spans="1:9" x14ac:dyDescent="0.2">
      <c r="A1930" s="253"/>
      <c r="B1930" s="253"/>
      <c r="C1930" s="253"/>
      <c r="D1930" s="253"/>
      <c r="E1930" s="253"/>
      <c r="F1930" s="253"/>
      <c r="G1930" s="253"/>
      <c r="H1930" s="253"/>
      <c r="I1930" s="253"/>
    </row>
    <row r="1931" spans="1:9" x14ac:dyDescent="0.2">
      <c r="A1931" s="253"/>
      <c r="B1931" s="253"/>
      <c r="C1931" s="253"/>
      <c r="D1931" s="253"/>
      <c r="E1931" s="253"/>
      <c r="F1931" s="253"/>
      <c r="G1931" s="253"/>
      <c r="H1931" s="253"/>
      <c r="I1931" s="253"/>
    </row>
    <row r="1932" spans="1:9" x14ac:dyDescent="0.2">
      <c r="A1932" s="253"/>
      <c r="B1932" s="253"/>
      <c r="C1932" s="253"/>
      <c r="D1932" s="253"/>
      <c r="E1932" s="253"/>
      <c r="F1932" s="253"/>
      <c r="G1932" s="253"/>
      <c r="H1932" s="253"/>
      <c r="I1932" s="253"/>
    </row>
    <row r="1933" spans="1:9" x14ac:dyDescent="0.2">
      <c r="A1933" s="253"/>
      <c r="B1933" s="253"/>
      <c r="C1933" s="253"/>
      <c r="D1933" s="253"/>
      <c r="E1933" s="253"/>
      <c r="F1933" s="253"/>
      <c r="G1933" s="253"/>
      <c r="H1933" s="253"/>
      <c r="I1933" s="253"/>
    </row>
    <row r="1934" spans="1:9" x14ac:dyDescent="0.2">
      <c r="A1934" s="253"/>
      <c r="B1934" s="253"/>
      <c r="C1934" s="253"/>
      <c r="D1934" s="253"/>
      <c r="E1934" s="253"/>
      <c r="F1934" s="253"/>
      <c r="G1934" s="253"/>
      <c r="H1934" s="253"/>
      <c r="I1934" s="253"/>
    </row>
    <row r="1935" spans="1:9" x14ac:dyDescent="0.2">
      <c r="A1935" s="253"/>
      <c r="B1935" s="253"/>
      <c r="C1935" s="253"/>
      <c r="D1935" s="253"/>
      <c r="E1935" s="253"/>
      <c r="F1935" s="253"/>
      <c r="G1935" s="253"/>
      <c r="H1935" s="253"/>
      <c r="I1935" s="253"/>
    </row>
    <row r="1936" spans="1:9" x14ac:dyDescent="0.2">
      <c r="A1936" s="253"/>
      <c r="B1936" s="253"/>
      <c r="C1936" s="253"/>
      <c r="D1936" s="253"/>
      <c r="E1936" s="253"/>
      <c r="F1936" s="253"/>
      <c r="G1936" s="253"/>
      <c r="H1936" s="253"/>
      <c r="I1936" s="253"/>
    </row>
    <row r="1937" spans="1:9" x14ac:dyDescent="0.2">
      <c r="A1937" s="253"/>
      <c r="B1937" s="253"/>
      <c r="C1937" s="253"/>
      <c r="D1937" s="253"/>
      <c r="E1937" s="253"/>
      <c r="F1937" s="253"/>
      <c r="G1937" s="253"/>
      <c r="H1937" s="253"/>
      <c r="I1937" s="253"/>
    </row>
    <row r="1938" spans="1:9" x14ac:dyDescent="0.2">
      <c r="A1938" s="253"/>
      <c r="B1938" s="253"/>
      <c r="C1938" s="253"/>
      <c r="D1938" s="253"/>
      <c r="E1938" s="253"/>
      <c r="F1938" s="253"/>
      <c r="G1938" s="253"/>
      <c r="H1938" s="253"/>
      <c r="I1938" s="253"/>
    </row>
    <row r="1939" spans="1:9" x14ac:dyDescent="0.2">
      <c r="A1939" s="253"/>
      <c r="B1939" s="253"/>
      <c r="C1939" s="253"/>
      <c r="D1939" s="253"/>
      <c r="E1939" s="253"/>
      <c r="F1939" s="253"/>
      <c r="G1939" s="253"/>
      <c r="H1939" s="253"/>
      <c r="I1939" s="253"/>
    </row>
    <row r="1940" spans="1:9" x14ac:dyDescent="0.2">
      <c r="A1940" s="253"/>
      <c r="B1940" s="253"/>
      <c r="C1940" s="253"/>
      <c r="D1940" s="253"/>
      <c r="E1940" s="253"/>
      <c r="F1940" s="253"/>
      <c r="G1940" s="253"/>
      <c r="H1940" s="253"/>
      <c r="I1940" s="253"/>
    </row>
    <row r="1941" spans="1:9" x14ac:dyDescent="0.2">
      <c r="A1941" s="253"/>
      <c r="B1941" s="253"/>
      <c r="C1941" s="253"/>
      <c r="D1941" s="253"/>
      <c r="E1941" s="253"/>
      <c r="F1941" s="253"/>
      <c r="G1941" s="253"/>
      <c r="H1941" s="253"/>
      <c r="I1941" s="253"/>
    </row>
    <row r="1942" spans="1:9" x14ac:dyDescent="0.2">
      <c r="A1942" s="253"/>
      <c r="B1942" s="253"/>
      <c r="C1942" s="253"/>
      <c r="D1942" s="253"/>
      <c r="E1942" s="253"/>
      <c r="F1942" s="253"/>
      <c r="G1942" s="253"/>
      <c r="H1942" s="253"/>
      <c r="I1942" s="253"/>
    </row>
    <row r="1943" spans="1:9" x14ac:dyDescent="0.2">
      <c r="A1943" s="253"/>
      <c r="B1943" s="253"/>
      <c r="C1943" s="253"/>
      <c r="D1943" s="253"/>
      <c r="E1943" s="253"/>
      <c r="F1943" s="253"/>
      <c r="G1943" s="253"/>
      <c r="H1943" s="253"/>
      <c r="I1943" s="253"/>
    </row>
    <row r="1944" spans="1:9" x14ac:dyDescent="0.2">
      <c r="A1944" s="253"/>
      <c r="B1944" s="253"/>
      <c r="C1944" s="253"/>
      <c r="D1944" s="253"/>
      <c r="E1944" s="253"/>
      <c r="F1944" s="253"/>
      <c r="G1944" s="253"/>
      <c r="H1944" s="253"/>
      <c r="I1944" s="253"/>
    </row>
    <row r="1945" spans="1:9" x14ac:dyDescent="0.2">
      <c r="A1945" s="253"/>
      <c r="B1945" s="253"/>
      <c r="C1945" s="253"/>
      <c r="D1945" s="253"/>
      <c r="E1945" s="253"/>
      <c r="F1945" s="253"/>
      <c r="G1945" s="253"/>
      <c r="H1945" s="253"/>
      <c r="I1945" s="253"/>
    </row>
    <row r="1946" spans="1:9" x14ac:dyDescent="0.2">
      <c r="A1946" s="253"/>
      <c r="B1946" s="253"/>
      <c r="C1946" s="253"/>
      <c r="D1946" s="253"/>
      <c r="E1946" s="253"/>
      <c r="F1946" s="253"/>
      <c r="G1946" s="253"/>
      <c r="H1946" s="253"/>
      <c r="I1946" s="253"/>
    </row>
    <row r="1947" spans="1:9" x14ac:dyDescent="0.2">
      <c r="A1947" s="253"/>
      <c r="B1947" s="253"/>
      <c r="C1947" s="253"/>
      <c r="D1947" s="253"/>
      <c r="E1947" s="253"/>
      <c r="F1947" s="253"/>
      <c r="G1947" s="253"/>
      <c r="H1947" s="253"/>
      <c r="I1947" s="253"/>
    </row>
    <row r="1948" spans="1:9" x14ac:dyDescent="0.2">
      <c r="A1948" s="253"/>
      <c r="B1948" s="253"/>
      <c r="C1948" s="253"/>
      <c r="D1948" s="253"/>
      <c r="E1948" s="253"/>
      <c r="F1948" s="253"/>
      <c r="G1948" s="253"/>
      <c r="H1948" s="253"/>
      <c r="I1948" s="253"/>
    </row>
    <row r="1949" spans="1:9" x14ac:dyDescent="0.2">
      <c r="A1949" s="253"/>
      <c r="B1949" s="253"/>
      <c r="C1949" s="253"/>
      <c r="D1949" s="253"/>
      <c r="E1949" s="253"/>
      <c r="F1949" s="253"/>
      <c r="G1949" s="253"/>
      <c r="H1949" s="253"/>
      <c r="I1949" s="253"/>
    </row>
    <row r="1950" spans="1:9" x14ac:dyDescent="0.2">
      <c r="A1950" s="253"/>
      <c r="B1950" s="253"/>
      <c r="C1950" s="253"/>
      <c r="D1950" s="253"/>
      <c r="E1950" s="253"/>
      <c r="F1950" s="253"/>
      <c r="G1950" s="253"/>
      <c r="H1950" s="253"/>
      <c r="I1950" s="253"/>
    </row>
    <row r="1951" spans="1:9" x14ac:dyDescent="0.2">
      <c r="A1951" s="253"/>
      <c r="B1951" s="253"/>
      <c r="C1951" s="253"/>
      <c r="D1951" s="253"/>
      <c r="E1951" s="253"/>
      <c r="F1951" s="253"/>
      <c r="G1951" s="253"/>
      <c r="H1951" s="253"/>
      <c r="I1951" s="253"/>
    </row>
    <row r="1952" spans="1:9" x14ac:dyDescent="0.2">
      <c r="A1952" s="253"/>
      <c r="B1952" s="253"/>
      <c r="C1952" s="253"/>
      <c r="D1952" s="253"/>
      <c r="E1952" s="253"/>
      <c r="F1952" s="253"/>
      <c r="G1952" s="253"/>
      <c r="H1952" s="253"/>
      <c r="I1952" s="253"/>
    </row>
    <row r="1953" spans="1:9" x14ac:dyDescent="0.2">
      <c r="A1953" s="253"/>
      <c r="B1953" s="253"/>
      <c r="C1953" s="253"/>
      <c r="D1953" s="253"/>
      <c r="E1953" s="253"/>
      <c r="F1953" s="253"/>
      <c r="G1953" s="253"/>
      <c r="H1953" s="253"/>
      <c r="I1953" s="253"/>
    </row>
    <row r="1954" spans="1:9" x14ac:dyDescent="0.2">
      <c r="A1954" s="253"/>
      <c r="B1954" s="253"/>
      <c r="C1954" s="253"/>
      <c r="D1954" s="253"/>
      <c r="E1954" s="253"/>
      <c r="F1954" s="253"/>
      <c r="G1954" s="253"/>
      <c r="H1954" s="253"/>
      <c r="I1954" s="253"/>
    </row>
    <row r="1955" spans="1:9" x14ac:dyDescent="0.2">
      <c r="A1955" s="253"/>
      <c r="B1955" s="253"/>
      <c r="C1955" s="253"/>
      <c r="D1955" s="253"/>
      <c r="E1955" s="253"/>
      <c r="F1955" s="253"/>
      <c r="G1955" s="253"/>
      <c r="H1955" s="253"/>
      <c r="I1955" s="253"/>
    </row>
    <row r="1956" spans="1:9" x14ac:dyDescent="0.2">
      <c r="A1956" s="253"/>
      <c r="B1956" s="253"/>
      <c r="C1956" s="253"/>
      <c r="D1956" s="253"/>
      <c r="E1956" s="253"/>
      <c r="F1956" s="253"/>
      <c r="G1956" s="253"/>
      <c r="H1956" s="253"/>
      <c r="I1956" s="253"/>
    </row>
    <row r="1957" spans="1:9" x14ac:dyDescent="0.2">
      <c r="A1957" s="253"/>
      <c r="B1957" s="253"/>
      <c r="C1957" s="253"/>
      <c r="D1957" s="253"/>
      <c r="E1957" s="253"/>
      <c r="F1957" s="253"/>
      <c r="G1957" s="253"/>
      <c r="H1957" s="253"/>
      <c r="I1957" s="253"/>
    </row>
    <row r="1958" spans="1:9" x14ac:dyDescent="0.2">
      <c r="A1958" s="253"/>
      <c r="B1958" s="253"/>
      <c r="C1958" s="253"/>
      <c r="D1958" s="253"/>
      <c r="E1958" s="253"/>
      <c r="F1958" s="253"/>
      <c r="G1958" s="253"/>
      <c r="H1958" s="253"/>
      <c r="I1958" s="253"/>
    </row>
    <row r="1959" spans="1:9" x14ac:dyDescent="0.2">
      <c r="A1959" s="253"/>
      <c r="B1959" s="253"/>
      <c r="C1959" s="253"/>
      <c r="D1959" s="253"/>
      <c r="E1959" s="253"/>
      <c r="F1959" s="253"/>
      <c r="G1959" s="253"/>
      <c r="H1959" s="253"/>
      <c r="I1959" s="253"/>
    </row>
    <row r="1960" spans="1:9" x14ac:dyDescent="0.2">
      <c r="A1960" s="253"/>
      <c r="B1960" s="253"/>
      <c r="C1960" s="253"/>
      <c r="D1960" s="253"/>
      <c r="E1960" s="253"/>
      <c r="F1960" s="253"/>
      <c r="G1960" s="253"/>
      <c r="H1960" s="253"/>
      <c r="I1960" s="253"/>
    </row>
    <row r="1961" spans="1:9" x14ac:dyDescent="0.2">
      <c r="A1961" s="253"/>
      <c r="B1961" s="253"/>
      <c r="C1961" s="253"/>
      <c r="D1961" s="253"/>
      <c r="E1961" s="253"/>
      <c r="F1961" s="253"/>
      <c r="G1961" s="253"/>
      <c r="H1961" s="253"/>
      <c r="I1961" s="253"/>
    </row>
    <row r="1962" spans="1:9" x14ac:dyDescent="0.2">
      <c r="A1962" s="253"/>
      <c r="B1962" s="253"/>
      <c r="C1962" s="253"/>
      <c r="D1962" s="253"/>
      <c r="E1962" s="253"/>
      <c r="F1962" s="253"/>
      <c r="G1962" s="253"/>
      <c r="H1962" s="253"/>
      <c r="I1962" s="253"/>
    </row>
    <row r="1963" spans="1:9" x14ac:dyDescent="0.2">
      <c r="A1963" s="253"/>
      <c r="B1963" s="253"/>
      <c r="C1963" s="253"/>
      <c r="D1963" s="253"/>
      <c r="E1963" s="253"/>
      <c r="F1963" s="253"/>
      <c r="G1963" s="253"/>
      <c r="H1963" s="253"/>
      <c r="I1963" s="253"/>
    </row>
    <row r="1964" spans="1:9" x14ac:dyDescent="0.2">
      <c r="A1964" s="253"/>
      <c r="B1964" s="253"/>
      <c r="C1964" s="253"/>
      <c r="D1964" s="253"/>
      <c r="E1964" s="253"/>
      <c r="F1964" s="253"/>
      <c r="G1964" s="253"/>
      <c r="H1964" s="253"/>
      <c r="I1964" s="253"/>
    </row>
    <row r="1965" spans="1:9" x14ac:dyDescent="0.2">
      <c r="A1965" s="253"/>
      <c r="B1965" s="253"/>
      <c r="C1965" s="253"/>
      <c r="D1965" s="253"/>
      <c r="E1965" s="253"/>
      <c r="F1965" s="253"/>
      <c r="G1965" s="253"/>
      <c r="H1965" s="253"/>
      <c r="I1965" s="253"/>
    </row>
    <row r="1966" spans="1:9" x14ac:dyDescent="0.2">
      <c r="A1966" s="253"/>
      <c r="B1966" s="253"/>
      <c r="C1966" s="253"/>
      <c r="D1966" s="253"/>
      <c r="E1966" s="253"/>
      <c r="F1966" s="253"/>
      <c r="G1966" s="253"/>
      <c r="H1966" s="253"/>
      <c r="I1966" s="253"/>
    </row>
    <row r="1967" spans="1:9" x14ac:dyDescent="0.2">
      <c r="A1967" s="253"/>
      <c r="B1967" s="253"/>
      <c r="C1967" s="253"/>
      <c r="D1967" s="253"/>
      <c r="E1967" s="253"/>
      <c r="F1967" s="253"/>
      <c r="G1967" s="253"/>
      <c r="H1967" s="253"/>
      <c r="I1967" s="253"/>
    </row>
    <row r="1968" spans="1:9" x14ac:dyDescent="0.2">
      <c r="A1968" s="253"/>
      <c r="B1968" s="253"/>
      <c r="C1968" s="253"/>
      <c r="D1968" s="253"/>
      <c r="E1968" s="253"/>
      <c r="F1968" s="253"/>
      <c r="G1968" s="253"/>
      <c r="H1968" s="253"/>
      <c r="I1968" s="253"/>
    </row>
    <row r="1969" spans="1:9" x14ac:dyDescent="0.2">
      <c r="A1969" s="253"/>
      <c r="B1969" s="253"/>
      <c r="C1969" s="253"/>
      <c r="D1969" s="253"/>
      <c r="E1969" s="253"/>
      <c r="F1969" s="253"/>
      <c r="G1969" s="253"/>
      <c r="H1969" s="253"/>
      <c r="I1969" s="253"/>
    </row>
    <row r="1970" spans="1:9" x14ac:dyDescent="0.2">
      <c r="A1970" s="253"/>
      <c r="B1970" s="253"/>
      <c r="C1970" s="253"/>
      <c r="D1970" s="253"/>
      <c r="E1970" s="253"/>
      <c r="F1970" s="253"/>
      <c r="G1970" s="253"/>
      <c r="H1970" s="253"/>
      <c r="I1970" s="253"/>
    </row>
    <row r="1971" spans="1:9" x14ac:dyDescent="0.2">
      <c r="A1971" s="253"/>
      <c r="B1971" s="253"/>
      <c r="C1971" s="253"/>
      <c r="D1971" s="253"/>
      <c r="E1971" s="253"/>
      <c r="F1971" s="253"/>
      <c r="G1971" s="253"/>
      <c r="H1971" s="253"/>
      <c r="I1971" s="253"/>
    </row>
    <row r="1972" spans="1:9" x14ac:dyDescent="0.2">
      <c r="A1972" s="253"/>
      <c r="B1972" s="253"/>
      <c r="C1972" s="253"/>
      <c r="D1972" s="253"/>
      <c r="E1972" s="253"/>
      <c r="F1972" s="253"/>
      <c r="G1972" s="253"/>
      <c r="H1972" s="253"/>
      <c r="I1972" s="253"/>
    </row>
    <row r="1973" spans="1:9" x14ac:dyDescent="0.2">
      <c r="A1973" s="253"/>
      <c r="B1973" s="253"/>
      <c r="C1973" s="253"/>
      <c r="D1973" s="253"/>
      <c r="E1973" s="253"/>
      <c r="F1973" s="253"/>
      <c r="G1973" s="253"/>
      <c r="H1973" s="253"/>
      <c r="I1973" s="253"/>
    </row>
    <row r="1974" spans="1:9" x14ac:dyDescent="0.2">
      <c r="A1974" s="253"/>
      <c r="B1974" s="253"/>
      <c r="C1974" s="253"/>
      <c r="D1974" s="253"/>
      <c r="E1974" s="253"/>
      <c r="F1974" s="253"/>
      <c r="G1974" s="253"/>
      <c r="H1974" s="253"/>
      <c r="I1974" s="253"/>
    </row>
    <row r="1975" spans="1:9" x14ac:dyDescent="0.2">
      <c r="A1975" s="253"/>
      <c r="B1975" s="253"/>
      <c r="C1975" s="253"/>
      <c r="D1975" s="253"/>
      <c r="E1975" s="253"/>
      <c r="F1975" s="253"/>
      <c r="G1975" s="253"/>
      <c r="H1975" s="253"/>
      <c r="I1975" s="253"/>
    </row>
    <row r="1976" spans="1:9" x14ac:dyDescent="0.2">
      <c r="A1976" s="253"/>
      <c r="B1976" s="253"/>
      <c r="C1976" s="253"/>
      <c r="D1976" s="253"/>
      <c r="E1976" s="253"/>
      <c r="F1976" s="253"/>
      <c r="G1976" s="253"/>
      <c r="H1976" s="253"/>
      <c r="I1976" s="253"/>
    </row>
    <row r="1977" spans="1:9" x14ac:dyDescent="0.2">
      <c r="A1977" s="253"/>
      <c r="B1977" s="253"/>
      <c r="C1977" s="253"/>
      <c r="D1977" s="253"/>
      <c r="E1977" s="253"/>
      <c r="F1977" s="253"/>
      <c r="G1977" s="253"/>
      <c r="H1977" s="253"/>
      <c r="I1977" s="253"/>
    </row>
    <row r="1978" spans="1:9" x14ac:dyDescent="0.2">
      <c r="A1978" s="253"/>
      <c r="B1978" s="253"/>
      <c r="C1978" s="253"/>
      <c r="D1978" s="253"/>
      <c r="E1978" s="253"/>
      <c r="F1978" s="253"/>
      <c r="G1978" s="253"/>
      <c r="H1978" s="253"/>
      <c r="I1978" s="253"/>
    </row>
    <row r="1979" spans="1:9" x14ac:dyDescent="0.2">
      <c r="A1979" s="253"/>
      <c r="B1979" s="253"/>
      <c r="C1979" s="253"/>
      <c r="D1979" s="253"/>
      <c r="E1979" s="253"/>
      <c r="F1979" s="253"/>
      <c r="G1979" s="253"/>
      <c r="H1979" s="253"/>
      <c r="I1979" s="253"/>
    </row>
    <row r="1980" spans="1:9" x14ac:dyDescent="0.2">
      <c r="A1980" s="253"/>
      <c r="B1980" s="253"/>
      <c r="C1980" s="253"/>
      <c r="D1980" s="253"/>
      <c r="E1980" s="253"/>
      <c r="F1980" s="253"/>
      <c r="G1980" s="253"/>
      <c r="H1980" s="253"/>
      <c r="I1980" s="253"/>
    </row>
    <row r="1981" spans="1:9" x14ac:dyDescent="0.2">
      <c r="A1981" s="253"/>
      <c r="B1981" s="253"/>
      <c r="C1981" s="253"/>
      <c r="D1981" s="253"/>
      <c r="E1981" s="253"/>
      <c r="F1981" s="253"/>
      <c r="G1981" s="253"/>
      <c r="H1981" s="253"/>
      <c r="I1981" s="253"/>
    </row>
    <row r="1982" spans="1:9" x14ac:dyDescent="0.2">
      <c r="A1982" s="253"/>
      <c r="B1982" s="253"/>
      <c r="C1982" s="253"/>
      <c r="D1982" s="253"/>
      <c r="E1982" s="253"/>
      <c r="F1982" s="253"/>
      <c r="G1982" s="253"/>
      <c r="H1982" s="253"/>
      <c r="I1982" s="253"/>
    </row>
    <row r="1983" spans="1:9" x14ac:dyDescent="0.2">
      <c r="A1983" s="253"/>
      <c r="B1983" s="253"/>
      <c r="C1983" s="253"/>
      <c r="D1983" s="253"/>
      <c r="E1983" s="253"/>
      <c r="F1983" s="253"/>
      <c r="G1983" s="253"/>
      <c r="H1983" s="253"/>
      <c r="I1983" s="253"/>
    </row>
    <row r="1984" spans="1:9" x14ac:dyDescent="0.2">
      <c r="A1984" s="253"/>
      <c r="B1984" s="253"/>
      <c r="C1984" s="253"/>
      <c r="D1984" s="253"/>
      <c r="E1984" s="253"/>
      <c r="F1984" s="253"/>
      <c r="G1984" s="253"/>
      <c r="H1984" s="253"/>
      <c r="I1984" s="253"/>
    </row>
    <row r="1985" spans="1:9" x14ac:dyDescent="0.2">
      <c r="A1985" s="253"/>
      <c r="B1985" s="253"/>
      <c r="C1985" s="253"/>
      <c r="D1985" s="253"/>
      <c r="E1985" s="253"/>
      <c r="F1985" s="253"/>
      <c r="G1985" s="253"/>
      <c r="H1985" s="253"/>
      <c r="I1985" s="253"/>
    </row>
    <row r="1986" spans="1:9" x14ac:dyDescent="0.2">
      <c r="A1986" s="253"/>
      <c r="B1986" s="253"/>
      <c r="C1986" s="253"/>
      <c r="D1986" s="253"/>
      <c r="E1986" s="253"/>
      <c r="F1986" s="253"/>
      <c r="G1986" s="253"/>
      <c r="H1986" s="253"/>
      <c r="I1986" s="253"/>
    </row>
    <row r="1987" spans="1:9" x14ac:dyDescent="0.2">
      <c r="A1987" s="253"/>
      <c r="B1987" s="253"/>
      <c r="C1987" s="253"/>
      <c r="D1987" s="253"/>
      <c r="E1987" s="253"/>
      <c r="F1987" s="253"/>
      <c r="G1987" s="253"/>
      <c r="H1987" s="253"/>
      <c r="I1987" s="253"/>
    </row>
    <row r="1988" spans="1:9" x14ac:dyDescent="0.2">
      <c r="A1988" s="253"/>
      <c r="B1988" s="253"/>
      <c r="C1988" s="253"/>
      <c r="D1988" s="253"/>
      <c r="E1988" s="253"/>
      <c r="F1988" s="253"/>
      <c r="G1988" s="253"/>
      <c r="H1988" s="253"/>
      <c r="I1988" s="253"/>
    </row>
    <row r="1989" spans="1:9" x14ac:dyDescent="0.2">
      <c r="A1989" s="253"/>
      <c r="B1989" s="253"/>
      <c r="C1989" s="253"/>
      <c r="D1989" s="253"/>
      <c r="E1989" s="253"/>
      <c r="F1989" s="253"/>
      <c r="G1989" s="253"/>
      <c r="H1989" s="253"/>
      <c r="I1989" s="253"/>
    </row>
    <row r="1990" spans="1:9" x14ac:dyDescent="0.2">
      <c r="A1990" s="253"/>
      <c r="B1990" s="253"/>
      <c r="C1990" s="253"/>
      <c r="D1990" s="253"/>
      <c r="E1990" s="253"/>
      <c r="F1990" s="253"/>
      <c r="G1990" s="253"/>
      <c r="H1990" s="253"/>
      <c r="I1990" s="253"/>
    </row>
    <row r="1991" spans="1:9" x14ac:dyDescent="0.2">
      <c r="A1991" s="253"/>
      <c r="B1991" s="253"/>
      <c r="C1991" s="253"/>
      <c r="D1991" s="253"/>
      <c r="E1991" s="253"/>
      <c r="F1991" s="253"/>
      <c r="G1991" s="253"/>
      <c r="H1991" s="253"/>
      <c r="I1991" s="253"/>
    </row>
    <row r="1992" spans="1:9" x14ac:dyDescent="0.2">
      <c r="A1992" s="253"/>
      <c r="B1992" s="253"/>
      <c r="C1992" s="253"/>
      <c r="D1992" s="253"/>
      <c r="E1992" s="253"/>
      <c r="F1992" s="253"/>
      <c r="G1992" s="253"/>
      <c r="H1992" s="253"/>
      <c r="I1992" s="253"/>
    </row>
    <row r="1993" spans="1:9" x14ac:dyDescent="0.2">
      <c r="A1993" s="253"/>
      <c r="B1993" s="253"/>
      <c r="C1993" s="253"/>
      <c r="D1993" s="253"/>
      <c r="E1993" s="253"/>
      <c r="F1993" s="253"/>
      <c r="G1993" s="253"/>
      <c r="H1993" s="253"/>
      <c r="I1993" s="253"/>
    </row>
    <row r="1994" spans="1:9" x14ac:dyDescent="0.2">
      <c r="A1994" s="253"/>
      <c r="B1994" s="253"/>
      <c r="C1994" s="253"/>
      <c r="D1994" s="253"/>
      <c r="E1994" s="253"/>
      <c r="F1994" s="253"/>
      <c r="G1994" s="253"/>
      <c r="H1994" s="253"/>
      <c r="I1994" s="253"/>
    </row>
    <row r="1995" spans="1:9" x14ac:dyDescent="0.2">
      <c r="A1995" s="253"/>
      <c r="B1995" s="253"/>
      <c r="C1995" s="253"/>
      <c r="D1995" s="253"/>
      <c r="E1995" s="253"/>
      <c r="F1995" s="253"/>
      <c r="G1995" s="253"/>
      <c r="H1995" s="253"/>
      <c r="I1995" s="253"/>
    </row>
    <row r="1996" spans="1:9" x14ac:dyDescent="0.2">
      <c r="A1996" s="253"/>
      <c r="B1996" s="253"/>
      <c r="C1996" s="253"/>
      <c r="D1996" s="253"/>
      <c r="E1996" s="253"/>
      <c r="F1996" s="253"/>
      <c r="G1996" s="253"/>
      <c r="H1996" s="253"/>
      <c r="I1996" s="253"/>
    </row>
    <row r="1997" spans="1:9" x14ac:dyDescent="0.2">
      <c r="A1997" s="253"/>
      <c r="B1997" s="253"/>
      <c r="C1997" s="253"/>
      <c r="D1997" s="253"/>
      <c r="E1997" s="253"/>
      <c r="F1997" s="253"/>
      <c r="G1997" s="253"/>
      <c r="H1997" s="253"/>
      <c r="I1997" s="253"/>
    </row>
    <row r="1998" spans="1:9" x14ac:dyDescent="0.2">
      <c r="A1998" s="253"/>
      <c r="B1998" s="253"/>
      <c r="C1998" s="253"/>
      <c r="D1998" s="253"/>
      <c r="E1998" s="253"/>
      <c r="F1998" s="253"/>
      <c r="G1998" s="253"/>
      <c r="H1998" s="253"/>
      <c r="I1998" s="253"/>
    </row>
    <row r="1999" spans="1:9" x14ac:dyDescent="0.2">
      <c r="A1999" s="253"/>
      <c r="B1999" s="253"/>
      <c r="C1999" s="253"/>
      <c r="D1999" s="253"/>
      <c r="E1999" s="253"/>
      <c r="F1999" s="253"/>
      <c r="G1999" s="253"/>
      <c r="H1999" s="253"/>
      <c r="I1999" s="253"/>
    </row>
    <row r="2000" spans="1:9" x14ac:dyDescent="0.2">
      <c r="A2000" s="253"/>
      <c r="B2000" s="253"/>
      <c r="C2000" s="253"/>
      <c r="D2000" s="253"/>
      <c r="E2000" s="253"/>
      <c r="F2000" s="253"/>
      <c r="G2000" s="253"/>
      <c r="H2000" s="253"/>
      <c r="I2000" s="253"/>
    </row>
    <row r="2001" spans="1:9" x14ac:dyDescent="0.2">
      <c r="A2001" s="253"/>
      <c r="B2001" s="253"/>
      <c r="C2001" s="253"/>
      <c r="D2001" s="253"/>
      <c r="E2001" s="253"/>
      <c r="F2001" s="253"/>
      <c r="G2001" s="253"/>
      <c r="H2001" s="253"/>
      <c r="I2001" s="253"/>
    </row>
    <row r="2002" spans="1:9" x14ac:dyDescent="0.2">
      <c r="A2002" s="253"/>
      <c r="B2002" s="253"/>
      <c r="C2002" s="253"/>
      <c r="D2002" s="253"/>
      <c r="E2002" s="253"/>
      <c r="F2002" s="253"/>
      <c r="G2002" s="253"/>
      <c r="H2002" s="253"/>
      <c r="I2002" s="253"/>
    </row>
    <row r="2003" spans="1:9" x14ac:dyDescent="0.2">
      <c r="A2003" s="253"/>
      <c r="B2003" s="253"/>
      <c r="C2003" s="253"/>
      <c r="D2003" s="253"/>
      <c r="E2003" s="253"/>
      <c r="F2003" s="253"/>
      <c r="G2003" s="253"/>
      <c r="H2003" s="253"/>
      <c r="I2003" s="253"/>
    </row>
    <row r="2004" spans="1:9" x14ac:dyDescent="0.2">
      <c r="A2004" s="253"/>
      <c r="B2004" s="253"/>
      <c r="C2004" s="253"/>
      <c r="D2004" s="253"/>
      <c r="E2004" s="253"/>
      <c r="F2004" s="253"/>
      <c r="G2004" s="253"/>
      <c r="H2004" s="253"/>
      <c r="I2004" s="253"/>
    </row>
    <row r="2005" spans="1:9" x14ac:dyDescent="0.2">
      <c r="A2005" s="253"/>
      <c r="B2005" s="253"/>
      <c r="C2005" s="253"/>
      <c r="D2005" s="253"/>
      <c r="E2005" s="253"/>
      <c r="F2005" s="253"/>
      <c r="G2005" s="253"/>
      <c r="H2005" s="253"/>
      <c r="I2005" s="253"/>
    </row>
    <row r="2006" spans="1:9" x14ac:dyDescent="0.2">
      <c r="A2006" s="253"/>
      <c r="B2006" s="253"/>
      <c r="C2006" s="253"/>
      <c r="D2006" s="253"/>
      <c r="E2006" s="253"/>
      <c r="F2006" s="253"/>
      <c r="G2006" s="253"/>
      <c r="H2006" s="253"/>
      <c r="I2006" s="253"/>
    </row>
    <row r="2007" spans="1:9" x14ac:dyDescent="0.2">
      <c r="A2007" s="253"/>
      <c r="B2007" s="253"/>
      <c r="C2007" s="253"/>
      <c r="D2007" s="253"/>
      <c r="E2007" s="253"/>
      <c r="F2007" s="253"/>
      <c r="G2007" s="253"/>
      <c r="H2007" s="253"/>
      <c r="I2007" s="253"/>
    </row>
    <row r="2008" spans="1:9" x14ac:dyDescent="0.2">
      <c r="A2008" s="253"/>
      <c r="B2008" s="253"/>
      <c r="C2008" s="253"/>
      <c r="D2008" s="253"/>
      <c r="E2008" s="253"/>
      <c r="F2008" s="253"/>
      <c r="G2008" s="253"/>
      <c r="H2008" s="253"/>
      <c r="I2008" s="253"/>
    </row>
    <row r="2009" spans="1:9" x14ac:dyDescent="0.2">
      <c r="A2009" s="253"/>
      <c r="B2009" s="253"/>
      <c r="C2009" s="253"/>
      <c r="D2009" s="253"/>
      <c r="E2009" s="253"/>
      <c r="F2009" s="253"/>
      <c r="G2009" s="253"/>
      <c r="H2009" s="253"/>
      <c r="I2009" s="253"/>
    </row>
    <row r="2010" spans="1:9" x14ac:dyDescent="0.2">
      <c r="A2010" s="253"/>
      <c r="B2010" s="253"/>
      <c r="C2010" s="253"/>
      <c r="D2010" s="253"/>
      <c r="E2010" s="253"/>
      <c r="F2010" s="253"/>
      <c r="G2010" s="253"/>
      <c r="H2010" s="253"/>
      <c r="I2010" s="253"/>
    </row>
    <row r="2011" spans="1:9" x14ac:dyDescent="0.2">
      <c r="A2011" s="253"/>
      <c r="B2011" s="253"/>
      <c r="C2011" s="253"/>
      <c r="D2011" s="253"/>
      <c r="E2011" s="253"/>
      <c r="F2011" s="253"/>
      <c r="G2011" s="253"/>
      <c r="H2011" s="253"/>
      <c r="I2011" s="253"/>
    </row>
    <row r="2012" spans="1:9" x14ac:dyDescent="0.2">
      <c r="A2012" s="253"/>
      <c r="B2012" s="253"/>
      <c r="C2012" s="253"/>
      <c r="D2012" s="253"/>
      <c r="E2012" s="253"/>
      <c r="F2012" s="253"/>
      <c r="G2012" s="253"/>
      <c r="H2012" s="253"/>
      <c r="I2012" s="253"/>
    </row>
    <row r="2013" spans="1:9" x14ac:dyDescent="0.2">
      <c r="A2013" s="253"/>
      <c r="B2013" s="253"/>
      <c r="C2013" s="253"/>
      <c r="D2013" s="253"/>
      <c r="E2013" s="253"/>
      <c r="F2013" s="253"/>
      <c r="G2013" s="253"/>
      <c r="H2013" s="253"/>
      <c r="I2013" s="253"/>
    </row>
    <row r="2014" spans="1:9" x14ac:dyDescent="0.2">
      <c r="A2014" s="253"/>
      <c r="B2014" s="253"/>
      <c r="C2014" s="253"/>
      <c r="D2014" s="253"/>
      <c r="E2014" s="253"/>
      <c r="F2014" s="253"/>
      <c r="G2014" s="253"/>
      <c r="H2014" s="253"/>
      <c r="I2014" s="253"/>
    </row>
    <row r="2015" spans="1:9" x14ac:dyDescent="0.2">
      <c r="A2015" s="253"/>
      <c r="B2015" s="253"/>
      <c r="C2015" s="253"/>
      <c r="D2015" s="253"/>
      <c r="E2015" s="253"/>
      <c r="F2015" s="253"/>
      <c r="G2015" s="253"/>
      <c r="H2015" s="253"/>
      <c r="I2015" s="253"/>
    </row>
    <row r="2016" spans="1:9" x14ac:dyDescent="0.2">
      <c r="A2016" s="253"/>
      <c r="B2016" s="253"/>
      <c r="C2016" s="253"/>
      <c r="D2016" s="253"/>
      <c r="E2016" s="253"/>
      <c r="F2016" s="253"/>
      <c r="G2016" s="253"/>
      <c r="H2016" s="253"/>
      <c r="I2016" s="253"/>
    </row>
    <row r="2017" spans="1:9" x14ac:dyDescent="0.2">
      <c r="A2017" s="253"/>
      <c r="B2017" s="253"/>
      <c r="C2017" s="253"/>
      <c r="D2017" s="253"/>
      <c r="E2017" s="253"/>
      <c r="F2017" s="253"/>
      <c r="G2017" s="253"/>
      <c r="H2017" s="253"/>
      <c r="I2017" s="253"/>
    </row>
    <row r="2018" spans="1:9" x14ac:dyDescent="0.2">
      <c r="A2018" s="253"/>
      <c r="B2018" s="253"/>
      <c r="C2018" s="253"/>
      <c r="D2018" s="253"/>
      <c r="E2018" s="253"/>
      <c r="F2018" s="253"/>
      <c r="G2018" s="253"/>
      <c r="H2018" s="253"/>
      <c r="I2018" s="253"/>
    </row>
    <row r="2019" spans="1:9" x14ac:dyDescent="0.2">
      <c r="A2019" s="253"/>
      <c r="B2019" s="253"/>
      <c r="C2019" s="253"/>
      <c r="D2019" s="253"/>
      <c r="E2019" s="253"/>
      <c r="F2019" s="253"/>
      <c r="G2019" s="253"/>
      <c r="H2019" s="253"/>
      <c r="I2019" s="253"/>
    </row>
    <row r="2020" spans="1:9" x14ac:dyDescent="0.2">
      <c r="A2020" s="253"/>
      <c r="B2020" s="253"/>
      <c r="C2020" s="253"/>
      <c r="D2020" s="253"/>
      <c r="E2020" s="253"/>
      <c r="F2020" s="253"/>
      <c r="G2020" s="253"/>
      <c r="H2020" s="253"/>
      <c r="I2020" s="253"/>
    </row>
    <row r="2021" spans="1:9" x14ac:dyDescent="0.2">
      <c r="A2021" s="253"/>
      <c r="B2021" s="253"/>
      <c r="C2021" s="253"/>
      <c r="D2021" s="253"/>
      <c r="E2021" s="253"/>
      <c r="F2021" s="253"/>
      <c r="G2021" s="253"/>
      <c r="H2021" s="253"/>
      <c r="I2021" s="253"/>
    </row>
    <row r="2022" spans="1:9" x14ac:dyDescent="0.2">
      <c r="A2022" s="253"/>
      <c r="B2022" s="253"/>
      <c r="C2022" s="253"/>
      <c r="D2022" s="253"/>
      <c r="E2022" s="253"/>
      <c r="F2022" s="253"/>
      <c r="G2022" s="253"/>
      <c r="H2022" s="253"/>
      <c r="I2022" s="253"/>
    </row>
    <row r="2023" spans="1:9" x14ac:dyDescent="0.2">
      <c r="A2023" s="253"/>
      <c r="B2023" s="253"/>
      <c r="C2023" s="253"/>
      <c r="D2023" s="253"/>
      <c r="E2023" s="253"/>
      <c r="F2023" s="253"/>
      <c r="G2023" s="253"/>
      <c r="H2023" s="253"/>
      <c r="I2023" s="253"/>
    </row>
    <row r="2024" spans="1:9" x14ac:dyDescent="0.2">
      <c r="A2024" s="253"/>
      <c r="B2024" s="253"/>
      <c r="C2024" s="253"/>
      <c r="D2024" s="253"/>
      <c r="E2024" s="253"/>
      <c r="F2024" s="253"/>
      <c r="G2024" s="253"/>
      <c r="H2024" s="253"/>
      <c r="I2024" s="253"/>
    </row>
    <row r="2025" spans="1:9" x14ac:dyDescent="0.2">
      <c r="A2025" s="253"/>
      <c r="B2025" s="253"/>
      <c r="C2025" s="253"/>
      <c r="D2025" s="253"/>
      <c r="E2025" s="253"/>
      <c r="F2025" s="253"/>
      <c r="G2025" s="253"/>
      <c r="H2025" s="253"/>
      <c r="I2025" s="253"/>
    </row>
    <row r="2026" spans="1:9" x14ac:dyDescent="0.2">
      <c r="A2026" s="253"/>
      <c r="B2026" s="253"/>
      <c r="C2026" s="253"/>
      <c r="D2026" s="253"/>
      <c r="E2026" s="253"/>
      <c r="F2026" s="253"/>
      <c r="G2026" s="253"/>
      <c r="H2026" s="253"/>
      <c r="I2026" s="253"/>
    </row>
    <row r="2027" spans="1:9" x14ac:dyDescent="0.2">
      <c r="A2027" s="253"/>
      <c r="B2027" s="253"/>
      <c r="C2027" s="253"/>
      <c r="D2027" s="253"/>
      <c r="E2027" s="253"/>
      <c r="F2027" s="253"/>
      <c r="G2027" s="253"/>
      <c r="H2027" s="253"/>
      <c r="I2027" s="253"/>
    </row>
    <row r="2028" spans="1:9" x14ac:dyDescent="0.2">
      <c r="A2028" s="253"/>
      <c r="B2028" s="253"/>
      <c r="C2028" s="253"/>
      <c r="D2028" s="253"/>
      <c r="E2028" s="253"/>
      <c r="F2028" s="253"/>
      <c r="G2028" s="253"/>
      <c r="H2028" s="253"/>
      <c r="I2028" s="253"/>
    </row>
    <row r="2029" spans="1:9" x14ac:dyDescent="0.2">
      <c r="A2029" s="253"/>
      <c r="B2029" s="253"/>
      <c r="C2029" s="253"/>
      <c r="D2029" s="253"/>
      <c r="E2029" s="253"/>
      <c r="F2029" s="253"/>
      <c r="G2029" s="253"/>
      <c r="H2029" s="253"/>
      <c r="I2029" s="253"/>
    </row>
    <row r="2030" spans="1:9" x14ac:dyDescent="0.2">
      <c r="A2030" s="253"/>
      <c r="B2030" s="253"/>
      <c r="C2030" s="253"/>
      <c r="D2030" s="253"/>
      <c r="E2030" s="253"/>
      <c r="F2030" s="253"/>
      <c r="G2030" s="253"/>
      <c r="H2030" s="253"/>
      <c r="I2030" s="253"/>
    </row>
    <row r="2031" spans="1:9" x14ac:dyDescent="0.2">
      <c r="A2031" s="253"/>
      <c r="B2031" s="253"/>
      <c r="C2031" s="253"/>
      <c r="D2031" s="253"/>
      <c r="E2031" s="253"/>
      <c r="F2031" s="253"/>
      <c r="G2031" s="253"/>
      <c r="H2031" s="253"/>
      <c r="I2031" s="253"/>
    </row>
    <row r="2032" spans="1:9" x14ac:dyDescent="0.2">
      <c r="A2032" s="253"/>
      <c r="B2032" s="253"/>
      <c r="C2032" s="253"/>
      <c r="D2032" s="253"/>
      <c r="E2032" s="253"/>
      <c r="F2032" s="253"/>
      <c r="G2032" s="253"/>
      <c r="H2032" s="253"/>
      <c r="I2032" s="253"/>
    </row>
    <row r="2033" spans="1:9" x14ac:dyDescent="0.2">
      <c r="A2033" s="253"/>
      <c r="B2033" s="253"/>
      <c r="C2033" s="253"/>
      <c r="D2033" s="253"/>
      <c r="E2033" s="253"/>
      <c r="F2033" s="253"/>
      <c r="G2033" s="253"/>
      <c r="H2033" s="253"/>
      <c r="I2033" s="253"/>
    </row>
    <row r="2034" spans="1:9" x14ac:dyDescent="0.2">
      <c r="A2034" s="253"/>
      <c r="B2034" s="253"/>
      <c r="C2034" s="253"/>
      <c r="D2034" s="253"/>
      <c r="E2034" s="253"/>
      <c r="F2034" s="253"/>
      <c r="G2034" s="253"/>
      <c r="H2034" s="253"/>
      <c r="I2034" s="253"/>
    </row>
    <row r="2035" spans="1:9" x14ac:dyDescent="0.2">
      <c r="A2035" s="253"/>
      <c r="B2035" s="253"/>
      <c r="C2035" s="253"/>
      <c r="D2035" s="253"/>
      <c r="E2035" s="253"/>
      <c r="F2035" s="253"/>
      <c r="G2035" s="253"/>
      <c r="H2035" s="253"/>
      <c r="I2035" s="253"/>
    </row>
    <row r="2036" spans="1:9" x14ac:dyDescent="0.2">
      <c r="A2036" s="253"/>
      <c r="B2036" s="253"/>
      <c r="C2036" s="253"/>
      <c r="D2036" s="253"/>
      <c r="E2036" s="253"/>
      <c r="F2036" s="253"/>
      <c r="G2036" s="253"/>
      <c r="H2036" s="253"/>
      <c r="I2036" s="253"/>
    </row>
    <row r="2037" spans="1:9" x14ac:dyDescent="0.2">
      <c r="A2037" s="253"/>
      <c r="B2037" s="253"/>
      <c r="C2037" s="253"/>
      <c r="D2037" s="253"/>
      <c r="E2037" s="253"/>
      <c r="F2037" s="253"/>
      <c r="G2037" s="253"/>
      <c r="H2037" s="253"/>
      <c r="I2037" s="253"/>
    </row>
    <row r="2038" spans="1:9" x14ac:dyDescent="0.2">
      <c r="A2038" s="253"/>
      <c r="B2038" s="253"/>
      <c r="C2038" s="253"/>
      <c r="D2038" s="253"/>
      <c r="E2038" s="253"/>
      <c r="F2038" s="253"/>
      <c r="G2038" s="253"/>
      <c r="H2038" s="253"/>
      <c r="I2038" s="253"/>
    </row>
    <row r="2039" spans="1:9" x14ac:dyDescent="0.2">
      <c r="A2039" s="253"/>
      <c r="B2039" s="253"/>
      <c r="C2039" s="253"/>
      <c r="D2039" s="253"/>
      <c r="E2039" s="253"/>
      <c r="F2039" s="253"/>
      <c r="G2039" s="253"/>
      <c r="H2039" s="253"/>
      <c r="I2039" s="253"/>
    </row>
    <row r="2040" spans="1:9" x14ac:dyDescent="0.2">
      <c r="A2040" s="253"/>
      <c r="B2040" s="253"/>
      <c r="C2040" s="253"/>
      <c r="D2040" s="253"/>
      <c r="E2040" s="253"/>
      <c r="F2040" s="253"/>
      <c r="G2040" s="253"/>
      <c r="H2040" s="253"/>
      <c r="I2040" s="253"/>
    </row>
    <row r="2041" spans="1:9" x14ac:dyDescent="0.2">
      <c r="A2041" s="253"/>
      <c r="B2041" s="253"/>
      <c r="C2041" s="253"/>
      <c r="D2041" s="253"/>
      <c r="E2041" s="253"/>
      <c r="F2041" s="253"/>
      <c r="G2041" s="253"/>
      <c r="H2041" s="253"/>
      <c r="I2041" s="253"/>
    </row>
    <row r="2042" spans="1:9" x14ac:dyDescent="0.2">
      <c r="A2042" s="253"/>
      <c r="B2042" s="253"/>
      <c r="C2042" s="253"/>
      <c r="D2042" s="253"/>
      <c r="E2042" s="253"/>
      <c r="F2042" s="253"/>
      <c r="G2042" s="253"/>
      <c r="H2042" s="253"/>
      <c r="I2042" s="253"/>
    </row>
    <row r="2043" spans="1:9" x14ac:dyDescent="0.2">
      <c r="A2043" s="253"/>
      <c r="B2043" s="253"/>
      <c r="C2043" s="253"/>
      <c r="D2043" s="253"/>
      <c r="E2043" s="253"/>
      <c r="F2043" s="253"/>
      <c r="G2043" s="253"/>
      <c r="H2043" s="253"/>
      <c r="I2043" s="253"/>
    </row>
    <row r="2044" spans="1:9" x14ac:dyDescent="0.2">
      <c r="A2044" s="253"/>
      <c r="B2044" s="253"/>
      <c r="C2044" s="253"/>
      <c r="D2044" s="253"/>
      <c r="E2044" s="253"/>
      <c r="F2044" s="253"/>
      <c r="G2044" s="253"/>
      <c r="H2044" s="253"/>
      <c r="I2044" s="253"/>
    </row>
    <row r="2045" spans="1:9" x14ac:dyDescent="0.2">
      <c r="A2045" s="253"/>
      <c r="B2045" s="253"/>
      <c r="C2045" s="253"/>
      <c r="D2045" s="253"/>
      <c r="E2045" s="253"/>
      <c r="F2045" s="253"/>
      <c r="G2045" s="253"/>
      <c r="H2045" s="253"/>
      <c r="I2045" s="253"/>
    </row>
    <row r="2046" spans="1:9" x14ac:dyDescent="0.2">
      <c r="A2046" s="253"/>
      <c r="B2046" s="253"/>
      <c r="C2046" s="253"/>
      <c r="D2046" s="253"/>
      <c r="E2046" s="253"/>
      <c r="F2046" s="253"/>
      <c r="G2046" s="253"/>
      <c r="H2046" s="253"/>
      <c r="I2046" s="253"/>
    </row>
    <row r="2047" spans="1:9" x14ac:dyDescent="0.2">
      <c r="A2047" s="253"/>
      <c r="B2047" s="253"/>
      <c r="C2047" s="253"/>
      <c r="D2047" s="253"/>
      <c r="E2047" s="253"/>
      <c r="F2047" s="253"/>
      <c r="G2047" s="253"/>
      <c r="H2047" s="253"/>
      <c r="I2047" s="253"/>
    </row>
    <row r="2048" spans="1:9" x14ac:dyDescent="0.2">
      <c r="A2048" s="253"/>
      <c r="B2048" s="253"/>
      <c r="C2048" s="253"/>
      <c r="D2048" s="253"/>
      <c r="E2048" s="253"/>
      <c r="F2048" s="253"/>
      <c r="G2048" s="253"/>
      <c r="H2048" s="253"/>
      <c r="I2048" s="253"/>
    </row>
    <row r="2049" spans="1:9" x14ac:dyDescent="0.2">
      <c r="A2049" s="253"/>
      <c r="B2049" s="253"/>
      <c r="C2049" s="253"/>
      <c r="D2049" s="253"/>
      <c r="E2049" s="253"/>
      <c r="F2049" s="253"/>
      <c r="G2049" s="253"/>
      <c r="H2049" s="253"/>
      <c r="I2049" s="253"/>
    </row>
    <row r="2050" spans="1:9" x14ac:dyDescent="0.2">
      <c r="A2050" s="253"/>
      <c r="B2050" s="253"/>
      <c r="C2050" s="253"/>
      <c r="D2050" s="253"/>
      <c r="E2050" s="253"/>
      <c r="F2050" s="253"/>
      <c r="G2050" s="253"/>
      <c r="H2050" s="253"/>
      <c r="I2050" s="253"/>
    </row>
    <row r="2051" spans="1:9" x14ac:dyDescent="0.2">
      <c r="A2051" s="253"/>
      <c r="B2051" s="253"/>
      <c r="C2051" s="253"/>
      <c r="D2051" s="253"/>
      <c r="E2051" s="253"/>
      <c r="F2051" s="253"/>
      <c r="G2051" s="253"/>
      <c r="H2051" s="253"/>
      <c r="I2051" s="253"/>
    </row>
    <row r="2052" spans="1:9" x14ac:dyDescent="0.2">
      <c r="A2052" s="253"/>
      <c r="B2052" s="253"/>
      <c r="C2052" s="253"/>
      <c r="D2052" s="253"/>
      <c r="E2052" s="253"/>
      <c r="F2052" s="253"/>
      <c r="G2052" s="253"/>
      <c r="H2052" s="253"/>
      <c r="I2052" s="253"/>
    </row>
    <row r="2053" spans="1:9" x14ac:dyDescent="0.2">
      <c r="A2053" s="253"/>
      <c r="B2053" s="253"/>
      <c r="C2053" s="253"/>
      <c r="D2053" s="253"/>
      <c r="E2053" s="253"/>
      <c r="F2053" s="253"/>
      <c r="G2053" s="253"/>
      <c r="H2053" s="253"/>
      <c r="I2053" s="253"/>
    </row>
    <row r="2054" spans="1:9" x14ac:dyDescent="0.2">
      <c r="A2054" s="253"/>
      <c r="B2054" s="253"/>
      <c r="C2054" s="253"/>
      <c r="D2054" s="253"/>
      <c r="E2054" s="253"/>
      <c r="F2054" s="253"/>
      <c r="G2054" s="253"/>
      <c r="H2054" s="253"/>
      <c r="I2054" s="253"/>
    </row>
    <row r="2055" spans="1:9" x14ac:dyDescent="0.2">
      <c r="A2055" s="253"/>
      <c r="B2055" s="253"/>
      <c r="C2055" s="253"/>
      <c r="D2055" s="253"/>
      <c r="E2055" s="253"/>
      <c r="F2055" s="253"/>
      <c r="G2055" s="253"/>
      <c r="H2055" s="253"/>
      <c r="I2055" s="253"/>
    </row>
    <row r="2056" spans="1:9" x14ac:dyDescent="0.2">
      <c r="A2056" s="253"/>
      <c r="B2056" s="253"/>
      <c r="C2056" s="253"/>
      <c r="D2056" s="253"/>
      <c r="E2056" s="253"/>
      <c r="F2056" s="253"/>
      <c r="G2056" s="253"/>
      <c r="H2056" s="253"/>
      <c r="I2056" s="253"/>
    </row>
    <row r="2057" spans="1:9" x14ac:dyDescent="0.2">
      <c r="A2057" s="253"/>
      <c r="B2057" s="253"/>
      <c r="C2057" s="253"/>
      <c r="D2057" s="253"/>
      <c r="E2057" s="253"/>
      <c r="F2057" s="253"/>
      <c r="G2057" s="253"/>
      <c r="H2057" s="253"/>
      <c r="I2057" s="253"/>
    </row>
    <row r="2058" spans="1:9" x14ac:dyDescent="0.2">
      <c r="A2058" s="253"/>
      <c r="B2058" s="253"/>
      <c r="C2058" s="253"/>
      <c r="D2058" s="253"/>
      <c r="E2058" s="253"/>
      <c r="F2058" s="253"/>
      <c r="G2058" s="253"/>
      <c r="H2058" s="253"/>
      <c r="I2058" s="253"/>
    </row>
    <row r="2059" spans="1:9" x14ac:dyDescent="0.2">
      <c r="A2059" s="253"/>
      <c r="B2059" s="253"/>
      <c r="C2059" s="253"/>
      <c r="D2059" s="253"/>
      <c r="E2059" s="253"/>
      <c r="F2059" s="253"/>
      <c r="G2059" s="253"/>
      <c r="H2059" s="253"/>
      <c r="I2059" s="253"/>
    </row>
    <row r="2060" spans="1:9" x14ac:dyDescent="0.2">
      <c r="A2060" s="253"/>
      <c r="B2060" s="253"/>
      <c r="C2060" s="253"/>
      <c r="D2060" s="253"/>
      <c r="E2060" s="253"/>
      <c r="F2060" s="253"/>
      <c r="G2060" s="253"/>
      <c r="H2060" s="253"/>
      <c r="I2060" s="253"/>
    </row>
    <row r="2061" spans="1:9" x14ac:dyDescent="0.2">
      <c r="A2061" s="253"/>
      <c r="B2061" s="253"/>
      <c r="C2061" s="253"/>
      <c r="D2061" s="253"/>
      <c r="E2061" s="253"/>
      <c r="F2061" s="253"/>
      <c r="G2061" s="253"/>
      <c r="H2061" s="253"/>
      <c r="I2061" s="253"/>
    </row>
    <row r="2062" spans="1:9" x14ac:dyDescent="0.2">
      <c r="A2062" s="253"/>
      <c r="B2062" s="253"/>
      <c r="C2062" s="253"/>
      <c r="D2062" s="253"/>
      <c r="E2062" s="253"/>
      <c r="F2062" s="253"/>
      <c r="G2062" s="253"/>
      <c r="H2062" s="253"/>
      <c r="I2062" s="253"/>
    </row>
    <row r="2063" spans="1:9" x14ac:dyDescent="0.2">
      <c r="A2063" s="253"/>
      <c r="B2063" s="253"/>
      <c r="C2063" s="253"/>
      <c r="D2063" s="253"/>
      <c r="E2063" s="253"/>
      <c r="F2063" s="253"/>
      <c r="G2063" s="253"/>
      <c r="H2063" s="253"/>
      <c r="I2063" s="253"/>
    </row>
    <row r="2064" spans="1:9" x14ac:dyDescent="0.2">
      <c r="A2064" s="253"/>
      <c r="B2064" s="253"/>
      <c r="C2064" s="253"/>
      <c r="D2064" s="253"/>
      <c r="E2064" s="253"/>
      <c r="F2064" s="253"/>
      <c r="G2064" s="253"/>
      <c r="H2064" s="253"/>
      <c r="I2064" s="253"/>
    </row>
    <row r="2065" spans="1:9" x14ac:dyDescent="0.2">
      <c r="A2065" s="253"/>
      <c r="B2065" s="253"/>
      <c r="C2065" s="253"/>
      <c r="D2065" s="253"/>
      <c r="E2065" s="253"/>
      <c r="F2065" s="253"/>
      <c r="G2065" s="253"/>
      <c r="H2065" s="253"/>
      <c r="I2065" s="253"/>
    </row>
    <row r="2066" spans="1:9" x14ac:dyDescent="0.2">
      <c r="A2066" s="253"/>
      <c r="B2066" s="253"/>
      <c r="C2066" s="253"/>
      <c r="D2066" s="253"/>
      <c r="E2066" s="253"/>
      <c r="F2066" s="253"/>
      <c r="G2066" s="253"/>
      <c r="H2066" s="253"/>
      <c r="I2066" s="253"/>
    </row>
    <row r="2067" spans="1:9" x14ac:dyDescent="0.2">
      <c r="A2067" s="253"/>
      <c r="B2067" s="253"/>
      <c r="C2067" s="253"/>
      <c r="D2067" s="253"/>
      <c r="E2067" s="253"/>
      <c r="F2067" s="253"/>
      <c r="G2067" s="253"/>
      <c r="H2067" s="253"/>
      <c r="I2067" s="253"/>
    </row>
    <row r="2068" spans="1:9" x14ac:dyDescent="0.2">
      <c r="A2068" s="253"/>
      <c r="B2068" s="253"/>
      <c r="C2068" s="253"/>
      <c r="D2068" s="253"/>
      <c r="E2068" s="253"/>
      <c r="F2068" s="253"/>
      <c r="G2068" s="253"/>
      <c r="H2068" s="253"/>
      <c r="I2068" s="253"/>
    </row>
    <row r="2069" spans="1:9" x14ac:dyDescent="0.2">
      <c r="A2069" s="253"/>
      <c r="B2069" s="253"/>
      <c r="C2069" s="253"/>
      <c r="D2069" s="253"/>
      <c r="E2069" s="253"/>
      <c r="F2069" s="253"/>
      <c r="G2069" s="253"/>
      <c r="H2069" s="253"/>
      <c r="I2069" s="253"/>
    </row>
    <row r="2070" spans="1:9" x14ac:dyDescent="0.2">
      <c r="A2070" s="253"/>
      <c r="B2070" s="253"/>
      <c r="C2070" s="253"/>
      <c r="D2070" s="253"/>
      <c r="E2070" s="253"/>
      <c r="F2070" s="253"/>
      <c r="G2070" s="253"/>
      <c r="H2070" s="253"/>
      <c r="I2070" s="253"/>
    </row>
    <row r="2071" spans="1:9" x14ac:dyDescent="0.2">
      <c r="A2071" s="253"/>
      <c r="B2071" s="253"/>
      <c r="C2071" s="253"/>
      <c r="D2071" s="253"/>
      <c r="E2071" s="253"/>
      <c r="F2071" s="253"/>
      <c r="G2071" s="253"/>
      <c r="H2071" s="253"/>
      <c r="I2071" s="253"/>
    </row>
    <row r="2072" spans="1:9" x14ac:dyDescent="0.2">
      <c r="A2072" s="253"/>
      <c r="B2072" s="253"/>
      <c r="C2072" s="253"/>
      <c r="D2072" s="253"/>
      <c r="E2072" s="253"/>
      <c r="F2072" s="253"/>
      <c r="G2072" s="253"/>
      <c r="H2072" s="253"/>
      <c r="I2072" s="253"/>
    </row>
    <row r="2073" spans="1:9" x14ac:dyDescent="0.2">
      <c r="A2073" s="253"/>
      <c r="B2073" s="253"/>
      <c r="C2073" s="253"/>
      <c r="D2073" s="253"/>
      <c r="E2073" s="253"/>
      <c r="F2073" s="253"/>
      <c r="G2073" s="253"/>
      <c r="H2073" s="253"/>
      <c r="I2073" s="253"/>
    </row>
    <row r="2074" spans="1:9" x14ac:dyDescent="0.2">
      <c r="A2074" s="253"/>
      <c r="B2074" s="253"/>
      <c r="C2074" s="253"/>
      <c r="D2074" s="253"/>
      <c r="E2074" s="253"/>
      <c r="F2074" s="253"/>
      <c r="G2074" s="253"/>
      <c r="H2074" s="253"/>
      <c r="I2074" s="253"/>
    </row>
    <row r="2075" spans="1:9" x14ac:dyDescent="0.2">
      <c r="A2075" s="253"/>
      <c r="B2075" s="253"/>
      <c r="C2075" s="253"/>
      <c r="D2075" s="253"/>
      <c r="E2075" s="253"/>
      <c r="F2075" s="253"/>
      <c r="G2075" s="253"/>
      <c r="H2075" s="253"/>
      <c r="I2075" s="253"/>
    </row>
    <row r="2076" spans="1:9" x14ac:dyDescent="0.2">
      <c r="A2076" s="253"/>
      <c r="B2076" s="253"/>
      <c r="C2076" s="253"/>
      <c r="D2076" s="253"/>
      <c r="E2076" s="253"/>
      <c r="F2076" s="253"/>
      <c r="G2076" s="253"/>
      <c r="H2076" s="253"/>
      <c r="I2076" s="253"/>
    </row>
    <row r="2077" spans="1:9" x14ac:dyDescent="0.2">
      <c r="A2077" s="253"/>
      <c r="B2077" s="253"/>
      <c r="C2077" s="253"/>
      <c r="D2077" s="253"/>
      <c r="E2077" s="253"/>
      <c r="F2077" s="253"/>
      <c r="G2077" s="253"/>
      <c r="H2077" s="253"/>
      <c r="I2077" s="253"/>
    </row>
    <row r="2078" spans="1:9" x14ac:dyDescent="0.2">
      <c r="A2078" s="253"/>
      <c r="B2078" s="253"/>
      <c r="C2078" s="253"/>
      <c r="D2078" s="253"/>
      <c r="E2078" s="253"/>
      <c r="F2078" s="253"/>
      <c r="G2078" s="253"/>
      <c r="H2078" s="253"/>
      <c r="I2078" s="253"/>
    </row>
    <row r="2079" spans="1:9" x14ac:dyDescent="0.2">
      <c r="A2079" s="253"/>
      <c r="B2079" s="253"/>
      <c r="C2079" s="253"/>
      <c r="D2079" s="253"/>
      <c r="E2079" s="253"/>
      <c r="F2079" s="253"/>
      <c r="G2079" s="253"/>
      <c r="H2079" s="253"/>
      <c r="I2079" s="253"/>
    </row>
    <row r="2080" spans="1:9" x14ac:dyDescent="0.2">
      <c r="A2080" s="253"/>
      <c r="B2080" s="253"/>
      <c r="C2080" s="253"/>
      <c r="D2080" s="253"/>
      <c r="E2080" s="253"/>
      <c r="F2080" s="253"/>
      <c r="G2080" s="253"/>
      <c r="H2080" s="253"/>
      <c r="I2080" s="253"/>
    </row>
    <row r="2081" spans="1:9" x14ac:dyDescent="0.2">
      <c r="A2081" s="253"/>
      <c r="B2081" s="253"/>
      <c r="C2081" s="253"/>
      <c r="D2081" s="253"/>
      <c r="E2081" s="253"/>
      <c r="F2081" s="253"/>
      <c r="G2081" s="253"/>
      <c r="H2081" s="253"/>
      <c r="I2081" s="253"/>
    </row>
    <row r="2082" spans="1:9" x14ac:dyDescent="0.2">
      <c r="A2082" s="253"/>
      <c r="B2082" s="253"/>
      <c r="C2082" s="253"/>
      <c r="D2082" s="253"/>
      <c r="E2082" s="253"/>
      <c r="F2082" s="253"/>
      <c r="G2082" s="253"/>
      <c r="H2082" s="253"/>
      <c r="I2082" s="253"/>
    </row>
    <row r="2083" spans="1:9" x14ac:dyDescent="0.2">
      <c r="A2083" s="253"/>
      <c r="B2083" s="253"/>
      <c r="C2083" s="253"/>
      <c r="D2083" s="253"/>
      <c r="E2083" s="253"/>
      <c r="F2083" s="253"/>
      <c r="G2083" s="253"/>
      <c r="H2083" s="253"/>
      <c r="I2083" s="253"/>
    </row>
    <row r="2084" spans="1:9" x14ac:dyDescent="0.2">
      <c r="A2084" s="253"/>
      <c r="B2084" s="253"/>
      <c r="C2084" s="253"/>
      <c r="D2084" s="253"/>
      <c r="E2084" s="253"/>
      <c r="F2084" s="253"/>
      <c r="G2084" s="253"/>
      <c r="H2084" s="253"/>
      <c r="I2084" s="253"/>
    </row>
    <row r="2085" spans="1:9" x14ac:dyDescent="0.2">
      <c r="A2085" s="253"/>
      <c r="B2085" s="253"/>
      <c r="C2085" s="253"/>
      <c r="D2085" s="253"/>
      <c r="E2085" s="253"/>
      <c r="F2085" s="253"/>
      <c r="G2085" s="253"/>
      <c r="H2085" s="253"/>
      <c r="I2085" s="253"/>
    </row>
    <row r="2086" spans="1:9" x14ac:dyDescent="0.2">
      <c r="A2086" s="253"/>
      <c r="B2086" s="253"/>
      <c r="C2086" s="253"/>
      <c r="D2086" s="253"/>
      <c r="E2086" s="253"/>
      <c r="F2086" s="253"/>
      <c r="G2086" s="253"/>
      <c r="H2086" s="253"/>
      <c r="I2086" s="253"/>
    </row>
    <row r="2087" spans="1:9" x14ac:dyDescent="0.2">
      <c r="A2087" s="253"/>
      <c r="B2087" s="253"/>
      <c r="C2087" s="253"/>
      <c r="D2087" s="253"/>
      <c r="E2087" s="253"/>
      <c r="F2087" s="253"/>
      <c r="G2087" s="253"/>
      <c r="H2087" s="253"/>
      <c r="I2087" s="253"/>
    </row>
    <row r="2088" spans="1:9" x14ac:dyDescent="0.2">
      <c r="A2088" s="253"/>
      <c r="B2088" s="253"/>
      <c r="C2088" s="253"/>
      <c r="D2088" s="253"/>
      <c r="E2088" s="253"/>
      <c r="F2088" s="253"/>
      <c r="G2088" s="253"/>
      <c r="H2088" s="253"/>
      <c r="I2088" s="253"/>
    </row>
    <row r="2089" spans="1:9" x14ac:dyDescent="0.2">
      <c r="A2089" s="253"/>
      <c r="B2089" s="253"/>
      <c r="C2089" s="253"/>
      <c r="D2089" s="253"/>
      <c r="E2089" s="253"/>
      <c r="F2089" s="253"/>
      <c r="G2089" s="253"/>
      <c r="H2089" s="253"/>
      <c r="I2089" s="253"/>
    </row>
    <row r="2090" spans="1:9" x14ac:dyDescent="0.2">
      <c r="A2090" s="253"/>
      <c r="B2090" s="253"/>
      <c r="C2090" s="253"/>
      <c r="D2090" s="253"/>
      <c r="E2090" s="253"/>
      <c r="F2090" s="253"/>
      <c r="G2090" s="253"/>
      <c r="H2090" s="253"/>
      <c r="I2090" s="253"/>
    </row>
    <row r="2091" spans="1:9" x14ac:dyDescent="0.2">
      <c r="A2091" s="253"/>
      <c r="B2091" s="253"/>
      <c r="C2091" s="253"/>
      <c r="D2091" s="253"/>
      <c r="E2091" s="253"/>
      <c r="F2091" s="253"/>
      <c r="G2091" s="253"/>
      <c r="H2091" s="253"/>
      <c r="I2091" s="253"/>
    </row>
    <row r="2092" spans="1:9" x14ac:dyDescent="0.2">
      <c r="A2092" s="253"/>
      <c r="B2092" s="253"/>
      <c r="C2092" s="253"/>
      <c r="D2092" s="253"/>
      <c r="E2092" s="253"/>
      <c r="F2092" s="253"/>
      <c r="G2092" s="253"/>
      <c r="H2092" s="253"/>
      <c r="I2092" s="253"/>
    </row>
    <row r="2093" spans="1:9" x14ac:dyDescent="0.2">
      <c r="A2093" s="253"/>
      <c r="B2093" s="253"/>
      <c r="C2093" s="253"/>
      <c r="D2093" s="253"/>
      <c r="E2093" s="253"/>
      <c r="F2093" s="253"/>
      <c r="G2093" s="253"/>
      <c r="H2093" s="253"/>
      <c r="I2093" s="253"/>
    </row>
    <row r="2094" spans="1:9" x14ac:dyDescent="0.2">
      <c r="A2094" s="253"/>
      <c r="B2094" s="253"/>
      <c r="C2094" s="253"/>
      <c r="D2094" s="253"/>
      <c r="E2094" s="253"/>
      <c r="F2094" s="253"/>
      <c r="G2094" s="253"/>
      <c r="H2094" s="253"/>
      <c r="I2094" s="253"/>
    </row>
    <row r="2095" spans="1:9" x14ac:dyDescent="0.2">
      <c r="A2095" s="253"/>
      <c r="B2095" s="253"/>
      <c r="C2095" s="253"/>
      <c r="D2095" s="253"/>
      <c r="E2095" s="253"/>
      <c r="F2095" s="253"/>
      <c r="G2095" s="253"/>
      <c r="H2095" s="253"/>
      <c r="I2095" s="253"/>
    </row>
    <row r="2096" spans="1:9" x14ac:dyDescent="0.2">
      <c r="A2096" s="253"/>
      <c r="B2096" s="253"/>
      <c r="C2096" s="253"/>
      <c r="D2096" s="253"/>
      <c r="E2096" s="253"/>
      <c r="F2096" s="253"/>
      <c r="G2096" s="253"/>
      <c r="H2096" s="253"/>
      <c r="I2096" s="253"/>
    </row>
    <row r="2097" spans="1:9" x14ac:dyDescent="0.2">
      <c r="A2097" s="253"/>
      <c r="B2097" s="253"/>
      <c r="C2097" s="253"/>
      <c r="D2097" s="253"/>
      <c r="E2097" s="253"/>
      <c r="F2097" s="253"/>
      <c r="G2097" s="253"/>
      <c r="H2097" s="253"/>
      <c r="I2097" s="253"/>
    </row>
    <row r="2098" spans="1:9" x14ac:dyDescent="0.2">
      <c r="A2098" s="253"/>
      <c r="B2098" s="253"/>
      <c r="C2098" s="253"/>
      <c r="D2098" s="253"/>
      <c r="E2098" s="253"/>
      <c r="F2098" s="253"/>
      <c r="G2098" s="253"/>
      <c r="H2098" s="253"/>
      <c r="I2098" s="253"/>
    </row>
    <row r="2099" spans="1:9" x14ac:dyDescent="0.2">
      <c r="A2099" s="253"/>
      <c r="B2099" s="253"/>
      <c r="C2099" s="253"/>
      <c r="D2099" s="253"/>
      <c r="E2099" s="253"/>
      <c r="F2099" s="253"/>
      <c r="G2099" s="253"/>
      <c r="H2099" s="253"/>
      <c r="I2099" s="253"/>
    </row>
    <row r="2100" spans="1:9" x14ac:dyDescent="0.2">
      <c r="A2100" s="253"/>
      <c r="B2100" s="253"/>
      <c r="C2100" s="253"/>
      <c r="D2100" s="253"/>
      <c r="E2100" s="253"/>
      <c r="F2100" s="253"/>
      <c r="G2100" s="253"/>
      <c r="H2100" s="253"/>
      <c r="I2100" s="253"/>
    </row>
    <row r="2101" spans="1:9" x14ac:dyDescent="0.2">
      <c r="A2101" s="253"/>
      <c r="B2101" s="253"/>
      <c r="C2101" s="253"/>
      <c r="D2101" s="253"/>
      <c r="E2101" s="253"/>
      <c r="F2101" s="253"/>
      <c r="G2101" s="253"/>
      <c r="H2101" s="253"/>
      <c r="I2101" s="253"/>
    </row>
    <row r="2102" spans="1:9" x14ac:dyDescent="0.2">
      <c r="A2102" s="253"/>
      <c r="B2102" s="253"/>
      <c r="C2102" s="253"/>
      <c r="D2102" s="253"/>
      <c r="E2102" s="253"/>
      <c r="F2102" s="253"/>
      <c r="G2102" s="253"/>
      <c r="H2102" s="253"/>
      <c r="I2102" s="253"/>
    </row>
    <row r="2103" spans="1:9" x14ac:dyDescent="0.2">
      <c r="A2103" s="253"/>
      <c r="B2103" s="253"/>
      <c r="C2103" s="253"/>
      <c r="D2103" s="253"/>
      <c r="E2103" s="253"/>
      <c r="F2103" s="253"/>
      <c r="G2103" s="253"/>
      <c r="H2103" s="253"/>
      <c r="I2103" s="253"/>
    </row>
    <row r="2104" spans="1:9" x14ac:dyDescent="0.2">
      <c r="A2104" s="253"/>
      <c r="B2104" s="253"/>
      <c r="C2104" s="253"/>
      <c r="D2104" s="253"/>
      <c r="E2104" s="253"/>
      <c r="F2104" s="253"/>
      <c r="G2104" s="253"/>
      <c r="H2104" s="253"/>
      <c r="I2104" s="253"/>
    </row>
    <row r="2105" spans="1:9" x14ac:dyDescent="0.2">
      <c r="A2105" s="253"/>
      <c r="B2105" s="253"/>
      <c r="C2105" s="253"/>
      <c r="D2105" s="253"/>
      <c r="E2105" s="253"/>
      <c r="F2105" s="253"/>
      <c r="G2105" s="253"/>
      <c r="H2105" s="253"/>
      <c r="I2105" s="253"/>
    </row>
    <row r="2106" spans="1:9" x14ac:dyDescent="0.2">
      <c r="A2106" s="253"/>
      <c r="B2106" s="253"/>
      <c r="C2106" s="253"/>
      <c r="D2106" s="253"/>
      <c r="E2106" s="253"/>
      <c r="F2106" s="253"/>
      <c r="G2106" s="253"/>
      <c r="H2106" s="253"/>
      <c r="I2106" s="253"/>
    </row>
    <row r="2107" spans="1:9" x14ac:dyDescent="0.2">
      <c r="A2107" s="253"/>
      <c r="B2107" s="253"/>
      <c r="C2107" s="253"/>
      <c r="D2107" s="253"/>
      <c r="E2107" s="253"/>
      <c r="F2107" s="253"/>
      <c r="G2107" s="253"/>
      <c r="H2107" s="253"/>
      <c r="I2107" s="253"/>
    </row>
    <row r="2108" spans="1:9" x14ac:dyDescent="0.2">
      <c r="A2108" s="253"/>
      <c r="B2108" s="253"/>
      <c r="C2108" s="253"/>
      <c r="D2108" s="253"/>
      <c r="E2108" s="253"/>
      <c r="F2108" s="253"/>
      <c r="G2108" s="253"/>
      <c r="H2108" s="253"/>
      <c r="I2108" s="253"/>
    </row>
    <row r="2109" spans="1:9" x14ac:dyDescent="0.2">
      <c r="A2109" s="253"/>
      <c r="B2109" s="253"/>
      <c r="C2109" s="253"/>
      <c r="D2109" s="253"/>
      <c r="E2109" s="253"/>
      <c r="F2109" s="253"/>
      <c r="G2109" s="253"/>
      <c r="H2109" s="253"/>
      <c r="I2109" s="253"/>
    </row>
    <row r="2110" spans="1:9" x14ac:dyDescent="0.2">
      <c r="A2110" s="253"/>
      <c r="B2110" s="253"/>
      <c r="C2110" s="253"/>
      <c r="D2110" s="253"/>
      <c r="E2110" s="253"/>
      <c r="F2110" s="253"/>
      <c r="G2110" s="253"/>
      <c r="H2110" s="253"/>
      <c r="I2110" s="253"/>
    </row>
    <row r="2111" spans="1:9" x14ac:dyDescent="0.2">
      <c r="A2111" s="253"/>
      <c r="B2111" s="253"/>
      <c r="C2111" s="253"/>
      <c r="D2111" s="253"/>
      <c r="E2111" s="253"/>
      <c r="F2111" s="253"/>
      <c r="G2111" s="253"/>
      <c r="H2111" s="253"/>
      <c r="I2111" s="253"/>
    </row>
    <row r="2112" spans="1:9" x14ac:dyDescent="0.2">
      <c r="A2112" s="253"/>
      <c r="B2112" s="253"/>
      <c r="C2112" s="253"/>
      <c r="D2112" s="253"/>
      <c r="E2112" s="253"/>
      <c r="F2112" s="253"/>
      <c r="G2112" s="253"/>
      <c r="H2112" s="253"/>
      <c r="I2112" s="253"/>
    </row>
    <row r="2113" spans="1:9" x14ac:dyDescent="0.2">
      <c r="A2113" s="253"/>
      <c r="B2113" s="253"/>
      <c r="C2113" s="253"/>
      <c r="D2113" s="253"/>
      <c r="E2113" s="253"/>
      <c r="F2113" s="253"/>
      <c r="G2113" s="253"/>
      <c r="H2113" s="253"/>
      <c r="I2113" s="253"/>
    </row>
    <row r="2114" spans="1:9" x14ac:dyDescent="0.2">
      <c r="A2114" s="253"/>
      <c r="B2114" s="253"/>
      <c r="C2114" s="253"/>
      <c r="D2114" s="253"/>
      <c r="E2114" s="253"/>
      <c r="F2114" s="253"/>
      <c r="G2114" s="253"/>
      <c r="H2114" s="253"/>
      <c r="I2114" s="253"/>
    </row>
    <row r="2115" spans="1:9" x14ac:dyDescent="0.2">
      <c r="A2115" s="253"/>
      <c r="B2115" s="253"/>
      <c r="C2115" s="253"/>
      <c r="D2115" s="253"/>
      <c r="E2115" s="253"/>
      <c r="F2115" s="253"/>
      <c r="G2115" s="253"/>
      <c r="H2115" s="253"/>
      <c r="I2115" s="253"/>
    </row>
    <row r="2116" spans="1:9" x14ac:dyDescent="0.2">
      <c r="A2116" s="253"/>
      <c r="B2116" s="253"/>
      <c r="C2116" s="253"/>
      <c r="D2116" s="253"/>
      <c r="E2116" s="253"/>
      <c r="F2116" s="253"/>
      <c r="G2116" s="253"/>
      <c r="H2116" s="253"/>
      <c r="I2116" s="253"/>
    </row>
    <row r="2117" spans="1:9" x14ac:dyDescent="0.2">
      <c r="A2117" s="253"/>
      <c r="B2117" s="253"/>
      <c r="C2117" s="253"/>
      <c r="D2117" s="253"/>
      <c r="E2117" s="253"/>
      <c r="F2117" s="253"/>
      <c r="G2117" s="253"/>
      <c r="H2117" s="253"/>
      <c r="I2117" s="253"/>
    </row>
    <row r="2118" spans="1:9" x14ac:dyDescent="0.2">
      <c r="A2118" s="253"/>
      <c r="B2118" s="253"/>
      <c r="C2118" s="253"/>
      <c r="D2118" s="253"/>
      <c r="E2118" s="253"/>
      <c r="F2118" s="253"/>
      <c r="G2118" s="253"/>
      <c r="H2118" s="253"/>
      <c r="I2118" s="253"/>
    </row>
    <row r="2119" spans="1:9" x14ac:dyDescent="0.2">
      <c r="A2119" s="253"/>
      <c r="B2119" s="253"/>
      <c r="C2119" s="253"/>
      <c r="D2119" s="253"/>
      <c r="E2119" s="253"/>
      <c r="F2119" s="253"/>
      <c r="G2119" s="253"/>
      <c r="H2119" s="253"/>
      <c r="I2119" s="253"/>
    </row>
    <row r="2120" spans="1:9" x14ac:dyDescent="0.2">
      <c r="A2120" s="253"/>
      <c r="B2120" s="253"/>
      <c r="C2120" s="253"/>
      <c r="D2120" s="253"/>
      <c r="E2120" s="253"/>
      <c r="F2120" s="253"/>
      <c r="G2120" s="253"/>
      <c r="H2120" s="253"/>
      <c r="I2120" s="253"/>
    </row>
    <row r="2121" spans="1:9" x14ac:dyDescent="0.2">
      <c r="A2121" s="253"/>
      <c r="B2121" s="253"/>
      <c r="C2121" s="253"/>
      <c r="D2121" s="253"/>
      <c r="E2121" s="253"/>
      <c r="F2121" s="253"/>
      <c r="G2121" s="253"/>
      <c r="H2121" s="253"/>
      <c r="I2121" s="253"/>
    </row>
    <row r="2122" spans="1:9" x14ac:dyDescent="0.2">
      <c r="A2122" s="253"/>
      <c r="B2122" s="253"/>
      <c r="C2122" s="253"/>
      <c r="D2122" s="253"/>
      <c r="E2122" s="253"/>
      <c r="F2122" s="253"/>
      <c r="G2122" s="253"/>
      <c r="H2122" s="253"/>
      <c r="I2122" s="253"/>
    </row>
    <row r="2123" spans="1:9" x14ac:dyDescent="0.2">
      <c r="A2123" s="253"/>
      <c r="B2123" s="253"/>
      <c r="C2123" s="253"/>
      <c r="D2123" s="253"/>
      <c r="E2123" s="253"/>
      <c r="F2123" s="253"/>
      <c r="G2123" s="253"/>
      <c r="H2123" s="253"/>
      <c r="I2123" s="253"/>
    </row>
    <row r="2124" spans="1:9" x14ac:dyDescent="0.2">
      <c r="A2124" s="253"/>
      <c r="B2124" s="253"/>
      <c r="C2124" s="253"/>
      <c r="D2124" s="253"/>
      <c r="E2124" s="253"/>
      <c r="F2124" s="253"/>
      <c r="G2124" s="253"/>
      <c r="H2124" s="253"/>
      <c r="I2124" s="253"/>
    </row>
    <row r="2125" spans="1:9" x14ac:dyDescent="0.2">
      <c r="A2125" s="253"/>
      <c r="B2125" s="253"/>
      <c r="C2125" s="253"/>
      <c r="D2125" s="253"/>
      <c r="E2125" s="253"/>
      <c r="F2125" s="253"/>
      <c r="G2125" s="253"/>
      <c r="H2125" s="253"/>
      <c r="I2125" s="253"/>
    </row>
    <row r="2126" spans="1:9" x14ac:dyDescent="0.2">
      <c r="A2126" s="253"/>
      <c r="B2126" s="253"/>
      <c r="C2126" s="253"/>
      <c r="D2126" s="253"/>
      <c r="E2126" s="253"/>
      <c r="F2126" s="253"/>
      <c r="G2126" s="253"/>
      <c r="H2126" s="253"/>
      <c r="I2126" s="253"/>
    </row>
    <row r="2127" spans="1:9" x14ac:dyDescent="0.2">
      <c r="A2127" s="253"/>
      <c r="B2127" s="253"/>
      <c r="C2127" s="253"/>
      <c r="D2127" s="253"/>
      <c r="E2127" s="253"/>
      <c r="F2127" s="253"/>
      <c r="G2127" s="253"/>
      <c r="H2127" s="253"/>
      <c r="I2127" s="253"/>
    </row>
    <row r="2128" spans="1:9" x14ac:dyDescent="0.2">
      <c r="A2128" s="253"/>
      <c r="B2128" s="253"/>
      <c r="C2128" s="253"/>
      <c r="D2128" s="253"/>
      <c r="E2128" s="253"/>
      <c r="F2128" s="253"/>
      <c r="G2128" s="253"/>
      <c r="H2128" s="253"/>
      <c r="I2128" s="253"/>
    </row>
    <row r="2129" spans="1:9" x14ac:dyDescent="0.2">
      <c r="A2129" s="253"/>
      <c r="B2129" s="253"/>
      <c r="C2129" s="253"/>
      <c r="D2129" s="253"/>
      <c r="E2129" s="253"/>
      <c r="F2129" s="253"/>
      <c r="G2129" s="253"/>
      <c r="H2129" s="253"/>
      <c r="I2129" s="253"/>
    </row>
    <row r="2130" spans="1:9" x14ac:dyDescent="0.2">
      <c r="A2130" s="253"/>
      <c r="B2130" s="253"/>
      <c r="C2130" s="253"/>
      <c r="D2130" s="253"/>
      <c r="E2130" s="253"/>
      <c r="F2130" s="253"/>
      <c r="G2130" s="253"/>
      <c r="H2130" s="253"/>
      <c r="I2130" s="253"/>
    </row>
    <row r="2131" spans="1:9" x14ac:dyDescent="0.2">
      <c r="A2131" s="253"/>
      <c r="B2131" s="253"/>
      <c r="C2131" s="253"/>
      <c r="D2131" s="253"/>
      <c r="E2131" s="253"/>
      <c r="F2131" s="253"/>
      <c r="G2131" s="253"/>
      <c r="H2131" s="253"/>
      <c r="I2131" s="253"/>
    </row>
    <row r="2132" spans="1:9" x14ac:dyDescent="0.2">
      <c r="A2132" s="253"/>
      <c r="B2132" s="253"/>
      <c r="C2132" s="253"/>
      <c r="D2132" s="253"/>
      <c r="E2132" s="253"/>
      <c r="F2132" s="253"/>
      <c r="G2132" s="253"/>
      <c r="H2132" s="253"/>
      <c r="I2132" s="253"/>
    </row>
    <row r="2133" spans="1:9" x14ac:dyDescent="0.2">
      <c r="A2133" s="253"/>
      <c r="B2133" s="253"/>
      <c r="C2133" s="253"/>
      <c r="D2133" s="253"/>
      <c r="E2133" s="253"/>
      <c r="F2133" s="253"/>
      <c r="G2133" s="253"/>
      <c r="H2133" s="253"/>
      <c r="I2133" s="253"/>
    </row>
    <row r="2134" spans="1:9" x14ac:dyDescent="0.2">
      <c r="A2134" s="253"/>
      <c r="B2134" s="253"/>
      <c r="C2134" s="253"/>
      <c r="D2134" s="253"/>
      <c r="E2134" s="253"/>
      <c r="F2134" s="253"/>
      <c r="G2134" s="253"/>
      <c r="H2134" s="253"/>
      <c r="I2134" s="253"/>
    </row>
    <row r="2135" spans="1:9" x14ac:dyDescent="0.2">
      <c r="A2135" s="253"/>
      <c r="B2135" s="253"/>
      <c r="C2135" s="253"/>
      <c r="D2135" s="253"/>
      <c r="E2135" s="253"/>
      <c r="F2135" s="253"/>
      <c r="G2135" s="253"/>
      <c r="H2135" s="253"/>
      <c r="I2135" s="253"/>
    </row>
    <row r="2136" spans="1:9" x14ac:dyDescent="0.2">
      <c r="A2136" s="253"/>
      <c r="B2136" s="253"/>
      <c r="C2136" s="253"/>
      <c r="D2136" s="253"/>
      <c r="E2136" s="253"/>
      <c r="F2136" s="253"/>
      <c r="G2136" s="253"/>
      <c r="H2136" s="253"/>
      <c r="I2136" s="253"/>
    </row>
    <row r="2137" spans="1:9" x14ac:dyDescent="0.2">
      <c r="A2137" s="253"/>
      <c r="B2137" s="253"/>
      <c r="C2137" s="253"/>
      <c r="D2137" s="253"/>
      <c r="E2137" s="253"/>
      <c r="F2137" s="253"/>
      <c r="G2137" s="253"/>
      <c r="H2137" s="253"/>
      <c r="I2137" s="253"/>
    </row>
    <row r="2138" spans="1:9" x14ac:dyDescent="0.2">
      <c r="A2138" s="253"/>
      <c r="B2138" s="253"/>
      <c r="C2138" s="253"/>
      <c r="D2138" s="253"/>
      <c r="E2138" s="253"/>
      <c r="F2138" s="253"/>
      <c r="G2138" s="253"/>
      <c r="H2138" s="253"/>
      <c r="I2138" s="253"/>
    </row>
    <row r="2139" spans="1:9" x14ac:dyDescent="0.2">
      <c r="A2139" s="253"/>
      <c r="B2139" s="253"/>
      <c r="C2139" s="253"/>
      <c r="D2139" s="253"/>
      <c r="E2139" s="253"/>
      <c r="F2139" s="253"/>
      <c r="G2139" s="253"/>
      <c r="H2139" s="253"/>
      <c r="I2139" s="253"/>
    </row>
    <row r="2140" spans="1:9" x14ac:dyDescent="0.2">
      <c r="A2140" s="253"/>
      <c r="B2140" s="253"/>
      <c r="C2140" s="253"/>
      <c r="D2140" s="253"/>
      <c r="E2140" s="253"/>
      <c r="F2140" s="253"/>
      <c r="G2140" s="253"/>
      <c r="H2140" s="253"/>
      <c r="I2140" s="253"/>
    </row>
    <row r="2141" spans="1:9" x14ac:dyDescent="0.2">
      <c r="A2141" s="253"/>
      <c r="B2141" s="253"/>
      <c r="C2141" s="253"/>
      <c r="D2141" s="253"/>
      <c r="E2141" s="253"/>
      <c r="F2141" s="253"/>
      <c r="G2141" s="253"/>
      <c r="H2141" s="253"/>
      <c r="I2141" s="253"/>
    </row>
    <row r="2142" spans="1:9" x14ac:dyDescent="0.2">
      <c r="A2142" s="253"/>
      <c r="B2142" s="253"/>
      <c r="C2142" s="253"/>
      <c r="D2142" s="253"/>
      <c r="E2142" s="253"/>
      <c r="F2142" s="253"/>
      <c r="G2142" s="253"/>
      <c r="H2142" s="253"/>
      <c r="I2142" s="253"/>
    </row>
    <row r="2143" spans="1:9" x14ac:dyDescent="0.2">
      <c r="A2143" s="253"/>
      <c r="B2143" s="253"/>
      <c r="C2143" s="253"/>
      <c r="D2143" s="253"/>
      <c r="E2143" s="253"/>
      <c r="F2143" s="253"/>
      <c r="G2143" s="253"/>
      <c r="H2143" s="253"/>
      <c r="I2143" s="253"/>
    </row>
    <row r="2144" spans="1:9" x14ac:dyDescent="0.2">
      <c r="A2144" s="253"/>
      <c r="B2144" s="253"/>
      <c r="C2144" s="253"/>
      <c r="D2144" s="253"/>
      <c r="E2144" s="253"/>
      <c r="F2144" s="253"/>
      <c r="G2144" s="253"/>
      <c r="H2144" s="253"/>
      <c r="I2144" s="253"/>
    </row>
    <row r="2145" spans="1:9" x14ac:dyDescent="0.2">
      <c r="A2145" s="253"/>
      <c r="B2145" s="253"/>
      <c r="C2145" s="253"/>
      <c r="D2145" s="253"/>
      <c r="E2145" s="253"/>
      <c r="F2145" s="253"/>
      <c r="G2145" s="253"/>
      <c r="H2145" s="253"/>
      <c r="I2145" s="253"/>
    </row>
    <row r="2146" spans="1:9" x14ac:dyDescent="0.2">
      <c r="A2146" s="253"/>
      <c r="B2146" s="253"/>
      <c r="C2146" s="253"/>
      <c r="D2146" s="253"/>
      <c r="E2146" s="253"/>
      <c r="F2146" s="253"/>
      <c r="G2146" s="253"/>
      <c r="H2146" s="253"/>
      <c r="I2146" s="253"/>
    </row>
    <row r="2147" spans="1:9" x14ac:dyDescent="0.2">
      <c r="A2147" s="253"/>
      <c r="B2147" s="253"/>
      <c r="C2147" s="253"/>
      <c r="D2147" s="253"/>
      <c r="E2147" s="253"/>
      <c r="F2147" s="253"/>
      <c r="G2147" s="253"/>
      <c r="H2147" s="253"/>
      <c r="I2147" s="253"/>
    </row>
    <row r="2148" spans="1:9" x14ac:dyDescent="0.2">
      <c r="A2148" s="253"/>
      <c r="B2148" s="253"/>
      <c r="C2148" s="253"/>
      <c r="D2148" s="253"/>
      <c r="E2148" s="253"/>
      <c r="F2148" s="253"/>
      <c r="G2148" s="253"/>
      <c r="H2148" s="253"/>
      <c r="I2148" s="253"/>
    </row>
    <row r="2149" spans="1:9" x14ac:dyDescent="0.2">
      <c r="A2149" s="253"/>
      <c r="B2149" s="253"/>
      <c r="C2149" s="253"/>
      <c r="D2149" s="253"/>
      <c r="E2149" s="253"/>
      <c r="F2149" s="253"/>
      <c r="G2149" s="253"/>
      <c r="H2149" s="253"/>
      <c r="I2149" s="253"/>
    </row>
    <row r="2150" spans="1:9" x14ac:dyDescent="0.2">
      <c r="A2150" s="253"/>
      <c r="B2150" s="253"/>
      <c r="C2150" s="253"/>
      <c r="D2150" s="253"/>
      <c r="E2150" s="253"/>
      <c r="F2150" s="253"/>
      <c r="G2150" s="253"/>
      <c r="H2150" s="253"/>
      <c r="I2150" s="253"/>
    </row>
    <row r="2151" spans="1:9" x14ac:dyDescent="0.2">
      <c r="A2151" s="253"/>
      <c r="B2151" s="253"/>
      <c r="C2151" s="253"/>
      <c r="D2151" s="253"/>
      <c r="E2151" s="253"/>
      <c r="F2151" s="253"/>
      <c r="G2151" s="253"/>
      <c r="H2151" s="253"/>
      <c r="I2151" s="253"/>
    </row>
    <row r="2152" spans="1:9" x14ac:dyDescent="0.2">
      <c r="A2152" s="253"/>
      <c r="B2152" s="253"/>
      <c r="C2152" s="253"/>
      <c r="D2152" s="253"/>
      <c r="E2152" s="253"/>
      <c r="F2152" s="253"/>
      <c r="G2152" s="253"/>
      <c r="H2152" s="253"/>
      <c r="I2152" s="253"/>
    </row>
    <row r="2153" spans="1:9" x14ac:dyDescent="0.2">
      <c r="A2153" s="253"/>
      <c r="B2153" s="253"/>
      <c r="C2153" s="253"/>
      <c r="D2153" s="253"/>
      <c r="E2153" s="253"/>
      <c r="F2153" s="253"/>
      <c r="G2153" s="253"/>
      <c r="H2153" s="253"/>
      <c r="I2153" s="253"/>
    </row>
    <row r="2154" spans="1:9" x14ac:dyDescent="0.2">
      <c r="A2154" s="253"/>
      <c r="B2154" s="253"/>
      <c r="C2154" s="253"/>
      <c r="D2154" s="253"/>
      <c r="E2154" s="253"/>
      <c r="F2154" s="253"/>
      <c r="G2154" s="253"/>
      <c r="H2154" s="253"/>
      <c r="I2154" s="253"/>
    </row>
    <row r="2155" spans="1:9" x14ac:dyDescent="0.2">
      <c r="A2155" s="253"/>
      <c r="B2155" s="253"/>
      <c r="C2155" s="253"/>
      <c r="D2155" s="253"/>
      <c r="E2155" s="253"/>
      <c r="F2155" s="253"/>
      <c r="G2155" s="253"/>
      <c r="H2155" s="253"/>
      <c r="I2155" s="253"/>
    </row>
    <row r="2156" spans="1:9" x14ac:dyDescent="0.2">
      <c r="A2156" s="253"/>
      <c r="B2156" s="253"/>
      <c r="C2156" s="253"/>
      <c r="D2156" s="253"/>
      <c r="E2156" s="253"/>
      <c r="F2156" s="253"/>
      <c r="G2156" s="253"/>
      <c r="H2156" s="253"/>
      <c r="I2156" s="253"/>
    </row>
    <row r="2157" spans="1:9" x14ac:dyDescent="0.2">
      <c r="A2157" s="253"/>
      <c r="B2157" s="253"/>
      <c r="C2157" s="253"/>
      <c r="D2157" s="253"/>
      <c r="E2157" s="253"/>
      <c r="F2157" s="253"/>
      <c r="G2157" s="253"/>
      <c r="H2157" s="253"/>
      <c r="I2157" s="253"/>
    </row>
    <row r="2158" spans="1:9" x14ac:dyDescent="0.2">
      <c r="A2158" s="253"/>
      <c r="B2158" s="253"/>
      <c r="C2158" s="253"/>
      <c r="D2158" s="253"/>
      <c r="E2158" s="253"/>
      <c r="F2158" s="253"/>
      <c r="G2158" s="253"/>
      <c r="H2158" s="253"/>
      <c r="I2158" s="253"/>
    </row>
    <row r="2159" spans="1:9" x14ac:dyDescent="0.2">
      <c r="A2159" s="253"/>
      <c r="B2159" s="253"/>
      <c r="C2159" s="253"/>
      <c r="D2159" s="253"/>
      <c r="E2159" s="253"/>
      <c r="F2159" s="253"/>
      <c r="G2159" s="253"/>
      <c r="H2159" s="253"/>
      <c r="I2159" s="253"/>
    </row>
    <row r="2160" spans="1:9" x14ac:dyDescent="0.2">
      <c r="A2160" s="253"/>
      <c r="B2160" s="253"/>
      <c r="C2160" s="253"/>
      <c r="D2160" s="253"/>
      <c r="E2160" s="253"/>
      <c r="F2160" s="253"/>
      <c r="G2160" s="253"/>
      <c r="H2160" s="253"/>
      <c r="I2160" s="253"/>
    </row>
    <row r="2161" spans="1:9" x14ac:dyDescent="0.2">
      <c r="A2161" s="253"/>
      <c r="B2161" s="253"/>
      <c r="C2161" s="253"/>
      <c r="D2161" s="253"/>
      <c r="E2161" s="253"/>
      <c r="F2161" s="253"/>
      <c r="G2161" s="253"/>
      <c r="H2161" s="253"/>
      <c r="I2161" s="253"/>
    </row>
    <row r="2162" spans="1:9" x14ac:dyDescent="0.2">
      <c r="A2162" s="253"/>
      <c r="B2162" s="253"/>
      <c r="C2162" s="253"/>
      <c r="D2162" s="253"/>
      <c r="E2162" s="253"/>
      <c r="F2162" s="253"/>
      <c r="G2162" s="253"/>
      <c r="H2162" s="253"/>
      <c r="I2162" s="253"/>
    </row>
    <row r="2163" spans="1:9" x14ac:dyDescent="0.2">
      <c r="A2163" s="253"/>
      <c r="B2163" s="253"/>
      <c r="C2163" s="253"/>
      <c r="D2163" s="253"/>
      <c r="E2163" s="253"/>
      <c r="F2163" s="253"/>
      <c r="G2163" s="253"/>
      <c r="H2163" s="253"/>
      <c r="I2163" s="253"/>
    </row>
    <row r="2164" spans="1:9" x14ac:dyDescent="0.2">
      <c r="A2164" s="253"/>
      <c r="B2164" s="253"/>
      <c r="C2164" s="253"/>
      <c r="D2164" s="253"/>
      <c r="E2164" s="253"/>
      <c r="F2164" s="253"/>
      <c r="G2164" s="253"/>
      <c r="H2164" s="253"/>
      <c r="I2164" s="253"/>
    </row>
    <row r="2165" spans="1:9" x14ac:dyDescent="0.2">
      <c r="A2165" s="253"/>
      <c r="B2165" s="253"/>
      <c r="C2165" s="253"/>
      <c r="D2165" s="253"/>
      <c r="E2165" s="253"/>
      <c r="F2165" s="253"/>
      <c r="G2165" s="253"/>
      <c r="H2165" s="253"/>
      <c r="I2165" s="253"/>
    </row>
    <row r="2166" spans="1:9" x14ac:dyDescent="0.2">
      <c r="A2166" s="253"/>
      <c r="B2166" s="253"/>
      <c r="C2166" s="253"/>
      <c r="D2166" s="253"/>
      <c r="E2166" s="253"/>
      <c r="F2166" s="253"/>
      <c r="G2166" s="253"/>
      <c r="H2166" s="253"/>
      <c r="I2166" s="253"/>
    </row>
    <row r="2167" spans="1:9" x14ac:dyDescent="0.2">
      <c r="A2167" s="253"/>
      <c r="B2167" s="253"/>
      <c r="C2167" s="253"/>
      <c r="D2167" s="253"/>
      <c r="E2167" s="253"/>
      <c r="F2167" s="253"/>
      <c r="G2167" s="253"/>
      <c r="H2167" s="253"/>
      <c r="I2167" s="253"/>
    </row>
    <row r="2168" spans="1:9" x14ac:dyDescent="0.2">
      <c r="A2168" s="253"/>
      <c r="B2168" s="253"/>
      <c r="C2168" s="253"/>
      <c r="D2168" s="253"/>
      <c r="E2168" s="253"/>
      <c r="F2168" s="253"/>
      <c r="G2168" s="253"/>
      <c r="H2168" s="253"/>
      <c r="I2168" s="253"/>
    </row>
    <row r="2169" spans="1:9" x14ac:dyDescent="0.2">
      <c r="A2169" s="253"/>
      <c r="B2169" s="253"/>
      <c r="C2169" s="253"/>
      <c r="D2169" s="253"/>
      <c r="E2169" s="253"/>
      <c r="F2169" s="253"/>
      <c r="G2169" s="253"/>
      <c r="H2169" s="253"/>
      <c r="I2169" s="253"/>
    </row>
    <row r="2170" spans="1:9" x14ac:dyDescent="0.2">
      <c r="A2170" s="253"/>
      <c r="B2170" s="253"/>
      <c r="C2170" s="253"/>
      <c r="D2170" s="253"/>
      <c r="E2170" s="253"/>
      <c r="F2170" s="253"/>
      <c r="G2170" s="253"/>
      <c r="H2170" s="253"/>
      <c r="I2170" s="253"/>
    </row>
    <row r="2171" spans="1:9" x14ac:dyDescent="0.2">
      <c r="A2171" s="253"/>
      <c r="B2171" s="253"/>
      <c r="C2171" s="253"/>
      <c r="D2171" s="253"/>
      <c r="E2171" s="253"/>
      <c r="F2171" s="253"/>
      <c r="G2171" s="253"/>
      <c r="H2171" s="253"/>
      <c r="I2171" s="253"/>
    </row>
    <row r="2172" spans="1:9" x14ac:dyDescent="0.2">
      <c r="A2172" s="253"/>
      <c r="B2172" s="253"/>
      <c r="C2172" s="253"/>
      <c r="D2172" s="253"/>
      <c r="E2172" s="253"/>
      <c r="F2172" s="253"/>
      <c r="G2172" s="253"/>
      <c r="H2172" s="253"/>
      <c r="I2172" s="253"/>
    </row>
    <row r="2173" spans="1:9" x14ac:dyDescent="0.2">
      <c r="A2173" s="253"/>
      <c r="B2173" s="253"/>
      <c r="C2173" s="253"/>
      <c r="D2173" s="253"/>
      <c r="E2173" s="253"/>
      <c r="F2173" s="253"/>
      <c r="G2173" s="253"/>
      <c r="H2173" s="253"/>
      <c r="I2173" s="253"/>
    </row>
    <row r="2174" spans="1:9" x14ac:dyDescent="0.2">
      <c r="A2174" s="253"/>
      <c r="B2174" s="253"/>
      <c r="C2174" s="253"/>
      <c r="D2174" s="253"/>
      <c r="E2174" s="253"/>
      <c r="F2174" s="253"/>
      <c r="G2174" s="253"/>
      <c r="H2174" s="253"/>
      <c r="I2174" s="253"/>
    </row>
    <row r="2175" spans="1:9" x14ac:dyDescent="0.2">
      <c r="A2175" s="253"/>
      <c r="B2175" s="253"/>
      <c r="C2175" s="253"/>
      <c r="D2175" s="253"/>
      <c r="E2175" s="253"/>
      <c r="F2175" s="253"/>
      <c r="G2175" s="253"/>
      <c r="H2175" s="253"/>
      <c r="I2175" s="253"/>
    </row>
    <row r="2176" spans="1:9" x14ac:dyDescent="0.2">
      <c r="A2176" s="253"/>
      <c r="B2176" s="253"/>
      <c r="C2176" s="253"/>
      <c r="D2176" s="253"/>
      <c r="E2176" s="253"/>
      <c r="F2176" s="253"/>
      <c r="G2176" s="253"/>
      <c r="H2176" s="253"/>
      <c r="I2176" s="253"/>
    </row>
    <row r="2177" spans="1:9" x14ac:dyDescent="0.2">
      <c r="A2177" s="253"/>
      <c r="B2177" s="253"/>
      <c r="C2177" s="253"/>
      <c r="D2177" s="253"/>
      <c r="E2177" s="253"/>
      <c r="F2177" s="253"/>
      <c r="G2177" s="253"/>
      <c r="H2177" s="253"/>
      <c r="I2177" s="253"/>
    </row>
    <row r="2178" spans="1:9" x14ac:dyDescent="0.2">
      <c r="A2178" s="253"/>
      <c r="B2178" s="253"/>
      <c r="C2178" s="253"/>
      <c r="D2178" s="253"/>
      <c r="E2178" s="253"/>
      <c r="F2178" s="253"/>
      <c r="G2178" s="253"/>
      <c r="H2178" s="253"/>
      <c r="I2178" s="253"/>
    </row>
    <row r="2179" spans="1:9" x14ac:dyDescent="0.2">
      <c r="A2179" s="253"/>
      <c r="B2179" s="253"/>
      <c r="C2179" s="253"/>
      <c r="D2179" s="253"/>
      <c r="E2179" s="253"/>
      <c r="F2179" s="253"/>
      <c r="G2179" s="253"/>
      <c r="H2179" s="253"/>
      <c r="I2179" s="253"/>
    </row>
    <row r="2180" spans="1:9" x14ac:dyDescent="0.2">
      <c r="A2180" s="253"/>
      <c r="B2180" s="253"/>
      <c r="C2180" s="253"/>
      <c r="D2180" s="253"/>
      <c r="E2180" s="253"/>
      <c r="F2180" s="253"/>
      <c r="G2180" s="253"/>
      <c r="H2180" s="253"/>
      <c r="I2180" s="253"/>
    </row>
    <row r="2181" spans="1:9" x14ac:dyDescent="0.2">
      <c r="A2181" s="253"/>
      <c r="B2181" s="253"/>
      <c r="C2181" s="253"/>
      <c r="D2181" s="253"/>
      <c r="E2181" s="253"/>
      <c r="F2181" s="253"/>
      <c r="G2181" s="253"/>
      <c r="H2181" s="253"/>
      <c r="I2181" s="253"/>
    </row>
    <row r="2182" spans="1:9" x14ac:dyDescent="0.2">
      <c r="A2182" s="253"/>
      <c r="B2182" s="253"/>
      <c r="C2182" s="253"/>
      <c r="D2182" s="253"/>
      <c r="E2182" s="253"/>
      <c r="F2182" s="253"/>
      <c r="G2182" s="253"/>
      <c r="H2182" s="253"/>
      <c r="I2182" s="253"/>
    </row>
    <row r="2183" spans="1:9" x14ac:dyDescent="0.2">
      <c r="A2183" s="253"/>
      <c r="B2183" s="253"/>
      <c r="C2183" s="253"/>
      <c r="D2183" s="253"/>
      <c r="E2183" s="253"/>
      <c r="F2183" s="253"/>
      <c r="G2183" s="253"/>
      <c r="H2183" s="253"/>
      <c r="I2183" s="253"/>
    </row>
    <row r="2184" spans="1:9" x14ac:dyDescent="0.2">
      <c r="A2184" s="253"/>
      <c r="B2184" s="253"/>
      <c r="C2184" s="253"/>
      <c r="D2184" s="253"/>
      <c r="E2184" s="253"/>
      <c r="F2184" s="253"/>
      <c r="G2184" s="253"/>
      <c r="H2184" s="253"/>
      <c r="I2184" s="253"/>
    </row>
    <row r="2185" spans="1:9" x14ac:dyDescent="0.2">
      <c r="A2185" s="253"/>
      <c r="B2185" s="253"/>
      <c r="C2185" s="253"/>
      <c r="D2185" s="253"/>
      <c r="E2185" s="253"/>
      <c r="F2185" s="253"/>
      <c r="G2185" s="253"/>
      <c r="H2185" s="253"/>
      <c r="I2185" s="253"/>
    </row>
    <row r="2186" spans="1:9" x14ac:dyDescent="0.2">
      <c r="A2186" s="253"/>
      <c r="B2186" s="253"/>
      <c r="C2186" s="253"/>
      <c r="D2186" s="253"/>
      <c r="E2186" s="253"/>
      <c r="F2186" s="253"/>
      <c r="G2186" s="253"/>
      <c r="H2186" s="253"/>
      <c r="I2186" s="253"/>
    </row>
    <row r="2187" spans="1:9" x14ac:dyDescent="0.2">
      <c r="A2187" s="253"/>
      <c r="B2187" s="253"/>
      <c r="C2187" s="253"/>
      <c r="D2187" s="253"/>
      <c r="E2187" s="253"/>
      <c r="F2187" s="253"/>
      <c r="G2187" s="253"/>
      <c r="H2187" s="253"/>
      <c r="I2187" s="253"/>
    </row>
    <row r="2188" spans="1:9" x14ac:dyDescent="0.2">
      <c r="A2188" s="253"/>
      <c r="B2188" s="253"/>
      <c r="C2188" s="253"/>
      <c r="D2188" s="253"/>
      <c r="E2188" s="253"/>
      <c r="F2188" s="253"/>
      <c r="G2188" s="253"/>
      <c r="H2188" s="253"/>
      <c r="I2188" s="253"/>
    </row>
    <row r="2189" spans="1:9" x14ac:dyDescent="0.2">
      <c r="A2189" s="253"/>
      <c r="B2189" s="253"/>
      <c r="C2189" s="253"/>
      <c r="D2189" s="253"/>
      <c r="E2189" s="253"/>
      <c r="F2189" s="253"/>
      <c r="G2189" s="253"/>
      <c r="H2189" s="253"/>
      <c r="I2189" s="253"/>
    </row>
    <row r="2190" spans="1:9" x14ac:dyDescent="0.2">
      <c r="A2190" s="253"/>
      <c r="B2190" s="253"/>
      <c r="C2190" s="253"/>
      <c r="D2190" s="253"/>
      <c r="E2190" s="253"/>
      <c r="F2190" s="253"/>
      <c r="G2190" s="253"/>
      <c r="H2190" s="253"/>
      <c r="I2190" s="253"/>
    </row>
    <row r="2191" spans="1:9" x14ac:dyDescent="0.2">
      <c r="A2191" s="253"/>
      <c r="B2191" s="253"/>
      <c r="C2191" s="253"/>
      <c r="D2191" s="253"/>
      <c r="E2191" s="253"/>
      <c r="F2191" s="253"/>
      <c r="G2191" s="253"/>
      <c r="H2191" s="253"/>
      <c r="I2191" s="253"/>
    </row>
    <row r="2192" spans="1:9" x14ac:dyDescent="0.2">
      <c r="A2192" s="253"/>
      <c r="B2192" s="253"/>
      <c r="C2192" s="253"/>
      <c r="D2192" s="253"/>
      <c r="E2192" s="253"/>
      <c r="F2192" s="253"/>
      <c r="G2192" s="253"/>
      <c r="H2192" s="253"/>
      <c r="I2192" s="253"/>
    </row>
    <row r="2193" spans="1:9" x14ac:dyDescent="0.2">
      <c r="A2193" s="253"/>
      <c r="B2193" s="253"/>
      <c r="C2193" s="253"/>
      <c r="D2193" s="253"/>
      <c r="E2193" s="253"/>
      <c r="F2193" s="253"/>
      <c r="G2193" s="253"/>
      <c r="H2193" s="253"/>
      <c r="I2193" s="253"/>
    </row>
    <row r="2194" spans="1:9" x14ac:dyDescent="0.2">
      <c r="A2194" s="253"/>
      <c r="B2194" s="253"/>
      <c r="C2194" s="253"/>
      <c r="D2194" s="253"/>
      <c r="E2194" s="253"/>
      <c r="F2194" s="253"/>
      <c r="G2194" s="253"/>
      <c r="H2194" s="253"/>
      <c r="I2194" s="253"/>
    </row>
    <row r="2195" spans="1:9" x14ac:dyDescent="0.2">
      <c r="A2195" s="253"/>
      <c r="B2195" s="253"/>
      <c r="C2195" s="253"/>
      <c r="D2195" s="253"/>
      <c r="E2195" s="253"/>
      <c r="F2195" s="253"/>
      <c r="G2195" s="253"/>
      <c r="H2195" s="253"/>
      <c r="I2195" s="253"/>
    </row>
    <row r="2196" spans="1:9" x14ac:dyDescent="0.2">
      <c r="A2196" s="253"/>
      <c r="B2196" s="253"/>
      <c r="C2196" s="253"/>
      <c r="D2196" s="253"/>
      <c r="E2196" s="253"/>
      <c r="F2196" s="253"/>
      <c r="G2196" s="253"/>
      <c r="H2196" s="253"/>
      <c r="I2196" s="253"/>
    </row>
    <row r="2197" spans="1:9" x14ac:dyDescent="0.2">
      <c r="A2197" s="253"/>
      <c r="B2197" s="253"/>
      <c r="C2197" s="253"/>
      <c r="D2197" s="253"/>
      <c r="E2197" s="253"/>
      <c r="F2197" s="253"/>
      <c r="G2197" s="253"/>
      <c r="H2197" s="253"/>
      <c r="I2197" s="253"/>
    </row>
    <row r="2198" spans="1:9" x14ac:dyDescent="0.2">
      <c r="A2198" s="253"/>
      <c r="B2198" s="253"/>
      <c r="C2198" s="253"/>
      <c r="D2198" s="253"/>
      <c r="E2198" s="253"/>
      <c r="F2198" s="253"/>
      <c r="G2198" s="253"/>
      <c r="H2198" s="253"/>
      <c r="I2198" s="253"/>
    </row>
    <row r="2199" spans="1:9" x14ac:dyDescent="0.2">
      <c r="A2199" s="253"/>
      <c r="B2199" s="253"/>
      <c r="C2199" s="253"/>
      <c r="D2199" s="253"/>
      <c r="E2199" s="253"/>
      <c r="F2199" s="253"/>
      <c r="G2199" s="253"/>
      <c r="H2199" s="253"/>
      <c r="I2199" s="253"/>
    </row>
    <row r="2200" spans="1:9" x14ac:dyDescent="0.2">
      <c r="A2200" s="253"/>
      <c r="B2200" s="253"/>
      <c r="C2200" s="253"/>
      <c r="D2200" s="253"/>
      <c r="E2200" s="253"/>
      <c r="F2200" s="253"/>
      <c r="G2200" s="253"/>
      <c r="H2200" s="253"/>
      <c r="I2200" s="253"/>
    </row>
    <row r="2201" spans="1:9" x14ac:dyDescent="0.2">
      <c r="A2201" s="253"/>
      <c r="B2201" s="253"/>
      <c r="C2201" s="253"/>
      <c r="D2201" s="253"/>
      <c r="E2201" s="253"/>
      <c r="F2201" s="253"/>
      <c r="G2201" s="253"/>
      <c r="H2201" s="253"/>
      <c r="I2201" s="253"/>
    </row>
    <row r="2202" spans="1:9" x14ac:dyDescent="0.2">
      <c r="A2202" s="253"/>
      <c r="B2202" s="253"/>
      <c r="C2202" s="253"/>
      <c r="D2202" s="253"/>
      <c r="E2202" s="253"/>
      <c r="F2202" s="253"/>
      <c r="G2202" s="253"/>
      <c r="H2202" s="253"/>
      <c r="I2202" s="253"/>
    </row>
    <row r="2203" spans="1:9" x14ac:dyDescent="0.2">
      <c r="A2203" s="253"/>
      <c r="B2203" s="253"/>
      <c r="C2203" s="253"/>
      <c r="D2203" s="253"/>
      <c r="E2203" s="253"/>
      <c r="F2203" s="253"/>
      <c r="G2203" s="253"/>
      <c r="H2203" s="253"/>
      <c r="I2203" s="253"/>
    </row>
    <row r="2204" spans="1:9" x14ac:dyDescent="0.2">
      <c r="A2204" s="253"/>
      <c r="B2204" s="253"/>
      <c r="C2204" s="253"/>
      <c r="D2204" s="253"/>
      <c r="E2204" s="253"/>
      <c r="F2204" s="253"/>
      <c r="G2204" s="253"/>
      <c r="H2204" s="253"/>
      <c r="I2204" s="253"/>
    </row>
    <row r="2205" spans="1:9" x14ac:dyDescent="0.2">
      <c r="A2205" s="253"/>
      <c r="B2205" s="253"/>
      <c r="C2205" s="253"/>
      <c r="D2205" s="253"/>
      <c r="E2205" s="253"/>
      <c r="F2205" s="253"/>
      <c r="G2205" s="253"/>
      <c r="H2205" s="253"/>
      <c r="I2205" s="253"/>
    </row>
    <row r="2206" spans="1:9" x14ac:dyDescent="0.2">
      <c r="A2206" s="253"/>
      <c r="B2206" s="253"/>
      <c r="C2206" s="253"/>
      <c r="D2206" s="253"/>
      <c r="E2206" s="253"/>
      <c r="F2206" s="253"/>
      <c r="G2206" s="253"/>
      <c r="H2206" s="253"/>
      <c r="I2206" s="253"/>
    </row>
    <row r="2207" spans="1:9" x14ac:dyDescent="0.2">
      <c r="A2207" s="253"/>
      <c r="B2207" s="253"/>
      <c r="C2207" s="253"/>
      <c r="D2207" s="253"/>
      <c r="E2207" s="253"/>
      <c r="F2207" s="253"/>
      <c r="G2207" s="253"/>
      <c r="H2207" s="253"/>
      <c r="I2207" s="253"/>
    </row>
    <row r="2208" spans="1:9" x14ac:dyDescent="0.2">
      <c r="A2208" s="253"/>
      <c r="B2208" s="253"/>
      <c r="C2208" s="253"/>
      <c r="D2208" s="253"/>
      <c r="E2208" s="253"/>
      <c r="F2208" s="253"/>
      <c r="G2208" s="253"/>
      <c r="H2208" s="253"/>
      <c r="I2208" s="253"/>
    </row>
    <row r="2209" spans="1:9" x14ac:dyDescent="0.2">
      <c r="A2209" s="253"/>
      <c r="B2209" s="253"/>
      <c r="C2209" s="253"/>
      <c r="D2209" s="253"/>
      <c r="E2209" s="253"/>
      <c r="F2209" s="253"/>
      <c r="G2209" s="253"/>
      <c r="H2209" s="253"/>
      <c r="I2209" s="253"/>
    </row>
    <row r="2210" spans="1:9" x14ac:dyDescent="0.2">
      <c r="A2210" s="253"/>
      <c r="B2210" s="253"/>
      <c r="C2210" s="253"/>
      <c r="D2210" s="253"/>
      <c r="E2210" s="253"/>
      <c r="F2210" s="253"/>
      <c r="G2210" s="253"/>
      <c r="H2210" s="253"/>
      <c r="I2210" s="253"/>
    </row>
    <row r="2211" spans="1:9" x14ac:dyDescent="0.2">
      <c r="A2211" s="253"/>
      <c r="B2211" s="253"/>
      <c r="C2211" s="253"/>
      <c r="D2211" s="253"/>
      <c r="E2211" s="253"/>
      <c r="F2211" s="253"/>
      <c r="G2211" s="253"/>
      <c r="H2211" s="253"/>
      <c r="I2211" s="253"/>
    </row>
    <row r="2212" spans="1:9" x14ac:dyDescent="0.2">
      <c r="A2212" s="253"/>
      <c r="B2212" s="253"/>
      <c r="C2212" s="253"/>
      <c r="D2212" s="253"/>
      <c r="E2212" s="253"/>
      <c r="F2212" s="253"/>
      <c r="G2212" s="253"/>
      <c r="H2212" s="253"/>
      <c r="I2212" s="253"/>
    </row>
    <row r="2213" spans="1:9" x14ac:dyDescent="0.2">
      <c r="A2213" s="253"/>
      <c r="B2213" s="253"/>
      <c r="C2213" s="253"/>
      <c r="D2213" s="253"/>
      <c r="E2213" s="253"/>
      <c r="F2213" s="253"/>
      <c r="G2213" s="253"/>
      <c r="H2213" s="253"/>
      <c r="I2213" s="253"/>
    </row>
    <row r="2214" spans="1:9" x14ac:dyDescent="0.2">
      <c r="A2214" s="253"/>
      <c r="B2214" s="253"/>
      <c r="C2214" s="253"/>
      <c r="D2214" s="253"/>
      <c r="E2214" s="253"/>
      <c r="F2214" s="253"/>
      <c r="G2214" s="253"/>
      <c r="H2214" s="253"/>
      <c r="I2214" s="253"/>
    </row>
    <row r="2215" spans="1:9" x14ac:dyDescent="0.2">
      <c r="A2215" s="253"/>
      <c r="B2215" s="253"/>
      <c r="C2215" s="253"/>
      <c r="D2215" s="253"/>
      <c r="E2215" s="253"/>
      <c r="F2215" s="253"/>
      <c r="G2215" s="253"/>
      <c r="H2215" s="253"/>
      <c r="I2215" s="253"/>
    </row>
    <row r="2216" spans="1:9" x14ac:dyDescent="0.2">
      <c r="A2216" s="253"/>
      <c r="B2216" s="253"/>
      <c r="C2216" s="253"/>
      <c r="D2216" s="253"/>
      <c r="E2216" s="253"/>
      <c r="F2216" s="253"/>
      <c r="G2216" s="253"/>
      <c r="H2216" s="253"/>
      <c r="I2216" s="253"/>
    </row>
    <row r="2217" spans="1:9" x14ac:dyDescent="0.2">
      <c r="A2217" s="253"/>
      <c r="B2217" s="253"/>
      <c r="C2217" s="253"/>
      <c r="D2217" s="253"/>
      <c r="E2217" s="253"/>
      <c r="F2217" s="253"/>
      <c r="G2217" s="253"/>
      <c r="H2217" s="253"/>
      <c r="I2217" s="253"/>
    </row>
    <row r="2218" spans="1:9" x14ac:dyDescent="0.2">
      <c r="A2218" s="253"/>
      <c r="B2218" s="253"/>
      <c r="C2218" s="253"/>
      <c r="D2218" s="253"/>
      <c r="E2218" s="253"/>
      <c r="F2218" s="253"/>
      <c r="G2218" s="253"/>
      <c r="H2218" s="253"/>
      <c r="I2218" s="253"/>
    </row>
    <row r="2219" spans="1:9" x14ac:dyDescent="0.2">
      <c r="A2219" s="253"/>
      <c r="B2219" s="253"/>
      <c r="C2219" s="253"/>
      <c r="D2219" s="253"/>
      <c r="E2219" s="253"/>
      <c r="F2219" s="253"/>
      <c r="G2219" s="253"/>
      <c r="H2219" s="253"/>
      <c r="I2219" s="253"/>
    </row>
    <row r="2220" spans="1:9" x14ac:dyDescent="0.2">
      <c r="A2220" s="253"/>
      <c r="B2220" s="253"/>
      <c r="C2220" s="253"/>
      <c r="D2220" s="253"/>
      <c r="E2220" s="253"/>
      <c r="F2220" s="253"/>
      <c r="G2220" s="253"/>
      <c r="H2220" s="253"/>
      <c r="I2220" s="253"/>
    </row>
    <row r="2221" spans="1:9" x14ac:dyDescent="0.2">
      <c r="A2221" s="253"/>
      <c r="B2221" s="253"/>
      <c r="C2221" s="253"/>
      <c r="D2221" s="253"/>
      <c r="E2221" s="253"/>
      <c r="F2221" s="253"/>
      <c r="G2221" s="253"/>
      <c r="H2221" s="253"/>
      <c r="I2221" s="253"/>
    </row>
    <row r="2222" spans="1:9" x14ac:dyDescent="0.2">
      <c r="A2222" s="253"/>
      <c r="B2222" s="253"/>
      <c r="C2222" s="253"/>
      <c r="D2222" s="253"/>
      <c r="E2222" s="253"/>
      <c r="F2222" s="253"/>
      <c r="G2222" s="253"/>
      <c r="H2222" s="253"/>
      <c r="I2222" s="253"/>
    </row>
    <row r="2223" spans="1:9" x14ac:dyDescent="0.2">
      <c r="A2223" s="253"/>
      <c r="B2223" s="253"/>
      <c r="C2223" s="253"/>
      <c r="D2223" s="253"/>
      <c r="E2223" s="253"/>
      <c r="F2223" s="253"/>
      <c r="G2223" s="253"/>
      <c r="H2223" s="253"/>
      <c r="I2223" s="253"/>
    </row>
    <row r="2224" spans="1:9" x14ac:dyDescent="0.2">
      <c r="A2224" s="253"/>
      <c r="B2224" s="253"/>
      <c r="C2224" s="253"/>
      <c r="D2224" s="253"/>
      <c r="E2224" s="253"/>
      <c r="F2224" s="253"/>
      <c r="G2224" s="253"/>
      <c r="H2224" s="253"/>
      <c r="I2224" s="253"/>
    </row>
    <row r="2225" spans="1:9" x14ac:dyDescent="0.2">
      <c r="A2225" s="253"/>
      <c r="B2225" s="253"/>
      <c r="C2225" s="253"/>
      <c r="D2225" s="253"/>
      <c r="E2225" s="253"/>
      <c r="F2225" s="253"/>
      <c r="G2225" s="253"/>
      <c r="H2225" s="253"/>
      <c r="I2225" s="253"/>
    </row>
    <row r="2226" spans="1:9" x14ac:dyDescent="0.2">
      <c r="A2226" s="253"/>
      <c r="B2226" s="253"/>
      <c r="C2226" s="253"/>
      <c r="D2226" s="253"/>
      <c r="E2226" s="253"/>
      <c r="F2226" s="253"/>
      <c r="G2226" s="253"/>
      <c r="H2226" s="253"/>
      <c r="I2226" s="253"/>
    </row>
    <row r="2227" spans="1:9" x14ac:dyDescent="0.2">
      <c r="A2227" s="253"/>
      <c r="B2227" s="253"/>
      <c r="C2227" s="253"/>
      <c r="D2227" s="253"/>
      <c r="E2227" s="253"/>
      <c r="F2227" s="253"/>
      <c r="G2227" s="253"/>
      <c r="H2227" s="253"/>
      <c r="I2227" s="253"/>
    </row>
    <row r="2228" spans="1:9" x14ac:dyDescent="0.2">
      <c r="A2228" s="253"/>
      <c r="B2228" s="253"/>
      <c r="C2228" s="253"/>
      <c r="D2228" s="253"/>
      <c r="E2228" s="253"/>
      <c r="F2228" s="253"/>
      <c r="G2228" s="253"/>
      <c r="H2228" s="253"/>
      <c r="I2228" s="253"/>
    </row>
    <row r="2229" spans="1:9" x14ac:dyDescent="0.2">
      <c r="A2229" s="253"/>
      <c r="B2229" s="253"/>
      <c r="C2229" s="253"/>
      <c r="D2229" s="253"/>
      <c r="E2229" s="253"/>
      <c r="F2229" s="253"/>
      <c r="G2229" s="253"/>
      <c r="H2229" s="253"/>
      <c r="I2229" s="253"/>
    </row>
    <row r="2230" spans="1:9" x14ac:dyDescent="0.2">
      <c r="A2230" s="253"/>
      <c r="B2230" s="253"/>
      <c r="C2230" s="253"/>
      <c r="D2230" s="253"/>
      <c r="E2230" s="253"/>
      <c r="F2230" s="253"/>
      <c r="G2230" s="253"/>
      <c r="H2230" s="253"/>
      <c r="I2230" s="253"/>
    </row>
    <row r="2231" spans="1:9" x14ac:dyDescent="0.2">
      <c r="A2231" s="253"/>
      <c r="B2231" s="253"/>
      <c r="C2231" s="253"/>
      <c r="D2231" s="253"/>
      <c r="E2231" s="253"/>
      <c r="F2231" s="253"/>
      <c r="G2231" s="253"/>
      <c r="H2231" s="253"/>
      <c r="I2231" s="253"/>
    </row>
    <row r="2232" spans="1:9" x14ac:dyDescent="0.2">
      <c r="A2232" s="253"/>
      <c r="B2232" s="253"/>
      <c r="C2232" s="253"/>
      <c r="D2232" s="253"/>
      <c r="E2232" s="253"/>
      <c r="F2232" s="253"/>
      <c r="G2232" s="253"/>
      <c r="H2232" s="253"/>
      <c r="I2232" s="253"/>
    </row>
    <row r="2233" spans="1:9" x14ac:dyDescent="0.2">
      <c r="A2233" s="253"/>
      <c r="B2233" s="253"/>
      <c r="C2233" s="253"/>
      <c r="D2233" s="253"/>
      <c r="E2233" s="253"/>
      <c r="F2233" s="253"/>
      <c r="G2233" s="253"/>
      <c r="H2233" s="253"/>
      <c r="I2233" s="253"/>
    </row>
    <row r="2234" spans="1:9" x14ac:dyDescent="0.2">
      <c r="A2234" s="253"/>
      <c r="B2234" s="253"/>
      <c r="C2234" s="253"/>
      <c r="D2234" s="253"/>
      <c r="E2234" s="253"/>
      <c r="F2234" s="253"/>
      <c r="G2234" s="253"/>
      <c r="H2234" s="253"/>
      <c r="I2234" s="253"/>
    </row>
    <row r="2235" spans="1:9" x14ac:dyDescent="0.2">
      <c r="A2235" s="253"/>
      <c r="B2235" s="253"/>
      <c r="C2235" s="253"/>
      <c r="D2235" s="253"/>
      <c r="E2235" s="253"/>
      <c r="F2235" s="253"/>
      <c r="G2235" s="253"/>
      <c r="H2235" s="253"/>
      <c r="I2235" s="253"/>
    </row>
    <row r="2236" spans="1:9" x14ac:dyDescent="0.2">
      <c r="A2236" s="253"/>
      <c r="B2236" s="253"/>
      <c r="C2236" s="253"/>
      <c r="D2236" s="253"/>
      <c r="E2236" s="253"/>
      <c r="F2236" s="253"/>
      <c r="G2236" s="253"/>
      <c r="H2236" s="253"/>
      <c r="I2236" s="253"/>
    </row>
    <row r="2237" spans="1:9" x14ac:dyDescent="0.2">
      <c r="A2237" s="253"/>
      <c r="B2237" s="253"/>
      <c r="C2237" s="253"/>
      <c r="D2237" s="253"/>
      <c r="E2237" s="253"/>
      <c r="F2237" s="253"/>
      <c r="G2237" s="253"/>
      <c r="H2237" s="253"/>
      <c r="I2237" s="253"/>
    </row>
    <row r="2238" spans="1:9" x14ac:dyDescent="0.2">
      <c r="A2238" s="253"/>
      <c r="B2238" s="253"/>
      <c r="C2238" s="253"/>
      <c r="D2238" s="253"/>
      <c r="E2238" s="253"/>
      <c r="F2238" s="253"/>
      <c r="G2238" s="253"/>
      <c r="H2238" s="253"/>
      <c r="I2238" s="253"/>
    </row>
    <row r="2239" spans="1:9" x14ac:dyDescent="0.2">
      <c r="A2239" s="253"/>
      <c r="B2239" s="253"/>
      <c r="C2239" s="253"/>
      <c r="D2239" s="253"/>
      <c r="E2239" s="253"/>
      <c r="F2239" s="253"/>
      <c r="G2239" s="253"/>
      <c r="H2239" s="253"/>
      <c r="I2239" s="253"/>
    </row>
    <row r="2240" spans="1:9" x14ac:dyDescent="0.2">
      <c r="A2240" s="253"/>
      <c r="B2240" s="253"/>
      <c r="C2240" s="253"/>
      <c r="D2240" s="253"/>
      <c r="E2240" s="253"/>
      <c r="F2240" s="253"/>
      <c r="G2240" s="253"/>
      <c r="H2240" s="253"/>
      <c r="I2240" s="253"/>
    </row>
    <row r="2241" spans="1:9" x14ac:dyDescent="0.2">
      <c r="A2241" s="253"/>
      <c r="B2241" s="253"/>
      <c r="C2241" s="253"/>
      <c r="D2241" s="253"/>
      <c r="E2241" s="253"/>
      <c r="F2241" s="253"/>
      <c r="G2241" s="253"/>
      <c r="H2241" s="253"/>
      <c r="I2241" s="253"/>
    </row>
    <row r="2242" spans="1:9" x14ac:dyDescent="0.2">
      <c r="A2242" s="253"/>
      <c r="B2242" s="253"/>
      <c r="C2242" s="253"/>
      <c r="D2242" s="253"/>
      <c r="E2242" s="253"/>
      <c r="F2242" s="253"/>
      <c r="G2242" s="253"/>
      <c r="H2242" s="253"/>
      <c r="I2242" s="253"/>
    </row>
    <row r="2243" spans="1:9" x14ac:dyDescent="0.2">
      <c r="A2243" s="253"/>
      <c r="B2243" s="253"/>
      <c r="C2243" s="253"/>
      <c r="D2243" s="253"/>
      <c r="E2243" s="253"/>
      <c r="F2243" s="253"/>
      <c r="G2243" s="253"/>
      <c r="H2243" s="253"/>
      <c r="I2243" s="253"/>
    </row>
    <row r="2244" spans="1:9" x14ac:dyDescent="0.2">
      <c r="A2244" s="253"/>
      <c r="B2244" s="253"/>
      <c r="C2244" s="253"/>
      <c r="D2244" s="253"/>
      <c r="E2244" s="253"/>
      <c r="F2244" s="253"/>
      <c r="G2244" s="253"/>
      <c r="H2244" s="253"/>
      <c r="I2244" s="253"/>
    </row>
    <row r="2245" spans="1:9" x14ac:dyDescent="0.2">
      <c r="A2245" s="253"/>
      <c r="B2245" s="253"/>
      <c r="C2245" s="253"/>
      <c r="D2245" s="253"/>
      <c r="E2245" s="253"/>
      <c r="F2245" s="253"/>
      <c r="G2245" s="253"/>
      <c r="H2245" s="253"/>
      <c r="I2245" s="253"/>
    </row>
    <row r="2246" spans="1:9" x14ac:dyDescent="0.2">
      <c r="A2246" s="253"/>
      <c r="B2246" s="253"/>
      <c r="C2246" s="253"/>
      <c r="D2246" s="253"/>
      <c r="E2246" s="253"/>
      <c r="F2246" s="253"/>
      <c r="G2246" s="253"/>
      <c r="H2246" s="253"/>
      <c r="I2246" s="253"/>
    </row>
    <row r="2247" spans="1:9" x14ac:dyDescent="0.2">
      <c r="A2247" s="253"/>
      <c r="B2247" s="253"/>
      <c r="C2247" s="253"/>
      <c r="D2247" s="253"/>
      <c r="E2247" s="253"/>
      <c r="F2247" s="253"/>
      <c r="G2247" s="253"/>
      <c r="H2247" s="253"/>
      <c r="I2247" s="253"/>
    </row>
    <row r="2248" spans="1:9" x14ac:dyDescent="0.2">
      <c r="A2248" s="253"/>
      <c r="B2248" s="253"/>
      <c r="C2248" s="253"/>
      <c r="D2248" s="253"/>
      <c r="E2248" s="253"/>
      <c r="F2248" s="253"/>
      <c r="G2248" s="253"/>
      <c r="H2248" s="253"/>
      <c r="I2248" s="253"/>
    </row>
    <row r="2249" spans="1:9" x14ac:dyDescent="0.2">
      <c r="A2249" s="253"/>
      <c r="B2249" s="253"/>
      <c r="C2249" s="253"/>
      <c r="D2249" s="253"/>
      <c r="E2249" s="253"/>
      <c r="F2249" s="253"/>
      <c r="G2249" s="253"/>
      <c r="H2249" s="253"/>
      <c r="I2249" s="253"/>
    </row>
    <row r="2250" spans="1:9" x14ac:dyDescent="0.2">
      <c r="A2250" s="253"/>
      <c r="B2250" s="253"/>
      <c r="C2250" s="253"/>
      <c r="D2250" s="253"/>
      <c r="E2250" s="253"/>
      <c r="F2250" s="253"/>
      <c r="G2250" s="253"/>
      <c r="H2250" s="253"/>
      <c r="I2250" s="253"/>
    </row>
    <row r="2251" spans="1:9" x14ac:dyDescent="0.2">
      <c r="A2251" s="253"/>
      <c r="B2251" s="253"/>
      <c r="C2251" s="253"/>
      <c r="D2251" s="253"/>
      <c r="E2251" s="253"/>
      <c r="F2251" s="253"/>
      <c r="G2251" s="253"/>
      <c r="H2251" s="253"/>
      <c r="I2251" s="253"/>
    </row>
    <row r="2252" spans="1:9" x14ac:dyDescent="0.2">
      <c r="A2252" s="253"/>
      <c r="B2252" s="253"/>
      <c r="C2252" s="253"/>
      <c r="D2252" s="253"/>
      <c r="E2252" s="253"/>
      <c r="F2252" s="253"/>
      <c r="G2252" s="253"/>
      <c r="H2252" s="253"/>
      <c r="I2252" s="253"/>
    </row>
    <row r="2253" spans="1:9" x14ac:dyDescent="0.2">
      <c r="A2253" s="253"/>
      <c r="B2253" s="253"/>
      <c r="C2253" s="253"/>
      <c r="D2253" s="253"/>
      <c r="E2253" s="253"/>
      <c r="F2253" s="253"/>
      <c r="G2253" s="253"/>
      <c r="H2253" s="253"/>
      <c r="I2253" s="253"/>
    </row>
    <row r="2254" spans="1:9" x14ac:dyDescent="0.2">
      <c r="A2254" s="253"/>
      <c r="B2254" s="253"/>
      <c r="C2254" s="253"/>
      <c r="D2254" s="253"/>
      <c r="E2254" s="253"/>
      <c r="F2254" s="253"/>
      <c r="G2254" s="253"/>
      <c r="H2254" s="253"/>
      <c r="I2254" s="253"/>
    </row>
    <row r="2255" spans="1:9" x14ac:dyDescent="0.2">
      <c r="A2255" s="253"/>
      <c r="B2255" s="253"/>
      <c r="C2255" s="253"/>
      <c r="D2255" s="253"/>
      <c r="E2255" s="253"/>
      <c r="F2255" s="253"/>
      <c r="G2255" s="253"/>
      <c r="H2255" s="253"/>
      <c r="I2255" s="253"/>
    </row>
    <row r="2256" spans="1:9" x14ac:dyDescent="0.2">
      <c r="A2256" s="253"/>
      <c r="B2256" s="253"/>
      <c r="C2256" s="253"/>
      <c r="D2256" s="253"/>
      <c r="E2256" s="253"/>
      <c r="F2256" s="253"/>
      <c r="G2256" s="253"/>
      <c r="H2256" s="253"/>
      <c r="I2256" s="253"/>
    </row>
    <row r="2257" spans="1:9" x14ac:dyDescent="0.2">
      <c r="A2257" s="253"/>
      <c r="B2257" s="253"/>
      <c r="C2257" s="253"/>
      <c r="D2257" s="253"/>
      <c r="E2257" s="253"/>
      <c r="F2257" s="253"/>
      <c r="G2257" s="253"/>
      <c r="H2257" s="253"/>
      <c r="I2257" s="253"/>
    </row>
    <row r="2258" spans="1:9" x14ac:dyDescent="0.2">
      <c r="A2258" s="253"/>
      <c r="B2258" s="253"/>
      <c r="C2258" s="253"/>
      <c r="D2258" s="253"/>
      <c r="E2258" s="253"/>
      <c r="F2258" s="253"/>
      <c r="G2258" s="253"/>
      <c r="H2258" s="253"/>
      <c r="I2258" s="253"/>
    </row>
    <row r="2259" spans="1:9" x14ac:dyDescent="0.2">
      <c r="A2259" s="253"/>
      <c r="B2259" s="253"/>
      <c r="C2259" s="253"/>
      <c r="D2259" s="253"/>
      <c r="E2259" s="253"/>
      <c r="F2259" s="253"/>
      <c r="G2259" s="253"/>
      <c r="H2259" s="253"/>
      <c r="I2259" s="253"/>
    </row>
    <row r="2260" spans="1:9" x14ac:dyDescent="0.2">
      <c r="A2260" s="253"/>
      <c r="B2260" s="253"/>
      <c r="C2260" s="253"/>
      <c r="D2260" s="253"/>
      <c r="E2260" s="253"/>
      <c r="F2260" s="253"/>
      <c r="G2260" s="253"/>
      <c r="H2260" s="253"/>
      <c r="I2260" s="253"/>
    </row>
    <row r="2261" spans="1:9" x14ac:dyDescent="0.2">
      <c r="A2261" s="253"/>
      <c r="B2261" s="253"/>
      <c r="C2261" s="253"/>
      <c r="D2261" s="253"/>
      <c r="E2261" s="253"/>
      <c r="F2261" s="253"/>
      <c r="G2261" s="253"/>
      <c r="H2261" s="253"/>
      <c r="I2261" s="253"/>
    </row>
    <row r="2262" spans="1:9" x14ac:dyDescent="0.2">
      <c r="A2262" s="253"/>
      <c r="B2262" s="253"/>
      <c r="C2262" s="253"/>
      <c r="D2262" s="253"/>
      <c r="E2262" s="253"/>
      <c r="F2262" s="253"/>
      <c r="G2262" s="253"/>
      <c r="H2262" s="253"/>
      <c r="I2262" s="253"/>
    </row>
    <row r="2263" spans="1:9" x14ac:dyDescent="0.2">
      <c r="A2263" s="253"/>
      <c r="B2263" s="253"/>
      <c r="C2263" s="253"/>
      <c r="D2263" s="253"/>
      <c r="E2263" s="253"/>
      <c r="F2263" s="253"/>
      <c r="G2263" s="253"/>
      <c r="H2263" s="253"/>
      <c r="I2263" s="253"/>
    </row>
    <row r="2264" spans="1:9" x14ac:dyDescent="0.2">
      <c r="A2264" s="253"/>
      <c r="B2264" s="253"/>
      <c r="C2264" s="253"/>
      <c r="D2264" s="253"/>
      <c r="E2264" s="253"/>
      <c r="F2264" s="253"/>
      <c r="G2264" s="253"/>
      <c r="H2264" s="253"/>
      <c r="I2264" s="253"/>
    </row>
    <row r="2265" spans="1:9" x14ac:dyDescent="0.2">
      <c r="A2265" s="253"/>
      <c r="B2265" s="253"/>
      <c r="C2265" s="253"/>
      <c r="D2265" s="253"/>
      <c r="E2265" s="253"/>
      <c r="F2265" s="253"/>
      <c r="G2265" s="253"/>
      <c r="H2265" s="253"/>
      <c r="I2265" s="253"/>
    </row>
    <row r="2266" spans="1:9" x14ac:dyDescent="0.2">
      <c r="A2266" s="253"/>
      <c r="B2266" s="253"/>
      <c r="C2266" s="253"/>
      <c r="D2266" s="253"/>
      <c r="E2266" s="253"/>
      <c r="F2266" s="253"/>
      <c r="G2266" s="253"/>
      <c r="H2266" s="253"/>
      <c r="I2266" s="253"/>
    </row>
    <row r="2267" spans="1:9" x14ac:dyDescent="0.2">
      <c r="A2267" s="253"/>
      <c r="B2267" s="253"/>
      <c r="C2267" s="253"/>
      <c r="D2267" s="253"/>
      <c r="E2267" s="253"/>
      <c r="F2267" s="253"/>
      <c r="G2267" s="253"/>
      <c r="H2267" s="253"/>
      <c r="I2267" s="253"/>
    </row>
    <row r="2268" spans="1:9" x14ac:dyDescent="0.2">
      <c r="A2268" s="253"/>
      <c r="B2268" s="253"/>
      <c r="C2268" s="253"/>
      <c r="D2268" s="253"/>
      <c r="E2268" s="253"/>
      <c r="F2268" s="253"/>
      <c r="G2268" s="253"/>
      <c r="H2268" s="253"/>
      <c r="I2268" s="253"/>
    </row>
    <row r="2269" spans="1:9" x14ac:dyDescent="0.2">
      <c r="A2269" s="253"/>
      <c r="B2269" s="253"/>
      <c r="C2269" s="253"/>
      <c r="D2269" s="253"/>
      <c r="E2269" s="253"/>
      <c r="F2269" s="253"/>
      <c r="G2269" s="253"/>
      <c r="H2269" s="253"/>
      <c r="I2269" s="253"/>
    </row>
    <row r="2270" spans="1:9" x14ac:dyDescent="0.2">
      <c r="A2270" s="253"/>
      <c r="B2270" s="253"/>
      <c r="C2270" s="253"/>
      <c r="D2270" s="253"/>
      <c r="E2270" s="253"/>
      <c r="F2270" s="253"/>
      <c r="G2270" s="253"/>
      <c r="H2270" s="253"/>
      <c r="I2270" s="253"/>
    </row>
    <row r="2271" spans="1:9" x14ac:dyDescent="0.2">
      <c r="A2271" s="253"/>
      <c r="B2271" s="253"/>
      <c r="C2271" s="253"/>
      <c r="D2271" s="253"/>
      <c r="E2271" s="253"/>
      <c r="F2271" s="253"/>
      <c r="G2271" s="253"/>
      <c r="H2271" s="253"/>
      <c r="I2271" s="253"/>
    </row>
    <row r="2272" spans="1:9" x14ac:dyDescent="0.2">
      <c r="A2272" s="253"/>
      <c r="B2272" s="253"/>
      <c r="C2272" s="253"/>
      <c r="D2272" s="253"/>
      <c r="E2272" s="253"/>
      <c r="F2272" s="253"/>
      <c r="G2272" s="253"/>
      <c r="H2272" s="253"/>
      <c r="I2272" s="253"/>
    </row>
    <row r="2273" spans="1:9" x14ac:dyDescent="0.2">
      <c r="A2273" s="253"/>
      <c r="B2273" s="253"/>
      <c r="C2273" s="253"/>
      <c r="D2273" s="253"/>
      <c r="E2273" s="253"/>
      <c r="F2273" s="253"/>
      <c r="G2273" s="253"/>
      <c r="H2273" s="253"/>
      <c r="I2273" s="253"/>
    </row>
    <row r="2274" spans="1:9" x14ac:dyDescent="0.2">
      <c r="A2274" s="253"/>
      <c r="B2274" s="253"/>
      <c r="C2274" s="253"/>
      <c r="D2274" s="253"/>
      <c r="E2274" s="253"/>
      <c r="F2274" s="253"/>
      <c r="G2274" s="253"/>
      <c r="H2274" s="253"/>
      <c r="I2274" s="253"/>
    </row>
    <row r="2275" spans="1:9" x14ac:dyDescent="0.2">
      <c r="A2275" s="253"/>
      <c r="B2275" s="253"/>
      <c r="C2275" s="253"/>
      <c r="D2275" s="253"/>
      <c r="E2275" s="253"/>
      <c r="F2275" s="253"/>
      <c r="G2275" s="253"/>
      <c r="H2275" s="253"/>
      <c r="I2275" s="253"/>
    </row>
    <row r="2276" spans="1:9" x14ac:dyDescent="0.2">
      <c r="A2276" s="253"/>
      <c r="B2276" s="253"/>
      <c r="C2276" s="253"/>
      <c r="D2276" s="253"/>
      <c r="E2276" s="253"/>
      <c r="F2276" s="253"/>
      <c r="G2276" s="253"/>
      <c r="H2276" s="253"/>
      <c r="I2276" s="253"/>
    </row>
    <row r="2277" spans="1:9" x14ac:dyDescent="0.2">
      <c r="A2277" s="253"/>
      <c r="B2277" s="253"/>
      <c r="C2277" s="253"/>
      <c r="D2277" s="253"/>
      <c r="E2277" s="253"/>
      <c r="F2277" s="253"/>
      <c r="G2277" s="253"/>
      <c r="H2277" s="253"/>
      <c r="I2277" s="253"/>
    </row>
    <row r="2278" spans="1:9" x14ac:dyDescent="0.2">
      <c r="A2278" s="253"/>
      <c r="B2278" s="253"/>
      <c r="C2278" s="253"/>
      <c r="D2278" s="253"/>
      <c r="E2278" s="253"/>
      <c r="F2278" s="253"/>
      <c r="G2278" s="253"/>
      <c r="H2278" s="253"/>
      <c r="I2278" s="253"/>
    </row>
    <row r="2279" spans="1:9" x14ac:dyDescent="0.2">
      <c r="A2279" s="253"/>
      <c r="B2279" s="253"/>
      <c r="C2279" s="253"/>
      <c r="D2279" s="253"/>
      <c r="E2279" s="253"/>
      <c r="F2279" s="253"/>
      <c r="G2279" s="253"/>
      <c r="H2279" s="253"/>
      <c r="I2279" s="253"/>
    </row>
    <row r="2280" spans="1:9" x14ac:dyDescent="0.2">
      <c r="A2280" s="253"/>
      <c r="B2280" s="253"/>
      <c r="C2280" s="253"/>
      <c r="D2280" s="253"/>
      <c r="E2280" s="253"/>
      <c r="F2280" s="253"/>
      <c r="G2280" s="253"/>
      <c r="H2280" s="253"/>
      <c r="I2280" s="253"/>
    </row>
    <row r="2281" spans="1:9" x14ac:dyDescent="0.2">
      <c r="A2281" s="253"/>
      <c r="B2281" s="253"/>
      <c r="C2281" s="253"/>
      <c r="D2281" s="253"/>
      <c r="E2281" s="253"/>
      <c r="F2281" s="253"/>
      <c r="G2281" s="253"/>
      <c r="H2281" s="253"/>
      <c r="I2281" s="253"/>
    </row>
    <row r="2282" spans="1:9" x14ac:dyDescent="0.2">
      <c r="A2282" s="253"/>
      <c r="B2282" s="253"/>
      <c r="C2282" s="253"/>
      <c r="D2282" s="253"/>
      <c r="E2282" s="253"/>
      <c r="F2282" s="253"/>
      <c r="G2282" s="253"/>
      <c r="H2282" s="253"/>
      <c r="I2282" s="253"/>
    </row>
    <row r="2283" spans="1:9" x14ac:dyDescent="0.2">
      <c r="A2283" s="253"/>
      <c r="B2283" s="253"/>
      <c r="C2283" s="253"/>
      <c r="D2283" s="253"/>
      <c r="E2283" s="253"/>
      <c r="F2283" s="253"/>
      <c r="G2283" s="253"/>
      <c r="H2283" s="253"/>
      <c r="I2283" s="253"/>
    </row>
    <row r="2284" spans="1:9" x14ac:dyDescent="0.2">
      <c r="A2284" s="253"/>
      <c r="B2284" s="253"/>
      <c r="C2284" s="253"/>
      <c r="D2284" s="253"/>
      <c r="E2284" s="253"/>
      <c r="F2284" s="253"/>
      <c r="G2284" s="253"/>
      <c r="H2284" s="253"/>
      <c r="I2284" s="253"/>
    </row>
    <row r="2285" spans="1:9" x14ac:dyDescent="0.2">
      <c r="A2285" s="253"/>
      <c r="B2285" s="253"/>
      <c r="C2285" s="253"/>
      <c r="D2285" s="253"/>
      <c r="E2285" s="253"/>
      <c r="F2285" s="253"/>
      <c r="G2285" s="253"/>
      <c r="H2285" s="253"/>
      <c r="I2285" s="253"/>
    </row>
    <row r="2286" spans="1:9" x14ac:dyDescent="0.2">
      <c r="A2286" s="253"/>
      <c r="B2286" s="253"/>
      <c r="C2286" s="253"/>
      <c r="D2286" s="253"/>
      <c r="E2286" s="253"/>
      <c r="F2286" s="253"/>
      <c r="G2286" s="253"/>
      <c r="H2286" s="253"/>
      <c r="I2286" s="253"/>
    </row>
    <row r="2287" spans="1:9" x14ac:dyDescent="0.2">
      <c r="A2287" s="253"/>
      <c r="B2287" s="253"/>
      <c r="C2287" s="253"/>
      <c r="D2287" s="253"/>
      <c r="E2287" s="253"/>
      <c r="F2287" s="253"/>
      <c r="G2287" s="253"/>
      <c r="H2287" s="253"/>
      <c r="I2287" s="253"/>
    </row>
    <row r="2288" spans="1:9" x14ac:dyDescent="0.2">
      <c r="A2288" s="253"/>
      <c r="B2288" s="253"/>
      <c r="C2288" s="253"/>
      <c r="D2288" s="253"/>
      <c r="E2288" s="253"/>
      <c r="F2288" s="253"/>
      <c r="G2288" s="253"/>
      <c r="H2288" s="253"/>
      <c r="I2288" s="253"/>
    </row>
    <row r="2289" spans="1:9" x14ac:dyDescent="0.2">
      <c r="A2289" s="253"/>
      <c r="B2289" s="253"/>
      <c r="C2289" s="253"/>
      <c r="D2289" s="253"/>
      <c r="E2289" s="253"/>
      <c r="F2289" s="253"/>
      <c r="G2289" s="253"/>
      <c r="H2289" s="253"/>
      <c r="I2289" s="253"/>
    </row>
    <row r="2290" spans="1:9" x14ac:dyDescent="0.2">
      <c r="A2290" s="253"/>
      <c r="B2290" s="253"/>
      <c r="C2290" s="253"/>
      <c r="D2290" s="253"/>
      <c r="E2290" s="253"/>
      <c r="F2290" s="253"/>
      <c r="G2290" s="253"/>
      <c r="H2290" s="253"/>
      <c r="I2290" s="253"/>
    </row>
    <row r="2291" spans="1:9" x14ac:dyDescent="0.2">
      <c r="A2291" s="253"/>
      <c r="B2291" s="253"/>
      <c r="C2291" s="253"/>
      <c r="D2291" s="253"/>
      <c r="E2291" s="253"/>
      <c r="F2291" s="253"/>
      <c r="G2291" s="253"/>
      <c r="H2291" s="253"/>
      <c r="I2291" s="253"/>
    </row>
    <row r="2292" spans="1:9" x14ac:dyDescent="0.2">
      <c r="A2292" s="253"/>
      <c r="B2292" s="253"/>
      <c r="C2292" s="253"/>
      <c r="D2292" s="253"/>
      <c r="E2292" s="253"/>
      <c r="F2292" s="253"/>
      <c r="G2292" s="253"/>
      <c r="H2292" s="253"/>
      <c r="I2292" s="253"/>
    </row>
    <row r="2293" spans="1:9" x14ac:dyDescent="0.2">
      <c r="A2293" s="253"/>
      <c r="B2293" s="253"/>
      <c r="C2293" s="253"/>
      <c r="D2293" s="253"/>
      <c r="E2293" s="253"/>
      <c r="F2293" s="253"/>
      <c r="G2293" s="253"/>
      <c r="H2293" s="253"/>
      <c r="I2293" s="253"/>
    </row>
    <row r="2294" spans="1:9" x14ac:dyDescent="0.2">
      <c r="A2294" s="253"/>
      <c r="B2294" s="253"/>
      <c r="C2294" s="253"/>
      <c r="D2294" s="253"/>
      <c r="E2294" s="253"/>
      <c r="F2294" s="253"/>
      <c r="G2294" s="253"/>
      <c r="H2294" s="253"/>
      <c r="I2294" s="253"/>
    </row>
    <row r="2295" spans="1:9" x14ac:dyDescent="0.2">
      <c r="A2295" s="253"/>
      <c r="B2295" s="253"/>
      <c r="C2295" s="253"/>
      <c r="D2295" s="253"/>
      <c r="E2295" s="253"/>
      <c r="F2295" s="253"/>
      <c r="G2295" s="253"/>
      <c r="H2295" s="253"/>
      <c r="I2295" s="253"/>
    </row>
    <row r="2296" spans="1:9" x14ac:dyDescent="0.2">
      <c r="A2296" s="253"/>
      <c r="B2296" s="253"/>
      <c r="C2296" s="253"/>
      <c r="D2296" s="253"/>
      <c r="E2296" s="253"/>
      <c r="F2296" s="253"/>
      <c r="G2296" s="253"/>
      <c r="H2296" s="253"/>
      <c r="I2296" s="253"/>
    </row>
    <row r="2297" spans="1:9" x14ac:dyDescent="0.2">
      <c r="A2297" s="253"/>
      <c r="B2297" s="253"/>
      <c r="C2297" s="253"/>
      <c r="D2297" s="253"/>
      <c r="E2297" s="253"/>
      <c r="F2297" s="253"/>
      <c r="G2297" s="253"/>
      <c r="H2297" s="253"/>
      <c r="I2297" s="253"/>
    </row>
    <row r="2298" spans="1:9" x14ac:dyDescent="0.2">
      <c r="A2298" s="253"/>
      <c r="B2298" s="253"/>
      <c r="C2298" s="253"/>
      <c r="D2298" s="253"/>
      <c r="E2298" s="253"/>
      <c r="F2298" s="253"/>
      <c r="G2298" s="253"/>
      <c r="H2298" s="253"/>
      <c r="I2298" s="253"/>
    </row>
    <row r="2299" spans="1:9" x14ac:dyDescent="0.2">
      <c r="A2299" s="253"/>
      <c r="B2299" s="253"/>
      <c r="C2299" s="253"/>
      <c r="D2299" s="253"/>
      <c r="E2299" s="253"/>
      <c r="F2299" s="253"/>
      <c r="G2299" s="253"/>
      <c r="H2299" s="253"/>
      <c r="I2299" s="253"/>
    </row>
    <row r="2300" spans="1:9" x14ac:dyDescent="0.2">
      <c r="A2300" s="253"/>
      <c r="B2300" s="253"/>
      <c r="C2300" s="253"/>
      <c r="D2300" s="253"/>
      <c r="E2300" s="253"/>
      <c r="F2300" s="253"/>
      <c r="G2300" s="253"/>
      <c r="H2300" s="253"/>
      <c r="I2300" s="253"/>
    </row>
    <row r="2301" spans="1:9" x14ac:dyDescent="0.2">
      <c r="A2301" s="253"/>
      <c r="B2301" s="253"/>
      <c r="C2301" s="253"/>
      <c r="D2301" s="253"/>
      <c r="E2301" s="253"/>
      <c r="F2301" s="253"/>
      <c r="G2301" s="253"/>
      <c r="H2301" s="253"/>
      <c r="I2301" s="253"/>
    </row>
    <row r="2302" spans="1:9" x14ac:dyDescent="0.2">
      <c r="A2302" s="253"/>
      <c r="B2302" s="253"/>
      <c r="C2302" s="253"/>
      <c r="D2302" s="253"/>
      <c r="E2302" s="253"/>
      <c r="F2302" s="253"/>
      <c r="G2302" s="253"/>
      <c r="H2302" s="253"/>
      <c r="I2302" s="253"/>
    </row>
    <row r="2303" spans="1:9" x14ac:dyDescent="0.2">
      <c r="A2303" s="253"/>
      <c r="B2303" s="253"/>
      <c r="C2303" s="253"/>
      <c r="D2303" s="253"/>
      <c r="E2303" s="253"/>
      <c r="F2303" s="253"/>
      <c r="G2303" s="253"/>
      <c r="H2303" s="253"/>
      <c r="I2303" s="253"/>
    </row>
    <row r="2304" spans="1:9" x14ac:dyDescent="0.2">
      <c r="A2304" s="253"/>
      <c r="B2304" s="253"/>
      <c r="C2304" s="253"/>
      <c r="D2304" s="253"/>
      <c r="E2304" s="253"/>
      <c r="F2304" s="253"/>
      <c r="G2304" s="253"/>
      <c r="H2304" s="253"/>
      <c r="I2304" s="253"/>
    </row>
    <row r="2305" spans="1:9" x14ac:dyDescent="0.2">
      <c r="A2305" s="253"/>
      <c r="B2305" s="253"/>
      <c r="C2305" s="253"/>
      <c r="D2305" s="253"/>
      <c r="E2305" s="253"/>
      <c r="F2305" s="253"/>
      <c r="G2305" s="253"/>
      <c r="H2305" s="253"/>
      <c r="I2305" s="253"/>
    </row>
    <row r="2306" spans="1:9" x14ac:dyDescent="0.2">
      <c r="A2306" s="253"/>
      <c r="B2306" s="253"/>
      <c r="C2306" s="253"/>
      <c r="D2306" s="253"/>
      <c r="E2306" s="253"/>
      <c r="F2306" s="253"/>
      <c r="G2306" s="253"/>
      <c r="H2306" s="253"/>
      <c r="I2306" s="253"/>
    </row>
    <row r="2307" spans="1:9" x14ac:dyDescent="0.2">
      <c r="A2307" s="253"/>
      <c r="B2307" s="253"/>
      <c r="C2307" s="253"/>
      <c r="D2307" s="253"/>
      <c r="E2307" s="253"/>
      <c r="F2307" s="253"/>
      <c r="G2307" s="253"/>
      <c r="H2307" s="253"/>
      <c r="I2307" s="253"/>
    </row>
    <row r="2308" spans="1:9" x14ac:dyDescent="0.2">
      <c r="A2308" s="253"/>
      <c r="B2308" s="253"/>
      <c r="C2308" s="253"/>
      <c r="D2308" s="253"/>
      <c r="E2308" s="253"/>
      <c r="F2308" s="253"/>
      <c r="G2308" s="253"/>
      <c r="H2308" s="253"/>
      <c r="I2308" s="253"/>
    </row>
    <row r="2309" spans="1:9" x14ac:dyDescent="0.2">
      <c r="A2309" s="253"/>
      <c r="B2309" s="253"/>
      <c r="C2309" s="253"/>
      <c r="D2309" s="253"/>
      <c r="E2309" s="253"/>
      <c r="F2309" s="253"/>
      <c r="G2309" s="253"/>
      <c r="H2309" s="253"/>
      <c r="I2309" s="253"/>
    </row>
    <row r="2310" spans="1:9" x14ac:dyDescent="0.2">
      <c r="A2310" s="253"/>
      <c r="B2310" s="253"/>
      <c r="C2310" s="253"/>
      <c r="D2310" s="253"/>
      <c r="E2310" s="253"/>
      <c r="F2310" s="253"/>
      <c r="G2310" s="253"/>
      <c r="H2310" s="253"/>
      <c r="I2310" s="253"/>
    </row>
    <row r="2311" spans="1:9" x14ac:dyDescent="0.2">
      <c r="A2311" s="253"/>
      <c r="B2311" s="253"/>
      <c r="C2311" s="253"/>
      <c r="D2311" s="253"/>
      <c r="E2311" s="253"/>
      <c r="F2311" s="253"/>
      <c r="G2311" s="253"/>
      <c r="H2311" s="253"/>
      <c r="I2311" s="253"/>
    </row>
    <row r="2312" spans="1:9" x14ac:dyDescent="0.2">
      <c r="A2312" s="253"/>
      <c r="B2312" s="253"/>
      <c r="C2312" s="253"/>
      <c r="D2312" s="253"/>
      <c r="E2312" s="253"/>
      <c r="F2312" s="253"/>
      <c r="G2312" s="253"/>
      <c r="H2312" s="253"/>
      <c r="I2312" s="253"/>
    </row>
    <row r="2313" spans="1:9" x14ac:dyDescent="0.2">
      <c r="A2313" s="253"/>
      <c r="B2313" s="253"/>
      <c r="C2313" s="253"/>
      <c r="D2313" s="253"/>
      <c r="E2313" s="253"/>
      <c r="F2313" s="253"/>
      <c r="G2313" s="253"/>
      <c r="H2313" s="253"/>
      <c r="I2313" s="253"/>
    </row>
    <row r="2314" spans="1:9" x14ac:dyDescent="0.2">
      <c r="A2314" s="253"/>
      <c r="B2314" s="253"/>
      <c r="C2314" s="253"/>
      <c r="D2314" s="253"/>
      <c r="E2314" s="253"/>
      <c r="F2314" s="253"/>
      <c r="G2314" s="253"/>
      <c r="H2314" s="253"/>
      <c r="I2314" s="253"/>
    </row>
    <row r="2315" spans="1:9" x14ac:dyDescent="0.2">
      <c r="A2315" s="253"/>
      <c r="B2315" s="253"/>
      <c r="C2315" s="253"/>
      <c r="D2315" s="253"/>
      <c r="E2315" s="253"/>
      <c r="F2315" s="253"/>
      <c r="G2315" s="253"/>
      <c r="H2315" s="253"/>
      <c r="I2315" s="253"/>
    </row>
    <row r="2316" spans="1:9" x14ac:dyDescent="0.2">
      <c r="A2316" s="253"/>
      <c r="B2316" s="253"/>
      <c r="C2316" s="253"/>
      <c r="D2316" s="253"/>
      <c r="E2316" s="253"/>
      <c r="F2316" s="253"/>
      <c r="G2316" s="253"/>
      <c r="H2316" s="253"/>
      <c r="I2316" s="253"/>
    </row>
    <row r="2317" spans="1:9" x14ac:dyDescent="0.2">
      <c r="A2317" s="253"/>
      <c r="B2317" s="253"/>
      <c r="C2317" s="253"/>
      <c r="D2317" s="253"/>
      <c r="E2317" s="253"/>
      <c r="F2317" s="253"/>
      <c r="G2317" s="253"/>
      <c r="H2317" s="253"/>
      <c r="I2317" s="253"/>
    </row>
    <row r="2318" spans="1:9" x14ac:dyDescent="0.2">
      <c r="A2318" s="253"/>
      <c r="B2318" s="253"/>
      <c r="C2318" s="253"/>
      <c r="D2318" s="253"/>
      <c r="E2318" s="253"/>
      <c r="F2318" s="253"/>
      <c r="G2318" s="253"/>
      <c r="H2318" s="253"/>
      <c r="I2318" s="253"/>
    </row>
    <row r="2319" spans="1:9" x14ac:dyDescent="0.2">
      <c r="A2319" s="253"/>
      <c r="B2319" s="253"/>
      <c r="C2319" s="253"/>
      <c r="D2319" s="253"/>
      <c r="E2319" s="253"/>
      <c r="F2319" s="253"/>
      <c r="G2319" s="253"/>
      <c r="H2319" s="253"/>
      <c r="I2319" s="253"/>
    </row>
    <row r="2320" spans="1:9" x14ac:dyDescent="0.2">
      <c r="A2320" s="253"/>
      <c r="B2320" s="253"/>
      <c r="C2320" s="253"/>
      <c r="D2320" s="253"/>
      <c r="E2320" s="253"/>
      <c r="F2320" s="253"/>
      <c r="G2320" s="253"/>
      <c r="H2320" s="253"/>
      <c r="I2320" s="253"/>
    </row>
    <row r="2321" spans="1:9" x14ac:dyDescent="0.2">
      <c r="A2321" s="253"/>
      <c r="B2321" s="253"/>
      <c r="C2321" s="253"/>
      <c r="D2321" s="253"/>
      <c r="E2321" s="253"/>
      <c r="F2321" s="253"/>
      <c r="G2321" s="253"/>
      <c r="H2321" s="253"/>
      <c r="I2321" s="253"/>
    </row>
    <row r="2322" spans="1:9" x14ac:dyDescent="0.2">
      <c r="A2322" s="253"/>
      <c r="B2322" s="253"/>
      <c r="C2322" s="253"/>
      <c r="D2322" s="253"/>
      <c r="E2322" s="253"/>
      <c r="F2322" s="253"/>
      <c r="G2322" s="253"/>
      <c r="H2322" s="253"/>
      <c r="I2322" s="253"/>
    </row>
    <row r="2323" spans="1:9" x14ac:dyDescent="0.2">
      <c r="A2323" s="253"/>
      <c r="B2323" s="253"/>
      <c r="C2323" s="253"/>
      <c r="D2323" s="253"/>
      <c r="E2323" s="253"/>
      <c r="F2323" s="253"/>
      <c r="G2323" s="253"/>
      <c r="H2323" s="253"/>
      <c r="I2323" s="253"/>
    </row>
    <row r="2324" spans="1:9" x14ac:dyDescent="0.2">
      <c r="A2324" s="253"/>
      <c r="B2324" s="253"/>
      <c r="C2324" s="253"/>
      <c r="D2324" s="253"/>
      <c r="E2324" s="253"/>
      <c r="F2324" s="253"/>
      <c r="G2324" s="253"/>
      <c r="H2324" s="253"/>
      <c r="I2324" s="253"/>
    </row>
    <row r="2325" spans="1:9" x14ac:dyDescent="0.2">
      <c r="A2325" s="253"/>
      <c r="B2325" s="253"/>
      <c r="C2325" s="253"/>
      <c r="D2325" s="253"/>
      <c r="E2325" s="253"/>
      <c r="F2325" s="253"/>
      <c r="G2325" s="253"/>
      <c r="H2325" s="253"/>
      <c r="I2325" s="253"/>
    </row>
    <row r="2326" spans="1:9" x14ac:dyDescent="0.2">
      <c r="A2326" s="253"/>
      <c r="B2326" s="253"/>
      <c r="C2326" s="253"/>
      <c r="D2326" s="253"/>
      <c r="E2326" s="253"/>
      <c r="F2326" s="253"/>
      <c r="G2326" s="253"/>
      <c r="H2326" s="253"/>
      <c r="I2326" s="253"/>
    </row>
    <row r="2327" spans="1:9" x14ac:dyDescent="0.2">
      <c r="A2327" s="253"/>
      <c r="B2327" s="253"/>
      <c r="C2327" s="253"/>
      <c r="D2327" s="253"/>
      <c r="E2327" s="253"/>
      <c r="F2327" s="253"/>
      <c r="G2327" s="253"/>
      <c r="H2327" s="253"/>
      <c r="I2327" s="253"/>
    </row>
    <row r="2328" spans="1:9" x14ac:dyDescent="0.2">
      <c r="A2328" s="253"/>
      <c r="B2328" s="253"/>
      <c r="C2328" s="253"/>
      <c r="D2328" s="253"/>
      <c r="E2328" s="253"/>
      <c r="F2328" s="253"/>
      <c r="G2328" s="253"/>
      <c r="H2328" s="253"/>
      <c r="I2328" s="253"/>
    </row>
    <row r="2329" spans="1:9" x14ac:dyDescent="0.2">
      <c r="A2329" s="253"/>
      <c r="B2329" s="253"/>
      <c r="C2329" s="253"/>
      <c r="D2329" s="253"/>
      <c r="E2329" s="253"/>
      <c r="F2329" s="253"/>
      <c r="G2329" s="253"/>
      <c r="H2329" s="253"/>
      <c r="I2329" s="253"/>
    </row>
    <row r="2330" spans="1:9" x14ac:dyDescent="0.2">
      <c r="A2330" s="253"/>
      <c r="B2330" s="253"/>
      <c r="C2330" s="253"/>
      <c r="D2330" s="253"/>
      <c r="E2330" s="253"/>
      <c r="F2330" s="253"/>
      <c r="G2330" s="253"/>
      <c r="H2330" s="253"/>
      <c r="I2330" s="253"/>
    </row>
    <row r="2331" spans="1:9" x14ac:dyDescent="0.2">
      <c r="A2331" s="253"/>
      <c r="B2331" s="253"/>
      <c r="C2331" s="253"/>
      <c r="D2331" s="253"/>
      <c r="E2331" s="253"/>
      <c r="F2331" s="253"/>
      <c r="G2331" s="253"/>
      <c r="H2331" s="253"/>
      <c r="I2331" s="253"/>
    </row>
    <row r="2332" spans="1:9" x14ac:dyDescent="0.2">
      <c r="A2332" s="253"/>
      <c r="B2332" s="253"/>
      <c r="C2332" s="253"/>
      <c r="D2332" s="253"/>
      <c r="E2332" s="253"/>
      <c r="F2332" s="253"/>
      <c r="G2332" s="253"/>
      <c r="H2332" s="253"/>
      <c r="I2332" s="253"/>
    </row>
    <row r="2333" spans="1:9" x14ac:dyDescent="0.2">
      <c r="A2333" s="253"/>
      <c r="B2333" s="253"/>
      <c r="C2333" s="253"/>
      <c r="D2333" s="253"/>
      <c r="E2333" s="253"/>
      <c r="F2333" s="253"/>
      <c r="G2333" s="253"/>
      <c r="H2333" s="253"/>
      <c r="I2333" s="253"/>
    </row>
    <row r="2334" spans="1:9" x14ac:dyDescent="0.2">
      <c r="A2334" s="253"/>
      <c r="B2334" s="253"/>
      <c r="C2334" s="253"/>
      <c r="D2334" s="253"/>
      <c r="E2334" s="253"/>
      <c r="F2334" s="253"/>
      <c r="G2334" s="253"/>
      <c r="H2334" s="253"/>
      <c r="I2334" s="253"/>
    </row>
    <row r="2335" spans="1:9" x14ac:dyDescent="0.2">
      <c r="A2335" s="253"/>
      <c r="B2335" s="253"/>
      <c r="C2335" s="253"/>
      <c r="D2335" s="253"/>
      <c r="E2335" s="253"/>
      <c r="F2335" s="253"/>
      <c r="G2335" s="253"/>
      <c r="H2335" s="253"/>
      <c r="I2335" s="253"/>
    </row>
    <row r="2336" spans="1:9" x14ac:dyDescent="0.2">
      <c r="A2336" s="253"/>
      <c r="B2336" s="253"/>
      <c r="C2336" s="253"/>
      <c r="D2336" s="253"/>
      <c r="E2336" s="253"/>
      <c r="F2336" s="253"/>
      <c r="G2336" s="253"/>
      <c r="H2336" s="253"/>
      <c r="I2336" s="253"/>
    </row>
    <row r="2337" spans="1:9" x14ac:dyDescent="0.2">
      <c r="A2337" s="253"/>
      <c r="B2337" s="253"/>
      <c r="C2337" s="253"/>
      <c r="D2337" s="253"/>
      <c r="E2337" s="253"/>
      <c r="F2337" s="253"/>
      <c r="G2337" s="253"/>
      <c r="H2337" s="253"/>
      <c r="I2337" s="253"/>
    </row>
    <row r="2338" spans="1:9" x14ac:dyDescent="0.2">
      <c r="A2338" s="253"/>
      <c r="B2338" s="253"/>
      <c r="C2338" s="253"/>
      <c r="D2338" s="253"/>
      <c r="E2338" s="253"/>
      <c r="F2338" s="253"/>
      <c r="G2338" s="253"/>
      <c r="H2338" s="253"/>
      <c r="I2338" s="253"/>
    </row>
    <row r="2339" spans="1:9" x14ac:dyDescent="0.2">
      <c r="A2339" s="253"/>
      <c r="B2339" s="253"/>
      <c r="C2339" s="253"/>
      <c r="D2339" s="253"/>
      <c r="E2339" s="253"/>
      <c r="F2339" s="253"/>
      <c r="G2339" s="253"/>
      <c r="H2339" s="253"/>
      <c r="I2339" s="253"/>
    </row>
    <row r="2340" spans="1:9" x14ac:dyDescent="0.2">
      <c r="A2340" s="253"/>
      <c r="B2340" s="253"/>
      <c r="C2340" s="253"/>
      <c r="D2340" s="253"/>
      <c r="E2340" s="253"/>
      <c r="F2340" s="253"/>
      <c r="G2340" s="253"/>
      <c r="H2340" s="253"/>
      <c r="I2340" s="253"/>
    </row>
    <row r="2341" spans="1:9" x14ac:dyDescent="0.2">
      <c r="A2341" s="253"/>
      <c r="B2341" s="253"/>
      <c r="C2341" s="253"/>
      <c r="D2341" s="253"/>
      <c r="E2341" s="253"/>
      <c r="F2341" s="253"/>
      <c r="G2341" s="253"/>
      <c r="H2341" s="253"/>
      <c r="I2341" s="253"/>
    </row>
    <row r="2342" spans="1:9" x14ac:dyDescent="0.2">
      <c r="A2342" s="253"/>
      <c r="B2342" s="253"/>
      <c r="C2342" s="253"/>
      <c r="D2342" s="253"/>
      <c r="E2342" s="253"/>
      <c r="F2342" s="253"/>
      <c r="G2342" s="253"/>
      <c r="H2342" s="253"/>
      <c r="I2342" s="253"/>
    </row>
    <row r="2343" spans="1:9" x14ac:dyDescent="0.2">
      <c r="A2343" s="253"/>
      <c r="B2343" s="253"/>
      <c r="C2343" s="253"/>
      <c r="D2343" s="253"/>
      <c r="E2343" s="253"/>
      <c r="F2343" s="253"/>
      <c r="G2343" s="253"/>
      <c r="H2343" s="253"/>
      <c r="I2343" s="253"/>
    </row>
    <row r="2344" spans="1:9" x14ac:dyDescent="0.2">
      <c r="A2344" s="253"/>
      <c r="B2344" s="253"/>
      <c r="C2344" s="253"/>
      <c r="D2344" s="253"/>
      <c r="E2344" s="253"/>
      <c r="F2344" s="253"/>
      <c r="G2344" s="253"/>
      <c r="H2344" s="253"/>
      <c r="I2344" s="253"/>
    </row>
    <row r="2345" spans="1:9" x14ac:dyDescent="0.2">
      <c r="A2345" s="253"/>
      <c r="B2345" s="253"/>
      <c r="C2345" s="253"/>
      <c r="D2345" s="253"/>
      <c r="E2345" s="253"/>
      <c r="F2345" s="253"/>
      <c r="G2345" s="253"/>
      <c r="H2345" s="253"/>
      <c r="I2345" s="253"/>
    </row>
    <row r="2346" spans="1:9" x14ac:dyDescent="0.2">
      <c r="A2346" s="253"/>
      <c r="B2346" s="253"/>
      <c r="C2346" s="253"/>
      <c r="D2346" s="253"/>
      <c r="E2346" s="253"/>
      <c r="F2346" s="253"/>
      <c r="G2346" s="253"/>
      <c r="H2346" s="253"/>
      <c r="I2346" s="253"/>
    </row>
    <row r="2347" spans="1:9" x14ac:dyDescent="0.2">
      <c r="A2347" s="253"/>
      <c r="B2347" s="253"/>
      <c r="C2347" s="253"/>
      <c r="D2347" s="253"/>
      <c r="E2347" s="253"/>
      <c r="F2347" s="253"/>
      <c r="G2347" s="253"/>
      <c r="H2347" s="253"/>
      <c r="I2347" s="253"/>
    </row>
    <row r="2348" spans="1:9" x14ac:dyDescent="0.2">
      <c r="A2348" s="253"/>
      <c r="B2348" s="253"/>
      <c r="C2348" s="253"/>
      <c r="D2348" s="253"/>
      <c r="E2348" s="253"/>
      <c r="F2348" s="253"/>
      <c r="G2348" s="253"/>
      <c r="H2348" s="253"/>
      <c r="I2348" s="253"/>
    </row>
    <row r="2349" spans="1:9" x14ac:dyDescent="0.2">
      <c r="A2349" s="253"/>
      <c r="B2349" s="253"/>
      <c r="C2349" s="253"/>
      <c r="D2349" s="253"/>
      <c r="E2349" s="253"/>
      <c r="F2349" s="253"/>
      <c r="G2349" s="253"/>
      <c r="H2349" s="253"/>
      <c r="I2349" s="253"/>
    </row>
    <row r="2350" spans="1:9" x14ac:dyDescent="0.2">
      <c r="A2350" s="253"/>
      <c r="B2350" s="253"/>
      <c r="C2350" s="253"/>
      <c r="D2350" s="253"/>
      <c r="E2350" s="253"/>
      <c r="F2350" s="253"/>
      <c r="G2350" s="253"/>
      <c r="H2350" s="253"/>
      <c r="I2350" s="253"/>
    </row>
    <row r="2351" spans="1:9" x14ac:dyDescent="0.2">
      <c r="A2351" s="253"/>
      <c r="B2351" s="253"/>
      <c r="C2351" s="253"/>
      <c r="D2351" s="253"/>
      <c r="E2351" s="253"/>
      <c r="F2351" s="253"/>
      <c r="G2351" s="253"/>
      <c r="H2351" s="253"/>
      <c r="I2351" s="253"/>
    </row>
    <row r="2352" spans="1:9" x14ac:dyDescent="0.2">
      <c r="A2352" s="253"/>
      <c r="B2352" s="253"/>
      <c r="C2352" s="253"/>
      <c r="D2352" s="253"/>
      <c r="E2352" s="253"/>
      <c r="F2352" s="253"/>
      <c r="G2352" s="253"/>
      <c r="H2352" s="253"/>
      <c r="I2352" s="253"/>
    </row>
    <row r="2353" spans="1:9" x14ac:dyDescent="0.2">
      <c r="A2353" s="253"/>
      <c r="B2353" s="253"/>
      <c r="C2353" s="253"/>
      <c r="D2353" s="253"/>
      <c r="E2353" s="253"/>
      <c r="F2353" s="253"/>
      <c r="G2353" s="253"/>
      <c r="H2353" s="253"/>
      <c r="I2353" s="253"/>
    </row>
    <row r="2354" spans="1:9" x14ac:dyDescent="0.2">
      <c r="A2354" s="253"/>
      <c r="B2354" s="253"/>
      <c r="C2354" s="253"/>
      <c r="D2354" s="253"/>
      <c r="E2354" s="253"/>
      <c r="F2354" s="253"/>
      <c r="G2354" s="253"/>
      <c r="H2354" s="253"/>
      <c r="I2354" s="253"/>
    </row>
    <row r="2355" spans="1:9" x14ac:dyDescent="0.2">
      <c r="A2355" s="253"/>
      <c r="B2355" s="253"/>
      <c r="C2355" s="253"/>
      <c r="D2355" s="253"/>
      <c r="E2355" s="253"/>
      <c r="F2355" s="253"/>
      <c r="G2355" s="253"/>
      <c r="H2355" s="253"/>
      <c r="I2355" s="253"/>
    </row>
    <row r="2356" spans="1:9" x14ac:dyDescent="0.2">
      <c r="A2356" s="253"/>
      <c r="B2356" s="253"/>
      <c r="C2356" s="253"/>
      <c r="D2356" s="253"/>
      <c r="E2356" s="253"/>
      <c r="F2356" s="253"/>
      <c r="G2356" s="253"/>
      <c r="H2356" s="253"/>
      <c r="I2356" s="253"/>
    </row>
    <row r="2357" spans="1:9" x14ac:dyDescent="0.2">
      <c r="A2357" s="253"/>
      <c r="B2357" s="253"/>
      <c r="C2357" s="253"/>
      <c r="D2357" s="253"/>
      <c r="E2357" s="253"/>
      <c r="F2357" s="253"/>
      <c r="G2357" s="253"/>
      <c r="H2357" s="253"/>
      <c r="I2357" s="253"/>
    </row>
    <row r="2358" spans="1:9" x14ac:dyDescent="0.2">
      <c r="A2358" s="253"/>
      <c r="B2358" s="253"/>
      <c r="C2358" s="253"/>
      <c r="D2358" s="253"/>
      <c r="E2358" s="253"/>
      <c r="F2358" s="253"/>
      <c r="G2358" s="253"/>
      <c r="H2358" s="253"/>
      <c r="I2358" s="253"/>
    </row>
    <row r="2359" spans="1:9" x14ac:dyDescent="0.2">
      <c r="A2359" s="253"/>
      <c r="B2359" s="253"/>
      <c r="C2359" s="253"/>
      <c r="D2359" s="253"/>
      <c r="E2359" s="253"/>
      <c r="F2359" s="253"/>
      <c r="G2359" s="253"/>
      <c r="H2359" s="253"/>
      <c r="I2359" s="253"/>
    </row>
    <row r="2360" spans="1:9" x14ac:dyDescent="0.2">
      <c r="A2360" s="253"/>
      <c r="B2360" s="253"/>
      <c r="C2360" s="253"/>
      <c r="D2360" s="253"/>
      <c r="E2360" s="253"/>
      <c r="F2360" s="253"/>
      <c r="G2360" s="253"/>
      <c r="H2360" s="253"/>
      <c r="I2360" s="253"/>
    </row>
    <row r="2361" spans="1:9" x14ac:dyDescent="0.2">
      <c r="A2361" s="253"/>
      <c r="B2361" s="253"/>
      <c r="C2361" s="253"/>
      <c r="D2361" s="253"/>
      <c r="E2361" s="253"/>
      <c r="F2361" s="253"/>
      <c r="G2361" s="253"/>
      <c r="H2361" s="253"/>
      <c r="I2361" s="253"/>
    </row>
    <row r="2362" spans="1:9" x14ac:dyDescent="0.2">
      <c r="A2362" s="253"/>
      <c r="B2362" s="253"/>
      <c r="C2362" s="253"/>
      <c r="D2362" s="253"/>
      <c r="E2362" s="253"/>
      <c r="F2362" s="253"/>
      <c r="G2362" s="253"/>
      <c r="H2362" s="253"/>
      <c r="I2362" s="253"/>
    </row>
    <row r="2363" spans="1:9" x14ac:dyDescent="0.2">
      <c r="A2363" s="253"/>
      <c r="B2363" s="253"/>
      <c r="C2363" s="253"/>
      <c r="D2363" s="253"/>
      <c r="E2363" s="253"/>
      <c r="F2363" s="253"/>
      <c r="G2363" s="253"/>
      <c r="H2363" s="253"/>
      <c r="I2363" s="253"/>
    </row>
    <row r="2364" spans="1:9" x14ac:dyDescent="0.2">
      <c r="A2364" s="253"/>
      <c r="B2364" s="253"/>
      <c r="C2364" s="253"/>
      <c r="D2364" s="253"/>
      <c r="E2364" s="253"/>
      <c r="F2364" s="253"/>
      <c r="G2364" s="253"/>
      <c r="H2364" s="253"/>
      <c r="I2364" s="253"/>
    </row>
    <row r="2365" spans="1:9" x14ac:dyDescent="0.2">
      <c r="A2365" s="253"/>
      <c r="B2365" s="253"/>
      <c r="C2365" s="253"/>
      <c r="D2365" s="253"/>
      <c r="E2365" s="253"/>
      <c r="F2365" s="253"/>
      <c r="G2365" s="253"/>
      <c r="H2365" s="253"/>
      <c r="I2365" s="253"/>
    </row>
    <row r="2366" spans="1:9" x14ac:dyDescent="0.2">
      <c r="A2366" s="253"/>
      <c r="B2366" s="253"/>
      <c r="C2366" s="253"/>
      <c r="D2366" s="253"/>
      <c r="E2366" s="253"/>
      <c r="F2366" s="253"/>
      <c r="G2366" s="253"/>
      <c r="H2366" s="253"/>
      <c r="I2366" s="253"/>
    </row>
    <row r="2367" spans="1:9" x14ac:dyDescent="0.2">
      <c r="A2367" s="253"/>
      <c r="B2367" s="253"/>
      <c r="C2367" s="253"/>
      <c r="D2367" s="253"/>
      <c r="E2367" s="253"/>
      <c r="F2367" s="253"/>
      <c r="G2367" s="253"/>
      <c r="H2367" s="253"/>
      <c r="I2367" s="253"/>
    </row>
    <row r="2368" spans="1:9" x14ac:dyDescent="0.2">
      <c r="A2368" s="253"/>
      <c r="B2368" s="253"/>
      <c r="C2368" s="253"/>
      <c r="D2368" s="253"/>
      <c r="E2368" s="253"/>
      <c r="F2368" s="253"/>
      <c r="G2368" s="253"/>
      <c r="H2368" s="253"/>
      <c r="I2368" s="253"/>
    </row>
    <row r="2369" spans="1:9" x14ac:dyDescent="0.2">
      <c r="A2369" s="253"/>
      <c r="B2369" s="253"/>
      <c r="C2369" s="253"/>
      <c r="D2369" s="253"/>
      <c r="E2369" s="253"/>
      <c r="F2369" s="253"/>
      <c r="G2369" s="253"/>
      <c r="H2369" s="253"/>
      <c r="I2369" s="253"/>
    </row>
    <row r="2370" spans="1:9" x14ac:dyDescent="0.2">
      <c r="A2370" s="253"/>
      <c r="B2370" s="253"/>
      <c r="C2370" s="253"/>
      <c r="D2370" s="253"/>
      <c r="E2370" s="253"/>
      <c r="F2370" s="253"/>
      <c r="G2370" s="253"/>
      <c r="H2370" s="253"/>
      <c r="I2370" s="253"/>
    </row>
    <row r="2371" spans="1:9" x14ac:dyDescent="0.2">
      <c r="A2371" s="253"/>
      <c r="B2371" s="253"/>
      <c r="C2371" s="253"/>
      <c r="D2371" s="253"/>
      <c r="E2371" s="253"/>
      <c r="F2371" s="253"/>
      <c r="G2371" s="253"/>
      <c r="H2371" s="253"/>
      <c r="I2371" s="253"/>
    </row>
    <row r="2372" spans="1:9" x14ac:dyDescent="0.2">
      <c r="A2372" s="253"/>
      <c r="B2372" s="253"/>
      <c r="C2372" s="253"/>
      <c r="D2372" s="253"/>
      <c r="E2372" s="253"/>
      <c r="F2372" s="253"/>
      <c r="G2372" s="253"/>
      <c r="H2372" s="253"/>
      <c r="I2372" s="253"/>
    </row>
    <row r="2373" spans="1:9" x14ac:dyDescent="0.2">
      <c r="A2373" s="253"/>
      <c r="B2373" s="253"/>
      <c r="C2373" s="253"/>
      <c r="D2373" s="253"/>
      <c r="E2373" s="253"/>
      <c r="F2373" s="253"/>
      <c r="G2373" s="253"/>
      <c r="H2373" s="253"/>
      <c r="I2373" s="253"/>
    </row>
    <row r="2374" spans="1:9" x14ac:dyDescent="0.2">
      <c r="A2374" s="253"/>
      <c r="B2374" s="253"/>
      <c r="C2374" s="253"/>
      <c r="D2374" s="253"/>
      <c r="E2374" s="253"/>
      <c r="F2374" s="253"/>
      <c r="G2374" s="253"/>
      <c r="H2374" s="253"/>
      <c r="I2374" s="253"/>
    </row>
    <row r="2375" spans="1:9" x14ac:dyDescent="0.2">
      <c r="A2375" s="253"/>
      <c r="B2375" s="253"/>
      <c r="C2375" s="253"/>
      <c r="D2375" s="253"/>
      <c r="E2375" s="253"/>
      <c r="F2375" s="253"/>
      <c r="G2375" s="253"/>
      <c r="H2375" s="253"/>
      <c r="I2375" s="253"/>
    </row>
    <row r="2376" spans="1:9" x14ac:dyDescent="0.2">
      <c r="A2376" s="253"/>
      <c r="B2376" s="253"/>
      <c r="C2376" s="253"/>
      <c r="D2376" s="253"/>
      <c r="E2376" s="253"/>
      <c r="F2376" s="253"/>
      <c r="G2376" s="253"/>
      <c r="H2376" s="253"/>
      <c r="I2376" s="253"/>
    </row>
    <row r="2377" spans="1:9" x14ac:dyDescent="0.2">
      <c r="A2377" s="253"/>
      <c r="B2377" s="253"/>
      <c r="C2377" s="253"/>
      <c r="D2377" s="253"/>
      <c r="E2377" s="253"/>
      <c r="F2377" s="253"/>
      <c r="G2377" s="253"/>
      <c r="H2377" s="253"/>
      <c r="I2377" s="253"/>
    </row>
    <row r="2378" spans="1:9" x14ac:dyDescent="0.2">
      <c r="A2378" s="253"/>
      <c r="B2378" s="253"/>
      <c r="C2378" s="253"/>
      <c r="D2378" s="253"/>
      <c r="E2378" s="253"/>
      <c r="F2378" s="253"/>
      <c r="G2378" s="253"/>
      <c r="H2378" s="253"/>
      <c r="I2378" s="253"/>
    </row>
    <row r="2379" spans="1:9" x14ac:dyDescent="0.2">
      <c r="A2379" s="253"/>
      <c r="B2379" s="253"/>
      <c r="C2379" s="253"/>
      <c r="D2379" s="253"/>
      <c r="E2379" s="253"/>
      <c r="F2379" s="253"/>
      <c r="G2379" s="253"/>
      <c r="H2379" s="253"/>
      <c r="I2379" s="253"/>
    </row>
    <row r="2380" spans="1:9" x14ac:dyDescent="0.2">
      <c r="A2380" s="253"/>
      <c r="B2380" s="253"/>
      <c r="C2380" s="253"/>
      <c r="D2380" s="253"/>
      <c r="E2380" s="253"/>
      <c r="F2380" s="253"/>
      <c r="G2380" s="253"/>
      <c r="H2380" s="253"/>
      <c r="I2380" s="253"/>
    </row>
    <row r="2381" spans="1:9" x14ac:dyDescent="0.2">
      <c r="A2381" s="253"/>
      <c r="B2381" s="253"/>
      <c r="C2381" s="253"/>
      <c r="D2381" s="253"/>
      <c r="E2381" s="253"/>
      <c r="F2381" s="253"/>
      <c r="G2381" s="253"/>
      <c r="H2381" s="253"/>
      <c r="I2381" s="253"/>
    </row>
    <row r="2382" spans="1:9" x14ac:dyDescent="0.2">
      <c r="A2382" s="253"/>
      <c r="B2382" s="253"/>
      <c r="C2382" s="253"/>
      <c r="D2382" s="253"/>
      <c r="E2382" s="253"/>
      <c r="F2382" s="253"/>
      <c r="G2382" s="253"/>
      <c r="H2382" s="253"/>
      <c r="I2382" s="253"/>
    </row>
    <row r="2383" spans="1:9" x14ac:dyDescent="0.2">
      <c r="A2383" s="253"/>
      <c r="B2383" s="253"/>
      <c r="C2383" s="253"/>
      <c r="D2383" s="253"/>
      <c r="E2383" s="253"/>
      <c r="F2383" s="253"/>
      <c r="G2383" s="253"/>
      <c r="H2383" s="253"/>
      <c r="I2383" s="253"/>
    </row>
    <row r="2384" spans="1:9" x14ac:dyDescent="0.2">
      <c r="A2384" s="253"/>
      <c r="B2384" s="253"/>
      <c r="C2384" s="253"/>
      <c r="D2384" s="253"/>
      <c r="E2384" s="253"/>
      <c r="F2384" s="253"/>
      <c r="G2384" s="253"/>
      <c r="H2384" s="253"/>
      <c r="I2384" s="253"/>
    </row>
    <row r="2385" spans="1:9" x14ac:dyDescent="0.2">
      <c r="A2385" s="253"/>
      <c r="B2385" s="253"/>
      <c r="C2385" s="253"/>
      <c r="D2385" s="253"/>
      <c r="E2385" s="253"/>
      <c r="F2385" s="253"/>
      <c r="G2385" s="253"/>
      <c r="H2385" s="253"/>
      <c r="I2385" s="253"/>
    </row>
    <row r="2386" spans="1:9" x14ac:dyDescent="0.2">
      <c r="A2386" s="253"/>
      <c r="B2386" s="253"/>
      <c r="C2386" s="253"/>
      <c r="D2386" s="253"/>
      <c r="E2386" s="253"/>
      <c r="F2386" s="253"/>
      <c r="G2386" s="253"/>
      <c r="H2386" s="253"/>
      <c r="I2386" s="253"/>
    </row>
    <row r="2387" spans="1:9" x14ac:dyDescent="0.2">
      <c r="A2387" s="253"/>
      <c r="B2387" s="253"/>
      <c r="C2387" s="253"/>
      <c r="D2387" s="253"/>
      <c r="E2387" s="253"/>
      <c r="F2387" s="253"/>
      <c r="G2387" s="253"/>
      <c r="H2387" s="253"/>
      <c r="I2387" s="253"/>
    </row>
    <row r="2388" spans="1:9" x14ac:dyDescent="0.2">
      <c r="A2388" s="253"/>
      <c r="B2388" s="253"/>
      <c r="C2388" s="253"/>
      <c r="D2388" s="253"/>
      <c r="E2388" s="253"/>
      <c r="F2388" s="253"/>
      <c r="G2388" s="253"/>
      <c r="H2388" s="253"/>
      <c r="I2388" s="253"/>
    </row>
    <row r="2389" spans="1:9" x14ac:dyDescent="0.2">
      <c r="A2389" s="253"/>
      <c r="B2389" s="253"/>
      <c r="C2389" s="253"/>
      <c r="D2389" s="253"/>
      <c r="E2389" s="253"/>
      <c r="F2389" s="253"/>
      <c r="G2389" s="253"/>
      <c r="H2389" s="253"/>
      <c r="I2389" s="253"/>
    </row>
    <row r="2390" spans="1:9" x14ac:dyDescent="0.2">
      <c r="A2390" s="253"/>
      <c r="B2390" s="253"/>
      <c r="C2390" s="253"/>
      <c r="D2390" s="253"/>
      <c r="E2390" s="253"/>
      <c r="F2390" s="253"/>
      <c r="G2390" s="253"/>
      <c r="H2390" s="253"/>
      <c r="I2390" s="253"/>
    </row>
    <row r="2391" spans="1:9" x14ac:dyDescent="0.2">
      <c r="A2391" s="253"/>
      <c r="B2391" s="253"/>
      <c r="C2391" s="253"/>
      <c r="D2391" s="253"/>
      <c r="E2391" s="253"/>
      <c r="F2391" s="253"/>
      <c r="G2391" s="253"/>
      <c r="H2391" s="253"/>
      <c r="I2391" s="253"/>
    </row>
    <row r="2392" spans="1:9" x14ac:dyDescent="0.2">
      <c r="A2392" s="253"/>
      <c r="B2392" s="253"/>
      <c r="C2392" s="253"/>
      <c r="D2392" s="253"/>
      <c r="E2392" s="253"/>
      <c r="F2392" s="253"/>
      <c r="G2392" s="253"/>
      <c r="H2392" s="253"/>
      <c r="I2392" s="253"/>
    </row>
    <row r="2393" spans="1:9" x14ac:dyDescent="0.2">
      <c r="A2393" s="253"/>
      <c r="B2393" s="253"/>
      <c r="C2393" s="253"/>
      <c r="D2393" s="253"/>
      <c r="E2393" s="253"/>
      <c r="F2393" s="253"/>
      <c r="G2393" s="253"/>
      <c r="H2393" s="253"/>
      <c r="I2393" s="253"/>
    </row>
    <row r="2394" spans="1:9" x14ac:dyDescent="0.2">
      <c r="A2394" s="253"/>
      <c r="B2394" s="253"/>
      <c r="C2394" s="253"/>
      <c r="D2394" s="253"/>
      <c r="E2394" s="253"/>
      <c r="F2394" s="253"/>
      <c r="G2394" s="253"/>
      <c r="H2394" s="253"/>
      <c r="I2394" s="253"/>
    </row>
    <row r="2395" spans="1:9" x14ac:dyDescent="0.2">
      <c r="A2395" s="253"/>
      <c r="B2395" s="253"/>
      <c r="C2395" s="253"/>
      <c r="D2395" s="253"/>
      <c r="E2395" s="253"/>
      <c r="F2395" s="253"/>
      <c r="G2395" s="253"/>
      <c r="H2395" s="253"/>
      <c r="I2395" s="253"/>
    </row>
    <row r="2396" spans="1:9" x14ac:dyDescent="0.2">
      <c r="A2396" s="253"/>
      <c r="B2396" s="253"/>
      <c r="C2396" s="253"/>
      <c r="D2396" s="253"/>
      <c r="E2396" s="253"/>
      <c r="F2396" s="253"/>
      <c r="G2396" s="253"/>
      <c r="H2396" s="253"/>
      <c r="I2396" s="253"/>
    </row>
    <row r="2397" spans="1:9" x14ac:dyDescent="0.2">
      <c r="A2397" s="253"/>
      <c r="B2397" s="253"/>
      <c r="C2397" s="253"/>
      <c r="D2397" s="253"/>
      <c r="E2397" s="253"/>
      <c r="F2397" s="253"/>
      <c r="G2397" s="253"/>
      <c r="H2397" s="253"/>
      <c r="I2397" s="253"/>
    </row>
    <row r="2398" spans="1:9" x14ac:dyDescent="0.2">
      <c r="A2398" s="253"/>
      <c r="B2398" s="253"/>
      <c r="C2398" s="253"/>
      <c r="D2398" s="253"/>
      <c r="E2398" s="253"/>
      <c r="F2398" s="253"/>
      <c r="G2398" s="253"/>
      <c r="H2398" s="253"/>
      <c r="I2398" s="253"/>
    </row>
    <row r="2399" spans="1:9" x14ac:dyDescent="0.2">
      <c r="A2399" s="253"/>
      <c r="B2399" s="253"/>
      <c r="C2399" s="253"/>
      <c r="D2399" s="253"/>
      <c r="E2399" s="253"/>
      <c r="F2399" s="253"/>
      <c r="G2399" s="253"/>
      <c r="H2399" s="253"/>
      <c r="I2399" s="253"/>
    </row>
    <row r="2400" spans="1:9" x14ac:dyDescent="0.2">
      <c r="A2400" s="253"/>
      <c r="B2400" s="253"/>
      <c r="C2400" s="253"/>
      <c r="D2400" s="253"/>
      <c r="E2400" s="253"/>
      <c r="F2400" s="253"/>
      <c r="G2400" s="253"/>
      <c r="H2400" s="253"/>
      <c r="I2400" s="253"/>
    </row>
    <row r="2401" spans="1:9" x14ac:dyDescent="0.2">
      <c r="A2401" s="253"/>
      <c r="B2401" s="253"/>
      <c r="C2401" s="253"/>
      <c r="D2401" s="253"/>
      <c r="E2401" s="253"/>
      <c r="F2401" s="253"/>
      <c r="G2401" s="253"/>
      <c r="H2401" s="253"/>
      <c r="I2401" s="253"/>
    </row>
    <row r="2402" spans="1:9" x14ac:dyDescent="0.2">
      <c r="A2402" s="253"/>
      <c r="B2402" s="253"/>
      <c r="C2402" s="253"/>
      <c r="D2402" s="253"/>
      <c r="E2402" s="253"/>
      <c r="F2402" s="253"/>
      <c r="G2402" s="253"/>
      <c r="H2402" s="253"/>
      <c r="I2402" s="253"/>
    </row>
    <row r="2403" spans="1:9" x14ac:dyDescent="0.2">
      <c r="A2403" s="253"/>
      <c r="B2403" s="253"/>
      <c r="C2403" s="253"/>
      <c r="D2403" s="253"/>
      <c r="E2403" s="253"/>
      <c r="F2403" s="253"/>
      <c r="G2403" s="253"/>
      <c r="H2403" s="253"/>
      <c r="I2403" s="253"/>
    </row>
    <row r="2404" spans="1:9" x14ac:dyDescent="0.2">
      <c r="A2404" s="253"/>
      <c r="B2404" s="253"/>
      <c r="C2404" s="253"/>
      <c r="D2404" s="253"/>
      <c r="E2404" s="253"/>
      <c r="F2404" s="253"/>
      <c r="G2404" s="253"/>
      <c r="H2404" s="253"/>
      <c r="I2404" s="253"/>
    </row>
    <row r="2405" spans="1:9" x14ac:dyDescent="0.2">
      <c r="A2405" s="253"/>
      <c r="B2405" s="253"/>
      <c r="C2405" s="253"/>
      <c r="D2405" s="253"/>
      <c r="E2405" s="253"/>
      <c r="F2405" s="253"/>
      <c r="G2405" s="253"/>
      <c r="H2405" s="253"/>
      <c r="I2405" s="253"/>
    </row>
    <row r="2406" spans="1:9" x14ac:dyDescent="0.2">
      <c r="A2406" s="253"/>
      <c r="B2406" s="253"/>
      <c r="C2406" s="253"/>
      <c r="D2406" s="253"/>
      <c r="E2406" s="253"/>
      <c r="F2406" s="253"/>
      <c r="G2406" s="253"/>
      <c r="H2406" s="253"/>
      <c r="I2406" s="253"/>
    </row>
    <row r="2407" spans="1:9" x14ac:dyDescent="0.2">
      <c r="A2407" s="253"/>
      <c r="B2407" s="253"/>
      <c r="C2407" s="253"/>
      <c r="D2407" s="253"/>
      <c r="E2407" s="253"/>
      <c r="F2407" s="253"/>
      <c r="G2407" s="253"/>
      <c r="H2407" s="253"/>
      <c r="I2407" s="253"/>
    </row>
    <row r="2408" spans="1:9" x14ac:dyDescent="0.2">
      <c r="A2408" s="253"/>
      <c r="B2408" s="253"/>
      <c r="C2408" s="253"/>
      <c r="D2408" s="253"/>
      <c r="E2408" s="253"/>
      <c r="F2408" s="253"/>
      <c r="G2408" s="253"/>
      <c r="H2408" s="253"/>
      <c r="I2408" s="253"/>
    </row>
    <row r="2409" spans="1:9" x14ac:dyDescent="0.2">
      <c r="A2409" s="253"/>
      <c r="B2409" s="253"/>
      <c r="C2409" s="253"/>
      <c r="D2409" s="253"/>
      <c r="E2409" s="253"/>
      <c r="F2409" s="253"/>
      <c r="G2409" s="253"/>
      <c r="H2409" s="253"/>
      <c r="I2409" s="253"/>
    </row>
    <row r="2410" spans="1:9" x14ac:dyDescent="0.2">
      <c r="A2410" s="253"/>
      <c r="B2410" s="253"/>
      <c r="C2410" s="253"/>
      <c r="D2410" s="253"/>
      <c r="E2410" s="253"/>
      <c r="F2410" s="253"/>
      <c r="G2410" s="253"/>
      <c r="H2410" s="253"/>
      <c r="I2410" s="253"/>
    </row>
    <row r="2411" spans="1:9" x14ac:dyDescent="0.2">
      <c r="A2411" s="253"/>
      <c r="B2411" s="253"/>
      <c r="C2411" s="253"/>
      <c r="D2411" s="253"/>
      <c r="E2411" s="253"/>
      <c r="F2411" s="253"/>
      <c r="G2411" s="253"/>
      <c r="H2411" s="253"/>
      <c r="I2411" s="253"/>
    </row>
    <row r="2412" spans="1:9" x14ac:dyDescent="0.2">
      <c r="A2412" s="253"/>
      <c r="B2412" s="253"/>
      <c r="C2412" s="253"/>
      <c r="D2412" s="253"/>
      <c r="E2412" s="253"/>
      <c r="F2412" s="253"/>
      <c r="G2412" s="253"/>
      <c r="H2412" s="253"/>
      <c r="I2412" s="253"/>
    </row>
    <row r="2413" spans="1:9" x14ac:dyDescent="0.2">
      <c r="A2413" s="253"/>
      <c r="B2413" s="253"/>
      <c r="C2413" s="253"/>
      <c r="D2413" s="253"/>
      <c r="E2413" s="253"/>
      <c r="F2413" s="253"/>
      <c r="G2413" s="253"/>
      <c r="H2413" s="253"/>
      <c r="I2413" s="253"/>
    </row>
    <row r="2414" spans="1:9" x14ac:dyDescent="0.2">
      <c r="A2414" s="253"/>
      <c r="B2414" s="253"/>
      <c r="C2414" s="253"/>
      <c r="D2414" s="253"/>
      <c r="E2414" s="253"/>
      <c r="F2414" s="253"/>
      <c r="G2414" s="253"/>
      <c r="H2414" s="253"/>
      <c r="I2414" s="253"/>
    </row>
    <row r="2415" spans="1:9" x14ac:dyDescent="0.2">
      <c r="A2415" s="253"/>
      <c r="B2415" s="253"/>
      <c r="C2415" s="253"/>
      <c r="D2415" s="253"/>
      <c r="E2415" s="253"/>
      <c r="F2415" s="253"/>
      <c r="G2415" s="253"/>
      <c r="H2415" s="253"/>
      <c r="I2415" s="253"/>
    </row>
    <row r="2416" spans="1:9" x14ac:dyDescent="0.2">
      <c r="A2416" s="253"/>
      <c r="B2416" s="253"/>
      <c r="C2416" s="253"/>
      <c r="D2416" s="253"/>
      <c r="E2416" s="253"/>
      <c r="F2416" s="253"/>
      <c r="G2416" s="253"/>
      <c r="H2416" s="253"/>
      <c r="I2416" s="253"/>
    </row>
    <row r="2417" spans="1:9" x14ac:dyDescent="0.2">
      <c r="A2417" s="253"/>
      <c r="B2417" s="253"/>
      <c r="C2417" s="253"/>
      <c r="D2417" s="253"/>
      <c r="E2417" s="253"/>
      <c r="F2417" s="253"/>
      <c r="G2417" s="253"/>
      <c r="H2417" s="253"/>
      <c r="I2417" s="253"/>
    </row>
    <row r="2418" spans="1:9" x14ac:dyDescent="0.2">
      <c r="A2418" s="253"/>
      <c r="B2418" s="253"/>
      <c r="C2418" s="253"/>
      <c r="D2418" s="253"/>
      <c r="E2418" s="253"/>
      <c r="F2418" s="253"/>
      <c r="G2418" s="253"/>
      <c r="H2418" s="253"/>
      <c r="I2418" s="253"/>
    </row>
    <row r="2419" spans="1:9" x14ac:dyDescent="0.2">
      <c r="A2419" s="253"/>
      <c r="B2419" s="253"/>
      <c r="C2419" s="253"/>
      <c r="D2419" s="253"/>
      <c r="E2419" s="253"/>
      <c r="F2419" s="253"/>
      <c r="G2419" s="253"/>
      <c r="H2419" s="253"/>
      <c r="I2419" s="253"/>
    </row>
    <row r="2420" spans="1:9" x14ac:dyDescent="0.2">
      <c r="A2420" s="253"/>
      <c r="B2420" s="253"/>
      <c r="C2420" s="253"/>
      <c r="D2420" s="253"/>
      <c r="E2420" s="253"/>
      <c r="F2420" s="253"/>
      <c r="G2420" s="253"/>
      <c r="H2420" s="253"/>
      <c r="I2420" s="253"/>
    </row>
    <row r="2421" spans="1:9" x14ac:dyDescent="0.2">
      <c r="A2421" s="253"/>
      <c r="B2421" s="253"/>
      <c r="C2421" s="253"/>
      <c r="D2421" s="253"/>
      <c r="E2421" s="253"/>
      <c r="F2421" s="253"/>
      <c r="G2421" s="253"/>
      <c r="H2421" s="253"/>
      <c r="I2421" s="253"/>
    </row>
    <row r="2422" spans="1:9" x14ac:dyDescent="0.2">
      <c r="A2422" s="253"/>
      <c r="B2422" s="253"/>
      <c r="C2422" s="253"/>
      <c r="D2422" s="253"/>
      <c r="E2422" s="253"/>
      <c r="F2422" s="253"/>
      <c r="G2422" s="253"/>
      <c r="H2422" s="253"/>
      <c r="I2422" s="253"/>
    </row>
    <row r="2423" spans="1:9" x14ac:dyDescent="0.2">
      <c r="A2423" s="253"/>
      <c r="B2423" s="253"/>
      <c r="C2423" s="253"/>
      <c r="D2423" s="253"/>
      <c r="E2423" s="253"/>
      <c r="F2423" s="253"/>
      <c r="G2423" s="253"/>
      <c r="H2423" s="253"/>
      <c r="I2423" s="253"/>
    </row>
    <row r="2424" spans="1:9" x14ac:dyDescent="0.2">
      <c r="A2424" s="253"/>
      <c r="B2424" s="253"/>
      <c r="C2424" s="253"/>
      <c r="D2424" s="253"/>
      <c r="E2424" s="253"/>
      <c r="F2424" s="253"/>
      <c r="G2424" s="253"/>
      <c r="H2424" s="253"/>
      <c r="I2424" s="253"/>
    </row>
    <row r="2425" spans="1:9" x14ac:dyDescent="0.2">
      <c r="A2425" s="253"/>
      <c r="B2425" s="253"/>
      <c r="C2425" s="253"/>
      <c r="D2425" s="253"/>
      <c r="E2425" s="253"/>
      <c r="F2425" s="253"/>
      <c r="G2425" s="253"/>
      <c r="H2425" s="253"/>
      <c r="I2425" s="253"/>
    </row>
    <row r="2426" spans="1:9" x14ac:dyDescent="0.2">
      <c r="A2426" s="253"/>
      <c r="B2426" s="253"/>
      <c r="C2426" s="253"/>
      <c r="D2426" s="253"/>
      <c r="E2426" s="253"/>
      <c r="F2426" s="253"/>
      <c r="G2426" s="253"/>
      <c r="H2426" s="253"/>
      <c r="I2426" s="253"/>
    </row>
    <row r="2427" spans="1:9" x14ac:dyDescent="0.2">
      <c r="A2427" s="253"/>
      <c r="B2427" s="253"/>
      <c r="C2427" s="253"/>
      <c r="D2427" s="253"/>
      <c r="E2427" s="253"/>
      <c r="F2427" s="253"/>
      <c r="G2427" s="253"/>
      <c r="H2427" s="253"/>
      <c r="I2427" s="253"/>
    </row>
    <row r="2428" spans="1:9" x14ac:dyDescent="0.2">
      <c r="A2428" s="253"/>
      <c r="B2428" s="253"/>
      <c r="C2428" s="253"/>
      <c r="D2428" s="253"/>
      <c r="E2428" s="253"/>
      <c r="F2428" s="253"/>
      <c r="G2428" s="253"/>
      <c r="H2428" s="253"/>
      <c r="I2428" s="253"/>
    </row>
    <row r="2429" spans="1:9" x14ac:dyDescent="0.2">
      <c r="A2429" s="253"/>
      <c r="B2429" s="253"/>
      <c r="C2429" s="253"/>
      <c r="D2429" s="253"/>
      <c r="E2429" s="253"/>
      <c r="F2429" s="253"/>
      <c r="G2429" s="253"/>
      <c r="H2429" s="253"/>
      <c r="I2429" s="253"/>
    </row>
    <row r="2430" spans="1:9" x14ac:dyDescent="0.2">
      <c r="A2430" s="253"/>
      <c r="B2430" s="253"/>
      <c r="C2430" s="253"/>
      <c r="D2430" s="253"/>
      <c r="E2430" s="253"/>
      <c r="F2430" s="253"/>
      <c r="G2430" s="253"/>
      <c r="H2430" s="253"/>
      <c r="I2430" s="253"/>
    </row>
    <row r="2431" spans="1:9" x14ac:dyDescent="0.2">
      <c r="A2431" s="253"/>
      <c r="B2431" s="253"/>
      <c r="C2431" s="253"/>
      <c r="D2431" s="253"/>
      <c r="E2431" s="253"/>
      <c r="F2431" s="253"/>
      <c r="G2431" s="253"/>
      <c r="H2431" s="253"/>
      <c r="I2431" s="253"/>
    </row>
    <row r="2432" spans="1:9" x14ac:dyDescent="0.2">
      <c r="A2432" s="253"/>
      <c r="B2432" s="253"/>
      <c r="C2432" s="253"/>
      <c r="D2432" s="253"/>
      <c r="E2432" s="253"/>
      <c r="F2432" s="253"/>
      <c r="G2432" s="253"/>
      <c r="H2432" s="253"/>
      <c r="I2432" s="253"/>
    </row>
    <row r="2433" spans="1:9" x14ac:dyDescent="0.2">
      <c r="A2433" s="253"/>
      <c r="B2433" s="253"/>
      <c r="C2433" s="253"/>
      <c r="D2433" s="253"/>
      <c r="E2433" s="253"/>
      <c r="F2433" s="253"/>
      <c r="G2433" s="253"/>
      <c r="H2433" s="253"/>
      <c r="I2433" s="253"/>
    </row>
    <row r="2434" spans="1:9" x14ac:dyDescent="0.2">
      <c r="A2434" s="253"/>
      <c r="B2434" s="253"/>
      <c r="C2434" s="253"/>
      <c r="D2434" s="253"/>
      <c r="E2434" s="253"/>
      <c r="F2434" s="253"/>
      <c r="G2434" s="253"/>
      <c r="H2434" s="253"/>
      <c r="I2434" s="253"/>
    </row>
    <row r="2435" spans="1:9" x14ac:dyDescent="0.2">
      <c r="A2435" s="253"/>
      <c r="B2435" s="253"/>
      <c r="C2435" s="253"/>
      <c r="D2435" s="253"/>
      <c r="E2435" s="253"/>
      <c r="F2435" s="253"/>
      <c r="G2435" s="253"/>
      <c r="H2435" s="253"/>
      <c r="I2435" s="253"/>
    </row>
    <row r="2436" spans="1:9" x14ac:dyDescent="0.2">
      <c r="A2436" s="253"/>
      <c r="B2436" s="253"/>
      <c r="C2436" s="253"/>
      <c r="D2436" s="253"/>
      <c r="E2436" s="253"/>
      <c r="F2436" s="253"/>
      <c r="G2436" s="253"/>
      <c r="H2436" s="253"/>
      <c r="I2436" s="253"/>
    </row>
    <row r="2437" spans="1:9" x14ac:dyDescent="0.2">
      <c r="A2437" s="253"/>
      <c r="B2437" s="253"/>
      <c r="C2437" s="253"/>
      <c r="D2437" s="253"/>
      <c r="E2437" s="253"/>
      <c r="F2437" s="253"/>
      <c r="G2437" s="253"/>
      <c r="H2437" s="253"/>
      <c r="I2437" s="253"/>
    </row>
    <row r="2438" spans="1:9" x14ac:dyDescent="0.2">
      <c r="A2438" s="253"/>
      <c r="B2438" s="253"/>
      <c r="C2438" s="253"/>
      <c r="D2438" s="253"/>
      <c r="E2438" s="253"/>
      <c r="F2438" s="253"/>
      <c r="G2438" s="253"/>
      <c r="H2438" s="253"/>
      <c r="I2438" s="253"/>
    </row>
    <row r="2439" spans="1:9" x14ac:dyDescent="0.2">
      <c r="A2439" s="253"/>
      <c r="B2439" s="253"/>
      <c r="C2439" s="253"/>
      <c r="D2439" s="253"/>
      <c r="E2439" s="253"/>
      <c r="F2439" s="253"/>
      <c r="G2439" s="253"/>
      <c r="H2439" s="253"/>
      <c r="I2439" s="253"/>
    </row>
    <row r="2440" spans="1:9" x14ac:dyDescent="0.2">
      <c r="A2440" s="253"/>
      <c r="B2440" s="253"/>
      <c r="C2440" s="253"/>
      <c r="D2440" s="253"/>
      <c r="E2440" s="253"/>
      <c r="F2440" s="253"/>
      <c r="G2440" s="253"/>
      <c r="H2440" s="253"/>
      <c r="I2440" s="253"/>
    </row>
    <row r="2441" spans="1:9" x14ac:dyDescent="0.2">
      <c r="A2441" s="253"/>
      <c r="B2441" s="253"/>
      <c r="C2441" s="253"/>
      <c r="D2441" s="253"/>
      <c r="E2441" s="253"/>
      <c r="F2441" s="253"/>
      <c r="G2441" s="253"/>
      <c r="H2441" s="253"/>
      <c r="I2441" s="253"/>
    </row>
    <row r="2442" spans="1:9" x14ac:dyDescent="0.2">
      <c r="A2442" s="253"/>
      <c r="B2442" s="253"/>
      <c r="C2442" s="253"/>
      <c r="D2442" s="253"/>
      <c r="E2442" s="253"/>
      <c r="F2442" s="253"/>
      <c r="G2442" s="253"/>
      <c r="H2442" s="253"/>
      <c r="I2442" s="253"/>
    </row>
    <row r="2443" spans="1:9" x14ac:dyDescent="0.2">
      <c r="A2443" s="253"/>
      <c r="B2443" s="253"/>
      <c r="C2443" s="253"/>
      <c r="D2443" s="253"/>
      <c r="E2443" s="253"/>
      <c r="F2443" s="253"/>
      <c r="G2443" s="253"/>
      <c r="H2443" s="253"/>
      <c r="I2443" s="253"/>
    </row>
    <row r="2444" spans="1:9" x14ac:dyDescent="0.2">
      <c r="A2444" s="253"/>
      <c r="B2444" s="253"/>
      <c r="C2444" s="253"/>
      <c r="D2444" s="253"/>
      <c r="E2444" s="253"/>
      <c r="F2444" s="253"/>
      <c r="G2444" s="253"/>
      <c r="H2444" s="253"/>
      <c r="I2444" s="253"/>
    </row>
    <row r="2445" spans="1:9" x14ac:dyDescent="0.2">
      <c r="A2445" s="253"/>
      <c r="B2445" s="253"/>
      <c r="C2445" s="253"/>
      <c r="D2445" s="253"/>
      <c r="E2445" s="253"/>
      <c r="F2445" s="253"/>
      <c r="G2445" s="253"/>
      <c r="H2445" s="253"/>
      <c r="I2445" s="253"/>
    </row>
    <row r="2446" spans="1:9" x14ac:dyDescent="0.2">
      <c r="A2446" s="253"/>
      <c r="B2446" s="253"/>
      <c r="C2446" s="253"/>
      <c r="D2446" s="253"/>
      <c r="E2446" s="253"/>
      <c r="F2446" s="253"/>
      <c r="G2446" s="253"/>
      <c r="H2446" s="253"/>
      <c r="I2446" s="253"/>
    </row>
    <row r="2447" spans="1:9" x14ac:dyDescent="0.2">
      <c r="A2447" s="253"/>
      <c r="B2447" s="253"/>
      <c r="C2447" s="253"/>
      <c r="D2447" s="253"/>
      <c r="E2447" s="253"/>
      <c r="F2447" s="253"/>
      <c r="G2447" s="253"/>
      <c r="H2447" s="253"/>
      <c r="I2447" s="253"/>
    </row>
    <row r="2448" spans="1:9" x14ac:dyDescent="0.2">
      <c r="A2448" s="253"/>
      <c r="B2448" s="253"/>
      <c r="C2448" s="253"/>
      <c r="D2448" s="253"/>
      <c r="E2448" s="253"/>
      <c r="F2448" s="253"/>
      <c r="G2448" s="253"/>
      <c r="H2448" s="253"/>
      <c r="I2448" s="253"/>
    </row>
    <row r="2449" spans="1:9" x14ac:dyDescent="0.2">
      <c r="A2449" s="253"/>
      <c r="B2449" s="253"/>
      <c r="C2449" s="253"/>
      <c r="D2449" s="253"/>
      <c r="E2449" s="253"/>
      <c r="F2449" s="253"/>
      <c r="G2449" s="253"/>
      <c r="H2449" s="253"/>
      <c r="I2449" s="253"/>
    </row>
    <row r="2450" spans="1:9" x14ac:dyDescent="0.2">
      <c r="A2450" s="253"/>
      <c r="B2450" s="253"/>
      <c r="C2450" s="253"/>
      <c r="D2450" s="253"/>
      <c r="E2450" s="253"/>
      <c r="F2450" s="253"/>
      <c r="G2450" s="253"/>
      <c r="H2450" s="253"/>
      <c r="I2450" s="253"/>
    </row>
    <row r="2451" spans="1:9" x14ac:dyDescent="0.2">
      <c r="A2451" s="253"/>
      <c r="B2451" s="253"/>
      <c r="C2451" s="253"/>
      <c r="D2451" s="253"/>
      <c r="E2451" s="253"/>
      <c r="F2451" s="253"/>
      <c r="G2451" s="253"/>
      <c r="H2451" s="253"/>
      <c r="I2451" s="253"/>
    </row>
    <row r="2452" spans="1:9" x14ac:dyDescent="0.2">
      <c r="A2452" s="253"/>
      <c r="B2452" s="253"/>
      <c r="C2452" s="253"/>
      <c r="D2452" s="253"/>
      <c r="E2452" s="253"/>
      <c r="F2452" s="253"/>
      <c r="G2452" s="253"/>
      <c r="H2452" s="253"/>
      <c r="I2452" s="253"/>
    </row>
    <row r="2453" spans="1:9" x14ac:dyDescent="0.2">
      <c r="A2453" s="253"/>
      <c r="B2453" s="253"/>
      <c r="C2453" s="253"/>
      <c r="D2453" s="253"/>
      <c r="E2453" s="253"/>
      <c r="F2453" s="253"/>
      <c r="G2453" s="253"/>
      <c r="H2453" s="253"/>
      <c r="I2453" s="253"/>
    </row>
    <row r="2454" spans="1:9" x14ac:dyDescent="0.2">
      <c r="A2454" s="253"/>
      <c r="B2454" s="253"/>
      <c r="C2454" s="253"/>
      <c r="D2454" s="253"/>
      <c r="E2454" s="253"/>
      <c r="F2454" s="253"/>
      <c r="G2454" s="253"/>
      <c r="H2454" s="253"/>
      <c r="I2454" s="253"/>
    </row>
    <row r="2455" spans="1:9" x14ac:dyDescent="0.2">
      <c r="A2455" s="253"/>
      <c r="B2455" s="253"/>
      <c r="C2455" s="253"/>
      <c r="D2455" s="253"/>
      <c r="E2455" s="253"/>
      <c r="F2455" s="253"/>
      <c r="G2455" s="253"/>
      <c r="H2455" s="253"/>
      <c r="I2455" s="253"/>
    </row>
    <row r="2456" spans="1:9" x14ac:dyDescent="0.2">
      <c r="A2456" s="253"/>
      <c r="B2456" s="253"/>
      <c r="C2456" s="253"/>
      <c r="D2456" s="253"/>
      <c r="E2456" s="253"/>
      <c r="F2456" s="253"/>
      <c r="G2456" s="253"/>
      <c r="H2456" s="253"/>
      <c r="I2456" s="253"/>
    </row>
    <row r="2457" spans="1:9" x14ac:dyDescent="0.2">
      <c r="A2457" s="253"/>
      <c r="B2457" s="253"/>
      <c r="C2457" s="253"/>
      <c r="D2457" s="253"/>
      <c r="E2457" s="253"/>
      <c r="F2457" s="253"/>
      <c r="G2457" s="253"/>
      <c r="H2457" s="253"/>
      <c r="I2457" s="253"/>
    </row>
    <row r="2458" spans="1:9" x14ac:dyDescent="0.2">
      <c r="A2458" s="253"/>
      <c r="B2458" s="253"/>
      <c r="C2458" s="253"/>
      <c r="D2458" s="253"/>
      <c r="E2458" s="253"/>
      <c r="F2458" s="253"/>
      <c r="G2458" s="253"/>
      <c r="H2458" s="253"/>
      <c r="I2458" s="253"/>
    </row>
    <row r="2459" spans="1:9" x14ac:dyDescent="0.2">
      <c r="A2459" s="253"/>
      <c r="B2459" s="253"/>
      <c r="C2459" s="253"/>
      <c r="D2459" s="253"/>
      <c r="E2459" s="253"/>
      <c r="F2459" s="253"/>
      <c r="G2459" s="253"/>
      <c r="H2459" s="253"/>
      <c r="I2459" s="253"/>
    </row>
    <row r="2460" spans="1:9" x14ac:dyDescent="0.2">
      <c r="A2460" s="253"/>
      <c r="B2460" s="253"/>
      <c r="C2460" s="253"/>
      <c r="D2460" s="253"/>
      <c r="E2460" s="253"/>
      <c r="F2460" s="253"/>
      <c r="G2460" s="253"/>
      <c r="H2460" s="253"/>
      <c r="I2460" s="253"/>
    </row>
    <row r="2461" spans="1:9" x14ac:dyDescent="0.2">
      <c r="A2461" s="253"/>
      <c r="B2461" s="253"/>
      <c r="C2461" s="253"/>
      <c r="D2461" s="253"/>
      <c r="E2461" s="253"/>
      <c r="F2461" s="253"/>
      <c r="G2461" s="253"/>
      <c r="H2461" s="253"/>
      <c r="I2461" s="253"/>
    </row>
    <row r="2462" spans="1:9" x14ac:dyDescent="0.2">
      <c r="A2462" s="253"/>
      <c r="B2462" s="253"/>
      <c r="C2462" s="253"/>
      <c r="D2462" s="253"/>
      <c r="E2462" s="253"/>
      <c r="F2462" s="253"/>
      <c r="G2462" s="253"/>
      <c r="H2462" s="253"/>
      <c r="I2462" s="253"/>
    </row>
    <row r="2463" spans="1:9" x14ac:dyDescent="0.2">
      <c r="A2463" s="253"/>
      <c r="B2463" s="253"/>
      <c r="C2463" s="253"/>
      <c r="D2463" s="253"/>
      <c r="E2463" s="253"/>
      <c r="F2463" s="253"/>
      <c r="G2463" s="253"/>
      <c r="H2463" s="253"/>
      <c r="I2463" s="253"/>
    </row>
    <row r="2464" spans="1:9" x14ac:dyDescent="0.2">
      <c r="A2464" s="253"/>
      <c r="B2464" s="253"/>
      <c r="C2464" s="253"/>
      <c r="D2464" s="253"/>
      <c r="E2464" s="253"/>
      <c r="F2464" s="253"/>
      <c r="G2464" s="253"/>
      <c r="H2464" s="253"/>
      <c r="I2464" s="253"/>
    </row>
    <row r="2465" spans="1:9" x14ac:dyDescent="0.2">
      <c r="A2465" s="253"/>
      <c r="B2465" s="253"/>
      <c r="C2465" s="253"/>
      <c r="D2465" s="253"/>
      <c r="E2465" s="253"/>
      <c r="F2465" s="253"/>
      <c r="G2465" s="253"/>
      <c r="H2465" s="253"/>
      <c r="I2465" s="253"/>
    </row>
    <row r="2466" spans="1:9" x14ac:dyDescent="0.2">
      <c r="A2466" s="253"/>
      <c r="B2466" s="253"/>
      <c r="C2466" s="253"/>
      <c r="D2466" s="253"/>
      <c r="E2466" s="253"/>
      <c r="F2466" s="253"/>
      <c r="G2466" s="253"/>
      <c r="H2466" s="253"/>
      <c r="I2466" s="253"/>
    </row>
    <row r="2467" spans="1:9" x14ac:dyDescent="0.2">
      <c r="A2467" s="253"/>
      <c r="B2467" s="253"/>
      <c r="C2467" s="253"/>
      <c r="D2467" s="253"/>
      <c r="E2467" s="253"/>
      <c r="F2467" s="253"/>
      <c r="G2467" s="253"/>
      <c r="H2467" s="253"/>
      <c r="I2467" s="253"/>
    </row>
    <row r="2468" spans="1:9" x14ac:dyDescent="0.2">
      <c r="A2468" s="253"/>
      <c r="B2468" s="253"/>
      <c r="C2468" s="253"/>
      <c r="D2468" s="253"/>
      <c r="E2468" s="253"/>
      <c r="F2468" s="253"/>
      <c r="G2468" s="253"/>
      <c r="H2468" s="253"/>
      <c r="I2468" s="253"/>
    </row>
    <row r="2469" spans="1:9" x14ac:dyDescent="0.2">
      <c r="A2469" s="253"/>
      <c r="B2469" s="253"/>
      <c r="C2469" s="253"/>
      <c r="D2469" s="253"/>
      <c r="E2469" s="253"/>
      <c r="F2469" s="253"/>
      <c r="G2469" s="253"/>
      <c r="H2469" s="253"/>
      <c r="I2469" s="253"/>
    </row>
    <row r="2470" spans="1:9" x14ac:dyDescent="0.2">
      <c r="A2470" s="253"/>
      <c r="B2470" s="253"/>
      <c r="C2470" s="253"/>
      <c r="D2470" s="253"/>
      <c r="E2470" s="253"/>
      <c r="F2470" s="253"/>
      <c r="G2470" s="253"/>
      <c r="H2470" s="253"/>
      <c r="I2470" s="253"/>
    </row>
    <row r="2471" spans="1:9" x14ac:dyDescent="0.2">
      <c r="A2471" s="253"/>
      <c r="B2471" s="253"/>
      <c r="C2471" s="253"/>
      <c r="D2471" s="253"/>
      <c r="E2471" s="253"/>
      <c r="F2471" s="253"/>
      <c r="G2471" s="253"/>
      <c r="H2471" s="253"/>
      <c r="I2471" s="253"/>
    </row>
    <row r="2472" spans="1:9" x14ac:dyDescent="0.2">
      <c r="A2472" s="253"/>
      <c r="B2472" s="253"/>
      <c r="C2472" s="253"/>
      <c r="D2472" s="253"/>
      <c r="E2472" s="253"/>
      <c r="F2472" s="253"/>
      <c r="G2472" s="253"/>
      <c r="H2472" s="253"/>
      <c r="I2472" s="253"/>
    </row>
    <row r="2473" spans="1:9" x14ac:dyDescent="0.2">
      <c r="A2473" s="253"/>
      <c r="B2473" s="253"/>
      <c r="C2473" s="253"/>
      <c r="D2473" s="253"/>
      <c r="E2473" s="253"/>
      <c r="F2473" s="253"/>
      <c r="G2473" s="253"/>
      <c r="H2473" s="253"/>
      <c r="I2473" s="253"/>
    </row>
    <row r="2474" spans="1:9" x14ac:dyDescent="0.2">
      <c r="A2474" s="253"/>
      <c r="B2474" s="253"/>
      <c r="C2474" s="253"/>
      <c r="D2474" s="253"/>
      <c r="E2474" s="253"/>
      <c r="F2474" s="253"/>
      <c r="G2474" s="253"/>
      <c r="H2474" s="253"/>
      <c r="I2474" s="253"/>
    </row>
    <row r="2475" spans="1:9" x14ac:dyDescent="0.2">
      <c r="A2475" s="253"/>
      <c r="B2475" s="253"/>
      <c r="C2475" s="253"/>
      <c r="D2475" s="253"/>
      <c r="E2475" s="253"/>
      <c r="F2475" s="253"/>
      <c r="G2475" s="253"/>
      <c r="H2475" s="253"/>
      <c r="I2475" s="253"/>
    </row>
    <row r="2476" spans="1:9" x14ac:dyDescent="0.2">
      <c r="A2476" s="253"/>
      <c r="B2476" s="253"/>
      <c r="C2476" s="253"/>
      <c r="D2476" s="253"/>
      <c r="E2476" s="253"/>
      <c r="F2476" s="253"/>
      <c r="G2476" s="253"/>
      <c r="H2476" s="253"/>
      <c r="I2476" s="253"/>
    </row>
    <row r="2477" spans="1:9" x14ac:dyDescent="0.2">
      <c r="A2477" s="253"/>
      <c r="B2477" s="253"/>
      <c r="C2477" s="253"/>
      <c r="D2477" s="253"/>
      <c r="E2477" s="253"/>
      <c r="F2477" s="253"/>
      <c r="G2477" s="253"/>
      <c r="H2477" s="253"/>
      <c r="I2477" s="253"/>
    </row>
    <row r="2478" spans="1:9" x14ac:dyDescent="0.2">
      <c r="A2478" s="253"/>
      <c r="B2478" s="253"/>
      <c r="C2478" s="253"/>
      <c r="D2478" s="253"/>
      <c r="E2478" s="253"/>
      <c r="F2478" s="253"/>
      <c r="G2478" s="253"/>
      <c r="H2478" s="253"/>
      <c r="I2478" s="253"/>
    </row>
    <row r="2479" spans="1:9" x14ac:dyDescent="0.2">
      <c r="A2479" s="253"/>
      <c r="B2479" s="253"/>
      <c r="C2479" s="253"/>
      <c r="D2479" s="253"/>
      <c r="E2479" s="253"/>
      <c r="F2479" s="253"/>
      <c r="G2479" s="253"/>
      <c r="H2479" s="253"/>
      <c r="I2479" s="253"/>
    </row>
    <row r="2480" spans="1:9" x14ac:dyDescent="0.2">
      <c r="A2480" s="253"/>
      <c r="B2480" s="253"/>
      <c r="C2480" s="253"/>
      <c r="D2480" s="253"/>
      <c r="E2480" s="253"/>
      <c r="F2480" s="253"/>
      <c r="G2480" s="253"/>
      <c r="H2480" s="253"/>
      <c r="I2480" s="253"/>
    </row>
    <row r="2481" spans="1:9" x14ac:dyDescent="0.2">
      <c r="A2481" s="253"/>
      <c r="B2481" s="253"/>
      <c r="C2481" s="253"/>
      <c r="D2481" s="253"/>
      <c r="E2481" s="253"/>
      <c r="F2481" s="253"/>
      <c r="G2481" s="253"/>
      <c r="H2481" s="253"/>
      <c r="I2481" s="253"/>
    </row>
    <row r="2482" spans="1:9" x14ac:dyDescent="0.2">
      <c r="A2482" s="253"/>
      <c r="B2482" s="253"/>
      <c r="C2482" s="253"/>
      <c r="D2482" s="253"/>
      <c r="E2482" s="253"/>
      <c r="F2482" s="253"/>
      <c r="G2482" s="253"/>
      <c r="H2482" s="253"/>
      <c r="I2482" s="253"/>
    </row>
    <row r="2483" spans="1:9" x14ac:dyDescent="0.2">
      <c r="A2483" s="253"/>
      <c r="B2483" s="253"/>
      <c r="C2483" s="253"/>
      <c r="D2483" s="253"/>
      <c r="E2483" s="253"/>
      <c r="F2483" s="253"/>
      <c r="G2483" s="253"/>
      <c r="H2483" s="253"/>
      <c r="I2483" s="253"/>
    </row>
    <row r="2484" spans="1:9" x14ac:dyDescent="0.2">
      <c r="A2484" s="253"/>
      <c r="B2484" s="253"/>
      <c r="C2484" s="253"/>
      <c r="D2484" s="253"/>
      <c r="E2484" s="253"/>
      <c r="F2484" s="253"/>
      <c r="G2484" s="253"/>
      <c r="H2484" s="253"/>
      <c r="I2484" s="253"/>
    </row>
    <row r="2485" spans="1:9" x14ac:dyDescent="0.2">
      <c r="A2485" s="253"/>
      <c r="B2485" s="253"/>
      <c r="C2485" s="253"/>
      <c r="D2485" s="253"/>
      <c r="E2485" s="253"/>
      <c r="F2485" s="253"/>
      <c r="G2485" s="253"/>
      <c r="H2485" s="253"/>
      <c r="I2485" s="253"/>
    </row>
    <row r="2486" spans="1:9" x14ac:dyDescent="0.2">
      <c r="A2486" s="253"/>
      <c r="B2486" s="253"/>
      <c r="C2486" s="253"/>
      <c r="D2486" s="253"/>
      <c r="E2486" s="253"/>
      <c r="F2486" s="253"/>
      <c r="G2486" s="253"/>
      <c r="H2486" s="253"/>
      <c r="I2486" s="253"/>
    </row>
    <row r="2487" spans="1:9" x14ac:dyDescent="0.2">
      <c r="A2487" s="253"/>
      <c r="B2487" s="253"/>
      <c r="C2487" s="253"/>
      <c r="D2487" s="253"/>
      <c r="E2487" s="253"/>
      <c r="F2487" s="253"/>
      <c r="G2487" s="253"/>
      <c r="H2487" s="253"/>
      <c r="I2487" s="253"/>
    </row>
    <row r="2488" spans="1:9" x14ac:dyDescent="0.2">
      <c r="A2488" s="253"/>
      <c r="B2488" s="253"/>
      <c r="C2488" s="253"/>
      <c r="D2488" s="253"/>
      <c r="E2488" s="253"/>
      <c r="F2488" s="253"/>
      <c r="G2488" s="253"/>
      <c r="H2488" s="253"/>
      <c r="I2488" s="253"/>
    </row>
    <row r="2489" spans="1:9" x14ac:dyDescent="0.2">
      <c r="A2489" s="253"/>
      <c r="B2489" s="253"/>
      <c r="C2489" s="253"/>
      <c r="D2489" s="253"/>
      <c r="E2489" s="253"/>
      <c r="F2489" s="253"/>
      <c r="G2489" s="253"/>
      <c r="H2489" s="253"/>
      <c r="I2489" s="253"/>
    </row>
    <row r="2490" spans="1:9" x14ac:dyDescent="0.2">
      <c r="A2490" s="253"/>
      <c r="B2490" s="253"/>
      <c r="C2490" s="253"/>
      <c r="D2490" s="253"/>
      <c r="E2490" s="253"/>
      <c r="F2490" s="253"/>
      <c r="G2490" s="253"/>
      <c r="H2490" s="253"/>
      <c r="I2490" s="253"/>
    </row>
    <row r="2491" spans="1:9" x14ac:dyDescent="0.2">
      <c r="A2491" s="253"/>
      <c r="B2491" s="253"/>
      <c r="C2491" s="253"/>
      <c r="D2491" s="253"/>
      <c r="E2491" s="253"/>
      <c r="F2491" s="253"/>
      <c r="G2491" s="253"/>
      <c r="H2491" s="253"/>
      <c r="I2491" s="253"/>
    </row>
    <row r="2492" spans="1:9" x14ac:dyDescent="0.2">
      <c r="A2492" s="253"/>
      <c r="B2492" s="253"/>
      <c r="C2492" s="253"/>
      <c r="D2492" s="253"/>
      <c r="E2492" s="253"/>
      <c r="F2492" s="253"/>
      <c r="G2492" s="253"/>
      <c r="H2492" s="253"/>
      <c r="I2492" s="253"/>
    </row>
    <row r="2493" spans="1:9" x14ac:dyDescent="0.2">
      <c r="A2493" s="253"/>
      <c r="B2493" s="253"/>
      <c r="C2493" s="253"/>
      <c r="D2493" s="253"/>
      <c r="E2493" s="253"/>
      <c r="F2493" s="253"/>
      <c r="G2493" s="253"/>
      <c r="H2493" s="253"/>
      <c r="I2493" s="253"/>
    </row>
    <row r="2494" spans="1:9" x14ac:dyDescent="0.2">
      <c r="A2494" s="253"/>
      <c r="B2494" s="253"/>
      <c r="C2494" s="253"/>
      <c r="D2494" s="253"/>
      <c r="E2494" s="253"/>
      <c r="F2494" s="253"/>
      <c r="G2494" s="253"/>
      <c r="H2494" s="253"/>
      <c r="I2494" s="253"/>
    </row>
    <row r="2495" spans="1:9" x14ac:dyDescent="0.2">
      <c r="A2495" s="253"/>
      <c r="B2495" s="253"/>
      <c r="C2495" s="253"/>
      <c r="D2495" s="253"/>
      <c r="E2495" s="253"/>
      <c r="F2495" s="253"/>
      <c r="G2495" s="253"/>
      <c r="H2495" s="253"/>
      <c r="I2495" s="253"/>
    </row>
    <row r="2496" spans="1:9" x14ac:dyDescent="0.2">
      <c r="A2496" s="253"/>
      <c r="B2496" s="253"/>
      <c r="C2496" s="253"/>
      <c r="D2496" s="253"/>
      <c r="E2496" s="253"/>
      <c r="F2496" s="253"/>
      <c r="G2496" s="253"/>
      <c r="H2496" s="253"/>
      <c r="I2496" s="253"/>
    </row>
    <row r="2497" spans="1:9" x14ac:dyDescent="0.2">
      <c r="A2497" s="253"/>
      <c r="B2497" s="253"/>
      <c r="C2497" s="253"/>
      <c r="D2497" s="253"/>
      <c r="E2497" s="253"/>
      <c r="F2497" s="253"/>
      <c r="G2497" s="253"/>
      <c r="H2497" s="253"/>
      <c r="I2497" s="253"/>
    </row>
    <row r="2498" spans="1:9" x14ac:dyDescent="0.2">
      <c r="A2498" s="253"/>
      <c r="B2498" s="253"/>
      <c r="C2498" s="253"/>
      <c r="D2498" s="253"/>
      <c r="E2498" s="253"/>
      <c r="F2498" s="253"/>
      <c r="G2498" s="253"/>
      <c r="H2498" s="253"/>
      <c r="I2498" s="253"/>
    </row>
    <row r="2499" spans="1:9" x14ac:dyDescent="0.2">
      <c r="A2499" s="253"/>
      <c r="B2499" s="253"/>
      <c r="C2499" s="253"/>
      <c r="D2499" s="253"/>
      <c r="E2499" s="253"/>
      <c r="F2499" s="253"/>
      <c r="G2499" s="253"/>
      <c r="H2499" s="253"/>
      <c r="I2499" s="253"/>
    </row>
    <row r="2500" spans="1:9" x14ac:dyDescent="0.2">
      <c r="A2500" s="253"/>
      <c r="B2500" s="253"/>
      <c r="C2500" s="253"/>
      <c r="D2500" s="253"/>
      <c r="E2500" s="253"/>
      <c r="F2500" s="253"/>
      <c r="G2500" s="253"/>
      <c r="H2500" s="253"/>
      <c r="I2500" s="253"/>
    </row>
    <row r="2501" spans="1:9" x14ac:dyDescent="0.2">
      <c r="A2501" s="253"/>
      <c r="B2501" s="253"/>
      <c r="C2501" s="253"/>
      <c r="D2501" s="253"/>
      <c r="E2501" s="253"/>
      <c r="F2501" s="253"/>
      <c r="G2501" s="253"/>
      <c r="H2501" s="253"/>
      <c r="I2501" s="253"/>
    </row>
    <row r="2502" spans="1:9" x14ac:dyDescent="0.2">
      <c r="A2502" s="253"/>
      <c r="B2502" s="253"/>
      <c r="C2502" s="253"/>
      <c r="D2502" s="253"/>
      <c r="E2502" s="253"/>
      <c r="F2502" s="253"/>
      <c r="G2502" s="253"/>
      <c r="H2502" s="253"/>
      <c r="I2502" s="253"/>
    </row>
    <row r="2503" spans="1:9" x14ac:dyDescent="0.2">
      <c r="A2503" s="253"/>
      <c r="B2503" s="253"/>
      <c r="C2503" s="253"/>
      <c r="D2503" s="253"/>
      <c r="E2503" s="253"/>
      <c r="F2503" s="253"/>
      <c r="G2503" s="253"/>
      <c r="H2503" s="253"/>
      <c r="I2503" s="253"/>
    </row>
    <row r="2504" spans="1:9" x14ac:dyDescent="0.2">
      <c r="A2504" s="253"/>
      <c r="B2504" s="253"/>
      <c r="C2504" s="253"/>
      <c r="D2504" s="253"/>
      <c r="E2504" s="253"/>
      <c r="F2504" s="253"/>
      <c r="G2504" s="253"/>
      <c r="H2504" s="253"/>
      <c r="I2504" s="253"/>
    </row>
    <row r="2505" spans="1:9" x14ac:dyDescent="0.2">
      <c r="A2505" s="253"/>
      <c r="B2505" s="253"/>
      <c r="C2505" s="253"/>
      <c r="D2505" s="253"/>
      <c r="E2505" s="253"/>
      <c r="F2505" s="253"/>
      <c r="G2505" s="253"/>
      <c r="H2505" s="253"/>
      <c r="I2505" s="253"/>
    </row>
    <row r="2506" spans="1:9" x14ac:dyDescent="0.2">
      <c r="A2506" s="253"/>
      <c r="B2506" s="253"/>
      <c r="C2506" s="253"/>
      <c r="D2506" s="253"/>
      <c r="E2506" s="253"/>
      <c r="F2506" s="253"/>
      <c r="G2506" s="253"/>
      <c r="H2506" s="253"/>
      <c r="I2506" s="253"/>
    </row>
    <row r="2507" spans="1:9" x14ac:dyDescent="0.2">
      <c r="A2507" s="253"/>
      <c r="B2507" s="253"/>
      <c r="C2507" s="253"/>
      <c r="D2507" s="253"/>
      <c r="E2507" s="253"/>
      <c r="F2507" s="253"/>
      <c r="G2507" s="253"/>
      <c r="H2507" s="253"/>
      <c r="I2507" s="253"/>
    </row>
    <row r="2508" spans="1:9" x14ac:dyDescent="0.2">
      <c r="A2508" s="253"/>
      <c r="B2508" s="253"/>
      <c r="C2508" s="253"/>
      <c r="D2508" s="253"/>
      <c r="E2508" s="253"/>
      <c r="F2508" s="253"/>
      <c r="G2508" s="253"/>
      <c r="H2508" s="253"/>
      <c r="I2508" s="253"/>
    </row>
    <row r="2509" spans="1:9" x14ac:dyDescent="0.2">
      <c r="A2509" s="253"/>
      <c r="B2509" s="253"/>
      <c r="C2509" s="253"/>
      <c r="D2509" s="253"/>
      <c r="E2509" s="253"/>
      <c r="F2509" s="253"/>
      <c r="G2509" s="253"/>
      <c r="H2509" s="253"/>
      <c r="I2509" s="253"/>
    </row>
    <row r="2510" spans="1:9" x14ac:dyDescent="0.2">
      <c r="A2510" s="253"/>
      <c r="B2510" s="253"/>
      <c r="C2510" s="253"/>
      <c r="D2510" s="253"/>
      <c r="E2510" s="253"/>
      <c r="F2510" s="253"/>
      <c r="G2510" s="253"/>
      <c r="H2510" s="253"/>
      <c r="I2510" s="253"/>
    </row>
    <row r="2511" spans="1:9" x14ac:dyDescent="0.2">
      <c r="A2511" s="253"/>
      <c r="B2511" s="253"/>
      <c r="C2511" s="253"/>
      <c r="D2511" s="253"/>
      <c r="E2511" s="253"/>
      <c r="F2511" s="253"/>
      <c r="G2511" s="253"/>
      <c r="H2511" s="253"/>
      <c r="I2511" s="253"/>
    </row>
    <row r="2512" spans="1:9" x14ac:dyDescent="0.2">
      <c r="A2512" s="253"/>
      <c r="B2512" s="253"/>
      <c r="C2512" s="253"/>
      <c r="D2512" s="253"/>
      <c r="E2512" s="253"/>
      <c r="F2512" s="253"/>
      <c r="G2512" s="253"/>
      <c r="H2512" s="253"/>
      <c r="I2512" s="253"/>
    </row>
    <row r="2513" spans="1:9" x14ac:dyDescent="0.2">
      <c r="A2513" s="253"/>
      <c r="B2513" s="253"/>
      <c r="C2513" s="253"/>
      <c r="D2513" s="253"/>
      <c r="E2513" s="253"/>
      <c r="F2513" s="253"/>
      <c r="G2513" s="253"/>
      <c r="H2513" s="253"/>
      <c r="I2513" s="253"/>
    </row>
    <row r="2514" spans="1:9" x14ac:dyDescent="0.2">
      <c r="A2514" s="253"/>
      <c r="B2514" s="253"/>
      <c r="C2514" s="253"/>
      <c r="D2514" s="253"/>
      <c r="E2514" s="253"/>
      <c r="F2514" s="253"/>
      <c r="G2514" s="253"/>
      <c r="H2514" s="253"/>
      <c r="I2514" s="253"/>
    </row>
    <row r="2515" spans="1:9" x14ac:dyDescent="0.2">
      <c r="A2515" s="253"/>
      <c r="B2515" s="253"/>
      <c r="C2515" s="253"/>
      <c r="D2515" s="253"/>
      <c r="E2515" s="253"/>
      <c r="F2515" s="253"/>
      <c r="G2515" s="253"/>
      <c r="H2515" s="253"/>
      <c r="I2515" s="253"/>
    </row>
    <row r="2516" spans="1:9" x14ac:dyDescent="0.2">
      <c r="A2516" s="253"/>
      <c r="B2516" s="253"/>
      <c r="C2516" s="253"/>
      <c r="D2516" s="253"/>
      <c r="E2516" s="253"/>
      <c r="F2516" s="253"/>
      <c r="G2516" s="253"/>
      <c r="H2516" s="253"/>
      <c r="I2516" s="253"/>
    </row>
    <row r="2517" spans="1:9" x14ac:dyDescent="0.2">
      <c r="A2517" s="253"/>
      <c r="B2517" s="253"/>
      <c r="C2517" s="253"/>
      <c r="D2517" s="253"/>
      <c r="E2517" s="253"/>
      <c r="F2517" s="253"/>
      <c r="G2517" s="253"/>
      <c r="H2517" s="253"/>
      <c r="I2517" s="253"/>
    </row>
    <row r="2518" spans="1:9" x14ac:dyDescent="0.2">
      <c r="A2518" s="253"/>
      <c r="B2518" s="253"/>
      <c r="C2518" s="253"/>
      <c r="D2518" s="253"/>
      <c r="E2518" s="253"/>
      <c r="F2518" s="253"/>
      <c r="G2518" s="253"/>
      <c r="H2518" s="253"/>
      <c r="I2518" s="253"/>
    </row>
    <row r="2519" spans="1:9" x14ac:dyDescent="0.2">
      <c r="A2519" s="253"/>
      <c r="B2519" s="253"/>
      <c r="C2519" s="253"/>
      <c r="D2519" s="253"/>
      <c r="E2519" s="253"/>
      <c r="F2519" s="253"/>
      <c r="G2519" s="253"/>
      <c r="H2519" s="253"/>
      <c r="I2519" s="253"/>
    </row>
    <row r="2520" spans="1:9" x14ac:dyDescent="0.2">
      <c r="A2520" s="253"/>
      <c r="B2520" s="253"/>
      <c r="C2520" s="253"/>
      <c r="D2520" s="253"/>
      <c r="E2520" s="253"/>
      <c r="F2520" s="253"/>
      <c r="G2520" s="253"/>
      <c r="H2520" s="253"/>
      <c r="I2520" s="253"/>
    </row>
    <row r="2521" spans="1:9" x14ac:dyDescent="0.2">
      <c r="A2521" s="253"/>
      <c r="B2521" s="253"/>
      <c r="C2521" s="253"/>
      <c r="D2521" s="253"/>
      <c r="E2521" s="253"/>
      <c r="F2521" s="253"/>
      <c r="G2521" s="253"/>
      <c r="H2521" s="253"/>
      <c r="I2521" s="253"/>
    </row>
    <row r="2522" spans="1:9" x14ac:dyDescent="0.2">
      <c r="A2522" s="253"/>
      <c r="B2522" s="253"/>
      <c r="C2522" s="253"/>
      <c r="D2522" s="253"/>
      <c r="E2522" s="253"/>
      <c r="F2522" s="253"/>
      <c r="G2522" s="253"/>
      <c r="H2522" s="253"/>
      <c r="I2522" s="253"/>
    </row>
    <row r="2523" spans="1:9" x14ac:dyDescent="0.2">
      <c r="A2523" s="253"/>
      <c r="B2523" s="253"/>
      <c r="C2523" s="253"/>
      <c r="D2523" s="253"/>
      <c r="E2523" s="253"/>
      <c r="F2523" s="253"/>
      <c r="G2523" s="253"/>
      <c r="H2523" s="253"/>
      <c r="I2523" s="253"/>
    </row>
    <row r="2524" spans="1:9" x14ac:dyDescent="0.2">
      <c r="A2524" s="253"/>
      <c r="B2524" s="253"/>
      <c r="C2524" s="253"/>
      <c r="D2524" s="253"/>
      <c r="E2524" s="253"/>
      <c r="F2524" s="253"/>
      <c r="G2524" s="253"/>
      <c r="H2524" s="253"/>
      <c r="I2524" s="253"/>
    </row>
    <row r="2525" spans="1:9" x14ac:dyDescent="0.2">
      <c r="A2525" s="253"/>
      <c r="B2525" s="253"/>
      <c r="C2525" s="253"/>
      <c r="D2525" s="253"/>
      <c r="E2525" s="253"/>
      <c r="F2525" s="253"/>
      <c r="G2525" s="253"/>
      <c r="H2525" s="253"/>
      <c r="I2525" s="253"/>
    </row>
    <row r="2526" spans="1:9" x14ac:dyDescent="0.2">
      <c r="A2526" s="253"/>
      <c r="B2526" s="253"/>
      <c r="C2526" s="253"/>
      <c r="D2526" s="253"/>
      <c r="E2526" s="253"/>
      <c r="F2526" s="253"/>
      <c r="G2526" s="253"/>
      <c r="H2526" s="253"/>
      <c r="I2526" s="253"/>
    </row>
    <row r="2527" spans="1:9" x14ac:dyDescent="0.2">
      <c r="A2527" s="253"/>
      <c r="B2527" s="253"/>
      <c r="C2527" s="253"/>
      <c r="D2527" s="253"/>
      <c r="E2527" s="253"/>
      <c r="F2527" s="253"/>
      <c r="G2527" s="253"/>
      <c r="H2527" s="253"/>
      <c r="I2527" s="253"/>
    </row>
    <row r="2528" spans="1:9" x14ac:dyDescent="0.2">
      <c r="A2528" s="253"/>
      <c r="B2528" s="253"/>
      <c r="C2528" s="253"/>
      <c r="D2528" s="253"/>
      <c r="E2528" s="253"/>
      <c r="F2528" s="253"/>
      <c r="G2528" s="253"/>
      <c r="H2528" s="253"/>
      <c r="I2528" s="253"/>
    </row>
    <row r="2529" spans="1:9" x14ac:dyDescent="0.2">
      <c r="A2529" s="253"/>
      <c r="B2529" s="253"/>
      <c r="C2529" s="253"/>
      <c r="D2529" s="253"/>
      <c r="E2529" s="253"/>
      <c r="F2529" s="253"/>
      <c r="G2529" s="253"/>
      <c r="H2529" s="253"/>
      <c r="I2529" s="253"/>
    </row>
    <row r="2530" spans="1:9" x14ac:dyDescent="0.2">
      <c r="A2530" s="253"/>
      <c r="B2530" s="253"/>
      <c r="C2530" s="253"/>
      <c r="D2530" s="253"/>
      <c r="E2530" s="253"/>
      <c r="F2530" s="253"/>
      <c r="G2530" s="253"/>
      <c r="H2530" s="253"/>
      <c r="I2530" s="253"/>
    </row>
    <row r="2531" spans="1:9" x14ac:dyDescent="0.2">
      <c r="A2531" s="253"/>
      <c r="B2531" s="253"/>
      <c r="C2531" s="253"/>
      <c r="D2531" s="253"/>
      <c r="E2531" s="253"/>
      <c r="F2531" s="253"/>
      <c r="G2531" s="253"/>
      <c r="H2531" s="253"/>
      <c r="I2531" s="253"/>
    </row>
    <row r="2532" spans="1:9" x14ac:dyDescent="0.2">
      <c r="A2532" s="253"/>
      <c r="B2532" s="253"/>
      <c r="C2532" s="253"/>
      <c r="D2532" s="253"/>
      <c r="E2532" s="253"/>
      <c r="F2532" s="253"/>
      <c r="G2532" s="253"/>
      <c r="H2532" s="253"/>
      <c r="I2532" s="253"/>
    </row>
    <row r="2533" spans="1:9" x14ac:dyDescent="0.2">
      <c r="A2533" s="253"/>
      <c r="B2533" s="253"/>
      <c r="C2533" s="253"/>
      <c r="D2533" s="253"/>
      <c r="E2533" s="253"/>
      <c r="F2533" s="253"/>
      <c r="G2533" s="253"/>
      <c r="H2533" s="253"/>
      <c r="I2533" s="253"/>
    </row>
    <row r="2534" spans="1:9" x14ac:dyDescent="0.2">
      <c r="A2534" s="253"/>
      <c r="B2534" s="253"/>
      <c r="C2534" s="253"/>
      <c r="D2534" s="253"/>
      <c r="E2534" s="253"/>
      <c r="F2534" s="253"/>
      <c r="G2534" s="253"/>
      <c r="H2534" s="253"/>
      <c r="I2534" s="253"/>
    </row>
    <row r="2535" spans="1:9" x14ac:dyDescent="0.2">
      <c r="A2535" s="253"/>
      <c r="B2535" s="253"/>
      <c r="C2535" s="253"/>
      <c r="D2535" s="253"/>
      <c r="E2535" s="253"/>
      <c r="F2535" s="253"/>
      <c r="G2535" s="253"/>
      <c r="H2535" s="253"/>
      <c r="I2535" s="253"/>
    </row>
    <row r="2536" spans="1:9" x14ac:dyDescent="0.2">
      <c r="A2536" s="253"/>
      <c r="B2536" s="253"/>
      <c r="C2536" s="253"/>
      <c r="D2536" s="253"/>
      <c r="E2536" s="253"/>
      <c r="F2536" s="253"/>
      <c r="G2536" s="253"/>
      <c r="H2536" s="253"/>
      <c r="I2536" s="253"/>
    </row>
    <row r="2537" spans="1:9" x14ac:dyDescent="0.2">
      <c r="A2537" s="253"/>
      <c r="B2537" s="253"/>
      <c r="C2537" s="253"/>
      <c r="D2537" s="253"/>
      <c r="E2537" s="253"/>
      <c r="F2537" s="253"/>
      <c r="G2537" s="253"/>
      <c r="H2537" s="253"/>
      <c r="I2537" s="253"/>
    </row>
    <row r="2538" spans="1:9" x14ac:dyDescent="0.2">
      <c r="A2538" s="253"/>
      <c r="B2538" s="253"/>
      <c r="C2538" s="253"/>
      <c r="D2538" s="253"/>
      <c r="E2538" s="253"/>
      <c r="F2538" s="253"/>
      <c r="G2538" s="253"/>
      <c r="H2538" s="253"/>
      <c r="I2538" s="253"/>
    </row>
    <row r="2539" spans="1:9" x14ac:dyDescent="0.2">
      <c r="A2539" s="253"/>
      <c r="B2539" s="253"/>
      <c r="C2539" s="253"/>
      <c r="D2539" s="253"/>
      <c r="E2539" s="253"/>
      <c r="F2539" s="253"/>
      <c r="G2539" s="253"/>
      <c r="H2539" s="253"/>
      <c r="I2539" s="253"/>
    </row>
    <row r="2540" spans="1:9" x14ac:dyDescent="0.2">
      <c r="A2540" s="253"/>
      <c r="B2540" s="253"/>
      <c r="C2540" s="253"/>
      <c r="D2540" s="253"/>
      <c r="E2540" s="253"/>
      <c r="F2540" s="253"/>
      <c r="G2540" s="253"/>
      <c r="H2540" s="253"/>
      <c r="I2540" s="253"/>
    </row>
    <row r="2541" spans="1:9" x14ac:dyDescent="0.2">
      <c r="A2541" s="253"/>
      <c r="B2541" s="253"/>
      <c r="C2541" s="253"/>
      <c r="D2541" s="253"/>
      <c r="E2541" s="253"/>
      <c r="F2541" s="253"/>
      <c r="G2541" s="253"/>
      <c r="H2541" s="253"/>
      <c r="I2541" s="253"/>
    </row>
    <row r="2542" spans="1:9" x14ac:dyDescent="0.2">
      <c r="A2542" s="253"/>
      <c r="B2542" s="253"/>
      <c r="C2542" s="253"/>
      <c r="D2542" s="253"/>
      <c r="E2542" s="253"/>
      <c r="F2542" s="253"/>
      <c r="G2542" s="253"/>
      <c r="H2542" s="253"/>
      <c r="I2542" s="253"/>
    </row>
    <row r="2543" spans="1:9" x14ac:dyDescent="0.2">
      <c r="A2543" s="253"/>
      <c r="B2543" s="253"/>
      <c r="C2543" s="253"/>
      <c r="D2543" s="253"/>
      <c r="E2543" s="253"/>
      <c r="F2543" s="253"/>
      <c r="G2543" s="253"/>
      <c r="H2543" s="253"/>
      <c r="I2543" s="253"/>
    </row>
    <row r="2544" spans="1:9" x14ac:dyDescent="0.2">
      <c r="A2544" s="253"/>
      <c r="B2544" s="253"/>
      <c r="C2544" s="253"/>
      <c r="D2544" s="253"/>
      <c r="E2544" s="253"/>
      <c r="F2544" s="253"/>
      <c r="G2544" s="253"/>
      <c r="H2544" s="253"/>
      <c r="I2544" s="253"/>
    </row>
    <row r="2545" spans="1:9" x14ac:dyDescent="0.2">
      <c r="A2545" s="253"/>
      <c r="B2545" s="253"/>
      <c r="C2545" s="253"/>
      <c r="D2545" s="253"/>
      <c r="E2545" s="253"/>
      <c r="F2545" s="253"/>
      <c r="G2545" s="253"/>
      <c r="H2545" s="253"/>
      <c r="I2545" s="253"/>
    </row>
    <row r="2546" spans="1:9" x14ac:dyDescent="0.2">
      <c r="A2546" s="253"/>
      <c r="B2546" s="253"/>
      <c r="C2546" s="253"/>
      <c r="D2546" s="253"/>
      <c r="E2546" s="253"/>
      <c r="F2546" s="253"/>
      <c r="G2546" s="253"/>
      <c r="H2546" s="253"/>
      <c r="I2546" s="253"/>
    </row>
    <row r="2547" spans="1:9" x14ac:dyDescent="0.2">
      <c r="A2547" s="253"/>
      <c r="B2547" s="253"/>
      <c r="C2547" s="253"/>
      <c r="D2547" s="253"/>
      <c r="E2547" s="253"/>
      <c r="F2547" s="253"/>
      <c r="G2547" s="253"/>
      <c r="H2547" s="253"/>
      <c r="I2547" s="253"/>
    </row>
    <row r="2548" spans="1:9" x14ac:dyDescent="0.2">
      <c r="A2548" s="253"/>
      <c r="B2548" s="253"/>
      <c r="C2548" s="253"/>
      <c r="D2548" s="253"/>
      <c r="E2548" s="253"/>
      <c r="F2548" s="253"/>
      <c r="G2548" s="253"/>
      <c r="H2548" s="253"/>
      <c r="I2548" s="253"/>
    </row>
    <row r="2549" spans="1:9" x14ac:dyDescent="0.2">
      <c r="A2549" s="253"/>
      <c r="B2549" s="253"/>
      <c r="C2549" s="253"/>
      <c r="D2549" s="253"/>
      <c r="E2549" s="253"/>
      <c r="F2549" s="253"/>
      <c r="G2549" s="253"/>
      <c r="H2549" s="253"/>
      <c r="I2549" s="253"/>
    </row>
    <row r="2550" spans="1:9" x14ac:dyDescent="0.2">
      <c r="A2550" s="253"/>
      <c r="B2550" s="253"/>
      <c r="C2550" s="253"/>
      <c r="D2550" s="253"/>
      <c r="E2550" s="253"/>
      <c r="F2550" s="253"/>
      <c r="G2550" s="253"/>
      <c r="H2550" s="253"/>
      <c r="I2550" s="253"/>
    </row>
    <row r="2551" spans="1:9" x14ac:dyDescent="0.2">
      <c r="A2551" s="253"/>
      <c r="B2551" s="253"/>
      <c r="C2551" s="253"/>
      <c r="D2551" s="253"/>
      <c r="E2551" s="253"/>
      <c r="F2551" s="253"/>
      <c r="G2551" s="253"/>
      <c r="H2551" s="253"/>
      <c r="I2551" s="253"/>
    </row>
    <row r="2552" spans="1:9" x14ac:dyDescent="0.2">
      <c r="A2552" s="253"/>
      <c r="B2552" s="253"/>
      <c r="C2552" s="253"/>
      <c r="D2552" s="253"/>
      <c r="E2552" s="253"/>
      <c r="F2552" s="253"/>
      <c r="G2552" s="253"/>
      <c r="H2552" s="253"/>
      <c r="I2552" s="253"/>
    </row>
    <row r="2553" spans="1:9" x14ac:dyDescent="0.2">
      <c r="A2553" s="253"/>
      <c r="B2553" s="253"/>
      <c r="C2553" s="253"/>
      <c r="D2553" s="253"/>
      <c r="E2553" s="253"/>
      <c r="F2553" s="253"/>
      <c r="G2553" s="253"/>
      <c r="H2553" s="253"/>
      <c r="I2553" s="253"/>
    </row>
    <row r="2554" spans="1:9" x14ac:dyDescent="0.2">
      <c r="A2554" s="253"/>
      <c r="B2554" s="253"/>
      <c r="C2554" s="253"/>
      <c r="D2554" s="253"/>
      <c r="E2554" s="253"/>
      <c r="F2554" s="253"/>
      <c r="G2554" s="253"/>
      <c r="H2554" s="253"/>
      <c r="I2554" s="253"/>
    </row>
    <row r="2555" spans="1:9" x14ac:dyDescent="0.2">
      <c r="A2555" s="253"/>
      <c r="B2555" s="253"/>
      <c r="C2555" s="253"/>
      <c r="D2555" s="253"/>
      <c r="E2555" s="253"/>
      <c r="F2555" s="253"/>
      <c r="G2555" s="253"/>
      <c r="H2555" s="253"/>
      <c r="I2555" s="253"/>
    </row>
    <row r="2556" spans="1:9" x14ac:dyDescent="0.2">
      <c r="A2556" s="253"/>
      <c r="B2556" s="253"/>
      <c r="C2556" s="253"/>
      <c r="D2556" s="253"/>
      <c r="E2556" s="253"/>
      <c r="F2556" s="253"/>
      <c r="G2556" s="253"/>
      <c r="H2556" s="253"/>
      <c r="I2556" s="253"/>
    </row>
    <row r="2557" spans="1:9" x14ac:dyDescent="0.2">
      <c r="A2557" s="253"/>
      <c r="B2557" s="253"/>
      <c r="C2557" s="253"/>
      <c r="D2557" s="253"/>
      <c r="E2557" s="253"/>
      <c r="F2557" s="253"/>
      <c r="G2557" s="253"/>
      <c r="H2557" s="253"/>
      <c r="I2557" s="253"/>
    </row>
    <row r="2558" spans="1:9" x14ac:dyDescent="0.2">
      <c r="A2558" s="253"/>
      <c r="B2558" s="253"/>
      <c r="C2558" s="253"/>
      <c r="D2558" s="253"/>
      <c r="E2558" s="253"/>
      <c r="F2558" s="253"/>
      <c r="G2558" s="253"/>
      <c r="H2558" s="253"/>
      <c r="I2558" s="253"/>
    </row>
    <row r="2559" spans="1:9" x14ac:dyDescent="0.2">
      <c r="A2559" s="253"/>
      <c r="B2559" s="253"/>
      <c r="C2559" s="253"/>
      <c r="D2559" s="253"/>
      <c r="E2559" s="253"/>
      <c r="F2559" s="253"/>
      <c r="G2559" s="253"/>
      <c r="H2559" s="253"/>
      <c r="I2559" s="253"/>
    </row>
    <row r="2560" spans="1:9" x14ac:dyDescent="0.2">
      <c r="A2560" s="253"/>
      <c r="B2560" s="253"/>
      <c r="C2560" s="253"/>
      <c r="D2560" s="253"/>
      <c r="E2560" s="253"/>
      <c r="F2560" s="253"/>
      <c r="G2560" s="253"/>
      <c r="H2560" s="253"/>
      <c r="I2560" s="253"/>
    </row>
    <row r="2561" spans="1:9" x14ac:dyDescent="0.2">
      <c r="A2561" s="253"/>
      <c r="B2561" s="253"/>
      <c r="C2561" s="253"/>
      <c r="D2561" s="253"/>
      <c r="E2561" s="253"/>
      <c r="F2561" s="253"/>
      <c r="G2561" s="253"/>
      <c r="H2561" s="253"/>
      <c r="I2561" s="253"/>
    </row>
    <row r="2562" spans="1:9" x14ac:dyDescent="0.2">
      <c r="A2562" s="253"/>
      <c r="B2562" s="253"/>
      <c r="C2562" s="253"/>
      <c r="D2562" s="253"/>
      <c r="E2562" s="253"/>
      <c r="F2562" s="253"/>
      <c r="G2562" s="253"/>
      <c r="H2562" s="253"/>
      <c r="I2562" s="253"/>
    </row>
    <row r="2563" spans="1:9" x14ac:dyDescent="0.2">
      <c r="A2563" s="253"/>
      <c r="B2563" s="253"/>
      <c r="C2563" s="253"/>
      <c r="D2563" s="253"/>
      <c r="E2563" s="253"/>
      <c r="F2563" s="253"/>
      <c r="G2563" s="253"/>
      <c r="H2563" s="253"/>
      <c r="I2563" s="253"/>
    </row>
    <row r="2564" spans="1:9" x14ac:dyDescent="0.2">
      <c r="A2564" s="253"/>
      <c r="B2564" s="253"/>
      <c r="C2564" s="253"/>
      <c r="D2564" s="253"/>
      <c r="E2564" s="253"/>
      <c r="F2564" s="253"/>
      <c r="G2564" s="253"/>
      <c r="H2564" s="253"/>
      <c r="I2564" s="253"/>
    </row>
    <row r="2565" spans="1:9" x14ac:dyDescent="0.2">
      <c r="A2565" s="253"/>
      <c r="B2565" s="253"/>
      <c r="C2565" s="253"/>
      <c r="D2565" s="253"/>
      <c r="E2565" s="253"/>
      <c r="F2565" s="253"/>
      <c r="G2565" s="253"/>
      <c r="H2565" s="253"/>
      <c r="I2565" s="253"/>
    </row>
    <row r="2566" spans="1:9" x14ac:dyDescent="0.2">
      <c r="A2566" s="253"/>
      <c r="B2566" s="253"/>
      <c r="C2566" s="253"/>
      <c r="D2566" s="253"/>
      <c r="E2566" s="253"/>
      <c r="F2566" s="253"/>
      <c r="G2566" s="253"/>
      <c r="H2566" s="253"/>
      <c r="I2566" s="253"/>
    </row>
    <row r="2567" spans="1:9" x14ac:dyDescent="0.2">
      <c r="A2567" s="253"/>
      <c r="B2567" s="253"/>
      <c r="C2567" s="253"/>
      <c r="D2567" s="253"/>
      <c r="E2567" s="253"/>
      <c r="F2567" s="253"/>
      <c r="G2567" s="253"/>
      <c r="H2567" s="253"/>
      <c r="I2567" s="253"/>
    </row>
    <row r="2568" spans="1:9" x14ac:dyDescent="0.2">
      <c r="A2568" s="253"/>
      <c r="B2568" s="253"/>
      <c r="C2568" s="253"/>
      <c r="D2568" s="253"/>
      <c r="E2568" s="253"/>
      <c r="F2568" s="253"/>
      <c r="G2568" s="253"/>
      <c r="H2568" s="253"/>
      <c r="I2568" s="253"/>
    </row>
    <row r="2569" spans="1:9" x14ac:dyDescent="0.2">
      <c r="A2569" s="253"/>
      <c r="B2569" s="253"/>
      <c r="C2569" s="253"/>
      <c r="D2569" s="253"/>
      <c r="E2569" s="253"/>
      <c r="F2569" s="253"/>
      <c r="G2569" s="253"/>
      <c r="H2569" s="253"/>
      <c r="I2569" s="253"/>
    </row>
    <row r="2570" spans="1:9" x14ac:dyDescent="0.2">
      <c r="A2570" s="253"/>
      <c r="B2570" s="253"/>
      <c r="C2570" s="253"/>
      <c r="D2570" s="253"/>
      <c r="E2570" s="253"/>
      <c r="F2570" s="253"/>
      <c r="G2570" s="253"/>
      <c r="H2570" s="253"/>
      <c r="I2570" s="253"/>
    </row>
    <row r="2571" spans="1:9" x14ac:dyDescent="0.2">
      <c r="A2571" s="253"/>
      <c r="B2571" s="253"/>
      <c r="C2571" s="253"/>
      <c r="D2571" s="253"/>
      <c r="E2571" s="253"/>
      <c r="F2571" s="253"/>
      <c r="G2571" s="253"/>
      <c r="H2571" s="253"/>
      <c r="I2571" s="253"/>
    </row>
    <row r="2572" spans="1:9" x14ac:dyDescent="0.2">
      <c r="A2572" s="253"/>
      <c r="B2572" s="253"/>
      <c r="C2572" s="253"/>
      <c r="D2572" s="253"/>
      <c r="E2572" s="253"/>
      <c r="F2572" s="253"/>
      <c r="G2572" s="253"/>
      <c r="H2572" s="253"/>
      <c r="I2572" s="253"/>
    </row>
    <row r="2573" spans="1:9" x14ac:dyDescent="0.2">
      <c r="A2573" s="253"/>
      <c r="B2573" s="253"/>
      <c r="C2573" s="253"/>
      <c r="D2573" s="253"/>
      <c r="E2573" s="253"/>
      <c r="F2573" s="253"/>
      <c r="G2573" s="253"/>
      <c r="H2573" s="253"/>
      <c r="I2573" s="253"/>
    </row>
    <row r="2574" spans="1:9" x14ac:dyDescent="0.2">
      <c r="A2574" s="253"/>
      <c r="B2574" s="253"/>
      <c r="C2574" s="253"/>
      <c r="D2574" s="253"/>
      <c r="E2574" s="253"/>
      <c r="F2574" s="253"/>
      <c r="G2574" s="253"/>
      <c r="H2574" s="253"/>
      <c r="I2574" s="253"/>
    </row>
    <row r="2575" spans="1:9" x14ac:dyDescent="0.2">
      <c r="A2575" s="253"/>
      <c r="B2575" s="253"/>
      <c r="C2575" s="253"/>
      <c r="D2575" s="253"/>
      <c r="E2575" s="253"/>
      <c r="F2575" s="253"/>
      <c r="G2575" s="253"/>
      <c r="H2575" s="253"/>
      <c r="I2575" s="253"/>
    </row>
    <row r="2576" spans="1:9" x14ac:dyDescent="0.2">
      <c r="A2576" s="253"/>
      <c r="B2576" s="253"/>
      <c r="C2576" s="253"/>
      <c r="D2576" s="253"/>
      <c r="E2576" s="253"/>
      <c r="F2576" s="253"/>
      <c r="G2576" s="253"/>
      <c r="H2576" s="253"/>
      <c r="I2576" s="253"/>
    </row>
    <row r="2577" spans="1:9" x14ac:dyDescent="0.2">
      <c r="A2577" s="253"/>
      <c r="B2577" s="253"/>
      <c r="C2577" s="253"/>
      <c r="D2577" s="253"/>
      <c r="E2577" s="253"/>
      <c r="F2577" s="253"/>
      <c r="G2577" s="253"/>
      <c r="H2577" s="253"/>
      <c r="I2577" s="253"/>
    </row>
    <row r="2578" spans="1:9" x14ac:dyDescent="0.2">
      <c r="A2578" s="253"/>
      <c r="B2578" s="253"/>
      <c r="C2578" s="253"/>
      <c r="D2578" s="253"/>
      <c r="E2578" s="253"/>
      <c r="F2578" s="253"/>
      <c r="G2578" s="253"/>
      <c r="H2578" s="253"/>
      <c r="I2578" s="253"/>
    </row>
    <row r="2579" spans="1:9" x14ac:dyDescent="0.2">
      <c r="A2579" s="253"/>
      <c r="B2579" s="253"/>
      <c r="C2579" s="253"/>
      <c r="D2579" s="253"/>
      <c r="E2579" s="253"/>
      <c r="F2579" s="253"/>
      <c r="G2579" s="253"/>
      <c r="H2579" s="253"/>
      <c r="I2579" s="253"/>
    </row>
    <row r="2580" spans="1:9" x14ac:dyDescent="0.2">
      <c r="A2580" s="253"/>
      <c r="B2580" s="253"/>
      <c r="C2580" s="253"/>
      <c r="D2580" s="253"/>
      <c r="E2580" s="253"/>
      <c r="F2580" s="253"/>
      <c r="G2580" s="253"/>
      <c r="H2580" s="253"/>
      <c r="I2580" s="253"/>
    </row>
    <row r="2581" spans="1:9" x14ac:dyDescent="0.2">
      <c r="A2581" s="253"/>
      <c r="B2581" s="253"/>
      <c r="C2581" s="253"/>
      <c r="D2581" s="253"/>
      <c r="E2581" s="253"/>
      <c r="F2581" s="253"/>
      <c r="G2581" s="253"/>
      <c r="H2581" s="253"/>
      <c r="I2581" s="253"/>
    </row>
    <row r="2582" spans="1:9" x14ac:dyDescent="0.2">
      <c r="A2582" s="253"/>
      <c r="B2582" s="253"/>
      <c r="C2582" s="253"/>
      <c r="D2582" s="253"/>
      <c r="E2582" s="253"/>
      <c r="F2582" s="253"/>
      <c r="G2582" s="253"/>
      <c r="H2582" s="253"/>
      <c r="I2582" s="253"/>
    </row>
    <row r="2583" spans="1:9" x14ac:dyDescent="0.2">
      <c r="A2583" s="253"/>
      <c r="B2583" s="253"/>
      <c r="C2583" s="253"/>
      <c r="D2583" s="253"/>
      <c r="E2583" s="253"/>
      <c r="F2583" s="253"/>
      <c r="G2583" s="253"/>
      <c r="H2583" s="253"/>
      <c r="I2583" s="253"/>
    </row>
    <row r="2584" spans="1:9" x14ac:dyDescent="0.2">
      <c r="A2584" s="253"/>
      <c r="B2584" s="253"/>
      <c r="C2584" s="253"/>
      <c r="D2584" s="253"/>
      <c r="E2584" s="253"/>
      <c r="F2584" s="253"/>
      <c r="G2584" s="253"/>
      <c r="H2584" s="253"/>
      <c r="I2584" s="253"/>
    </row>
    <row r="2585" spans="1:9" x14ac:dyDescent="0.2">
      <c r="A2585" s="253"/>
      <c r="B2585" s="253"/>
      <c r="C2585" s="253"/>
      <c r="D2585" s="253"/>
      <c r="E2585" s="253"/>
      <c r="F2585" s="253"/>
      <c r="G2585" s="253"/>
      <c r="H2585" s="253"/>
      <c r="I2585" s="253"/>
    </row>
    <row r="2586" spans="1:9" x14ac:dyDescent="0.2">
      <c r="A2586" s="253"/>
      <c r="B2586" s="253"/>
      <c r="C2586" s="253"/>
      <c r="D2586" s="253"/>
      <c r="E2586" s="253"/>
      <c r="F2586" s="253"/>
      <c r="G2586" s="253"/>
      <c r="H2586" s="253"/>
      <c r="I2586" s="253"/>
    </row>
    <row r="2587" spans="1:9" x14ac:dyDescent="0.2">
      <c r="A2587" s="253"/>
      <c r="B2587" s="253"/>
      <c r="C2587" s="253"/>
      <c r="D2587" s="253"/>
      <c r="E2587" s="253"/>
      <c r="F2587" s="253"/>
      <c r="G2587" s="253"/>
      <c r="H2587" s="253"/>
      <c r="I2587" s="253"/>
    </row>
    <row r="2588" spans="1:9" x14ac:dyDescent="0.2">
      <c r="A2588" s="253"/>
      <c r="B2588" s="253"/>
      <c r="C2588" s="253"/>
      <c r="D2588" s="253"/>
      <c r="E2588" s="253"/>
      <c r="F2588" s="253"/>
      <c r="G2588" s="253"/>
      <c r="H2588" s="253"/>
      <c r="I2588" s="253"/>
    </row>
    <row r="2589" spans="1:9" x14ac:dyDescent="0.2">
      <c r="A2589" s="253"/>
      <c r="B2589" s="253"/>
      <c r="C2589" s="253"/>
      <c r="D2589" s="253"/>
      <c r="E2589" s="253"/>
      <c r="F2589" s="253"/>
      <c r="G2589" s="253"/>
      <c r="H2589" s="253"/>
      <c r="I2589" s="253"/>
    </row>
    <row r="2590" spans="1:9" x14ac:dyDescent="0.2">
      <c r="A2590" s="253"/>
      <c r="B2590" s="253"/>
      <c r="C2590" s="253"/>
      <c r="D2590" s="253"/>
      <c r="E2590" s="253"/>
      <c r="F2590" s="253"/>
      <c r="G2590" s="253"/>
      <c r="H2590" s="253"/>
      <c r="I2590" s="253"/>
    </row>
    <row r="2591" spans="1:9" x14ac:dyDescent="0.2">
      <c r="A2591" s="253"/>
      <c r="B2591" s="253"/>
      <c r="C2591" s="253"/>
      <c r="D2591" s="253"/>
      <c r="E2591" s="253"/>
      <c r="F2591" s="253"/>
      <c r="G2591" s="253"/>
      <c r="H2591" s="253"/>
      <c r="I2591" s="253"/>
    </row>
    <row r="2592" spans="1:9" x14ac:dyDescent="0.2">
      <c r="A2592" s="253"/>
      <c r="B2592" s="253"/>
      <c r="C2592" s="253"/>
      <c r="D2592" s="253"/>
      <c r="E2592" s="253"/>
      <c r="F2592" s="253"/>
      <c r="G2592" s="253"/>
      <c r="H2592" s="253"/>
      <c r="I2592" s="253"/>
    </row>
    <row r="2593" spans="1:9" x14ac:dyDescent="0.2">
      <c r="A2593" s="253"/>
      <c r="B2593" s="253"/>
      <c r="C2593" s="253"/>
      <c r="D2593" s="253"/>
      <c r="E2593" s="253"/>
      <c r="F2593" s="253"/>
      <c r="G2593" s="253"/>
      <c r="H2593" s="253"/>
      <c r="I2593" s="253"/>
    </row>
    <row r="2594" spans="1:9" x14ac:dyDescent="0.2">
      <c r="A2594" s="253"/>
      <c r="B2594" s="253"/>
      <c r="C2594" s="253"/>
      <c r="D2594" s="253"/>
      <c r="E2594" s="253"/>
      <c r="F2594" s="253"/>
      <c r="G2594" s="253"/>
      <c r="H2594" s="253"/>
      <c r="I2594" s="253"/>
    </row>
    <row r="2595" spans="1:9" x14ac:dyDescent="0.2">
      <c r="A2595" s="253"/>
      <c r="B2595" s="253"/>
      <c r="C2595" s="253"/>
      <c r="D2595" s="253"/>
      <c r="E2595" s="253"/>
      <c r="F2595" s="253"/>
      <c r="G2595" s="253"/>
      <c r="H2595" s="253"/>
      <c r="I2595" s="253"/>
    </row>
    <row r="2596" spans="1:9" x14ac:dyDescent="0.2">
      <c r="A2596" s="253"/>
      <c r="B2596" s="253"/>
      <c r="C2596" s="253"/>
      <c r="D2596" s="253"/>
      <c r="E2596" s="253"/>
      <c r="F2596" s="253"/>
      <c r="G2596" s="253"/>
      <c r="H2596" s="253"/>
      <c r="I2596" s="253"/>
    </row>
    <row r="2597" spans="1:9" x14ac:dyDescent="0.2">
      <c r="A2597" s="253"/>
      <c r="B2597" s="253"/>
      <c r="C2597" s="253"/>
      <c r="D2597" s="253"/>
      <c r="E2597" s="253"/>
      <c r="F2597" s="253"/>
      <c r="G2597" s="253"/>
      <c r="H2597" s="253"/>
      <c r="I2597" s="253"/>
    </row>
    <row r="2598" spans="1:9" x14ac:dyDescent="0.2">
      <c r="A2598" s="253"/>
      <c r="B2598" s="253"/>
      <c r="C2598" s="253"/>
      <c r="D2598" s="253"/>
      <c r="E2598" s="253"/>
      <c r="F2598" s="253"/>
      <c r="G2598" s="253"/>
      <c r="H2598" s="253"/>
      <c r="I2598" s="253"/>
    </row>
    <row r="2599" spans="1:9" x14ac:dyDescent="0.2">
      <c r="A2599" s="253"/>
      <c r="B2599" s="253"/>
      <c r="C2599" s="253"/>
      <c r="D2599" s="253"/>
      <c r="E2599" s="253"/>
      <c r="F2599" s="253"/>
      <c r="G2599" s="253"/>
      <c r="H2599" s="253"/>
      <c r="I2599" s="253"/>
    </row>
    <row r="2600" spans="1:9" x14ac:dyDescent="0.2">
      <c r="A2600" s="253"/>
      <c r="B2600" s="253"/>
      <c r="C2600" s="253"/>
      <c r="D2600" s="253"/>
      <c r="E2600" s="253"/>
      <c r="F2600" s="253"/>
      <c r="G2600" s="253"/>
      <c r="H2600" s="253"/>
      <c r="I2600" s="253"/>
    </row>
    <row r="2601" spans="1:9" x14ac:dyDescent="0.2">
      <c r="A2601" s="253"/>
      <c r="B2601" s="253"/>
      <c r="C2601" s="253"/>
      <c r="D2601" s="253"/>
      <c r="E2601" s="253"/>
      <c r="F2601" s="253"/>
      <c r="G2601" s="253"/>
      <c r="H2601" s="253"/>
      <c r="I2601" s="253"/>
    </row>
    <row r="2602" spans="1:9" x14ac:dyDescent="0.2">
      <c r="A2602" s="253"/>
      <c r="B2602" s="253"/>
      <c r="C2602" s="253"/>
      <c r="D2602" s="253"/>
      <c r="E2602" s="253"/>
      <c r="F2602" s="253"/>
      <c r="G2602" s="253"/>
      <c r="H2602" s="253"/>
      <c r="I2602" s="253"/>
    </row>
    <row r="2603" spans="1:9" x14ac:dyDescent="0.2">
      <c r="A2603" s="253"/>
      <c r="B2603" s="253"/>
      <c r="C2603" s="253"/>
      <c r="D2603" s="253"/>
      <c r="E2603" s="253"/>
      <c r="F2603" s="253"/>
      <c r="G2603" s="253"/>
      <c r="H2603" s="253"/>
      <c r="I2603" s="253"/>
    </row>
    <row r="2604" spans="1:9" x14ac:dyDescent="0.2">
      <c r="A2604" s="253"/>
      <c r="B2604" s="253"/>
      <c r="C2604" s="253"/>
      <c r="D2604" s="253"/>
      <c r="E2604" s="253"/>
      <c r="F2604" s="253"/>
      <c r="G2604" s="253"/>
      <c r="H2604" s="253"/>
      <c r="I2604" s="253"/>
    </row>
    <row r="2605" spans="1:9" x14ac:dyDescent="0.2">
      <c r="A2605" s="253"/>
      <c r="B2605" s="253"/>
      <c r="C2605" s="253"/>
      <c r="D2605" s="253"/>
      <c r="E2605" s="253"/>
      <c r="F2605" s="253"/>
      <c r="G2605" s="253"/>
      <c r="H2605" s="253"/>
      <c r="I2605" s="253"/>
    </row>
    <row r="2606" spans="1:9" x14ac:dyDescent="0.2">
      <c r="A2606" s="253"/>
      <c r="B2606" s="253"/>
      <c r="C2606" s="253"/>
      <c r="D2606" s="253"/>
      <c r="E2606" s="253"/>
      <c r="F2606" s="253"/>
      <c r="G2606" s="253"/>
      <c r="H2606" s="253"/>
      <c r="I2606" s="253"/>
    </row>
    <row r="2607" spans="1:9" x14ac:dyDescent="0.2">
      <c r="A2607" s="253"/>
      <c r="B2607" s="253"/>
      <c r="C2607" s="253"/>
      <c r="D2607" s="253"/>
      <c r="E2607" s="253"/>
      <c r="F2607" s="253"/>
      <c r="G2607" s="253"/>
      <c r="H2607" s="253"/>
      <c r="I2607" s="253"/>
    </row>
    <row r="2608" spans="1:9" x14ac:dyDescent="0.2">
      <c r="A2608" s="253"/>
      <c r="B2608" s="253"/>
      <c r="C2608" s="253"/>
      <c r="D2608" s="253"/>
      <c r="E2608" s="253"/>
      <c r="F2608" s="253"/>
      <c r="G2608" s="253"/>
      <c r="H2608" s="253"/>
      <c r="I2608" s="253"/>
    </row>
    <row r="2609" spans="1:9" x14ac:dyDescent="0.2">
      <c r="A2609" s="253"/>
      <c r="B2609" s="253"/>
      <c r="C2609" s="253"/>
      <c r="D2609" s="253"/>
      <c r="E2609" s="253"/>
      <c r="F2609" s="253"/>
      <c r="G2609" s="253"/>
      <c r="H2609" s="253"/>
      <c r="I2609" s="253"/>
    </row>
    <row r="2610" spans="1:9" x14ac:dyDescent="0.2">
      <c r="A2610" s="253"/>
      <c r="B2610" s="253"/>
      <c r="C2610" s="253"/>
      <c r="D2610" s="253"/>
      <c r="E2610" s="253"/>
      <c r="F2610" s="253"/>
      <c r="G2610" s="253"/>
      <c r="H2610" s="253"/>
      <c r="I2610" s="253"/>
    </row>
    <row r="2611" spans="1:9" x14ac:dyDescent="0.2">
      <c r="A2611" s="253"/>
      <c r="B2611" s="253"/>
      <c r="C2611" s="253"/>
      <c r="D2611" s="253"/>
      <c r="E2611" s="253"/>
      <c r="F2611" s="253"/>
      <c r="G2611" s="253"/>
      <c r="H2611" s="253"/>
      <c r="I2611" s="253"/>
    </row>
    <row r="2612" spans="1:9" x14ac:dyDescent="0.2">
      <c r="A2612" s="253"/>
      <c r="B2612" s="253"/>
      <c r="C2612" s="253"/>
      <c r="D2612" s="253"/>
      <c r="E2612" s="253"/>
      <c r="F2612" s="253"/>
      <c r="G2612" s="253"/>
      <c r="H2612" s="253"/>
      <c r="I2612" s="253"/>
    </row>
    <row r="2613" spans="1:9" x14ac:dyDescent="0.2">
      <c r="A2613" s="253"/>
      <c r="B2613" s="253"/>
      <c r="C2613" s="253"/>
      <c r="D2613" s="253"/>
      <c r="E2613" s="253"/>
      <c r="F2613" s="253"/>
      <c r="G2613" s="253"/>
      <c r="H2613" s="253"/>
      <c r="I2613" s="253"/>
    </row>
    <row r="2614" spans="1:9" x14ac:dyDescent="0.2">
      <c r="A2614" s="253"/>
      <c r="B2614" s="253"/>
      <c r="C2614" s="253"/>
      <c r="D2614" s="253"/>
      <c r="E2614" s="253"/>
      <c r="F2614" s="253"/>
      <c r="G2614" s="253"/>
      <c r="H2614" s="253"/>
      <c r="I2614" s="253"/>
    </row>
    <row r="2615" spans="1:9" x14ac:dyDescent="0.2">
      <c r="A2615" s="253"/>
      <c r="B2615" s="253"/>
      <c r="C2615" s="253"/>
      <c r="D2615" s="253"/>
      <c r="E2615" s="253"/>
      <c r="F2615" s="253"/>
      <c r="G2615" s="253"/>
      <c r="H2615" s="253"/>
      <c r="I2615" s="253"/>
    </row>
    <row r="2616" spans="1:9" x14ac:dyDescent="0.2">
      <c r="A2616" s="253"/>
      <c r="B2616" s="253"/>
      <c r="C2616" s="253"/>
      <c r="D2616" s="253"/>
      <c r="E2616" s="253"/>
      <c r="F2616" s="253"/>
      <c r="G2616" s="253"/>
      <c r="H2616" s="253"/>
      <c r="I2616" s="253"/>
    </row>
    <row r="2617" spans="1:9" x14ac:dyDescent="0.2">
      <c r="A2617" s="253"/>
      <c r="B2617" s="253"/>
      <c r="C2617" s="253"/>
      <c r="D2617" s="253"/>
      <c r="E2617" s="253"/>
      <c r="F2617" s="253"/>
      <c r="G2617" s="253"/>
      <c r="H2617" s="253"/>
      <c r="I2617" s="253"/>
    </row>
    <row r="2618" spans="1:9" x14ac:dyDescent="0.2">
      <c r="A2618" s="253"/>
      <c r="B2618" s="253"/>
      <c r="C2618" s="253"/>
      <c r="D2618" s="253"/>
      <c r="E2618" s="253"/>
      <c r="F2618" s="253"/>
      <c r="G2618" s="253"/>
      <c r="H2618" s="253"/>
      <c r="I2618" s="253"/>
    </row>
    <row r="2619" spans="1:9" x14ac:dyDescent="0.2">
      <c r="A2619" s="253"/>
      <c r="B2619" s="253"/>
      <c r="C2619" s="253"/>
      <c r="D2619" s="253"/>
      <c r="E2619" s="253"/>
      <c r="F2619" s="253"/>
      <c r="G2619" s="253"/>
      <c r="H2619" s="253"/>
      <c r="I2619" s="253"/>
    </row>
    <row r="2620" spans="1:9" x14ac:dyDescent="0.2">
      <c r="A2620" s="253"/>
      <c r="B2620" s="253"/>
      <c r="C2620" s="253"/>
      <c r="D2620" s="253"/>
      <c r="E2620" s="253"/>
      <c r="F2620" s="253"/>
      <c r="G2620" s="253"/>
      <c r="H2620" s="253"/>
      <c r="I2620" s="253"/>
    </row>
    <row r="2621" spans="1:9" x14ac:dyDescent="0.2">
      <c r="A2621" s="253"/>
      <c r="B2621" s="253"/>
      <c r="C2621" s="253"/>
      <c r="D2621" s="253"/>
      <c r="E2621" s="253"/>
      <c r="F2621" s="253"/>
      <c r="G2621" s="253"/>
      <c r="H2621" s="253"/>
      <c r="I2621" s="253"/>
    </row>
    <row r="2622" spans="1:9" x14ac:dyDescent="0.2">
      <c r="A2622" s="253"/>
      <c r="B2622" s="253"/>
      <c r="C2622" s="253"/>
      <c r="D2622" s="253"/>
      <c r="E2622" s="253"/>
      <c r="F2622" s="253"/>
      <c r="G2622" s="253"/>
      <c r="H2622" s="253"/>
      <c r="I2622" s="253"/>
    </row>
    <row r="2623" spans="1:9" x14ac:dyDescent="0.2">
      <c r="A2623" s="253"/>
      <c r="B2623" s="253"/>
      <c r="C2623" s="253"/>
      <c r="D2623" s="253"/>
      <c r="E2623" s="253"/>
      <c r="F2623" s="253"/>
      <c r="G2623" s="253"/>
      <c r="H2623" s="253"/>
      <c r="I2623" s="253"/>
    </row>
    <row r="2624" spans="1:9" x14ac:dyDescent="0.2">
      <c r="A2624" s="253"/>
      <c r="B2624" s="253"/>
      <c r="C2624" s="253"/>
      <c r="D2624" s="253"/>
      <c r="E2624" s="253"/>
      <c r="F2624" s="253"/>
      <c r="G2624" s="253"/>
      <c r="H2624" s="253"/>
      <c r="I2624" s="253"/>
    </row>
    <row r="2625" spans="1:9" x14ac:dyDescent="0.2">
      <c r="A2625" s="253"/>
      <c r="B2625" s="253"/>
      <c r="C2625" s="253"/>
      <c r="D2625" s="253"/>
      <c r="E2625" s="253"/>
      <c r="F2625" s="253"/>
      <c r="G2625" s="253"/>
      <c r="H2625" s="253"/>
      <c r="I2625" s="253"/>
    </row>
    <row r="2626" spans="1:9" x14ac:dyDescent="0.2">
      <c r="A2626" s="253"/>
      <c r="B2626" s="253"/>
      <c r="C2626" s="253"/>
      <c r="D2626" s="253"/>
      <c r="E2626" s="253"/>
      <c r="F2626" s="253"/>
      <c r="G2626" s="253"/>
      <c r="H2626" s="253"/>
      <c r="I2626" s="253"/>
    </row>
    <row r="2627" spans="1:9" x14ac:dyDescent="0.2">
      <c r="A2627" s="253"/>
      <c r="B2627" s="253"/>
      <c r="C2627" s="253"/>
      <c r="D2627" s="253"/>
      <c r="E2627" s="253"/>
      <c r="F2627" s="253"/>
      <c r="G2627" s="253"/>
      <c r="H2627" s="253"/>
      <c r="I2627" s="253"/>
    </row>
    <row r="2628" spans="1:9" x14ac:dyDescent="0.2">
      <c r="A2628" s="253"/>
      <c r="B2628" s="253"/>
      <c r="C2628" s="253"/>
      <c r="D2628" s="253"/>
      <c r="E2628" s="253"/>
      <c r="F2628" s="253"/>
      <c r="G2628" s="253"/>
      <c r="H2628" s="253"/>
      <c r="I2628" s="253"/>
    </row>
    <row r="2629" spans="1:9" x14ac:dyDescent="0.2">
      <c r="A2629" s="253"/>
      <c r="B2629" s="253"/>
      <c r="C2629" s="253"/>
      <c r="D2629" s="253"/>
      <c r="E2629" s="253"/>
      <c r="F2629" s="253"/>
      <c r="G2629" s="253"/>
      <c r="H2629" s="253"/>
      <c r="I2629" s="253"/>
    </row>
    <row r="2630" spans="1:9" x14ac:dyDescent="0.2">
      <c r="A2630" s="253"/>
      <c r="B2630" s="253"/>
      <c r="C2630" s="253"/>
      <c r="D2630" s="253"/>
      <c r="E2630" s="253"/>
      <c r="F2630" s="253"/>
      <c r="G2630" s="253"/>
      <c r="H2630" s="253"/>
      <c r="I2630" s="253"/>
    </row>
    <row r="2631" spans="1:9" x14ac:dyDescent="0.2">
      <c r="A2631" s="253"/>
      <c r="B2631" s="253"/>
      <c r="C2631" s="253"/>
      <c r="D2631" s="253"/>
      <c r="E2631" s="253"/>
      <c r="F2631" s="253"/>
      <c r="G2631" s="253"/>
      <c r="H2631" s="253"/>
      <c r="I2631" s="253"/>
    </row>
    <row r="2632" spans="1:9" x14ac:dyDescent="0.2">
      <c r="A2632" s="253"/>
      <c r="B2632" s="253"/>
      <c r="C2632" s="253"/>
      <c r="D2632" s="253"/>
      <c r="E2632" s="253"/>
      <c r="F2632" s="253"/>
      <c r="G2632" s="253"/>
      <c r="H2632" s="253"/>
      <c r="I2632" s="253"/>
    </row>
    <row r="2633" spans="1:9" x14ac:dyDescent="0.2">
      <c r="A2633" s="253"/>
      <c r="B2633" s="253"/>
      <c r="C2633" s="253"/>
      <c r="D2633" s="253"/>
      <c r="E2633" s="253"/>
      <c r="F2633" s="253"/>
      <c r="G2633" s="253"/>
      <c r="H2633" s="253"/>
      <c r="I2633" s="253"/>
    </row>
    <row r="2634" spans="1:9" x14ac:dyDescent="0.2">
      <c r="A2634" s="253"/>
      <c r="B2634" s="253"/>
      <c r="C2634" s="253"/>
      <c r="D2634" s="253"/>
      <c r="E2634" s="253"/>
      <c r="F2634" s="253"/>
      <c r="G2634" s="253"/>
      <c r="H2634" s="253"/>
      <c r="I2634" s="253"/>
    </row>
    <row r="2635" spans="1:9" x14ac:dyDescent="0.2">
      <c r="A2635" s="253"/>
      <c r="B2635" s="253"/>
      <c r="C2635" s="253"/>
      <c r="D2635" s="253"/>
      <c r="E2635" s="253"/>
      <c r="F2635" s="253"/>
      <c r="G2635" s="253"/>
      <c r="H2635" s="253"/>
      <c r="I2635" s="253"/>
    </row>
    <row r="2636" spans="1:9" x14ac:dyDescent="0.2">
      <c r="A2636" s="253"/>
      <c r="B2636" s="253"/>
      <c r="C2636" s="253"/>
      <c r="D2636" s="253"/>
      <c r="E2636" s="253"/>
      <c r="F2636" s="253"/>
      <c r="G2636" s="253"/>
      <c r="H2636" s="253"/>
      <c r="I2636" s="253"/>
    </row>
    <row r="2637" spans="1:9" x14ac:dyDescent="0.2">
      <c r="A2637" s="253"/>
      <c r="B2637" s="253"/>
      <c r="C2637" s="253"/>
      <c r="D2637" s="253"/>
      <c r="E2637" s="253"/>
      <c r="F2637" s="253"/>
      <c r="G2637" s="253"/>
      <c r="H2637" s="253"/>
      <c r="I2637" s="253"/>
    </row>
    <row r="2638" spans="1:9" x14ac:dyDescent="0.2">
      <c r="A2638" s="253"/>
      <c r="B2638" s="253"/>
      <c r="C2638" s="253"/>
      <c r="D2638" s="253"/>
      <c r="E2638" s="253"/>
      <c r="F2638" s="253"/>
      <c r="G2638" s="253"/>
      <c r="H2638" s="253"/>
      <c r="I2638" s="253"/>
    </row>
    <row r="2639" spans="1:9" x14ac:dyDescent="0.2">
      <c r="A2639" s="253"/>
      <c r="B2639" s="253"/>
      <c r="C2639" s="253"/>
      <c r="D2639" s="253"/>
      <c r="E2639" s="253"/>
      <c r="F2639" s="253"/>
      <c r="G2639" s="253"/>
      <c r="H2639" s="253"/>
      <c r="I2639" s="253"/>
    </row>
    <row r="2640" spans="1:9" x14ac:dyDescent="0.2">
      <c r="A2640" s="253"/>
      <c r="B2640" s="253"/>
      <c r="C2640" s="253"/>
      <c r="D2640" s="253"/>
      <c r="E2640" s="253"/>
      <c r="F2640" s="253"/>
      <c r="G2640" s="253"/>
      <c r="H2640" s="253"/>
      <c r="I2640" s="253"/>
    </row>
    <row r="2641" spans="1:9" x14ac:dyDescent="0.2">
      <c r="A2641" s="253"/>
      <c r="B2641" s="253"/>
      <c r="C2641" s="253"/>
      <c r="D2641" s="253"/>
      <c r="E2641" s="253"/>
      <c r="F2641" s="253"/>
      <c r="G2641" s="253"/>
      <c r="H2641" s="253"/>
      <c r="I2641" s="253"/>
    </row>
    <row r="2642" spans="1:9" x14ac:dyDescent="0.2">
      <c r="A2642" s="253"/>
      <c r="B2642" s="253"/>
      <c r="C2642" s="253"/>
      <c r="D2642" s="253"/>
      <c r="E2642" s="253"/>
      <c r="F2642" s="253"/>
      <c r="G2642" s="253"/>
      <c r="H2642" s="253"/>
      <c r="I2642" s="253"/>
    </row>
    <row r="2643" spans="1:9" x14ac:dyDescent="0.2">
      <c r="A2643" s="253"/>
      <c r="B2643" s="253"/>
      <c r="C2643" s="253"/>
      <c r="D2643" s="253"/>
      <c r="E2643" s="253"/>
      <c r="F2643" s="253"/>
      <c r="G2643" s="253"/>
      <c r="H2643" s="253"/>
      <c r="I2643" s="253"/>
    </row>
    <row r="2644" spans="1:9" x14ac:dyDescent="0.2">
      <c r="A2644" s="253"/>
      <c r="B2644" s="253"/>
      <c r="C2644" s="253"/>
      <c r="D2644" s="253"/>
      <c r="E2644" s="253"/>
      <c r="F2644" s="253"/>
      <c r="G2644" s="253"/>
      <c r="H2644" s="253"/>
      <c r="I2644" s="253"/>
    </row>
    <row r="2645" spans="1:9" x14ac:dyDescent="0.2">
      <c r="A2645" s="253"/>
      <c r="B2645" s="253"/>
      <c r="C2645" s="253"/>
      <c r="D2645" s="253"/>
      <c r="E2645" s="253"/>
      <c r="F2645" s="253"/>
      <c r="G2645" s="253"/>
      <c r="H2645" s="253"/>
      <c r="I2645" s="253"/>
    </row>
    <row r="2646" spans="1:9" x14ac:dyDescent="0.2">
      <c r="A2646" s="253"/>
      <c r="B2646" s="253"/>
      <c r="C2646" s="253"/>
      <c r="D2646" s="253"/>
      <c r="E2646" s="253"/>
      <c r="F2646" s="253"/>
      <c r="G2646" s="253"/>
      <c r="H2646" s="253"/>
      <c r="I2646" s="253"/>
    </row>
    <row r="2647" spans="1:9" x14ac:dyDescent="0.2">
      <c r="A2647" s="253"/>
      <c r="B2647" s="253"/>
      <c r="C2647" s="253"/>
      <c r="D2647" s="253"/>
      <c r="E2647" s="253"/>
      <c r="F2647" s="253"/>
      <c r="G2647" s="253"/>
      <c r="H2647" s="253"/>
      <c r="I2647" s="253"/>
    </row>
    <row r="2648" spans="1:9" x14ac:dyDescent="0.2">
      <c r="A2648" s="253"/>
      <c r="B2648" s="253"/>
      <c r="C2648" s="253"/>
      <c r="D2648" s="253"/>
      <c r="E2648" s="253"/>
      <c r="F2648" s="253"/>
      <c r="G2648" s="253"/>
      <c r="H2648" s="253"/>
      <c r="I2648" s="253"/>
    </row>
    <row r="2649" spans="1:9" x14ac:dyDescent="0.2">
      <c r="A2649" s="253"/>
      <c r="B2649" s="253"/>
      <c r="C2649" s="253"/>
      <c r="D2649" s="253"/>
      <c r="E2649" s="253"/>
      <c r="F2649" s="253"/>
      <c r="G2649" s="253"/>
      <c r="H2649" s="253"/>
      <c r="I2649" s="253"/>
    </row>
    <row r="2650" spans="1:9" x14ac:dyDescent="0.2">
      <c r="A2650" s="253"/>
      <c r="B2650" s="253"/>
      <c r="C2650" s="253"/>
      <c r="D2650" s="253"/>
      <c r="E2650" s="253"/>
      <c r="F2650" s="253"/>
      <c r="G2650" s="253"/>
      <c r="H2650" s="253"/>
      <c r="I2650" s="253"/>
    </row>
    <row r="2651" spans="1:9" x14ac:dyDescent="0.2">
      <c r="A2651" s="253"/>
      <c r="B2651" s="253"/>
      <c r="C2651" s="253"/>
      <c r="D2651" s="253"/>
      <c r="E2651" s="253"/>
      <c r="F2651" s="253"/>
      <c r="G2651" s="253"/>
      <c r="H2651" s="253"/>
      <c r="I2651" s="253"/>
    </row>
    <row r="2652" spans="1:9" x14ac:dyDescent="0.2">
      <c r="A2652" s="253"/>
      <c r="B2652" s="253"/>
      <c r="C2652" s="253"/>
      <c r="D2652" s="253"/>
      <c r="E2652" s="253"/>
      <c r="F2652" s="253"/>
      <c r="G2652" s="253"/>
      <c r="H2652" s="253"/>
      <c r="I2652" s="253"/>
    </row>
    <row r="2653" spans="1:9" x14ac:dyDescent="0.2">
      <c r="A2653" s="253"/>
      <c r="B2653" s="253"/>
      <c r="C2653" s="253"/>
      <c r="D2653" s="253"/>
      <c r="E2653" s="253"/>
      <c r="F2653" s="253"/>
      <c r="G2653" s="253"/>
      <c r="H2653" s="253"/>
      <c r="I2653" s="253"/>
    </row>
    <row r="2654" spans="1:9" x14ac:dyDescent="0.2">
      <c r="A2654" s="253"/>
      <c r="B2654" s="253"/>
      <c r="C2654" s="253"/>
      <c r="D2654" s="253"/>
      <c r="E2654" s="253"/>
      <c r="F2654" s="253"/>
      <c r="G2654" s="253"/>
      <c r="H2654" s="253"/>
      <c r="I2654" s="253"/>
    </row>
    <row r="2655" spans="1:9" x14ac:dyDescent="0.2">
      <c r="A2655" s="253"/>
      <c r="B2655" s="253"/>
      <c r="C2655" s="253"/>
      <c r="D2655" s="253"/>
      <c r="E2655" s="253"/>
      <c r="F2655" s="253"/>
      <c r="G2655" s="253"/>
      <c r="H2655" s="253"/>
      <c r="I2655" s="253"/>
    </row>
    <row r="2656" spans="1:9" x14ac:dyDescent="0.2">
      <c r="A2656" s="253"/>
      <c r="B2656" s="253"/>
      <c r="C2656" s="253"/>
      <c r="D2656" s="253"/>
      <c r="E2656" s="253"/>
      <c r="F2656" s="253"/>
      <c r="G2656" s="253"/>
      <c r="H2656" s="253"/>
      <c r="I2656" s="253"/>
    </row>
    <row r="2657" spans="1:9" x14ac:dyDescent="0.2">
      <c r="A2657" s="253"/>
      <c r="B2657" s="253"/>
      <c r="C2657" s="253"/>
      <c r="D2657" s="253"/>
      <c r="E2657" s="253"/>
      <c r="F2657" s="253"/>
      <c r="G2657" s="253"/>
      <c r="H2657" s="253"/>
      <c r="I2657" s="253"/>
    </row>
    <row r="2658" spans="1:9" x14ac:dyDescent="0.2">
      <c r="A2658" s="253"/>
      <c r="B2658" s="253"/>
      <c r="C2658" s="253"/>
      <c r="D2658" s="253"/>
      <c r="E2658" s="253"/>
      <c r="F2658" s="253"/>
      <c r="G2658" s="253"/>
      <c r="H2658" s="253"/>
      <c r="I2658" s="253"/>
    </row>
    <row r="2659" spans="1:9" x14ac:dyDescent="0.2">
      <c r="A2659" s="253"/>
      <c r="B2659" s="253"/>
      <c r="C2659" s="253"/>
      <c r="D2659" s="253"/>
      <c r="E2659" s="253"/>
      <c r="F2659" s="253"/>
      <c r="G2659" s="253"/>
      <c r="H2659" s="253"/>
      <c r="I2659" s="253"/>
    </row>
    <row r="2660" spans="1:9" x14ac:dyDescent="0.2">
      <c r="A2660" s="253"/>
      <c r="B2660" s="253"/>
      <c r="C2660" s="253"/>
      <c r="D2660" s="253"/>
      <c r="E2660" s="253"/>
      <c r="F2660" s="253"/>
      <c r="G2660" s="253"/>
      <c r="H2660" s="253"/>
      <c r="I2660" s="253"/>
    </row>
    <row r="2661" spans="1:9" x14ac:dyDescent="0.2">
      <c r="A2661" s="253"/>
      <c r="B2661" s="253"/>
      <c r="C2661" s="253"/>
      <c r="D2661" s="253"/>
      <c r="E2661" s="253"/>
      <c r="F2661" s="253"/>
      <c r="G2661" s="253"/>
      <c r="H2661" s="253"/>
      <c r="I2661" s="253"/>
    </row>
    <row r="2662" spans="1:9" x14ac:dyDescent="0.2">
      <c r="A2662" s="253"/>
      <c r="B2662" s="253"/>
      <c r="C2662" s="253"/>
      <c r="D2662" s="253"/>
      <c r="E2662" s="253"/>
      <c r="F2662" s="253"/>
      <c r="G2662" s="253"/>
      <c r="H2662" s="253"/>
      <c r="I2662" s="253"/>
    </row>
    <row r="2663" spans="1:9" x14ac:dyDescent="0.2">
      <c r="A2663" s="253"/>
      <c r="B2663" s="253"/>
      <c r="C2663" s="253"/>
      <c r="D2663" s="253"/>
      <c r="E2663" s="253"/>
      <c r="F2663" s="253"/>
      <c r="G2663" s="253"/>
      <c r="H2663" s="253"/>
      <c r="I2663" s="253"/>
    </row>
    <row r="2664" spans="1:9" x14ac:dyDescent="0.2">
      <c r="A2664" s="253"/>
      <c r="B2664" s="253"/>
      <c r="C2664" s="253"/>
      <c r="D2664" s="253"/>
      <c r="E2664" s="253"/>
      <c r="F2664" s="253"/>
      <c r="G2664" s="253"/>
      <c r="H2664" s="253"/>
      <c r="I2664" s="253"/>
    </row>
    <row r="2665" spans="1:9" x14ac:dyDescent="0.2">
      <c r="A2665" s="253"/>
      <c r="B2665" s="253"/>
      <c r="C2665" s="253"/>
      <c r="D2665" s="253"/>
      <c r="E2665" s="253"/>
      <c r="F2665" s="253"/>
      <c r="G2665" s="253"/>
      <c r="H2665" s="253"/>
      <c r="I2665" s="253"/>
    </row>
    <row r="2666" spans="1:9" x14ac:dyDescent="0.2">
      <c r="A2666" s="253"/>
      <c r="B2666" s="253"/>
      <c r="C2666" s="253"/>
      <c r="D2666" s="253"/>
      <c r="E2666" s="253"/>
      <c r="F2666" s="253"/>
      <c r="G2666" s="253"/>
      <c r="H2666" s="253"/>
      <c r="I2666" s="253"/>
    </row>
    <row r="2667" spans="1:9" x14ac:dyDescent="0.2">
      <c r="A2667" s="253"/>
      <c r="B2667" s="253"/>
      <c r="C2667" s="253"/>
      <c r="D2667" s="253"/>
      <c r="E2667" s="253"/>
      <c r="F2667" s="253"/>
      <c r="G2667" s="253"/>
      <c r="H2667" s="253"/>
      <c r="I2667" s="253"/>
    </row>
    <row r="2668" spans="1:9" x14ac:dyDescent="0.2">
      <c r="A2668" s="253"/>
      <c r="B2668" s="253"/>
      <c r="C2668" s="253"/>
      <c r="D2668" s="253"/>
      <c r="E2668" s="253"/>
      <c r="F2668" s="253"/>
      <c r="G2668" s="253"/>
      <c r="H2668" s="253"/>
      <c r="I2668" s="253"/>
    </row>
    <row r="2669" spans="1:9" x14ac:dyDescent="0.2">
      <c r="A2669" s="253"/>
      <c r="B2669" s="253"/>
      <c r="C2669" s="253"/>
      <c r="D2669" s="253"/>
      <c r="E2669" s="253"/>
      <c r="F2669" s="253"/>
      <c r="G2669" s="253"/>
      <c r="H2669" s="253"/>
      <c r="I2669" s="253"/>
    </row>
    <row r="2670" spans="1:9" x14ac:dyDescent="0.2">
      <c r="A2670" s="253"/>
      <c r="B2670" s="253"/>
      <c r="C2670" s="253"/>
      <c r="D2670" s="253"/>
      <c r="E2670" s="253"/>
      <c r="F2670" s="253"/>
      <c r="G2670" s="253"/>
      <c r="H2670" s="253"/>
      <c r="I2670" s="253"/>
    </row>
    <row r="2671" spans="1:9" x14ac:dyDescent="0.2">
      <c r="A2671" s="253"/>
      <c r="B2671" s="253"/>
      <c r="C2671" s="253"/>
      <c r="D2671" s="253"/>
      <c r="E2671" s="253"/>
      <c r="F2671" s="253"/>
      <c r="G2671" s="253"/>
      <c r="H2671" s="253"/>
      <c r="I2671" s="253"/>
    </row>
    <row r="2672" spans="1:9" x14ac:dyDescent="0.2">
      <c r="A2672" s="253"/>
      <c r="B2672" s="253"/>
      <c r="C2672" s="253"/>
      <c r="D2672" s="253"/>
      <c r="E2672" s="253"/>
      <c r="F2672" s="253"/>
      <c r="G2672" s="253"/>
      <c r="H2672" s="253"/>
      <c r="I2672" s="253"/>
    </row>
    <row r="2673" spans="1:9" x14ac:dyDescent="0.2">
      <c r="A2673" s="253"/>
      <c r="B2673" s="253"/>
      <c r="C2673" s="253"/>
      <c r="D2673" s="253"/>
      <c r="E2673" s="253"/>
      <c r="F2673" s="253"/>
      <c r="G2673" s="253"/>
      <c r="H2673" s="253"/>
      <c r="I2673" s="253"/>
    </row>
    <row r="2674" spans="1:9" x14ac:dyDescent="0.2">
      <c r="A2674" s="253"/>
      <c r="B2674" s="253"/>
      <c r="C2674" s="253"/>
      <c r="D2674" s="253"/>
      <c r="E2674" s="253"/>
      <c r="F2674" s="253"/>
      <c r="G2674" s="253"/>
      <c r="H2674" s="253"/>
      <c r="I2674" s="253"/>
    </row>
    <row r="2675" spans="1:9" x14ac:dyDescent="0.2">
      <c r="A2675" s="253"/>
      <c r="B2675" s="253"/>
      <c r="C2675" s="253"/>
      <c r="D2675" s="253"/>
      <c r="E2675" s="253"/>
      <c r="F2675" s="253"/>
      <c r="G2675" s="253"/>
      <c r="H2675" s="253"/>
      <c r="I2675" s="253"/>
    </row>
    <row r="2676" spans="1:9" x14ac:dyDescent="0.2">
      <c r="A2676" s="253"/>
      <c r="B2676" s="253"/>
      <c r="C2676" s="253"/>
      <c r="D2676" s="253"/>
      <c r="E2676" s="253"/>
      <c r="F2676" s="253"/>
      <c r="G2676" s="253"/>
      <c r="H2676" s="253"/>
      <c r="I2676" s="253"/>
    </row>
    <row r="2677" spans="1:9" x14ac:dyDescent="0.2">
      <c r="A2677" s="253"/>
      <c r="B2677" s="253"/>
      <c r="C2677" s="253"/>
      <c r="D2677" s="253"/>
      <c r="E2677" s="253"/>
      <c r="F2677" s="253"/>
      <c r="G2677" s="253"/>
      <c r="H2677" s="253"/>
      <c r="I2677" s="253"/>
    </row>
    <row r="2678" spans="1:9" x14ac:dyDescent="0.2">
      <c r="A2678" s="253"/>
      <c r="B2678" s="253"/>
      <c r="C2678" s="253"/>
      <c r="D2678" s="253"/>
      <c r="E2678" s="253"/>
      <c r="F2678" s="253"/>
      <c r="G2678" s="253"/>
      <c r="H2678" s="253"/>
      <c r="I2678" s="253"/>
    </row>
    <row r="2679" spans="1:9" x14ac:dyDescent="0.2">
      <c r="A2679" s="253"/>
      <c r="B2679" s="253"/>
      <c r="C2679" s="253"/>
      <c r="D2679" s="253"/>
      <c r="E2679" s="253"/>
      <c r="F2679" s="253"/>
      <c r="G2679" s="253"/>
      <c r="H2679" s="253"/>
      <c r="I2679" s="253"/>
    </row>
    <row r="2680" spans="1:9" x14ac:dyDescent="0.2">
      <c r="A2680" s="253"/>
      <c r="B2680" s="253"/>
      <c r="C2680" s="253"/>
      <c r="D2680" s="253"/>
      <c r="E2680" s="253"/>
      <c r="F2680" s="253"/>
      <c r="G2680" s="253"/>
      <c r="H2680" s="253"/>
      <c r="I2680" s="253"/>
    </row>
    <row r="2681" spans="1:9" x14ac:dyDescent="0.2">
      <c r="A2681" s="253"/>
      <c r="B2681" s="253"/>
      <c r="C2681" s="253"/>
      <c r="D2681" s="253"/>
      <c r="E2681" s="253"/>
      <c r="F2681" s="253"/>
      <c r="G2681" s="253"/>
      <c r="H2681" s="253"/>
      <c r="I2681" s="253"/>
    </row>
    <row r="2682" spans="1:9" x14ac:dyDescent="0.2">
      <c r="A2682" s="253"/>
      <c r="B2682" s="253"/>
      <c r="C2682" s="253"/>
      <c r="D2682" s="253"/>
      <c r="E2682" s="253"/>
      <c r="F2682" s="253"/>
      <c r="G2682" s="253"/>
      <c r="H2682" s="253"/>
      <c r="I2682" s="253"/>
    </row>
    <row r="2683" spans="1:9" x14ac:dyDescent="0.2">
      <c r="A2683" s="253"/>
      <c r="B2683" s="253"/>
      <c r="C2683" s="253"/>
      <c r="D2683" s="253"/>
      <c r="E2683" s="253"/>
      <c r="F2683" s="253"/>
      <c r="G2683" s="253"/>
      <c r="H2683" s="253"/>
      <c r="I2683" s="253"/>
    </row>
    <row r="2684" spans="1:9" x14ac:dyDescent="0.2">
      <c r="A2684" s="253"/>
      <c r="B2684" s="253"/>
      <c r="C2684" s="253"/>
      <c r="D2684" s="253"/>
      <c r="E2684" s="253"/>
      <c r="F2684" s="253"/>
      <c r="G2684" s="253"/>
      <c r="H2684" s="253"/>
      <c r="I2684" s="253"/>
    </row>
    <row r="2685" spans="1:9" x14ac:dyDescent="0.2">
      <c r="A2685" s="253"/>
      <c r="B2685" s="253"/>
      <c r="C2685" s="253"/>
      <c r="D2685" s="253"/>
      <c r="E2685" s="253"/>
      <c r="F2685" s="253"/>
      <c r="G2685" s="253"/>
      <c r="H2685" s="253"/>
      <c r="I2685" s="253"/>
    </row>
    <row r="2686" spans="1:9" x14ac:dyDescent="0.2">
      <c r="A2686" s="253"/>
      <c r="B2686" s="253"/>
      <c r="C2686" s="253"/>
      <c r="D2686" s="253"/>
      <c r="E2686" s="253"/>
      <c r="F2686" s="253"/>
      <c r="G2686" s="253"/>
      <c r="H2686" s="253"/>
      <c r="I2686" s="253"/>
    </row>
    <row r="2687" spans="1:9" x14ac:dyDescent="0.2">
      <c r="A2687" s="253"/>
      <c r="B2687" s="253"/>
      <c r="C2687" s="253"/>
      <c r="D2687" s="253"/>
      <c r="E2687" s="253"/>
      <c r="F2687" s="253"/>
      <c r="G2687" s="253"/>
      <c r="H2687" s="253"/>
      <c r="I2687" s="253"/>
    </row>
    <row r="2688" spans="1:9" x14ac:dyDescent="0.2">
      <c r="A2688" s="253"/>
      <c r="B2688" s="253"/>
      <c r="C2688" s="253"/>
      <c r="D2688" s="253"/>
      <c r="E2688" s="253"/>
      <c r="F2688" s="253"/>
      <c r="G2688" s="253"/>
      <c r="H2688" s="253"/>
      <c r="I2688" s="253"/>
    </row>
    <row r="2689" spans="1:9" x14ac:dyDescent="0.2">
      <c r="A2689" s="253"/>
      <c r="B2689" s="253"/>
      <c r="C2689" s="253"/>
      <c r="D2689" s="253"/>
      <c r="E2689" s="253"/>
      <c r="F2689" s="253"/>
      <c r="G2689" s="253"/>
      <c r="H2689" s="253"/>
      <c r="I2689" s="253"/>
    </row>
    <row r="2690" spans="1:9" x14ac:dyDescent="0.2">
      <c r="A2690" s="253"/>
      <c r="B2690" s="253"/>
      <c r="C2690" s="253"/>
      <c r="D2690" s="253"/>
      <c r="E2690" s="253"/>
      <c r="F2690" s="253"/>
      <c r="G2690" s="253"/>
      <c r="H2690" s="253"/>
      <c r="I2690" s="253"/>
    </row>
    <row r="2691" spans="1:9" x14ac:dyDescent="0.2">
      <c r="A2691" s="253"/>
      <c r="B2691" s="253"/>
      <c r="C2691" s="253"/>
      <c r="D2691" s="253"/>
      <c r="E2691" s="253"/>
      <c r="F2691" s="253"/>
      <c r="G2691" s="253"/>
      <c r="H2691" s="253"/>
      <c r="I2691" s="253"/>
    </row>
    <row r="2692" spans="1:9" x14ac:dyDescent="0.2">
      <c r="A2692" s="253"/>
      <c r="B2692" s="253"/>
      <c r="C2692" s="253"/>
      <c r="D2692" s="253"/>
      <c r="E2692" s="253"/>
      <c r="F2692" s="253"/>
      <c r="G2692" s="253"/>
      <c r="H2692" s="253"/>
      <c r="I2692" s="253"/>
    </row>
    <row r="2693" spans="1:9" x14ac:dyDescent="0.2">
      <c r="A2693" s="253"/>
      <c r="B2693" s="253"/>
      <c r="C2693" s="253"/>
      <c r="D2693" s="253"/>
      <c r="E2693" s="253"/>
      <c r="F2693" s="253"/>
      <c r="G2693" s="253"/>
      <c r="H2693" s="253"/>
      <c r="I2693" s="253"/>
    </row>
    <row r="2694" spans="1:9" x14ac:dyDescent="0.2">
      <c r="A2694" s="253"/>
      <c r="B2694" s="253"/>
      <c r="C2694" s="253"/>
      <c r="D2694" s="253"/>
      <c r="E2694" s="253"/>
      <c r="F2694" s="253"/>
      <c r="G2694" s="253"/>
      <c r="H2694" s="253"/>
      <c r="I2694" s="253"/>
    </row>
    <row r="2695" spans="1:9" x14ac:dyDescent="0.2">
      <c r="A2695" s="253"/>
      <c r="B2695" s="253"/>
      <c r="C2695" s="253"/>
      <c r="D2695" s="253"/>
      <c r="E2695" s="253"/>
      <c r="F2695" s="253"/>
      <c r="G2695" s="253"/>
      <c r="H2695" s="253"/>
      <c r="I2695" s="253"/>
    </row>
    <row r="2696" spans="1:9" x14ac:dyDescent="0.2">
      <c r="A2696" s="253"/>
      <c r="B2696" s="253"/>
      <c r="C2696" s="253"/>
      <c r="D2696" s="253"/>
      <c r="E2696" s="253"/>
      <c r="F2696" s="253"/>
      <c r="G2696" s="253"/>
      <c r="H2696" s="253"/>
      <c r="I2696" s="253"/>
    </row>
    <row r="2697" spans="1:9" x14ac:dyDescent="0.2">
      <c r="A2697" s="253"/>
      <c r="B2697" s="253"/>
      <c r="C2697" s="253"/>
      <c r="D2697" s="253"/>
      <c r="E2697" s="253"/>
      <c r="F2697" s="253"/>
      <c r="G2697" s="253"/>
      <c r="H2697" s="253"/>
      <c r="I2697" s="253"/>
    </row>
    <row r="2698" spans="1:9" x14ac:dyDescent="0.2">
      <c r="A2698" s="253"/>
      <c r="B2698" s="253"/>
      <c r="C2698" s="253"/>
      <c r="D2698" s="253"/>
      <c r="E2698" s="253"/>
      <c r="F2698" s="253"/>
      <c r="G2698" s="253"/>
      <c r="H2698" s="253"/>
      <c r="I2698" s="253"/>
    </row>
    <row r="2699" spans="1:9" x14ac:dyDescent="0.2">
      <c r="A2699" s="253"/>
      <c r="B2699" s="253"/>
      <c r="C2699" s="253"/>
      <c r="D2699" s="253"/>
      <c r="E2699" s="253"/>
      <c r="F2699" s="253"/>
      <c r="G2699" s="253"/>
      <c r="H2699" s="253"/>
      <c r="I2699" s="253"/>
    </row>
    <row r="2700" spans="1:9" x14ac:dyDescent="0.2">
      <c r="A2700" s="253"/>
      <c r="B2700" s="253"/>
      <c r="C2700" s="253"/>
      <c r="D2700" s="253"/>
      <c r="E2700" s="253"/>
      <c r="F2700" s="253"/>
      <c r="G2700" s="253"/>
      <c r="H2700" s="253"/>
      <c r="I2700" s="253"/>
    </row>
    <row r="2701" spans="1:9" x14ac:dyDescent="0.2">
      <c r="A2701" s="253"/>
      <c r="B2701" s="253"/>
      <c r="C2701" s="253"/>
      <c r="D2701" s="253"/>
      <c r="E2701" s="253"/>
      <c r="F2701" s="253"/>
      <c r="G2701" s="253"/>
      <c r="H2701" s="253"/>
      <c r="I2701" s="253"/>
    </row>
    <row r="2702" spans="1:9" x14ac:dyDescent="0.2">
      <c r="A2702" s="253"/>
      <c r="B2702" s="253"/>
      <c r="C2702" s="253"/>
      <c r="D2702" s="253"/>
      <c r="E2702" s="253"/>
      <c r="F2702" s="253"/>
      <c r="G2702" s="253"/>
      <c r="H2702" s="253"/>
      <c r="I2702" s="253"/>
    </row>
    <row r="2703" spans="1:9" x14ac:dyDescent="0.2">
      <c r="A2703" s="253"/>
      <c r="B2703" s="253"/>
      <c r="C2703" s="253"/>
      <c r="D2703" s="253"/>
      <c r="E2703" s="253"/>
      <c r="F2703" s="253"/>
      <c r="G2703" s="253"/>
      <c r="H2703" s="253"/>
      <c r="I2703" s="253"/>
    </row>
    <row r="2704" spans="1:9" x14ac:dyDescent="0.2">
      <c r="A2704" s="253"/>
      <c r="B2704" s="253"/>
      <c r="C2704" s="253"/>
      <c r="D2704" s="253"/>
      <c r="E2704" s="253"/>
      <c r="F2704" s="253"/>
      <c r="G2704" s="253"/>
      <c r="H2704" s="253"/>
      <c r="I2704" s="253"/>
    </row>
    <row r="2705" spans="1:9" x14ac:dyDescent="0.2">
      <c r="A2705" s="253"/>
      <c r="B2705" s="253"/>
      <c r="C2705" s="253"/>
      <c r="D2705" s="253"/>
      <c r="E2705" s="253"/>
      <c r="F2705" s="253"/>
      <c r="G2705" s="253"/>
      <c r="H2705" s="253"/>
      <c r="I2705" s="253"/>
    </row>
    <row r="2706" spans="1:9" x14ac:dyDescent="0.2">
      <c r="A2706" s="253"/>
      <c r="B2706" s="253"/>
      <c r="C2706" s="253"/>
      <c r="D2706" s="253"/>
      <c r="E2706" s="253"/>
      <c r="F2706" s="253"/>
      <c r="G2706" s="253"/>
      <c r="H2706" s="253"/>
      <c r="I2706" s="253"/>
    </row>
    <row r="2707" spans="1:9" x14ac:dyDescent="0.2">
      <c r="A2707" s="253"/>
      <c r="B2707" s="253"/>
      <c r="C2707" s="253"/>
      <c r="D2707" s="253"/>
      <c r="E2707" s="253"/>
      <c r="F2707" s="253"/>
      <c r="G2707" s="253"/>
      <c r="H2707" s="253"/>
      <c r="I2707" s="253"/>
    </row>
    <row r="2708" spans="1:9" x14ac:dyDescent="0.2">
      <c r="A2708" s="253"/>
      <c r="B2708" s="253"/>
      <c r="C2708" s="253"/>
      <c r="D2708" s="253"/>
      <c r="E2708" s="253"/>
      <c r="F2708" s="253"/>
      <c r="G2708" s="253"/>
      <c r="H2708" s="253"/>
      <c r="I2708" s="253"/>
    </row>
    <row r="2709" spans="1:9" x14ac:dyDescent="0.2">
      <c r="A2709" s="253"/>
      <c r="B2709" s="253"/>
      <c r="C2709" s="253"/>
      <c r="D2709" s="253"/>
      <c r="E2709" s="253"/>
      <c r="F2709" s="253"/>
      <c r="G2709" s="253"/>
      <c r="H2709" s="253"/>
      <c r="I2709" s="253"/>
    </row>
    <row r="2710" spans="1:9" x14ac:dyDescent="0.2">
      <c r="A2710" s="253"/>
      <c r="B2710" s="253"/>
      <c r="C2710" s="253"/>
      <c r="D2710" s="253"/>
      <c r="E2710" s="253"/>
      <c r="F2710" s="253"/>
      <c r="G2710" s="253"/>
      <c r="H2710" s="253"/>
      <c r="I2710" s="253"/>
    </row>
    <row r="2711" spans="1:9" x14ac:dyDescent="0.2">
      <c r="A2711" s="253"/>
      <c r="B2711" s="253"/>
      <c r="C2711" s="253"/>
      <c r="D2711" s="253"/>
      <c r="E2711" s="253"/>
      <c r="F2711" s="253"/>
      <c r="G2711" s="253"/>
      <c r="H2711" s="253"/>
      <c r="I2711" s="253"/>
    </row>
    <row r="2712" spans="1:9" x14ac:dyDescent="0.2">
      <c r="A2712" s="253"/>
      <c r="B2712" s="253"/>
      <c r="C2712" s="253"/>
      <c r="D2712" s="253"/>
      <c r="E2712" s="253"/>
      <c r="F2712" s="253"/>
      <c r="G2712" s="253"/>
      <c r="H2712" s="253"/>
      <c r="I2712" s="253"/>
    </row>
    <row r="2713" spans="1:9" x14ac:dyDescent="0.2">
      <c r="A2713" s="253"/>
      <c r="B2713" s="253"/>
      <c r="C2713" s="253"/>
      <c r="D2713" s="253"/>
      <c r="E2713" s="253"/>
      <c r="F2713" s="253"/>
      <c r="G2713" s="253"/>
      <c r="H2713" s="253"/>
      <c r="I2713" s="253"/>
    </row>
    <row r="2714" spans="1:9" x14ac:dyDescent="0.2">
      <c r="A2714" s="253"/>
      <c r="B2714" s="253"/>
      <c r="C2714" s="253"/>
      <c r="D2714" s="253"/>
      <c r="E2714" s="253"/>
      <c r="F2714" s="253"/>
      <c r="G2714" s="253"/>
      <c r="H2714" s="253"/>
      <c r="I2714" s="253"/>
    </row>
    <row r="2715" spans="1:9" x14ac:dyDescent="0.2">
      <c r="A2715" s="253"/>
      <c r="B2715" s="253"/>
      <c r="C2715" s="253"/>
      <c r="D2715" s="253"/>
      <c r="E2715" s="253"/>
      <c r="F2715" s="253"/>
      <c r="G2715" s="253"/>
      <c r="H2715" s="253"/>
      <c r="I2715" s="253"/>
    </row>
    <row r="2716" spans="1:9" x14ac:dyDescent="0.2">
      <c r="A2716" s="253"/>
      <c r="B2716" s="253"/>
      <c r="C2716" s="253"/>
      <c r="D2716" s="253"/>
      <c r="E2716" s="253"/>
      <c r="F2716" s="253"/>
      <c r="G2716" s="253"/>
      <c r="H2716" s="253"/>
      <c r="I2716" s="253"/>
    </row>
    <row r="2717" spans="1:9" x14ac:dyDescent="0.2">
      <c r="A2717" s="253"/>
      <c r="B2717" s="253"/>
      <c r="C2717" s="253"/>
      <c r="D2717" s="253"/>
      <c r="E2717" s="253"/>
      <c r="F2717" s="253"/>
      <c r="G2717" s="253"/>
      <c r="H2717" s="253"/>
      <c r="I2717" s="253"/>
    </row>
    <row r="2718" spans="1:9" x14ac:dyDescent="0.2">
      <c r="A2718" s="253"/>
      <c r="B2718" s="253"/>
      <c r="C2718" s="253"/>
      <c r="D2718" s="253"/>
      <c r="E2718" s="253"/>
      <c r="F2718" s="253"/>
      <c r="G2718" s="253"/>
      <c r="H2718" s="253"/>
      <c r="I2718" s="253"/>
    </row>
    <row r="2719" spans="1:9" x14ac:dyDescent="0.2">
      <c r="A2719" s="253"/>
      <c r="B2719" s="253"/>
      <c r="C2719" s="253"/>
      <c r="D2719" s="253"/>
      <c r="E2719" s="253"/>
      <c r="F2719" s="253"/>
      <c r="G2719" s="253"/>
      <c r="H2719" s="253"/>
      <c r="I2719" s="253"/>
    </row>
    <row r="2720" spans="1:9" x14ac:dyDescent="0.2">
      <c r="A2720" s="253"/>
      <c r="B2720" s="253"/>
      <c r="C2720" s="253"/>
      <c r="D2720" s="253"/>
      <c r="E2720" s="253"/>
      <c r="F2720" s="253"/>
      <c r="G2720" s="253"/>
      <c r="H2720" s="253"/>
      <c r="I2720" s="253"/>
    </row>
    <row r="2721" spans="1:9" x14ac:dyDescent="0.2">
      <c r="A2721" s="253"/>
      <c r="B2721" s="253"/>
      <c r="C2721" s="253"/>
      <c r="D2721" s="253"/>
      <c r="E2721" s="253"/>
      <c r="F2721" s="253"/>
      <c r="G2721" s="253"/>
      <c r="H2721" s="253"/>
      <c r="I2721" s="253"/>
    </row>
    <row r="2722" spans="1:9" x14ac:dyDescent="0.2">
      <c r="A2722" s="253"/>
      <c r="B2722" s="253"/>
      <c r="C2722" s="253"/>
      <c r="D2722" s="253"/>
      <c r="E2722" s="253"/>
      <c r="F2722" s="253"/>
      <c r="G2722" s="253"/>
      <c r="H2722" s="253"/>
      <c r="I2722" s="253"/>
    </row>
    <row r="2723" spans="1:9" x14ac:dyDescent="0.2">
      <c r="A2723" s="253"/>
      <c r="B2723" s="253"/>
      <c r="C2723" s="253"/>
      <c r="D2723" s="253"/>
      <c r="E2723" s="253"/>
      <c r="F2723" s="253"/>
      <c r="G2723" s="253"/>
      <c r="H2723" s="253"/>
      <c r="I2723" s="253"/>
    </row>
    <row r="2724" spans="1:9" x14ac:dyDescent="0.2">
      <c r="A2724" s="253"/>
      <c r="B2724" s="253"/>
      <c r="C2724" s="253"/>
      <c r="D2724" s="253"/>
      <c r="E2724" s="253"/>
      <c r="F2724" s="253"/>
      <c r="G2724" s="253"/>
      <c r="H2724" s="253"/>
      <c r="I2724" s="253"/>
    </row>
    <row r="2725" spans="1:9" x14ac:dyDescent="0.2">
      <c r="A2725" s="253"/>
      <c r="B2725" s="253"/>
      <c r="C2725" s="253"/>
      <c r="D2725" s="253"/>
      <c r="E2725" s="253"/>
      <c r="F2725" s="253"/>
      <c r="G2725" s="253"/>
      <c r="H2725" s="253"/>
      <c r="I2725" s="253"/>
    </row>
    <row r="2726" spans="1:9" x14ac:dyDescent="0.2">
      <c r="A2726" s="253"/>
      <c r="B2726" s="253"/>
      <c r="C2726" s="253"/>
      <c r="D2726" s="253"/>
      <c r="E2726" s="253"/>
      <c r="F2726" s="253"/>
      <c r="G2726" s="253"/>
      <c r="H2726" s="253"/>
      <c r="I2726" s="253"/>
    </row>
    <row r="2727" spans="1:9" x14ac:dyDescent="0.2">
      <c r="A2727" s="253"/>
      <c r="B2727" s="253"/>
      <c r="C2727" s="253"/>
      <c r="D2727" s="253"/>
      <c r="E2727" s="253"/>
      <c r="F2727" s="253"/>
      <c r="G2727" s="253"/>
      <c r="H2727" s="253"/>
      <c r="I2727" s="253"/>
    </row>
    <row r="2728" spans="1:9" x14ac:dyDescent="0.2">
      <c r="A2728" s="253"/>
      <c r="B2728" s="253"/>
      <c r="C2728" s="253"/>
      <c r="D2728" s="253"/>
      <c r="E2728" s="253"/>
      <c r="F2728" s="253"/>
      <c r="G2728" s="253"/>
      <c r="H2728" s="253"/>
      <c r="I2728" s="253"/>
    </row>
    <row r="2729" spans="1:9" x14ac:dyDescent="0.2">
      <c r="A2729" s="253"/>
      <c r="B2729" s="253"/>
      <c r="C2729" s="253"/>
      <c r="D2729" s="253"/>
      <c r="E2729" s="253"/>
      <c r="F2729" s="253"/>
      <c r="G2729" s="253"/>
      <c r="H2729" s="253"/>
      <c r="I2729" s="253"/>
    </row>
    <row r="2730" spans="1:9" x14ac:dyDescent="0.2">
      <c r="A2730" s="253"/>
      <c r="B2730" s="253"/>
      <c r="C2730" s="253"/>
      <c r="D2730" s="253"/>
      <c r="E2730" s="253"/>
      <c r="F2730" s="253"/>
      <c r="G2730" s="253"/>
      <c r="H2730" s="253"/>
      <c r="I2730" s="253"/>
    </row>
    <row r="2731" spans="1:9" x14ac:dyDescent="0.2">
      <c r="A2731" s="253"/>
      <c r="B2731" s="253"/>
      <c r="C2731" s="253"/>
      <c r="D2731" s="253"/>
      <c r="E2731" s="253"/>
      <c r="F2731" s="253"/>
      <c r="G2731" s="253"/>
      <c r="H2731" s="253"/>
      <c r="I2731" s="253"/>
    </row>
    <row r="2732" spans="1:9" x14ac:dyDescent="0.2">
      <c r="A2732" s="253"/>
      <c r="B2732" s="253"/>
      <c r="C2732" s="253"/>
      <c r="D2732" s="253"/>
      <c r="E2732" s="253"/>
      <c r="F2732" s="253"/>
      <c r="G2732" s="253"/>
      <c r="H2732" s="253"/>
      <c r="I2732" s="253"/>
    </row>
    <row r="2733" spans="1:9" x14ac:dyDescent="0.2">
      <c r="A2733" s="253"/>
      <c r="B2733" s="253"/>
      <c r="C2733" s="253"/>
      <c r="D2733" s="253"/>
      <c r="E2733" s="253"/>
      <c r="F2733" s="253"/>
      <c r="G2733" s="253"/>
      <c r="H2733" s="253"/>
      <c r="I2733" s="253"/>
    </row>
    <row r="2734" spans="1:9" x14ac:dyDescent="0.2">
      <c r="A2734" s="253"/>
      <c r="B2734" s="253"/>
      <c r="C2734" s="253"/>
      <c r="D2734" s="253"/>
      <c r="E2734" s="253"/>
      <c r="F2734" s="253"/>
      <c r="G2734" s="253"/>
      <c r="H2734" s="253"/>
      <c r="I2734" s="253"/>
    </row>
    <row r="2735" spans="1:9" x14ac:dyDescent="0.2">
      <c r="A2735" s="253"/>
      <c r="B2735" s="253"/>
      <c r="C2735" s="253"/>
      <c r="D2735" s="253"/>
      <c r="E2735" s="253"/>
      <c r="F2735" s="253"/>
      <c r="G2735" s="253"/>
      <c r="H2735" s="253"/>
      <c r="I2735" s="253"/>
    </row>
    <row r="2736" spans="1:9" x14ac:dyDescent="0.2">
      <c r="A2736" s="253"/>
      <c r="B2736" s="253"/>
      <c r="C2736" s="253"/>
      <c r="D2736" s="253"/>
      <c r="E2736" s="253"/>
      <c r="F2736" s="253"/>
      <c r="G2736" s="253"/>
      <c r="H2736" s="253"/>
      <c r="I2736" s="253"/>
    </row>
    <row r="2737" spans="1:9" x14ac:dyDescent="0.2">
      <c r="A2737" s="253"/>
      <c r="B2737" s="253"/>
      <c r="C2737" s="253"/>
      <c r="D2737" s="253"/>
      <c r="E2737" s="253"/>
      <c r="F2737" s="253"/>
      <c r="G2737" s="253"/>
      <c r="H2737" s="253"/>
      <c r="I2737" s="253"/>
    </row>
    <row r="2738" spans="1:9" x14ac:dyDescent="0.2">
      <c r="A2738" s="253"/>
      <c r="B2738" s="253"/>
      <c r="C2738" s="253"/>
      <c r="D2738" s="253"/>
      <c r="E2738" s="253"/>
      <c r="F2738" s="253"/>
      <c r="G2738" s="253"/>
      <c r="H2738" s="253"/>
      <c r="I2738" s="253"/>
    </row>
    <row r="2739" spans="1:9" x14ac:dyDescent="0.2">
      <c r="A2739" s="253"/>
      <c r="B2739" s="253"/>
      <c r="C2739" s="253"/>
      <c r="D2739" s="253"/>
      <c r="E2739" s="253"/>
      <c r="F2739" s="253"/>
      <c r="G2739" s="253"/>
      <c r="H2739" s="253"/>
      <c r="I2739" s="253"/>
    </row>
    <row r="2740" spans="1:9" x14ac:dyDescent="0.2">
      <c r="A2740" s="253"/>
      <c r="B2740" s="253"/>
      <c r="C2740" s="253"/>
      <c r="D2740" s="253"/>
      <c r="E2740" s="253"/>
      <c r="F2740" s="253"/>
      <c r="G2740" s="253"/>
      <c r="H2740" s="253"/>
      <c r="I2740" s="253"/>
    </row>
    <row r="2741" spans="1:9" x14ac:dyDescent="0.2">
      <c r="A2741" s="253"/>
      <c r="B2741" s="253"/>
      <c r="C2741" s="253"/>
      <c r="D2741" s="253"/>
      <c r="E2741" s="253"/>
      <c r="F2741" s="253"/>
      <c r="G2741" s="253"/>
      <c r="H2741" s="253"/>
      <c r="I2741" s="253"/>
    </row>
    <row r="2742" spans="1:9" x14ac:dyDescent="0.2">
      <c r="A2742" s="253"/>
      <c r="B2742" s="253"/>
      <c r="C2742" s="253"/>
      <c r="D2742" s="253"/>
      <c r="E2742" s="253"/>
      <c r="F2742" s="253"/>
      <c r="G2742" s="253"/>
      <c r="H2742" s="253"/>
      <c r="I2742" s="253"/>
    </row>
    <row r="2743" spans="1:9" x14ac:dyDescent="0.2">
      <c r="A2743" s="253"/>
      <c r="B2743" s="253"/>
      <c r="C2743" s="253"/>
      <c r="D2743" s="253"/>
      <c r="E2743" s="253"/>
      <c r="F2743" s="253"/>
      <c r="G2743" s="253"/>
      <c r="H2743" s="253"/>
      <c r="I2743" s="253"/>
    </row>
    <row r="2744" spans="1:9" x14ac:dyDescent="0.2">
      <c r="A2744" s="253"/>
      <c r="B2744" s="253"/>
      <c r="C2744" s="253"/>
      <c r="D2744" s="253"/>
      <c r="E2744" s="253"/>
      <c r="F2744" s="253"/>
      <c r="G2744" s="253"/>
      <c r="H2744" s="253"/>
      <c r="I2744" s="253"/>
    </row>
    <row r="2745" spans="1:9" x14ac:dyDescent="0.2">
      <c r="A2745" s="253"/>
      <c r="B2745" s="253"/>
      <c r="C2745" s="253"/>
      <c r="D2745" s="253"/>
      <c r="E2745" s="253"/>
      <c r="F2745" s="253"/>
      <c r="G2745" s="253"/>
      <c r="H2745" s="253"/>
      <c r="I2745" s="253"/>
    </row>
    <row r="2746" spans="1:9" x14ac:dyDescent="0.2">
      <c r="A2746" s="253"/>
      <c r="B2746" s="253"/>
      <c r="C2746" s="253"/>
      <c r="D2746" s="253"/>
      <c r="E2746" s="253"/>
      <c r="F2746" s="253"/>
      <c r="G2746" s="253"/>
      <c r="H2746" s="253"/>
      <c r="I2746" s="253"/>
    </row>
    <row r="2747" spans="1:9" x14ac:dyDescent="0.2">
      <c r="A2747" s="253"/>
      <c r="B2747" s="253"/>
      <c r="C2747" s="253"/>
      <c r="D2747" s="253"/>
      <c r="E2747" s="253"/>
      <c r="F2747" s="253"/>
      <c r="G2747" s="253"/>
      <c r="H2747" s="253"/>
      <c r="I2747" s="253"/>
    </row>
    <row r="2748" spans="1:9" x14ac:dyDescent="0.2">
      <c r="A2748" s="253"/>
      <c r="B2748" s="253"/>
      <c r="C2748" s="253"/>
      <c r="D2748" s="253"/>
      <c r="E2748" s="253"/>
      <c r="F2748" s="253"/>
      <c r="G2748" s="253"/>
      <c r="H2748" s="253"/>
      <c r="I2748" s="253"/>
    </row>
    <row r="2749" spans="1:9" x14ac:dyDescent="0.2">
      <c r="A2749" s="253"/>
      <c r="B2749" s="253"/>
      <c r="C2749" s="253"/>
      <c r="D2749" s="253"/>
      <c r="E2749" s="253"/>
      <c r="F2749" s="253"/>
      <c r="G2749" s="253"/>
      <c r="H2749" s="253"/>
      <c r="I2749" s="253"/>
    </row>
    <row r="2750" spans="1:9" x14ac:dyDescent="0.2">
      <c r="A2750" s="253"/>
      <c r="B2750" s="253"/>
      <c r="C2750" s="253"/>
      <c r="D2750" s="253"/>
      <c r="E2750" s="253"/>
      <c r="F2750" s="253"/>
      <c r="G2750" s="253"/>
      <c r="H2750" s="253"/>
      <c r="I2750" s="253"/>
    </row>
    <row r="2751" spans="1:9" x14ac:dyDescent="0.2">
      <c r="A2751" s="253"/>
      <c r="B2751" s="253"/>
      <c r="C2751" s="253"/>
      <c r="D2751" s="253"/>
      <c r="E2751" s="253"/>
      <c r="F2751" s="253"/>
      <c r="G2751" s="253"/>
      <c r="H2751" s="253"/>
      <c r="I2751" s="253"/>
    </row>
    <row r="2752" spans="1:9" x14ac:dyDescent="0.2">
      <c r="A2752" s="253"/>
      <c r="B2752" s="253"/>
      <c r="C2752" s="253"/>
      <c r="D2752" s="253"/>
      <c r="E2752" s="253"/>
      <c r="F2752" s="253"/>
      <c r="G2752" s="253"/>
      <c r="H2752" s="253"/>
      <c r="I2752" s="253"/>
    </row>
    <row r="2753" spans="1:9" x14ac:dyDescent="0.2">
      <c r="A2753" s="253"/>
      <c r="B2753" s="253"/>
      <c r="C2753" s="253"/>
      <c r="D2753" s="253"/>
      <c r="E2753" s="253"/>
      <c r="F2753" s="253"/>
      <c r="G2753" s="253"/>
      <c r="H2753" s="253"/>
      <c r="I2753" s="253"/>
    </row>
    <row r="2754" spans="1:9" x14ac:dyDescent="0.2">
      <c r="A2754" s="253"/>
      <c r="B2754" s="253"/>
      <c r="C2754" s="253"/>
      <c r="D2754" s="253"/>
      <c r="E2754" s="253"/>
      <c r="F2754" s="253"/>
      <c r="G2754" s="253"/>
      <c r="H2754" s="253"/>
      <c r="I2754" s="253"/>
    </row>
    <row r="2755" spans="1:9" x14ac:dyDescent="0.2">
      <c r="A2755" s="253"/>
      <c r="B2755" s="253"/>
      <c r="C2755" s="253"/>
      <c r="D2755" s="253"/>
      <c r="E2755" s="253"/>
      <c r="F2755" s="253"/>
      <c r="G2755" s="253"/>
      <c r="H2755" s="253"/>
      <c r="I2755" s="253"/>
    </row>
    <row r="2756" spans="1:9" x14ac:dyDescent="0.2">
      <c r="A2756" s="253"/>
      <c r="B2756" s="253"/>
      <c r="C2756" s="253"/>
      <c r="D2756" s="253"/>
      <c r="E2756" s="253"/>
      <c r="F2756" s="253"/>
      <c r="G2756" s="253"/>
      <c r="H2756" s="253"/>
      <c r="I2756" s="253"/>
    </row>
    <row r="2757" spans="1:9" x14ac:dyDescent="0.2">
      <c r="A2757" s="253"/>
      <c r="B2757" s="253"/>
      <c r="C2757" s="253"/>
      <c r="D2757" s="253"/>
      <c r="E2757" s="253"/>
      <c r="F2757" s="253"/>
      <c r="G2757" s="253"/>
      <c r="H2757" s="253"/>
      <c r="I2757" s="253"/>
    </row>
    <row r="2758" spans="1:9" x14ac:dyDescent="0.2">
      <c r="A2758" s="253"/>
      <c r="B2758" s="253"/>
      <c r="C2758" s="253"/>
      <c r="D2758" s="253"/>
      <c r="E2758" s="253"/>
      <c r="F2758" s="253"/>
      <c r="G2758" s="253"/>
      <c r="H2758" s="253"/>
      <c r="I2758" s="253"/>
    </row>
    <row r="2759" spans="1:9" x14ac:dyDescent="0.2">
      <c r="A2759" s="253"/>
      <c r="B2759" s="253"/>
      <c r="C2759" s="253"/>
      <c r="D2759" s="253"/>
      <c r="E2759" s="253"/>
      <c r="F2759" s="253"/>
      <c r="G2759" s="253"/>
      <c r="H2759" s="253"/>
      <c r="I2759" s="253"/>
    </row>
    <row r="2760" spans="1:9" x14ac:dyDescent="0.2">
      <c r="A2760" s="253"/>
      <c r="B2760" s="253"/>
      <c r="C2760" s="253"/>
      <c r="D2760" s="253"/>
      <c r="E2760" s="253"/>
      <c r="F2760" s="253"/>
      <c r="G2760" s="253"/>
      <c r="H2760" s="253"/>
      <c r="I2760" s="253"/>
    </row>
    <row r="2761" spans="1:9" x14ac:dyDescent="0.2">
      <c r="A2761" s="253"/>
      <c r="B2761" s="253"/>
      <c r="C2761" s="253"/>
      <c r="D2761" s="253"/>
      <c r="E2761" s="253"/>
      <c r="F2761" s="253"/>
      <c r="G2761" s="253"/>
      <c r="H2761" s="253"/>
      <c r="I2761" s="253"/>
    </row>
    <row r="2762" spans="1:9" x14ac:dyDescent="0.2">
      <c r="A2762" s="253"/>
      <c r="B2762" s="253"/>
      <c r="C2762" s="253"/>
      <c r="D2762" s="253"/>
      <c r="E2762" s="253"/>
      <c r="F2762" s="253"/>
      <c r="G2762" s="253"/>
      <c r="H2762" s="253"/>
      <c r="I2762" s="253"/>
    </row>
    <row r="2763" spans="1:9" x14ac:dyDescent="0.2">
      <c r="A2763" s="253"/>
      <c r="B2763" s="253"/>
      <c r="C2763" s="253"/>
      <c r="D2763" s="253"/>
      <c r="E2763" s="253"/>
      <c r="F2763" s="253"/>
      <c r="G2763" s="253"/>
      <c r="H2763" s="253"/>
      <c r="I2763" s="253"/>
    </row>
    <row r="2764" spans="1:9" x14ac:dyDescent="0.2">
      <c r="A2764" s="253"/>
      <c r="B2764" s="253"/>
      <c r="C2764" s="253"/>
      <c r="D2764" s="253"/>
      <c r="E2764" s="253"/>
      <c r="F2764" s="253"/>
      <c r="G2764" s="253"/>
      <c r="H2764" s="253"/>
      <c r="I2764" s="253"/>
    </row>
    <row r="2765" spans="1:9" x14ac:dyDescent="0.2">
      <c r="A2765" s="253"/>
      <c r="B2765" s="253"/>
      <c r="C2765" s="253"/>
      <c r="D2765" s="253"/>
      <c r="E2765" s="253"/>
      <c r="F2765" s="253"/>
      <c r="G2765" s="253"/>
      <c r="H2765" s="253"/>
      <c r="I2765" s="253"/>
    </row>
    <row r="2766" spans="1:9" x14ac:dyDescent="0.2">
      <c r="A2766" s="253"/>
      <c r="B2766" s="253"/>
      <c r="C2766" s="253"/>
      <c r="D2766" s="253"/>
      <c r="E2766" s="253"/>
      <c r="F2766" s="253"/>
      <c r="G2766" s="253"/>
      <c r="H2766" s="253"/>
      <c r="I2766" s="253"/>
    </row>
    <row r="2767" spans="1:9" x14ac:dyDescent="0.2">
      <c r="A2767" s="253"/>
      <c r="B2767" s="253"/>
      <c r="C2767" s="253"/>
      <c r="D2767" s="253"/>
      <c r="E2767" s="253"/>
      <c r="F2767" s="253"/>
      <c r="G2767" s="253"/>
      <c r="H2767" s="253"/>
      <c r="I2767" s="253"/>
    </row>
    <row r="2768" spans="1:9" x14ac:dyDescent="0.2">
      <c r="A2768" s="253"/>
      <c r="B2768" s="253"/>
      <c r="C2768" s="253"/>
      <c r="D2768" s="253"/>
      <c r="E2768" s="253"/>
      <c r="F2768" s="253"/>
      <c r="G2768" s="253"/>
      <c r="H2768" s="253"/>
      <c r="I2768" s="253"/>
    </row>
    <row r="2769" spans="1:9" x14ac:dyDescent="0.2">
      <c r="A2769" s="253"/>
      <c r="B2769" s="253"/>
      <c r="C2769" s="253"/>
      <c r="D2769" s="253"/>
      <c r="E2769" s="253"/>
      <c r="F2769" s="253"/>
      <c r="G2769" s="253"/>
      <c r="H2769" s="253"/>
      <c r="I2769" s="253"/>
    </row>
    <row r="2770" spans="1:9" x14ac:dyDescent="0.2">
      <c r="A2770" s="253"/>
      <c r="B2770" s="253"/>
      <c r="C2770" s="253"/>
      <c r="D2770" s="253"/>
      <c r="E2770" s="253"/>
      <c r="F2770" s="253"/>
      <c r="G2770" s="253"/>
      <c r="H2770" s="253"/>
      <c r="I2770" s="253"/>
    </row>
    <row r="2771" spans="1:9" x14ac:dyDescent="0.2">
      <c r="A2771" s="253"/>
      <c r="B2771" s="253"/>
      <c r="C2771" s="253"/>
      <c r="D2771" s="253"/>
      <c r="E2771" s="253"/>
      <c r="F2771" s="253"/>
      <c r="G2771" s="253"/>
      <c r="H2771" s="253"/>
      <c r="I2771" s="253"/>
    </row>
    <row r="2772" spans="1:9" x14ac:dyDescent="0.2">
      <c r="A2772" s="253"/>
      <c r="B2772" s="253"/>
      <c r="C2772" s="253"/>
      <c r="D2772" s="253"/>
      <c r="E2772" s="253"/>
      <c r="F2772" s="253"/>
      <c r="G2772" s="253"/>
      <c r="H2772" s="253"/>
      <c r="I2772" s="253"/>
    </row>
    <row r="2773" spans="1:9" x14ac:dyDescent="0.2">
      <c r="A2773" s="253"/>
      <c r="B2773" s="253"/>
      <c r="C2773" s="253"/>
      <c r="D2773" s="253"/>
      <c r="E2773" s="253"/>
      <c r="F2773" s="253"/>
      <c r="G2773" s="253"/>
      <c r="H2773" s="253"/>
      <c r="I2773" s="253"/>
    </row>
    <row r="2774" spans="1:9" x14ac:dyDescent="0.2">
      <c r="A2774" s="253"/>
      <c r="B2774" s="253"/>
      <c r="C2774" s="253"/>
      <c r="D2774" s="253"/>
      <c r="E2774" s="253"/>
      <c r="F2774" s="253"/>
      <c r="G2774" s="253"/>
      <c r="H2774" s="253"/>
      <c r="I2774" s="253"/>
    </row>
    <row r="2775" spans="1:9" x14ac:dyDescent="0.2">
      <c r="A2775" s="253"/>
      <c r="B2775" s="253"/>
      <c r="C2775" s="253"/>
      <c r="D2775" s="253"/>
      <c r="E2775" s="253"/>
      <c r="F2775" s="253"/>
      <c r="G2775" s="253"/>
      <c r="H2775" s="253"/>
      <c r="I2775" s="253"/>
    </row>
    <row r="2776" spans="1:9" x14ac:dyDescent="0.2">
      <c r="A2776" s="253"/>
      <c r="B2776" s="253"/>
      <c r="C2776" s="253"/>
      <c r="D2776" s="253"/>
      <c r="E2776" s="253"/>
      <c r="F2776" s="253"/>
      <c r="G2776" s="253"/>
      <c r="H2776" s="253"/>
      <c r="I2776" s="253"/>
    </row>
    <row r="2777" spans="1:9" x14ac:dyDescent="0.2">
      <c r="A2777" s="253"/>
      <c r="B2777" s="253"/>
      <c r="C2777" s="253"/>
      <c r="D2777" s="253"/>
      <c r="E2777" s="253"/>
      <c r="F2777" s="253"/>
      <c r="G2777" s="253"/>
      <c r="H2777" s="253"/>
      <c r="I2777" s="253"/>
    </row>
    <row r="2778" spans="1:9" x14ac:dyDescent="0.2">
      <c r="A2778" s="253"/>
      <c r="B2778" s="253"/>
      <c r="C2778" s="253"/>
      <c r="D2778" s="253"/>
      <c r="E2778" s="253"/>
      <c r="F2778" s="253"/>
      <c r="G2778" s="253"/>
      <c r="H2778" s="253"/>
      <c r="I2778" s="253"/>
    </row>
    <row r="2779" spans="1:9" x14ac:dyDescent="0.2">
      <c r="A2779" s="253"/>
      <c r="B2779" s="253"/>
      <c r="C2779" s="253"/>
      <c r="D2779" s="253"/>
      <c r="E2779" s="253"/>
      <c r="F2779" s="253"/>
      <c r="G2779" s="253"/>
      <c r="H2779" s="253"/>
      <c r="I2779" s="253"/>
    </row>
    <row r="2780" spans="1:9" x14ac:dyDescent="0.2">
      <c r="A2780" s="253"/>
      <c r="B2780" s="253"/>
      <c r="C2780" s="253"/>
      <c r="D2780" s="253"/>
      <c r="E2780" s="253"/>
      <c r="F2780" s="253"/>
      <c r="G2780" s="253"/>
      <c r="H2780" s="253"/>
      <c r="I2780" s="253"/>
    </row>
    <row r="2781" spans="1:9" x14ac:dyDescent="0.2">
      <c r="A2781" s="253"/>
      <c r="B2781" s="253"/>
      <c r="C2781" s="253"/>
      <c r="D2781" s="253"/>
      <c r="E2781" s="253"/>
      <c r="F2781" s="253"/>
      <c r="G2781" s="253"/>
      <c r="H2781" s="253"/>
      <c r="I2781" s="253"/>
    </row>
    <row r="2782" spans="1:9" x14ac:dyDescent="0.2">
      <c r="A2782" s="253"/>
      <c r="B2782" s="253"/>
      <c r="C2782" s="253"/>
      <c r="D2782" s="253"/>
      <c r="E2782" s="253"/>
      <c r="F2782" s="253"/>
      <c r="G2782" s="253"/>
      <c r="H2782" s="253"/>
      <c r="I2782" s="253"/>
    </row>
    <row r="2783" spans="1:9" x14ac:dyDescent="0.2">
      <c r="A2783" s="253"/>
      <c r="B2783" s="253"/>
      <c r="C2783" s="253"/>
      <c r="D2783" s="253"/>
      <c r="E2783" s="253"/>
      <c r="F2783" s="253"/>
      <c r="G2783" s="253"/>
      <c r="H2783" s="253"/>
      <c r="I2783" s="253"/>
    </row>
    <row r="2784" spans="1:9" x14ac:dyDescent="0.2">
      <c r="A2784" s="253"/>
      <c r="B2784" s="253"/>
      <c r="C2784" s="253"/>
      <c r="D2784" s="253"/>
      <c r="E2784" s="253"/>
      <c r="F2784" s="253"/>
      <c r="G2784" s="253"/>
      <c r="H2784" s="253"/>
      <c r="I2784" s="253"/>
    </row>
    <row r="2785" spans="1:9" x14ac:dyDescent="0.2">
      <c r="A2785" s="253"/>
      <c r="B2785" s="253"/>
      <c r="C2785" s="253"/>
      <c r="D2785" s="253"/>
      <c r="E2785" s="253"/>
      <c r="F2785" s="253"/>
      <c r="G2785" s="253"/>
      <c r="H2785" s="253"/>
      <c r="I2785" s="253"/>
    </row>
    <row r="2786" spans="1:9" x14ac:dyDescent="0.2">
      <c r="A2786" s="253"/>
      <c r="B2786" s="253"/>
      <c r="C2786" s="253"/>
      <c r="D2786" s="253"/>
      <c r="E2786" s="253"/>
      <c r="F2786" s="253"/>
      <c r="G2786" s="253"/>
      <c r="H2786" s="253"/>
      <c r="I2786" s="253"/>
    </row>
    <row r="2787" spans="1:9" x14ac:dyDescent="0.2">
      <c r="A2787" s="253"/>
      <c r="B2787" s="253"/>
      <c r="C2787" s="253"/>
      <c r="D2787" s="253"/>
      <c r="E2787" s="253"/>
      <c r="F2787" s="253"/>
      <c r="G2787" s="253"/>
      <c r="H2787" s="253"/>
      <c r="I2787" s="253"/>
    </row>
    <row r="2788" spans="1:9" x14ac:dyDescent="0.2">
      <c r="A2788" s="253"/>
      <c r="B2788" s="253"/>
      <c r="C2788" s="253"/>
      <c r="D2788" s="253"/>
      <c r="E2788" s="253"/>
      <c r="F2788" s="253"/>
      <c r="G2788" s="253"/>
      <c r="H2788" s="253"/>
      <c r="I2788" s="253"/>
    </row>
    <row r="2789" spans="1:9" x14ac:dyDescent="0.2">
      <c r="A2789" s="253"/>
      <c r="B2789" s="253"/>
      <c r="C2789" s="253"/>
      <c r="D2789" s="253"/>
      <c r="E2789" s="253"/>
      <c r="F2789" s="253"/>
      <c r="G2789" s="253"/>
      <c r="H2789" s="253"/>
      <c r="I2789" s="253"/>
    </row>
    <row r="2790" spans="1:9" x14ac:dyDescent="0.2">
      <c r="A2790" s="253"/>
      <c r="B2790" s="253"/>
      <c r="C2790" s="253"/>
      <c r="D2790" s="253"/>
      <c r="E2790" s="253"/>
      <c r="F2790" s="253"/>
      <c r="G2790" s="253"/>
      <c r="H2790" s="253"/>
      <c r="I2790" s="253"/>
    </row>
    <row r="2791" spans="1:9" x14ac:dyDescent="0.2">
      <c r="A2791" s="253"/>
      <c r="B2791" s="253"/>
      <c r="C2791" s="253"/>
      <c r="D2791" s="253"/>
      <c r="E2791" s="253"/>
      <c r="F2791" s="253"/>
      <c r="G2791" s="253"/>
      <c r="H2791" s="253"/>
      <c r="I2791" s="253"/>
    </row>
    <row r="2792" spans="1:9" x14ac:dyDescent="0.2">
      <c r="A2792" s="253"/>
      <c r="B2792" s="253"/>
      <c r="C2792" s="253"/>
      <c r="D2792" s="253"/>
      <c r="E2792" s="253"/>
      <c r="F2792" s="253"/>
      <c r="G2792" s="253"/>
      <c r="H2792" s="253"/>
      <c r="I2792" s="253"/>
    </row>
    <row r="2793" spans="1:9" x14ac:dyDescent="0.2">
      <c r="A2793" s="253"/>
      <c r="B2793" s="253"/>
      <c r="C2793" s="253"/>
      <c r="D2793" s="253"/>
      <c r="E2793" s="253"/>
      <c r="F2793" s="253"/>
      <c r="G2793" s="253"/>
      <c r="H2793" s="253"/>
      <c r="I2793" s="253"/>
    </row>
    <row r="2794" spans="1:9" x14ac:dyDescent="0.2">
      <c r="A2794" s="253"/>
      <c r="B2794" s="253"/>
      <c r="C2794" s="253"/>
      <c r="D2794" s="253"/>
      <c r="E2794" s="253"/>
      <c r="F2794" s="253"/>
      <c r="G2794" s="253"/>
      <c r="H2794" s="253"/>
      <c r="I2794" s="253"/>
    </row>
    <row r="2795" spans="1:9" x14ac:dyDescent="0.2">
      <c r="A2795" s="253"/>
      <c r="B2795" s="253"/>
      <c r="C2795" s="253"/>
      <c r="D2795" s="253"/>
      <c r="E2795" s="253"/>
      <c r="F2795" s="253"/>
      <c r="G2795" s="253"/>
      <c r="H2795" s="253"/>
      <c r="I2795" s="253"/>
    </row>
    <row r="2796" spans="1:9" x14ac:dyDescent="0.2">
      <c r="A2796" s="253"/>
      <c r="B2796" s="253"/>
      <c r="C2796" s="253"/>
      <c r="D2796" s="253"/>
      <c r="E2796" s="253"/>
      <c r="F2796" s="253"/>
      <c r="G2796" s="253"/>
      <c r="H2796" s="253"/>
      <c r="I2796" s="253"/>
    </row>
    <row r="2797" spans="1:9" x14ac:dyDescent="0.2">
      <c r="A2797" s="253"/>
      <c r="B2797" s="253"/>
      <c r="C2797" s="253"/>
      <c r="D2797" s="253"/>
      <c r="E2797" s="253"/>
      <c r="F2797" s="253"/>
      <c r="G2797" s="253"/>
      <c r="H2797" s="253"/>
      <c r="I2797" s="253"/>
    </row>
    <row r="2798" spans="1:9" x14ac:dyDescent="0.2">
      <c r="A2798" s="253"/>
      <c r="B2798" s="253"/>
      <c r="C2798" s="253"/>
      <c r="D2798" s="253"/>
      <c r="E2798" s="253"/>
      <c r="F2798" s="253"/>
      <c r="G2798" s="253"/>
      <c r="H2798" s="253"/>
      <c r="I2798" s="253"/>
    </row>
    <row r="2799" spans="1:9" x14ac:dyDescent="0.2">
      <c r="A2799" s="253"/>
      <c r="B2799" s="253"/>
      <c r="C2799" s="253"/>
      <c r="D2799" s="253"/>
      <c r="E2799" s="253"/>
      <c r="F2799" s="253"/>
      <c r="G2799" s="253"/>
      <c r="H2799" s="253"/>
      <c r="I2799" s="253"/>
    </row>
    <row r="2800" spans="1:9" x14ac:dyDescent="0.2">
      <c r="A2800" s="253"/>
      <c r="B2800" s="253"/>
      <c r="C2800" s="253"/>
      <c r="D2800" s="253"/>
      <c r="E2800" s="253"/>
      <c r="F2800" s="253"/>
      <c r="G2800" s="253"/>
      <c r="H2800" s="253"/>
      <c r="I2800" s="253"/>
    </row>
    <row r="2801" spans="1:9" x14ac:dyDescent="0.2">
      <c r="A2801" s="253"/>
      <c r="B2801" s="253"/>
      <c r="C2801" s="253"/>
      <c r="D2801" s="253"/>
      <c r="E2801" s="253"/>
      <c r="F2801" s="253"/>
      <c r="G2801" s="253"/>
      <c r="H2801" s="253"/>
      <c r="I2801" s="253"/>
    </row>
    <row r="2802" spans="1:9" x14ac:dyDescent="0.2">
      <c r="A2802" s="253"/>
      <c r="B2802" s="253"/>
      <c r="C2802" s="253"/>
      <c r="D2802" s="253"/>
      <c r="E2802" s="253"/>
      <c r="F2802" s="253"/>
      <c r="G2802" s="253"/>
      <c r="H2802" s="253"/>
      <c r="I2802" s="253"/>
    </row>
    <row r="2803" spans="1:9" x14ac:dyDescent="0.2">
      <c r="A2803" s="253"/>
      <c r="B2803" s="253"/>
      <c r="C2803" s="253"/>
      <c r="D2803" s="253"/>
      <c r="E2803" s="253"/>
      <c r="F2803" s="253"/>
      <c r="G2803" s="253"/>
      <c r="H2803" s="253"/>
      <c r="I2803" s="253"/>
    </row>
    <row r="2804" spans="1:9" x14ac:dyDescent="0.2">
      <c r="A2804" s="253"/>
      <c r="B2804" s="253"/>
      <c r="C2804" s="253"/>
      <c r="D2804" s="253"/>
      <c r="E2804" s="253"/>
      <c r="F2804" s="253"/>
      <c r="G2804" s="253"/>
      <c r="H2804" s="253"/>
      <c r="I2804" s="253"/>
    </row>
    <row r="2805" spans="1:9" x14ac:dyDescent="0.2">
      <c r="A2805" s="253"/>
      <c r="B2805" s="253"/>
      <c r="C2805" s="253"/>
      <c r="D2805" s="253"/>
      <c r="E2805" s="253"/>
      <c r="F2805" s="253"/>
      <c r="G2805" s="253"/>
      <c r="H2805" s="253"/>
      <c r="I2805" s="253"/>
    </row>
    <row r="2806" spans="1:9" x14ac:dyDescent="0.2">
      <c r="A2806" s="253"/>
      <c r="B2806" s="253"/>
      <c r="C2806" s="253"/>
      <c r="D2806" s="253"/>
      <c r="E2806" s="253"/>
      <c r="F2806" s="253"/>
      <c r="G2806" s="253"/>
      <c r="H2806" s="253"/>
      <c r="I2806" s="253"/>
    </row>
    <row r="2807" spans="1:9" x14ac:dyDescent="0.2">
      <c r="A2807" s="253"/>
      <c r="B2807" s="253"/>
      <c r="C2807" s="253"/>
      <c r="D2807" s="253"/>
      <c r="E2807" s="253"/>
      <c r="F2807" s="253"/>
      <c r="G2807" s="253"/>
      <c r="H2807" s="253"/>
      <c r="I2807" s="253"/>
    </row>
    <row r="2808" spans="1:9" x14ac:dyDescent="0.2">
      <c r="A2808" s="253"/>
      <c r="B2808" s="253"/>
      <c r="C2808" s="253"/>
      <c r="D2808" s="253"/>
      <c r="E2808" s="253"/>
      <c r="F2808" s="253"/>
      <c r="G2808" s="253"/>
      <c r="H2808" s="253"/>
      <c r="I2808" s="253"/>
    </row>
    <row r="2809" spans="1:9" x14ac:dyDescent="0.2">
      <c r="A2809" s="253"/>
      <c r="B2809" s="253"/>
      <c r="C2809" s="253"/>
      <c r="D2809" s="253"/>
      <c r="E2809" s="253"/>
      <c r="F2809" s="253"/>
      <c r="G2809" s="253"/>
      <c r="H2809" s="253"/>
      <c r="I2809" s="253"/>
    </row>
    <row r="2810" spans="1:9" x14ac:dyDescent="0.2">
      <c r="A2810" s="253"/>
      <c r="B2810" s="253"/>
      <c r="C2810" s="253"/>
      <c r="D2810" s="253"/>
      <c r="E2810" s="253"/>
      <c r="F2810" s="253"/>
      <c r="G2810" s="253"/>
      <c r="H2810" s="253"/>
      <c r="I2810" s="253"/>
    </row>
    <row r="2811" spans="1:9" x14ac:dyDescent="0.2">
      <c r="A2811" s="253"/>
      <c r="B2811" s="253"/>
      <c r="C2811" s="253"/>
      <c r="D2811" s="253"/>
      <c r="E2811" s="253"/>
      <c r="F2811" s="253"/>
      <c r="G2811" s="253"/>
      <c r="H2811" s="253"/>
      <c r="I2811" s="253"/>
    </row>
    <row r="2812" spans="1:9" x14ac:dyDescent="0.2">
      <c r="A2812" s="253"/>
      <c r="B2812" s="253"/>
      <c r="C2812" s="253"/>
      <c r="D2812" s="253"/>
      <c r="E2812" s="253"/>
      <c r="F2812" s="253"/>
      <c r="G2812" s="253"/>
      <c r="H2812" s="253"/>
      <c r="I2812" s="253"/>
    </row>
    <row r="2813" spans="1:9" x14ac:dyDescent="0.2">
      <c r="A2813" s="253"/>
      <c r="B2813" s="253"/>
      <c r="C2813" s="253"/>
      <c r="D2813" s="253"/>
      <c r="E2813" s="253"/>
      <c r="F2813" s="253"/>
      <c r="G2813" s="253"/>
      <c r="H2813" s="253"/>
      <c r="I2813" s="253"/>
    </row>
    <row r="2814" spans="1:9" x14ac:dyDescent="0.2">
      <c r="A2814" s="253"/>
      <c r="B2814" s="253"/>
      <c r="C2814" s="253"/>
      <c r="D2814" s="253"/>
      <c r="E2814" s="253"/>
      <c r="F2814" s="253"/>
      <c r="G2814" s="253"/>
      <c r="H2814" s="253"/>
      <c r="I2814" s="253"/>
    </row>
    <row r="2815" spans="1:9" x14ac:dyDescent="0.2">
      <c r="A2815" s="253"/>
      <c r="B2815" s="253"/>
      <c r="C2815" s="253"/>
      <c r="D2815" s="253"/>
      <c r="E2815" s="253"/>
      <c r="F2815" s="253"/>
      <c r="G2815" s="253"/>
      <c r="H2815" s="253"/>
      <c r="I2815" s="253"/>
    </row>
    <row r="2816" spans="1:9" x14ac:dyDescent="0.2">
      <c r="A2816" s="253"/>
      <c r="B2816" s="253"/>
      <c r="C2816" s="253"/>
      <c r="D2816" s="253"/>
      <c r="E2816" s="253"/>
      <c r="F2816" s="253"/>
      <c r="G2816" s="253"/>
      <c r="H2816" s="253"/>
      <c r="I2816" s="253"/>
    </row>
    <row r="2817" spans="1:9" x14ac:dyDescent="0.2">
      <c r="A2817" s="253"/>
      <c r="B2817" s="253"/>
      <c r="C2817" s="253"/>
      <c r="D2817" s="253"/>
      <c r="E2817" s="253"/>
      <c r="F2817" s="253"/>
      <c r="G2817" s="253"/>
      <c r="H2817" s="253"/>
      <c r="I2817" s="253"/>
    </row>
    <row r="2818" spans="1:9" x14ac:dyDescent="0.2">
      <c r="A2818" s="253"/>
      <c r="B2818" s="253"/>
      <c r="C2818" s="253"/>
      <c r="D2818" s="253"/>
      <c r="E2818" s="253"/>
      <c r="F2818" s="253"/>
      <c r="G2818" s="253"/>
      <c r="H2818" s="253"/>
      <c r="I2818" s="253"/>
    </row>
    <row r="2819" spans="1:9" x14ac:dyDescent="0.2">
      <c r="A2819" s="253"/>
      <c r="B2819" s="253"/>
      <c r="C2819" s="253"/>
      <c r="D2819" s="253"/>
      <c r="E2819" s="253"/>
      <c r="F2819" s="253"/>
      <c r="G2819" s="253"/>
      <c r="H2819" s="253"/>
      <c r="I2819" s="253"/>
    </row>
    <row r="2820" spans="1:9" x14ac:dyDescent="0.2">
      <c r="A2820" s="253"/>
      <c r="B2820" s="253"/>
      <c r="C2820" s="253"/>
      <c r="D2820" s="253"/>
      <c r="E2820" s="253"/>
      <c r="F2820" s="253"/>
      <c r="G2820" s="253"/>
      <c r="H2820" s="253"/>
      <c r="I2820" s="253"/>
    </row>
    <row r="2821" spans="1:9" x14ac:dyDescent="0.2">
      <c r="A2821" s="253"/>
      <c r="B2821" s="253"/>
      <c r="C2821" s="253"/>
      <c r="D2821" s="253"/>
      <c r="E2821" s="253"/>
      <c r="F2821" s="253"/>
      <c r="G2821" s="253"/>
      <c r="H2821" s="253"/>
      <c r="I2821" s="253"/>
    </row>
    <row r="2822" spans="1:9" x14ac:dyDescent="0.2">
      <c r="A2822" s="253"/>
      <c r="B2822" s="253"/>
      <c r="C2822" s="253"/>
      <c r="D2822" s="253"/>
      <c r="E2822" s="253"/>
      <c r="F2822" s="253"/>
      <c r="G2822" s="253"/>
      <c r="H2822" s="253"/>
      <c r="I2822" s="253"/>
    </row>
    <row r="2823" spans="1:9" x14ac:dyDescent="0.2">
      <c r="A2823" s="253"/>
      <c r="B2823" s="253"/>
      <c r="C2823" s="253"/>
      <c r="D2823" s="253"/>
      <c r="E2823" s="253"/>
      <c r="F2823" s="253"/>
      <c r="G2823" s="253"/>
      <c r="H2823" s="253"/>
      <c r="I2823" s="253"/>
    </row>
    <row r="2824" spans="1:9" x14ac:dyDescent="0.2">
      <c r="A2824" s="253"/>
      <c r="B2824" s="253"/>
      <c r="C2824" s="253"/>
      <c r="D2824" s="253"/>
      <c r="E2824" s="253"/>
      <c r="F2824" s="253"/>
      <c r="G2824" s="253"/>
      <c r="H2824" s="253"/>
      <c r="I2824" s="253"/>
    </row>
    <row r="2825" spans="1:9" x14ac:dyDescent="0.2">
      <c r="A2825" s="253"/>
      <c r="B2825" s="253"/>
      <c r="C2825" s="253"/>
      <c r="D2825" s="253"/>
      <c r="E2825" s="253"/>
      <c r="F2825" s="253"/>
      <c r="G2825" s="253"/>
      <c r="H2825" s="253"/>
      <c r="I2825" s="253"/>
    </row>
    <row r="2826" spans="1:9" x14ac:dyDescent="0.2">
      <c r="A2826" s="253"/>
      <c r="B2826" s="253"/>
      <c r="C2826" s="253"/>
      <c r="D2826" s="253"/>
      <c r="E2826" s="253"/>
      <c r="F2826" s="253"/>
      <c r="G2826" s="253"/>
      <c r="H2826" s="253"/>
      <c r="I2826" s="253"/>
    </row>
    <row r="2827" spans="1:9" x14ac:dyDescent="0.2">
      <c r="A2827" s="253"/>
      <c r="B2827" s="253"/>
      <c r="C2827" s="253"/>
      <c r="D2827" s="253"/>
      <c r="E2827" s="253"/>
      <c r="F2827" s="253"/>
      <c r="G2827" s="253"/>
      <c r="H2827" s="253"/>
      <c r="I2827" s="253"/>
    </row>
    <row r="2828" spans="1:9" x14ac:dyDescent="0.2">
      <c r="A2828" s="253"/>
      <c r="B2828" s="253"/>
      <c r="C2828" s="253"/>
      <c r="D2828" s="253"/>
      <c r="E2828" s="253"/>
      <c r="F2828" s="253"/>
      <c r="G2828" s="253"/>
      <c r="H2828" s="253"/>
      <c r="I2828" s="253"/>
    </row>
    <row r="2829" spans="1:9" x14ac:dyDescent="0.2">
      <c r="A2829" s="253"/>
      <c r="B2829" s="253"/>
      <c r="C2829" s="253"/>
      <c r="D2829" s="253"/>
      <c r="E2829" s="253"/>
      <c r="F2829" s="253"/>
      <c r="G2829" s="253"/>
      <c r="H2829" s="253"/>
      <c r="I2829" s="253"/>
    </row>
    <row r="2830" spans="1:9" x14ac:dyDescent="0.2">
      <c r="A2830" s="253"/>
      <c r="B2830" s="253"/>
      <c r="C2830" s="253"/>
      <c r="D2830" s="253"/>
      <c r="E2830" s="253"/>
      <c r="F2830" s="253"/>
      <c r="G2830" s="253"/>
      <c r="H2830" s="253"/>
      <c r="I2830" s="253"/>
    </row>
    <row r="2831" spans="1:9" x14ac:dyDescent="0.2">
      <c r="A2831" s="253"/>
      <c r="B2831" s="253"/>
      <c r="C2831" s="253"/>
      <c r="D2831" s="253"/>
      <c r="E2831" s="253"/>
      <c r="F2831" s="253"/>
      <c r="G2831" s="253"/>
      <c r="H2831" s="253"/>
      <c r="I2831" s="253"/>
    </row>
    <row r="2832" spans="1:9" x14ac:dyDescent="0.2">
      <c r="A2832" s="253"/>
      <c r="B2832" s="253"/>
      <c r="C2832" s="253"/>
      <c r="D2832" s="253"/>
      <c r="E2832" s="253"/>
      <c r="F2832" s="253"/>
      <c r="G2832" s="253"/>
      <c r="H2832" s="253"/>
      <c r="I2832" s="253"/>
    </row>
    <row r="2833" spans="1:9" x14ac:dyDescent="0.2">
      <c r="A2833" s="253"/>
      <c r="B2833" s="253"/>
      <c r="C2833" s="253"/>
      <c r="D2833" s="253"/>
      <c r="E2833" s="253"/>
      <c r="F2833" s="253"/>
      <c r="G2833" s="253"/>
      <c r="H2833" s="253"/>
      <c r="I2833" s="253"/>
    </row>
    <row r="2834" spans="1:9" x14ac:dyDescent="0.2">
      <c r="A2834" s="253"/>
      <c r="B2834" s="253"/>
      <c r="C2834" s="253"/>
      <c r="D2834" s="253"/>
      <c r="E2834" s="253"/>
      <c r="F2834" s="253"/>
      <c r="G2834" s="253"/>
      <c r="H2834" s="253"/>
      <c r="I2834" s="253"/>
    </row>
    <row r="2835" spans="1:9" x14ac:dyDescent="0.2">
      <c r="A2835" s="253"/>
      <c r="B2835" s="253"/>
      <c r="C2835" s="253"/>
      <c r="D2835" s="253"/>
      <c r="E2835" s="253"/>
      <c r="F2835" s="253"/>
      <c r="G2835" s="253"/>
      <c r="H2835" s="253"/>
      <c r="I2835" s="253"/>
    </row>
    <row r="2836" spans="1:9" x14ac:dyDescent="0.2">
      <c r="A2836" s="253"/>
      <c r="B2836" s="253"/>
      <c r="C2836" s="253"/>
      <c r="D2836" s="253"/>
      <c r="E2836" s="253"/>
      <c r="F2836" s="253"/>
      <c r="G2836" s="253"/>
      <c r="H2836" s="253"/>
      <c r="I2836" s="253"/>
    </row>
    <row r="2837" spans="1:9" x14ac:dyDescent="0.2">
      <c r="A2837" s="253"/>
      <c r="B2837" s="253"/>
      <c r="C2837" s="253"/>
      <c r="D2837" s="253"/>
      <c r="E2837" s="253"/>
      <c r="F2837" s="253"/>
      <c r="G2837" s="253"/>
      <c r="H2837" s="253"/>
      <c r="I2837" s="253"/>
    </row>
    <row r="2838" spans="1:9" x14ac:dyDescent="0.2">
      <c r="A2838" s="253"/>
      <c r="B2838" s="253"/>
      <c r="C2838" s="253"/>
      <c r="D2838" s="253"/>
      <c r="E2838" s="253"/>
      <c r="F2838" s="253"/>
      <c r="G2838" s="253"/>
      <c r="H2838" s="253"/>
      <c r="I2838" s="253"/>
    </row>
    <row r="2839" spans="1:9" x14ac:dyDescent="0.2">
      <c r="A2839" s="253"/>
      <c r="B2839" s="253"/>
      <c r="C2839" s="253"/>
      <c r="D2839" s="253"/>
      <c r="E2839" s="253"/>
      <c r="F2839" s="253"/>
      <c r="G2839" s="253"/>
      <c r="H2839" s="253"/>
      <c r="I2839" s="253"/>
    </row>
    <row r="2840" spans="1:9" x14ac:dyDescent="0.2">
      <c r="A2840" s="253"/>
      <c r="B2840" s="253"/>
      <c r="C2840" s="253"/>
      <c r="D2840" s="253"/>
      <c r="E2840" s="253"/>
      <c r="F2840" s="253"/>
      <c r="G2840" s="253"/>
      <c r="H2840" s="253"/>
      <c r="I2840" s="253"/>
    </row>
    <row r="2841" spans="1:9" x14ac:dyDescent="0.2">
      <c r="A2841" s="253"/>
      <c r="B2841" s="253"/>
      <c r="C2841" s="253"/>
      <c r="D2841" s="253"/>
      <c r="E2841" s="253"/>
      <c r="F2841" s="253"/>
      <c r="G2841" s="253"/>
      <c r="H2841" s="253"/>
      <c r="I2841" s="253"/>
    </row>
    <row r="2842" spans="1:9" x14ac:dyDescent="0.2">
      <c r="A2842" s="253"/>
      <c r="B2842" s="253"/>
      <c r="C2842" s="253"/>
      <c r="D2842" s="253"/>
      <c r="E2842" s="253"/>
      <c r="F2842" s="253"/>
      <c r="G2842" s="253"/>
      <c r="H2842" s="253"/>
      <c r="I2842" s="253"/>
    </row>
    <row r="2843" spans="1:9" x14ac:dyDescent="0.2">
      <c r="A2843" s="253"/>
      <c r="B2843" s="253"/>
      <c r="C2843" s="253"/>
      <c r="D2843" s="253"/>
      <c r="E2843" s="253"/>
      <c r="F2843" s="253"/>
      <c r="G2843" s="253"/>
      <c r="H2843" s="253"/>
      <c r="I2843" s="253"/>
    </row>
    <row r="2844" spans="1:9" x14ac:dyDescent="0.2">
      <c r="A2844" s="253"/>
      <c r="B2844" s="253"/>
      <c r="C2844" s="253"/>
      <c r="D2844" s="253"/>
      <c r="E2844" s="253"/>
      <c r="F2844" s="253"/>
      <c r="G2844" s="253"/>
      <c r="H2844" s="253"/>
      <c r="I2844" s="253"/>
    </row>
    <row r="2845" spans="1:9" x14ac:dyDescent="0.2">
      <c r="A2845" s="253"/>
      <c r="B2845" s="253"/>
      <c r="C2845" s="253"/>
      <c r="D2845" s="253"/>
      <c r="E2845" s="253"/>
      <c r="F2845" s="253"/>
      <c r="G2845" s="253"/>
      <c r="H2845" s="253"/>
      <c r="I2845" s="253"/>
    </row>
    <row r="2846" spans="1:9" x14ac:dyDescent="0.2">
      <c r="A2846" s="253"/>
      <c r="B2846" s="253"/>
      <c r="C2846" s="253"/>
      <c r="D2846" s="253"/>
      <c r="E2846" s="253"/>
      <c r="F2846" s="253"/>
      <c r="G2846" s="253"/>
      <c r="H2846" s="253"/>
      <c r="I2846" s="253"/>
    </row>
    <row r="2847" spans="1:9" x14ac:dyDescent="0.2">
      <c r="A2847" s="253"/>
      <c r="B2847" s="253"/>
      <c r="C2847" s="253"/>
      <c r="D2847" s="253"/>
      <c r="E2847" s="253"/>
      <c r="F2847" s="253"/>
      <c r="G2847" s="253"/>
      <c r="H2847" s="253"/>
      <c r="I2847" s="253"/>
    </row>
    <row r="2848" spans="1:9" x14ac:dyDescent="0.2">
      <c r="A2848" s="253"/>
      <c r="B2848" s="253"/>
      <c r="C2848" s="253"/>
      <c r="D2848" s="253"/>
      <c r="E2848" s="253"/>
      <c r="F2848" s="253"/>
      <c r="G2848" s="253"/>
      <c r="H2848" s="253"/>
      <c r="I2848" s="253"/>
    </row>
    <row r="2849" spans="1:9" x14ac:dyDescent="0.2">
      <c r="A2849" s="253"/>
      <c r="B2849" s="253"/>
      <c r="C2849" s="253"/>
      <c r="D2849" s="253"/>
      <c r="E2849" s="253"/>
      <c r="F2849" s="253"/>
      <c r="G2849" s="253"/>
      <c r="H2849" s="253"/>
      <c r="I2849" s="253"/>
    </row>
    <row r="2850" spans="1:9" x14ac:dyDescent="0.2">
      <c r="A2850" s="253"/>
      <c r="B2850" s="253"/>
      <c r="C2850" s="253"/>
      <c r="D2850" s="253"/>
      <c r="E2850" s="253"/>
      <c r="F2850" s="253"/>
      <c r="G2850" s="253"/>
      <c r="H2850" s="253"/>
      <c r="I2850" s="253"/>
    </row>
    <row r="2851" spans="1:9" x14ac:dyDescent="0.2">
      <c r="A2851" s="253"/>
      <c r="B2851" s="253"/>
      <c r="C2851" s="253"/>
      <c r="D2851" s="253"/>
      <c r="E2851" s="253"/>
      <c r="F2851" s="253"/>
      <c r="G2851" s="253"/>
      <c r="H2851" s="253"/>
      <c r="I2851" s="253"/>
    </row>
    <row r="2852" spans="1:9" x14ac:dyDescent="0.2">
      <c r="A2852" s="253"/>
      <c r="B2852" s="253"/>
      <c r="C2852" s="253"/>
      <c r="D2852" s="253"/>
      <c r="E2852" s="253"/>
      <c r="F2852" s="253"/>
      <c r="G2852" s="253"/>
      <c r="H2852" s="253"/>
      <c r="I2852" s="253"/>
    </row>
    <row r="2853" spans="1:9" x14ac:dyDescent="0.2">
      <c r="A2853" s="253"/>
      <c r="B2853" s="253"/>
      <c r="C2853" s="253"/>
      <c r="D2853" s="253"/>
      <c r="E2853" s="253"/>
      <c r="F2853" s="253"/>
      <c r="G2853" s="253"/>
      <c r="H2853" s="253"/>
      <c r="I2853" s="253"/>
    </row>
    <row r="2854" spans="1:9" x14ac:dyDescent="0.2">
      <c r="A2854" s="253"/>
      <c r="B2854" s="253"/>
      <c r="C2854" s="253"/>
      <c r="D2854" s="253"/>
      <c r="E2854" s="253"/>
      <c r="F2854" s="253"/>
      <c r="G2854" s="253"/>
      <c r="H2854" s="253"/>
      <c r="I2854" s="253"/>
    </row>
    <row r="2855" spans="1:9" x14ac:dyDescent="0.2">
      <c r="A2855" s="253"/>
      <c r="B2855" s="253"/>
      <c r="C2855" s="253"/>
      <c r="D2855" s="253"/>
      <c r="E2855" s="253"/>
      <c r="F2855" s="253"/>
      <c r="G2855" s="253"/>
      <c r="H2855" s="253"/>
      <c r="I2855" s="253"/>
    </row>
    <row r="2856" spans="1:9" x14ac:dyDescent="0.2">
      <c r="A2856" s="253"/>
      <c r="B2856" s="253"/>
      <c r="C2856" s="253"/>
      <c r="D2856" s="253"/>
      <c r="E2856" s="253"/>
      <c r="F2856" s="253"/>
      <c r="G2856" s="253"/>
      <c r="H2856" s="253"/>
      <c r="I2856" s="253"/>
    </row>
    <row r="2857" spans="1:9" x14ac:dyDescent="0.2">
      <c r="A2857" s="253"/>
      <c r="B2857" s="253"/>
      <c r="C2857" s="253"/>
      <c r="D2857" s="253"/>
      <c r="E2857" s="253"/>
      <c r="F2857" s="253"/>
      <c r="G2857" s="253"/>
      <c r="H2857" s="253"/>
      <c r="I2857" s="253"/>
    </row>
    <row r="2858" spans="1:9" x14ac:dyDescent="0.2">
      <c r="A2858" s="253"/>
      <c r="B2858" s="253"/>
      <c r="C2858" s="253"/>
      <c r="D2858" s="253"/>
      <c r="E2858" s="253"/>
      <c r="F2858" s="253"/>
      <c r="G2858" s="253"/>
      <c r="H2858" s="253"/>
      <c r="I2858" s="253"/>
    </row>
    <row r="2859" spans="1:9" x14ac:dyDescent="0.2">
      <c r="A2859" s="253"/>
      <c r="B2859" s="253"/>
      <c r="C2859" s="253"/>
      <c r="D2859" s="253"/>
      <c r="E2859" s="253"/>
      <c r="F2859" s="253"/>
      <c r="G2859" s="253"/>
      <c r="H2859" s="253"/>
      <c r="I2859" s="253"/>
    </row>
    <row r="2860" spans="1:9" x14ac:dyDescent="0.2">
      <c r="A2860" s="253"/>
      <c r="B2860" s="253"/>
      <c r="C2860" s="253"/>
      <c r="D2860" s="253"/>
      <c r="E2860" s="253"/>
      <c r="F2860" s="253"/>
      <c r="G2860" s="253"/>
      <c r="H2860" s="253"/>
      <c r="I2860" s="253"/>
    </row>
    <row r="2861" spans="1:9" x14ac:dyDescent="0.2">
      <c r="A2861" s="253"/>
      <c r="B2861" s="253"/>
      <c r="C2861" s="253"/>
      <c r="D2861" s="253"/>
      <c r="E2861" s="253"/>
      <c r="F2861" s="253"/>
      <c r="G2861" s="253"/>
      <c r="H2861" s="253"/>
      <c r="I2861" s="253"/>
    </row>
    <row r="2862" spans="1:9" x14ac:dyDescent="0.2">
      <c r="A2862" s="253"/>
      <c r="B2862" s="253"/>
      <c r="C2862" s="253"/>
      <c r="D2862" s="253"/>
      <c r="E2862" s="253"/>
      <c r="F2862" s="253"/>
      <c r="G2862" s="253"/>
      <c r="H2862" s="253"/>
      <c r="I2862" s="253"/>
    </row>
    <row r="2863" spans="1:9" x14ac:dyDescent="0.2">
      <c r="A2863" s="253"/>
      <c r="B2863" s="253"/>
      <c r="C2863" s="253"/>
      <c r="D2863" s="253"/>
      <c r="E2863" s="253"/>
      <c r="F2863" s="253"/>
      <c r="G2863" s="253"/>
      <c r="H2863" s="253"/>
      <c r="I2863" s="253"/>
    </row>
    <row r="2864" spans="1:9" x14ac:dyDescent="0.2">
      <c r="A2864" s="253"/>
      <c r="B2864" s="253"/>
      <c r="C2864" s="253"/>
      <c r="D2864" s="253"/>
      <c r="E2864" s="253"/>
      <c r="F2864" s="253"/>
      <c r="G2864" s="253"/>
      <c r="H2864" s="253"/>
      <c r="I2864" s="253"/>
    </row>
    <row r="2865" spans="1:9" x14ac:dyDescent="0.2">
      <c r="A2865" s="253"/>
      <c r="B2865" s="253"/>
      <c r="C2865" s="253"/>
      <c r="D2865" s="253"/>
      <c r="E2865" s="253"/>
      <c r="F2865" s="253"/>
      <c r="G2865" s="253"/>
      <c r="H2865" s="253"/>
      <c r="I2865" s="253"/>
    </row>
    <row r="2866" spans="1:9" x14ac:dyDescent="0.2">
      <c r="A2866" s="253"/>
      <c r="B2866" s="253"/>
      <c r="C2866" s="253"/>
      <c r="D2866" s="253"/>
      <c r="E2866" s="253"/>
      <c r="F2866" s="253"/>
      <c r="G2866" s="253"/>
      <c r="H2866" s="253"/>
      <c r="I2866" s="253"/>
    </row>
    <row r="2867" spans="1:9" x14ac:dyDescent="0.2">
      <c r="A2867" s="253"/>
      <c r="B2867" s="253"/>
      <c r="C2867" s="253"/>
      <c r="D2867" s="253"/>
      <c r="E2867" s="253"/>
      <c r="F2867" s="253"/>
      <c r="G2867" s="253"/>
      <c r="H2867" s="253"/>
      <c r="I2867" s="253"/>
    </row>
    <row r="2868" spans="1:9" x14ac:dyDescent="0.2">
      <c r="A2868" s="253"/>
      <c r="B2868" s="253"/>
      <c r="C2868" s="253"/>
      <c r="D2868" s="253"/>
      <c r="E2868" s="253"/>
      <c r="F2868" s="253"/>
      <c r="G2868" s="253"/>
      <c r="H2868" s="253"/>
      <c r="I2868" s="253"/>
    </row>
    <row r="2869" spans="1:9" x14ac:dyDescent="0.2">
      <c r="A2869" s="253"/>
      <c r="B2869" s="253"/>
      <c r="C2869" s="253"/>
      <c r="D2869" s="253"/>
      <c r="E2869" s="253"/>
      <c r="F2869" s="253"/>
      <c r="G2869" s="253"/>
      <c r="H2869" s="253"/>
      <c r="I2869" s="253"/>
    </row>
    <row r="2870" spans="1:9" x14ac:dyDescent="0.2">
      <c r="A2870" s="253"/>
      <c r="B2870" s="253"/>
      <c r="C2870" s="253"/>
      <c r="D2870" s="253"/>
      <c r="E2870" s="253"/>
      <c r="F2870" s="253"/>
      <c r="G2870" s="253"/>
      <c r="H2870" s="253"/>
      <c r="I2870" s="253"/>
    </row>
    <row r="2871" spans="1:9" x14ac:dyDescent="0.2">
      <c r="A2871" s="253"/>
      <c r="B2871" s="253"/>
      <c r="C2871" s="253"/>
      <c r="D2871" s="253"/>
      <c r="E2871" s="253"/>
      <c r="F2871" s="253"/>
      <c r="G2871" s="253"/>
      <c r="H2871" s="253"/>
      <c r="I2871" s="253"/>
    </row>
    <row r="2872" spans="1:9" x14ac:dyDescent="0.2">
      <c r="A2872" s="253"/>
      <c r="B2872" s="253"/>
      <c r="C2872" s="253"/>
      <c r="D2872" s="253"/>
      <c r="E2872" s="253"/>
      <c r="F2872" s="253"/>
      <c r="G2872" s="253"/>
      <c r="H2872" s="253"/>
      <c r="I2872" s="253"/>
    </row>
    <row r="2873" spans="1:9" x14ac:dyDescent="0.2">
      <c r="A2873" s="253"/>
      <c r="B2873" s="253"/>
      <c r="C2873" s="253"/>
      <c r="D2873" s="253"/>
      <c r="E2873" s="253"/>
      <c r="F2873" s="253"/>
      <c r="G2873" s="253"/>
      <c r="H2873" s="253"/>
      <c r="I2873" s="253"/>
    </row>
    <row r="2874" spans="1:9" x14ac:dyDescent="0.2">
      <c r="A2874" s="253"/>
      <c r="B2874" s="253"/>
      <c r="C2874" s="253"/>
      <c r="D2874" s="253"/>
      <c r="E2874" s="253"/>
      <c r="F2874" s="253"/>
      <c r="G2874" s="253"/>
      <c r="H2874" s="253"/>
      <c r="I2874" s="253"/>
    </row>
    <row r="2875" spans="1:9" x14ac:dyDescent="0.2">
      <c r="A2875" s="253"/>
      <c r="B2875" s="253"/>
      <c r="C2875" s="253"/>
      <c r="D2875" s="253"/>
      <c r="E2875" s="253"/>
      <c r="F2875" s="253"/>
      <c r="G2875" s="253"/>
      <c r="H2875" s="253"/>
      <c r="I2875" s="253"/>
    </row>
    <row r="2876" spans="1:9" x14ac:dyDescent="0.2">
      <c r="A2876" s="253"/>
      <c r="B2876" s="253"/>
      <c r="C2876" s="253"/>
      <c r="D2876" s="253"/>
      <c r="E2876" s="253"/>
      <c r="F2876" s="253"/>
      <c r="G2876" s="253"/>
      <c r="H2876" s="253"/>
      <c r="I2876" s="253"/>
    </row>
    <row r="2877" spans="1:9" x14ac:dyDescent="0.2">
      <c r="A2877" s="253"/>
      <c r="B2877" s="253"/>
      <c r="C2877" s="253"/>
      <c r="D2877" s="253"/>
      <c r="E2877" s="253"/>
      <c r="F2877" s="253"/>
      <c r="G2877" s="253"/>
      <c r="H2877" s="253"/>
      <c r="I2877" s="253"/>
    </row>
    <row r="2878" spans="1:9" x14ac:dyDescent="0.2">
      <c r="A2878" s="253"/>
      <c r="B2878" s="253"/>
      <c r="C2878" s="253"/>
      <c r="D2878" s="253"/>
      <c r="E2878" s="253"/>
      <c r="F2878" s="253"/>
      <c r="G2878" s="253"/>
      <c r="H2878" s="253"/>
      <c r="I2878" s="253"/>
    </row>
    <row r="2879" spans="1:9" x14ac:dyDescent="0.2">
      <c r="A2879" s="253"/>
      <c r="B2879" s="253"/>
      <c r="C2879" s="253"/>
      <c r="D2879" s="253"/>
      <c r="E2879" s="253"/>
      <c r="F2879" s="253"/>
      <c r="G2879" s="253"/>
      <c r="H2879" s="253"/>
      <c r="I2879" s="253"/>
    </row>
    <row r="2880" spans="1:9" x14ac:dyDescent="0.2">
      <c r="A2880" s="253"/>
      <c r="B2880" s="253"/>
      <c r="C2880" s="253"/>
      <c r="D2880" s="253"/>
      <c r="E2880" s="253"/>
      <c r="F2880" s="253"/>
      <c r="G2880" s="253"/>
      <c r="H2880" s="253"/>
      <c r="I2880" s="253"/>
    </row>
    <row r="2881" spans="1:9" x14ac:dyDescent="0.2">
      <c r="A2881" s="253"/>
      <c r="B2881" s="253"/>
      <c r="C2881" s="253"/>
      <c r="D2881" s="253"/>
      <c r="E2881" s="253"/>
      <c r="F2881" s="253"/>
      <c r="G2881" s="253"/>
      <c r="H2881" s="253"/>
      <c r="I2881" s="253"/>
    </row>
    <row r="2882" spans="1:9" x14ac:dyDescent="0.2">
      <c r="A2882" s="253"/>
      <c r="B2882" s="253"/>
      <c r="C2882" s="253"/>
      <c r="D2882" s="253"/>
      <c r="E2882" s="253"/>
      <c r="F2882" s="253"/>
      <c r="G2882" s="253"/>
      <c r="H2882" s="253"/>
      <c r="I2882" s="253"/>
    </row>
    <row r="2883" spans="1:9" x14ac:dyDescent="0.2">
      <c r="A2883" s="253"/>
      <c r="B2883" s="253"/>
      <c r="C2883" s="253"/>
      <c r="D2883" s="253"/>
      <c r="E2883" s="253"/>
      <c r="F2883" s="253"/>
      <c r="G2883" s="253"/>
      <c r="H2883" s="253"/>
      <c r="I2883" s="253"/>
    </row>
    <row r="2884" spans="1:9" x14ac:dyDescent="0.2">
      <c r="A2884" s="253"/>
      <c r="B2884" s="253"/>
      <c r="C2884" s="253"/>
      <c r="D2884" s="253"/>
      <c r="E2884" s="253"/>
      <c r="F2884" s="253"/>
      <c r="G2884" s="253"/>
      <c r="H2884" s="253"/>
      <c r="I2884" s="253"/>
    </row>
    <row r="2885" spans="1:9" x14ac:dyDescent="0.2">
      <c r="A2885" s="253"/>
      <c r="B2885" s="253"/>
      <c r="C2885" s="253"/>
      <c r="D2885" s="253"/>
      <c r="E2885" s="253"/>
      <c r="F2885" s="253"/>
      <c r="G2885" s="253"/>
      <c r="H2885" s="253"/>
      <c r="I2885" s="253"/>
    </row>
    <row r="2886" spans="1:9" x14ac:dyDescent="0.2">
      <c r="A2886" s="253"/>
      <c r="B2886" s="253"/>
      <c r="C2886" s="253"/>
      <c r="D2886" s="253"/>
      <c r="E2886" s="253"/>
      <c r="F2886" s="253"/>
      <c r="G2886" s="253"/>
      <c r="H2886" s="253"/>
      <c r="I2886" s="253"/>
    </row>
    <row r="2887" spans="1:9" x14ac:dyDescent="0.2">
      <c r="A2887" s="253"/>
      <c r="B2887" s="253"/>
      <c r="C2887" s="253"/>
      <c r="D2887" s="253"/>
      <c r="E2887" s="253"/>
      <c r="F2887" s="253"/>
      <c r="G2887" s="253"/>
      <c r="H2887" s="253"/>
      <c r="I2887" s="253"/>
    </row>
    <row r="2888" spans="1:9" x14ac:dyDescent="0.2">
      <c r="A2888" s="253"/>
      <c r="B2888" s="253"/>
      <c r="C2888" s="253"/>
      <c r="D2888" s="253"/>
      <c r="E2888" s="253"/>
      <c r="F2888" s="253"/>
      <c r="G2888" s="253"/>
      <c r="H2888" s="253"/>
      <c r="I2888" s="253"/>
    </row>
    <row r="2889" spans="1:9" x14ac:dyDescent="0.2">
      <c r="A2889" s="253"/>
      <c r="B2889" s="253"/>
      <c r="C2889" s="253"/>
      <c r="D2889" s="253"/>
      <c r="E2889" s="253"/>
      <c r="F2889" s="253"/>
      <c r="G2889" s="253"/>
      <c r="H2889" s="253"/>
      <c r="I2889" s="253"/>
    </row>
    <row r="2890" spans="1:9" x14ac:dyDescent="0.2">
      <c r="A2890" s="253"/>
      <c r="B2890" s="253"/>
      <c r="C2890" s="253"/>
      <c r="D2890" s="253"/>
      <c r="E2890" s="253"/>
      <c r="F2890" s="253"/>
      <c r="G2890" s="253"/>
      <c r="H2890" s="253"/>
      <c r="I2890" s="253"/>
    </row>
    <row r="2891" spans="1:9" x14ac:dyDescent="0.2">
      <c r="A2891" s="253"/>
      <c r="B2891" s="253"/>
      <c r="C2891" s="253"/>
      <c r="D2891" s="253"/>
      <c r="E2891" s="253"/>
      <c r="F2891" s="253"/>
      <c r="G2891" s="253"/>
      <c r="H2891" s="253"/>
      <c r="I2891" s="253"/>
    </row>
    <row r="2892" spans="1:9" x14ac:dyDescent="0.2">
      <c r="A2892" s="253"/>
      <c r="B2892" s="253"/>
      <c r="C2892" s="253"/>
      <c r="D2892" s="253"/>
      <c r="E2892" s="253"/>
      <c r="F2892" s="253"/>
      <c r="G2892" s="253"/>
      <c r="H2892" s="253"/>
      <c r="I2892" s="253"/>
    </row>
    <row r="2893" spans="1:9" x14ac:dyDescent="0.2">
      <c r="A2893" s="253"/>
      <c r="B2893" s="253"/>
      <c r="C2893" s="253"/>
      <c r="D2893" s="253"/>
      <c r="E2893" s="253"/>
      <c r="F2893" s="253"/>
      <c r="G2893" s="253"/>
      <c r="H2893" s="253"/>
      <c r="I2893" s="253"/>
    </row>
    <row r="2894" spans="1:9" x14ac:dyDescent="0.2">
      <c r="A2894" s="253"/>
      <c r="B2894" s="253"/>
      <c r="C2894" s="253"/>
      <c r="D2894" s="253"/>
      <c r="E2894" s="253"/>
      <c r="F2894" s="253"/>
      <c r="G2894" s="253"/>
      <c r="H2894" s="253"/>
      <c r="I2894" s="253"/>
    </row>
    <row r="2895" spans="1:9" x14ac:dyDescent="0.2">
      <c r="A2895" s="253"/>
      <c r="B2895" s="253"/>
      <c r="C2895" s="253"/>
      <c r="D2895" s="253"/>
      <c r="E2895" s="253"/>
      <c r="F2895" s="253"/>
      <c r="G2895" s="253"/>
      <c r="H2895" s="253"/>
      <c r="I2895" s="253"/>
    </row>
    <row r="2896" spans="1:9" x14ac:dyDescent="0.2">
      <c r="A2896" s="253"/>
      <c r="B2896" s="253"/>
      <c r="C2896" s="253"/>
      <c r="D2896" s="253"/>
      <c r="E2896" s="253"/>
      <c r="F2896" s="253"/>
      <c r="G2896" s="253"/>
      <c r="H2896" s="253"/>
      <c r="I2896" s="253"/>
    </row>
    <row r="2897" spans="1:9" x14ac:dyDescent="0.2">
      <c r="A2897" s="253"/>
      <c r="B2897" s="253"/>
      <c r="C2897" s="253"/>
      <c r="D2897" s="253"/>
      <c r="E2897" s="253"/>
      <c r="F2897" s="253"/>
      <c r="G2897" s="253"/>
      <c r="H2897" s="253"/>
      <c r="I2897" s="253"/>
    </row>
    <row r="2898" spans="1:9" x14ac:dyDescent="0.2">
      <c r="A2898" s="253"/>
      <c r="B2898" s="253"/>
      <c r="C2898" s="253"/>
      <c r="D2898" s="253"/>
      <c r="E2898" s="253"/>
      <c r="F2898" s="253"/>
      <c r="G2898" s="253"/>
      <c r="H2898" s="253"/>
      <c r="I2898" s="253"/>
    </row>
    <row r="2899" spans="1:9" x14ac:dyDescent="0.2">
      <c r="A2899" s="253"/>
      <c r="B2899" s="253"/>
      <c r="C2899" s="253"/>
      <c r="D2899" s="253"/>
      <c r="E2899" s="253"/>
      <c r="F2899" s="253"/>
      <c r="G2899" s="253"/>
      <c r="H2899" s="253"/>
      <c r="I2899" s="253"/>
    </row>
    <row r="2900" spans="1:9" x14ac:dyDescent="0.2">
      <c r="A2900" s="253"/>
      <c r="B2900" s="253"/>
      <c r="C2900" s="253"/>
      <c r="D2900" s="253"/>
      <c r="E2900" s="253"/>
      <c r="F2900" s="253"/>
      <c r="G2900" s="253"/>
      <c r="H2900" s="253"/>
      <c r="I2900" s="253"/>
    </row>
    <row r="2901" spans="1:9" x14ac:dyDescent="0.2">
      <c r="A2901" s="253"/>
      <c r="B2901" s="253"/>
      <c r="C2901" s="253"/>
      <c r="D2901" s="253"/>
      <c r="E2901" s="253"/>
      <c r="F2901" s="253"/>
      <c r="G2901" s="253"/>
      <c r="H2901" s="253"/>
      <c r="I2901" s="253"/>
    </row>
    <row r="2902" spans="1:9" x14ac:dyDescent="0.2">
      <c r="A2902" s="253"/>
      <c r="B2902" s="253"/>
      <c r="C2902" s="253"/>
      <c r="D2902" s="253"/>
      <c r="E2902" s="253"/>
      <c r="F2902" s="253"/>
      <c r="G2902" s="253"/>
      <c r="H2902" s="253"/>
      <c r="I2902" s="253"/>
    </row>
    <row r="2903" spans="1:9" x14ac:dyDescent="0.2">
      <c r="A2903" s="253"/>
      <c r="B2903" s="253"/>
      <c r="C2903" s="253"/>
      <c r="D2903" s="253"/>
      <c r="E2903" s="253"/>
      <c r="F2903" s="253"/>
      <c r="G2903" s="253"/>
      <c r="H2903" s="253"/>
      <c r="I2903" s="253"/>
    </row>
    <row r="2904" spans="1:9" x14ac:dyDescent="0.2">
      <c r="A2904" s="253"/>
      <c r="B2904" s="253"/>
      <c r="C2904" s="253"/>
      <c r="D2904" s="253"/>
      <c r="E2904" s="253"/>
      <c r="F2904" s="253"/>
      <c r="G2904" s="253"/>
      <c r="H2904" s="253"/>
      <c r="I2904" s="253"/>
    </row>
    <row r="2905" spans="1:9" x14ac:dyDescent="0.2">
      <c r="A2905" s="253"/>
      <c r="B2905" s="253"/>
      <c r="C2905" s="253"/>
      <c r="D2905" s="253"/>
      <c r="E2905" s="253"/>
      <c r="F2905" s="253"/>
      <c r="G2905" s="253"/>
      <c r="H2905" s="253"/>
      <c r="I2905" s="253"/>
    </row>
    <row r="2906" spans="1:9" x14ac:dyDescent="0.2">
      <c r="A2906" s="253"/>
      <c r="B2906" s="253"/>
      <c r="C2906" s="253"/>
      <c r="D2906" s="253"/>
      <c r="E2906" s="253"/>
      <c r="F2906" s="253"/>
      <c r="G2906" s="253"/>
      <c r="H2906" s="253"/>
      <c r="I2906" s="253"/>
    </row>
    <row r="2907" spans="1:9" x14ac:dyDescent="0.2">
      <c r="A2907" s="253"/>
      <c r="B2907" s="253"/>
      <c r="C2907" s="253"/>
      <c r="D2907" s="253"/>
      <c r="E2907" s="253"/>
      <c r="F2907" s="253"/>
      <c r="G2907" s="253"/>
      <c r="H2907" s="253"/>
      <c r="I2907" s="253"/>
    </row>
    <row r="2908" spans="1:9" x14ac:dyDescent="0.2">
      <c r="A2908" s="253"/>
      <c r="B2908" s="253"/>
      <c r="C2908" s="253"/>
      <c r="D2908" s="253"/>
      <c r="E2908" s="253"/>
      <c r="F2908" s="253"/>
      <c r="G2908" s="253"/>
      <c r="H2908" s="253"/>
      <c r="I2908" s="253"/>
    </row>
    <row r="2909" spans="1:9" x14ac:dyDescent="0.2">
      <c r="A2909" s="253"/>
      <c r="B2909" s="253"/>
      <c r="C2909" s="253"/>
      <c r="D2909" s="253"/>
      <c r="E2909" s="253"/>
      <c r="F2909" s="253"/>
      <c r="G2909" s="253"/>
      <c r="H2909" s="253"/>
      <c r="I2909" s="253"/>
    </row>
    <row r="2910" spans="1:9" x14ac:dyDescent="0.2">
      <c r="A2910" s="253"/>
      <c r="B2910" s="253"/>
      <c r="C2910" s="253"/>
      <c r="D2910" s="253"/>
      <c r="E2910" s="253"/>
      <c r="F2910" s="253"/>
      <c r="G2910" s="253"/>
      <c r="H2910" s="253"/>
      <c r="I2910" s="253"/>
    </row>
    <row r="2911" spans="1:9" x14ac:dyDescent="0.2">
      <c r="A2911" s="253"/>
      <c r="B2911" s="253"/>
      <c r="C2911" s="253"/>
      <c r="D2911" s="253"/>
      <c r="E2911" s="253"/>
      <c r="F2911" s="253"/>
      <c r="G2911" s="253"/>
      <c r="H2911" s="253"/>
      <c r="I2911" s="253"/>
    </row>
    <row r="2912" spans="1:9" x14ac:dyDescent="0.2">
      <c r="A2912" s="253"/>
      <c r="B2912" s="253"/>
      <c r="C2912" s="253"/>
      <c r="D2912" s="253"/>
      <c r="E2912" s="253"/>
      <c r="F2912" s="253"/>
      <c r="G2912" s="253"/>
      <c r="H2912" s="253"/>
      <c r="I2912" s="253"/>
    </row>
    <row r="2913" spans="1:9" x14ac:dyDescent="0.2">
      <c r="A2913" s="253"/>
      <c r="B2913" s="253"/>
      <c r="C2913" s="253"/>
      <c r="D2913" s="253"/>
      <c r="E2913" s="253"/>
      <c r="F2913" s="253"/>
      <c r="G2913" s="253"/>
      <c r="H2913" s="253"/>
      <c r="I2913" s="253"/>
    </row>
    <row r="2914" spans="1:9" x14ac:dyDescent="0.2">
      <c r="A2914" s="253"/>
      <c r="B2914" s="253"/>
      <c r="C2914" s="253"/>
      <c r="D2914" s="253"/>
      <c r="E2914" s="253"/>
      <c r="F2914" s="253"/>
      <c r="G2914" s="253"/>
      <c r="H2914" s="253"/>
      <c r="I2914" s="253"/>
    </row>
    <row r="2915" spans="1:9" x14ac:dyDescent="0.2">
      <c r="A2915" s="253"/>
      <c r="B2915" s="253"/>
      <c r="C2915" s="253"/>
      <c r="D2915" s="253"/>
      <c r="E2915" s="253"/>
      <c r="F2915" s="253"/>
      <c r="G2915" s="253"/>
      <c r="H2915" s="253"/>
      <c r="I2915" s="253"/>
    </row>
    <row r="2916" spans="1:9" x14ac:dyDescent="0.2">
      <c r="A2916" s="253"/>
      <c r="B2916" s="253"/>
      <c r="C2916" s="253"/>
      <c r="D2916" s="253"/>
      <c r="E2916" s="253"/>
      <c r="F2916" s="253"/>
      <c r="G2916" s="253"/>
      <c r="H2916" s="253"/>
      <c r="I2916" s="253"/>
    </row>
    <row r="2917" spans="1:9" x14ac:dyDescent="0.2">
      <c r="A2917" s="253"/>
      <c r="B2917" s="253"/>
      <c r="C2917" s="253"/>
      <c r="D2917" s="253"/>
      <c r="E2917" s="253"/>
      <c r="F2917" s="253"/>
      <c r="G2917" s="253"/>
      <c r="H2917" s="253"/>
      <c r="I2917" s="253"/>
    </row>
    <row r="2918" spans="1:9" x14ac:dyDescent="0.2">
      <c r="A2918" s="253"/>
      <c r="B2918" s="253"/>
      <c r="C2918" s="253"/>
      <c r="D2918" s="253"/>
      <c r="E2918" s="253"/>
      <c r="F2918" s="253"/>
      <c r="G2918" s="253"/>
      <c r="H2918" s="253"/>
      <c r="I2918" s="253"/>
    </row>
    <row r="2919" spans="1:9" x14ac:dyDescent="0.2">
      <c r="A2919" s="253"/>
      <c r="B2919" s="253"/>
      <c r="C2919" s="253"/>
      <c r="D2919" s="253"/>
      <c r="E2919" s="253"/>
      <c r="F2919" s="253"/>
      <c r="G2919" s="253"/>
      <c r="H2919" s="253"/>
      <c r="I2919" s="253"/>
    </row>
    <row r="2920" spans="1:9" x14ac:dyDescent="0.2">
      <c r="A2920" s="253"/>
      <c r="B2920" s="253"/>
      <c r="C2920" s="253"/>
      <c r="D2920" s="253"/>
      <c r="E2920" s="253"/>
      <c r="F2920" s="253"/>
      <c r="G2920" s="253"/>
      <c r="H2920" s="253"/>
      <c r="I2920" s="253"/>
    </row>
    <row r="2921" spans="1:9" x14ac:dyDescent="0.2">
      <c r="A2921" s="253"/>
      <c r="B2921" s="253"/>
      <c r="C2921" s="253"/>
      <c r="D2921" s="253"/>
      <c r="E2921" s="253"/>
      <c r="F2921" s="253"/>
      <c r="G2921" s="253"/>
      <c r="H2921" s="253"/>
      <c r="I2921" s="253"/>
    </row>
    <row r="2922" spans="1:9" x14ac:dyDescent="0.2">
      <c r="A2922" s="253"/>
      <c r="B2922" s="253"/>
      <c r="C2922" s="253"/>
      <c r="D2922" s="253"/>
      <c r="E2922" s="253"/>
      <c r="F2922" s="253"/>
      <c r="G2922" s="253"/>
      <c r="H2922" s="253"/>
      <c r="I2922" s="253"/>
    </row>
    <row r="2923" spans="1:9" x14ac:dyDescent="0.2">
      <c r="A2923" s="253"/>
      <c r="B2923" s="253"/>
      <c r="C2923" s="253"/>
      <c r="D2923" s="253"/>
      <c r="E2923" s="253"/>
      <c r="F2923" s="253"/>
      <c r="G2923" s="253"/>
      <c r="H2923" s="253"/>
      <c r="I2923" s="253"/>
    </row>
    <row r="2924" spans="1:9" x14ac:dyDescent="0.2">
      <c r="A2924" s="253"/>
      <c r="B2924" s="253"/>
      <c r="C2924" s="253"/>
      <c r="D2924" s="253"/>
      <c r="E2924" s="253"/>
      <c r="F2924" s="253"/>
      <c r="G2924" s="253"/>
      <c r="H2924" s="253"/>
      <c r="I2924" s="253"/>
    </row>
    <row r="2925" spans="1:9" x14ac:dyDescent="0.2">
      <c r="A2925" s="253"/>
      <c r="B2925" s="253"/>
      <c r="C2925" s="253"/>
      <c r="D2925" s="253"/>
      <c r="E2925" s="253"/>
      <c r="F2925" s="253"/>
      <c r="G2925" s="253"/>
      <c r="H2925" s="253"/>
      <c r="I2925" s="253"/>
    </row>
    <row r="2926" spans="1:9" x14ac:dyDescent="0.2">
      <c r="A2926" s="253"/>
      <c r="B2926" s="253"/>
      <c r="C2926" s="253"/>
      <c r="D2926" s="253"/>
      <c r="E2926" s="253"/>
      <c r="F2926" s="253"/>
      <c r="G2926" s="253"/>
      <c r="H2926" s="253"/>
      <c r="I2926" s="253"/>
    </row>
    <row r="2927" spans="1:9" x14ac:dyDescent="0.2">
      <c r="A2927" s="253"/>
      <c r="B2927" s="253"/>
      <c r="C2927" s="253"/>
      <c r="D2927" s="253"/>
      <c r="E2927" s="253"/>
      <c r="F2927" s="253"/>
      <c r="G2927" s="253"/>
      <c r="H2927" s="253"/>
      <c r="I2927" s="253"/>
    </row>
    <row r="2928" spans="1:9" x14ac:dyDescent="0.2">
      <c r="A2928" s="253"/>
      <c r="B2928" s="253"/>
      <c r="C2928" s="253"/>
      <c r="D2928" s="253"/>
      <c r="E2928" s="253"/>
      <c r="F2928" s="253"/>
      <c r="G2928" s="253"/>
      <c r="H2928" s="253"/>
      <c r="I2928" s="253"/>
    </row>
    <row r="2929" spans="1:9" x14ac:dyDescent="0.2">
      <c r="A2929" s="253"/>
      <c r="B2929" s="253"/>
      <c r="C2929" s="253"/>
      <c r="D2929" s="253"/>
      <c r="E2929" s="253"/>
      <c r="F2929" s="253"/>
      <c r="G2929" s="253"/>
      <c r="H2929" s="253"/>
      <c r="I2929" s="253"/>
    </row>
    <row r="2930" spans="1:9" x14ac:dyDescent="0.2">
      <c r="A2930" s="253"/>
      <c r="B2930" s="253"/>
      <c r="C2930" s="253"/>
      <c r="D2930" s="253"/>
      <c r="E2930" s="253"/>
      <c r="F2930" s="253"/>
      <c r="G2930" s="253"/>
      <c r="H2930" s="253"/>
      <c r="I2930" s="253"/>
    </row>
    <row r="2931" spans="1:9" x14ac:dyDescent="0.2">
      <c r="A2931" s="253"/>
      <c r="B2931" s="253"/>
      <c r="C2931" s="253"/>
      <c r="D2931" s="253"/>
      <c r="E2931" s="253"/>
      <c r="F2931" s="253"/>
      <c r="G2931" s="253"/>
      <c r="H2931" s="253"/>
      <c r="I2931" s="253"/>
    </row>
    <row r="2932" spans="1:9" x14ac:dyDescent="0.2">
      <c r="A2932" s="253"/>
      <c r="B2932" s="253"/>
      <c r="C2932" s="253"/>
      <c r="D2932" s="253"/>
      <c r="E2932" s="253"/>
      <c r="F2932" s="253"/>
      <c r="G2932" s="253"/>
      <c r="H2932" s="253"/>
      <c r="I2932" s="253"/>
    </row>
    <row r="2933" spans="1:9" x14ac:dyDescent="0.2">
      <c r="A2933" s="253"/>
      <c r="B2933" s="253"/>
      <c r="C2933" s="253"/>
      <c r="D2933" s="253"/>
      <c r="E2933" s="253"/>
      <c r="F2933" s="253"/>
      <c r="G2933" s="253"/>
      <c r="H2933" s="253"/>
      <c r="I2933" s="253"/>
    </row>
    <row r="2934" spans="1:9" x14ac:dyDescent="0.2">
      <c r="A2934" s="253"/>
      <c r="B2934" s="253"/>
      <c r="C2934" s="253"/>
      <c r="D2934" s="253"/>
      <c r="E2934" s="253"/>
      <c r="F2934" s="253"/>
      <c r="G2934" s="253"/>
      <c r="H2934" s="253"/>
      <c r="I2934" s="253"/>
    </row>
    <row r="2935" spans="1:9" x14ac:dyDescent="0.2">
      <c r="A2935" s="253"/>
      <c r="B2935" s="253"/>
      <c r="C2935" s="253"/>
      <c r="D2935" s="253"/>
      <c r="E2935" s="253"/>
      <c r="F2935" s="253"/>
      <c r="G2935" s="253"/>
      <c r="H2935" s="253"/>
      <c r="I2935" s="253"/>
    </row>
    <row r="2936" spans="1:9" x14ac:dyDescent="0.2">
      <c r="A2936" s="253"/>
      <c r="B2936" s="253"/>
      <c r="C2936" s="253"/>
      <c r="D2936" s="253"/>
      <c r="E2936" s="253"/>
      <c r="F2936" s="253"/>
      <c r="G2936" s="253"/>
      <c r="H2936" s="253"/>
      <c r="I2936" s="253"/>
    </row>
    <row r="2937" spans="1:9" x14ac:dyDescent="0.2">
      <c r="A2937" s="253"/>
      <c r="B2937" s="253"/>
      <c r="C2937" s="253"/>
      <c r="D2937" s="253"/>
      <c r="E2937" s="253"/>
      <c r="F2937" s="253"/>
      <c r="G2937" s="253"/>
      <c r="H2937" s="253"/>
      <c r="I2937" s="253"/>
    </row>
    <row r="2938" spans="1:9" x14ac:dyDescent="0.2">
      <c r="A2938" s="253"/>
      <c r="B2938" s="253"/>
      <c r="C2938" s="253"/>
      <c r="D2938" s="253"/>
      <c r="E2938" s="253"/>
      <c r="F2938" s="253"/>
      <c r="G2938" s="253"/>
      <c r="H2938" s="253"/>
      <c r="I2938" s="253"/>
    </row>
    <row r="2939" spans="1:9" x14ac:dyDescent="0.2">
      <c r="A2939" s="253"/>
      <c r="B2939" s="253"/>
      <c r="C2939" s="253"/>
      <c r="D2939" s="253"/>
      <c r="E2939" s="253"/>
      <c r="F2939" s="253"/>
      <c r="G2939" s="253"/>
      <c r="H2939" s="253"/>
      <c r="I2939" s="253"/>
    </row>
    <row r="2940" spans="1:9" x14ac:dyDescent="0.2">
      <c r="A2940" s="253"/>
      <c r="B2940" s="253"/>
      <c r="C2940" s="253"/>
      <c r="D2940" s="253"/>
      <c r="E2940" s="253"/>
      <c r="F2940" s="253"/>
      <c r="G2940" s="253"/>
      <c r="H2940" s="253"/>
      <c r="I2940" s="253"/>
    </row>
    <row r="2941" spans="1:9" x14ac:dyDescent="0.2">
      <c r="A2941" s="253"/>
      <c r="B2941" s="253"/>
      <c r="C2941" s="253"/>
      <c r="D2941" s="253"/>
      <c r="E2941" s="253"/>
      <c r="F2941" s="253"/>
      <c r="G2941" s="253"/>
      <c r="H2941" s="253"/>
      <c r="I2941" s="253"/>
    </row>
    <row r="2942" spans="1:9" x14ac:dyDescent="0.2">
      <c r="A2942" s="253"/>
      <c r="B2942" s="253"/>
      <c r="C2942" s="253"/>
      <c r="D2942" s="253"/>
      <c r="E2942" s="253"/>
      <c r="F2942" s="253"/>
      <c r="G2942" s="253"/>
      <c r="H2942" s="253"/>
      <c r="I2942" s="253"/>
    </row>
    <row r="2943" spans="1:9" x14ac:dyDescent="0.2">
      <c r="A2943" s="253"/>
      <c r="B2943" s="253"/>
      <c r="C2943" s="253"/>
      <c r="D2943" s="253"/>
      <c r="E2943" s="253"/>
      <c r="F2943" s="253"/>
      <c r="G2943" s="253"/>
      <c r="H2943" s="253"/>
      <c r="I2943" s="253"/>
    </row>
    <row r="2944" spans="1:9" x14ac:dyDescent="0.2">
      <c r="A2944" s="253"/>
      <c r="B2944" s="253"/>
      <c r="C2944" s="253"/>
      <c r="D2944" s="253"/>
      <c r="E2944" s="253"/>
      <c r="F2944" s="253"/>
      <c r="G2944" s="253"/>
      <c r="H2944" s="253"/>
      <c r="I2944" s="253"/>
    </row>
    <row r="2945" spans="1:9" x14ac:dyDescent="0.2">
      <c r="A2945" s="253"/>
      <c r="B2945" s="253"/>
      <c r="C2945" s="253"/>
      <c r="D2945" s="253"/>
      <c r="E2945" s="253"/>
      <c r="F2945" s="253"/>
      <c r="G2945" s="253"/>
      <c r="H2945" s="253"/>
      <c r="I2945" s="253"/>
    </row>
    <row r="2946" spans="1:9" x14ac:dyDescent="0.2">
      <c r="A2946" s="253"/>
      <c r="B2946" s="253"/>
      <c r="C2946" s="253"/>
      <c r="D2946" s="253"/>
      <c r="E2946" s="253"/>
      <c r="F2946" s="253"/>
      <c r="G2946" s="253"/>
      <c r="H2946" s="253"/>
      <c r="I2946" s="253"/>
    </row>
    <row r="2947" spans="1:9" x14ac:dyDescent="0.2">
      <c r="A2947" s="253"/>
      <c r="B2947" s="253"/>
      <c r="C2947" s="253"/>
      <c r="D2947" s="253"/>
      <c r="E2947" s="253"/>
      <c r="F2947" s="253"/>
      <c r="G2947" s="253"/>
      <c r="H2947" s="253"/>
      <c r="I2947" s="253"/>
    </row>
    <row r="2948" spans="1:9" x14ac:dyDescent="0.2">
      <c r="A2948" s="253"/>
      <c r="B2948" s="253"/>
      <c r="C2948" s="253"/>
      <c r="D2948" s="253"/>
      <c r="E2948" s="253"/>
      <c r="F2948" s="253"/>
      <c r="G2948" s="253"/>
      <c r="H2948" s="253"/>
      <c r="I2948" s="253"/>
    </row>
    <row r="2949" spans="1:9" x14ac:dyDescent="0.2">
      <c r="A2949" s="253"/>
      <c r="B2949" s="253"/>
      <c r="C2949" s="253"/>
      <c r="D2949" s="253"/>
      <c r="E2949" s="253"/>
      <c r="F2949" s="253"/>
      <c r="G2949" s="253"/>
      <c r="H2949" s="253"/>
      <c r="I2949" s="253"/>
    </row>
    <row r="2950" spans="1:9" x14ac:dyDescent="0.2">
      <c r="A2950" s="253"/>
      <c r="B2950" s="253"/>
      <c r="C2950" s="253"/>
      <c r="D2950" s="253"/>
      <c r="E2950" s="253"/>
      <c r="F2950" s="253"/>
      <c r="G2950" s="253"/>
      <c r="H2950" s="253"/>
      <c r="I2950" s="253"/>
    </row>
    <row r="2951" spans="1:9" x14ac:dyDescent="0.2">
      <c r="A2951" s="253"/>
      <c r="B2951" s="253"/>
      <c r="C2951" s="253"/>
      <c r="D2951" s="253"/>
      <c r="E2951" s="253"/>
      <c r="F2951" s="253"/>
      <c r="G2951" s="253"/>
      <c r="H2951" s="253"/>
      <c r="I2951" s="253"/>
    </row>
    <row r="2952" spans="1:9" x14ac:dyDescent="0.2">
      <c r="A2952" s="253"/>
      <c r="B2952" s="253"/>
      <c r="C2952" s="253"/>
      <c r="D2952" s="253"/>
      <c r="E2952" s="253"/>
      <c r="F2952" s="253"/>
      <c r="G2952" s="253"/>
      <c r="H2952" s="253"/>
      <c r="I2952" s="253"/>
    </row>
    <row r="2953" spans="1:9" x14ac:dyDescent="0.2">
      <c r="A2953" s="253"/>
      <c r="B2953" s="253"/>
      <c r="C2953" s="253"/>
      <c r="D2953" s="253"/>
      <c r="E2953" s="253"/>
      <c r="F2953" s="253"/>
      <c r="G2953" s="253"/>
      <c r="H2953" s="253"/>
      <c r="I2953" s="253"/>
    </row>
    <row r="2954" spans="1:9" x14ac:dyDescent="0.2">
      <c r="A2954" s="253"/>
      <c r="B2954" s="253"/>
      <c r="C2954" s="253"/>
      <c r="D2954" s="253"/>
      <c r="E2954" s="253"/>
      <c r="F2954" s="253"/>
      <c r="G2954" s="253"/>
      <c r="H2954" s="253"/>
      <c r="I2954" s="253"/>
    </row>
    <row r="2955" spans="1:9" x14ac:dyDescent="0.2">
      <c r="A2955" s="253"/>
      <c r="B2955" s="253"/>
      <c r="C2955" s="253"/>
      <c r="D2955" s="253"/>
      <c r="E2955" s="253"/>
      <c r="F2955" s="253"/>
      <c r="G2955" s="253"/>
      <c r="H2955" s="253"/>
      <c r="I2955" s="253"/>
    </row>
    <row r="2956" spans="1:9" x14ac:dyDescent="0.2">
      <c r="A2956" s="253"/>
      <c r="B2956" s="253"/>
      <c r="C2956" s="253"/>
      <c r="D2956" s="253"/>
      <c r="E2956" s="253"/>
      <c r="F2956" s="253"/>
      <c r="G2956" s="253"/>
      <c r="H2956" s="253"/>
      <c r="I2956" s="253"/>
    </row>
    <row r="2957" spans="1:9" x14ac:dyDescent="0.2">
      <c r="A2957" s="253"/>
      <c r="B2957" s="253"/>
      <c r="C2957" s="253"/>
      <c r="D2957" s="253"/>
      <c r="E2957" s="253"/>
      <c r="F2957" s="253"/>
      <c r="G2957" s="253"/>
      <c r="H2957" s="253"/>
      <c r="I2957" s="253"/>
    </row>
    <row r="2958" spans="1:9" x14ac:dyDescent="0.2">
      <c r="A2958" s="253"/>
      <c r="B2958" s="253"/>
      <c r="C2958" s="253"/>
      <c r="D2958" s="253"/>
      <c r="E2958" s="253"/>
      <c r="F2958" s="253"/>
      <c r="G2958" s="253"/>
      <c r="H2958" s="253"/>
      <c r="I2958" s="253"/>
    </row>
    <row r="2959" spans="1:9" x14ac:dyDescent="0.2">
      <c r="A2959" s="253"/>
      <c r="B2959" s="253"/>
      <c r="C2959" s="253"/>
      <c r="D2959" s="253"/>
      <c r="E2959" s="253"/>
      <c r="F2959" s="253"/>
      <c r="G2959" s="253"/>
      <c r="H2959" s="253"/>
      <c r="I2959" s="253"/>
    </row>
    <row r="2960" spans="1:9" x14ac:dyDescent="0.2">
      <c r="A2960" s="253"/>
      <c r="B2960" s="253"/>
      <c r="C2960" s="253"/>
      <c r="D2960" s="253"/>
      <c r="E2960" s="253"/>
      <c r="F2960" s="253"/>
      <c r="G2960" s="253"/>
      <c r="H2960" s="253"/>
      <c r="I2960" s="253"/>
    </row>
    <row r="2961" spans="1:9" x14ac:dyDescent="0.2">
      <c r="A2961" s="253"/>
      <c r="B2961" s="253"/>
      <c r="C2961" s="253"/>
      <c r="D2961" s="253"/>
      <c r="E2961" s="253"/>
      <c r="F2961" s="253"/>
      <c r="G2961" s="253"/>
      <c r="H2961" s="253"/>
      <c r="I2961" s="253"/>
    </row>
    <row r="2962" spans="1:9" x14ac:dyDescent="0.2">
      <c r="A2962" s="253"/>
      <c r="B2962" s="253"/>
      <c r="C2962" s="253"/>
      <c r="D2962" s="253"/>
      <c r="E2962" s="253"/>
      <c r="F2962" s="253"/>
      <c r="G2962" s="253"/>
      <c r="H2962" s="253"/>
      <c r="I2962" s="253"/>
    </row>
    <row r="2963" spans="1:9" x14ac:dyDescent="0.2">
      <c r="A2963" s="253"/>
      <c r="B2963" s="253"/>
      <c r="C2963" s="253"/>
      <c r="D2963" s="253"/>
      <c r="E2963" s="253"/>
      <c r="F2963" s="253"/>
      <c r="G2963" s="253"/>
      <c r="H2963" s="253"/>
      <c r="I2963" s="253"/>
    </row>
    <row r="2964" spans="1:9" x14ac:dyDescent="0.2">
      <c r="A2964" s="253"/>
      <c r="B2964" s="253"/>
      <c r="C2964" s="253"/>
      <c r="D2964" s="253"/>
      <c r="E2964" s="253"/>
      <c r="F2964" s="253"/>
      <c r="G2964" s="253"/>
      <c r="H2964" s="253"/>
      <c r="I2964" s="253"/>
    </row>
    <row r="2965" spans="1:9" x14ac:dyDescent="0.2">
      <c r="A2965" s="253"/>
      <c r="B2965" s="253"/>
      <c r="C2965" s="253"/>
      <c r="D2965" s="253"/>
      <c r="E2965" s="253"/>
      <c r="F2965" s="253"/>
      <c r="G2965" s="253"/>
      <c r="H2965" s="253"/>
      <c r="I2965" s="253"/>
    </row>
    <row r="2966" spans="1:9" x14ac:dyDescent="0.2">
      <c r="A2966" s="253"/>
      <c r="B2966" s="253"/>
      <c r="C2966" s="253"/>
      <c r="D2966" s="253"/>
      <c r="E2966" s="253"/>
      <c r="F2966" s="253"/>
      <c r="G2966" s="253"/>
      <c r="H2966" s="253"/>
      <c r="I2966" s="253"/>
    </row>
    <row r="2967" spans="1:9" x14ac:dyDescent="0.2">
      <c r="A2967" s="253"/>
      <c r="B2967" s="253"/>
      <c r="C2967" s="253"/>
      <c r="D2967" s="253"/>
      <c r="E2967" s="253"/>
      <c r="F2967" s="253"/>
      <c r="G2967" s="253"/>
      <c r="H2967" s="253"/>
      <c r="I2967" s="253"/>
    </row>
    <row r="2968" spans="1:9" x14ac:dyDescent="0.2">
      <c r="A2968" s="253"/>
      <c r="B2968" s="253"/>
      <c r="C2968" s="253"/>
      <c r="D2968" s="253"/>
      <c r="E2968" s="253"/>
      <c r="F2968" s="253"/>
      <c r="G2968" s="253"/>
      <c r="H2968" s="253"/>
      <c r="I2968" s="253"/>
    </row>
    <row r="2969" spans="1:9" x14ac:dyDescent="0.2">
      <c r="A2969" s="253"/>
      <c r="B2969" s="253"/>
      <c r="C2969" s="253"/>
      <c r="D2969" s="253"/>
      <c r="E2969" s="253"/>
      <c r="F2969" s="253"/>
      <c r="G2969" s="253"/>
      <c r="H2969" s="253"/>
      <c r="I2969" s="253"/>
    </row>
    <row r="2970" spans="1:9" x14ac:dyDescent="0.2">
      <c r="A2970" s="253"/>
      <c r="B2970" s="253"/>
      <c r="C2970" s="253"/>
      <c r="D2970" s="253"/>
      <c r="E2970" s="253"/>
      <c r="F2970" s="253"/>
      <c r="G2970" s="253"/>
      <c r="H2970" s="253"/>
      <c r="I2970" s="253"/>
    </row>
    <row r="2971" spans="1:9" x14ac:dyDescent="0.2">
      <c r="A2971" s="253"/>
      <c r="B2971" s="253"/>
      <c r="C2971" s="253"/>
      <c r="D2971" s="253"/>
      <c r="E2971" s="253"/>
      <c r="F2971" s="253"/>
      <c r="G2971" s="253"/>
      <c r="H2971" s="253"/>
      <c r="I2971" s="253"/>
    </row>
    <row r="2972" spans="1:9" x14ac:dyDescent="0.2">
      <c r="A2972" s="253"/>
      <c r="B2972" s="253"/>
      <c r="C2972" s="253"/>
      <c r="D2972" s="253"/>
      <c r="E2972" s="253"/>
      <c r="F2972" s="253"/>
      <c r="G2972" s="253"/>
      <c r="H2972" s="253"/>
      <c r="I2972" s="253"/>
    </row>
    <row r="2973" spans="1:9" x14ac:dyDescent="0.2">
      <c r="A2973" s="253"/>
      <c r="B2973" s="253"/>
      <c r="C2973" s="253"/>
      <c r="D2973" s="253"/>
      <c r="E2973" s="253"/>
      <c r="F2973" s="253"/>
      <c r="G2973" s="253"/>
      <c r="H2973" s="253"/>
      <c r="I2973" s="253"/>
    </row>
    <row r="2974" spans="1:9" x14ac:dyDescent="0.2">
      <c r="A2974" s="253"/>
      <c r="B2974" s="253"/>
      <c r="C2974" s="253"/>
      <c r="D2974" s="253"/>
      <c r="E2974" s="253"/>
      <c r="F2974" s="253"/>
      <c r="G2974" s="253"/>
      <c r="H2974" s="253"/>
      <c r="I2974" s="253"/>
    </row>
    <row r="2975" spans="1:9" x14ac:dyDescent="0.2">
      <c r="A2975" s="253"/>
      <c r="B2975" s="253"/>
      <c r="C2975" s="253"/>
      <c r="D2975" s="253"/>
      <c r="E2975" s="253"/>
      <c r="F2975" s="253"/>
      <c r="G2975" s="253"/>
      <c r="H2975" s="253"/>
      <c r="I2975" s="253"/>
    </row>
    <row r="2976" spans="1:9" x14ac:dyDescent="0.2">
      <c r="A2976" s="253"/>
      <c r="B2976" s="253"/>
      <c r="C2976" s="253"/>
      <c r="D2976" s="253"/>
      <c r="E2976" s="253"/>
      <c r="F2976" s="253"/>
      <c r="G2976" s="253"/>
      <c r="H2976" s="253"/>
      <c r="I2976" s="253"/>
    </row>
    <row r="2977" spans="1:9" x14ac:dyDescent="0.2">
      <c r="A2977" s="253"/>
      <c r="B2977" s="253"/>
      <c r="C2977" s="253"/>
      <c r="D2977" s="253"/>
      <c r="E2977" s="253"/>
      <c r="F2977" s="253"/>
      <c r="G2977" s="253"/>
      <c r="H2977" s="253"/>
      <c r="I2977" s="253"/>
    </row>
    <row r="2978" spans="1:9" x14ac:dyDescent="0.2">
      <c r="A2978" s="253"/>
      <c r="B2978" s="253"/>
      <c r="C2978" s="253"/>
      <c r="D2978" s="253"/>
      <c r="E2978" s="253"/>
      <c r="F2978" s="253"/>
      <c r="G2978" s="253"/>
      <c r="H2978" s="253"/>
      <c r="I2978" s="253"/>
    </row>
    <row r="2979" spans="1:9" x14ac:dyDescent="0.2">
      <c r="A2979" s="253"/>
      <c r="B2979" s="253"/>
      <c r="C2979" s="253"/>
      <c r="D2979" s="253"/>
      <c r="E2979" s="253"/>
      <c r="F2979" s="253"/>
      <c r="G2979" s="253"/>
      <c r="H2979" s="253"/>
      <c r="I2979" s="253"/>
    </row>
    <row r="2980" spans="1:9" x14ac:dyDescent="0.2">
      <c r="A2980" s="253"/>
      <c r="B2980" s="253"/>
      <c r="C2980" s="253"/>
      <c r="D2980" s="253"/>
      <c r="E2980" s="253"/>
      <c r="F2980" s="253"/>
      <c r="G2980" s="253"/>
      <c r="H2980" s="253"/>
      <c r="I2980" s="253"/>
    </row>
    <row r="2981" spans="1:9" x14ac:dyDescent="0.2">
      <c r="A2981" s="253"/>
      <c r="B2981" s="253"/>
      <c r="C2981" s="253"/>
      <c r="D2981" s="253"/>
      <c r="E2981" s="253"/>
      <c r="F2981" s="253"/>
      <c r="G2981" s="253"/>
      <c r="H2981" s="253"/>
      <c r="I2981" s="253"/>
    </row>
    <row r="2982" spans="1:9" x14ac:dyDescent="0.2">
      <c r="A2982" s="253"/>
      <c r="B2982" s="253"/>
      <c r="C2982" s="253"/>
      <c r="D2982" s="253"/>
      <c r="E2982" s="253"/>
      <c r="F2982" s="253"/>
      <c r="G2982" s="253"/>
      <c r="H2982" s="253"/>
      <c r="I2982" s="253"/>
    </row>
    <row r="2983" spans="1:9" x14ac:dyDescent="0.2">
      <c r="A2983" s="253"/>
      <c r="B2983" s="253"/>
      <c r="C2983" s="253"/>
      <c r="D2983" s="253"/>
      <c r="E2983" s="253"/>
      <c r="F2983" s="253"/>
      <c r="G2983" s="253"/>
      <c r="H2983" s="253"/>
      <c r="I2983" s="253"/>
    </row>
    <row r="2984" spans="1:9" x14ac:dyDescent="0.2">
      <c r="A2984" s="253"/>
      <c r="B2984" s="253"/>
      <c r="C2984" s="253"/>
      <c r="D2984" s="253"/>
      <c r="E2984" s="253"/>
      <c r="F2984" s="253"/>
      <c r="G2984" s="253"/>
      <c r="H2984" s="253"/>
      <c r="I2984" s="253"/>
    </row>
    <row r="2985" spans="1:9" x14ac:dyDescent="0.2">
      <c r="A2985" s="253"/>
      <c r="B2985" s="253"/>
      <c r="C2985" s="253"/>
      <c r="D2985" s="253"/>
      <c r="E2985" s="253"/>
      <c r="F2985" s="253"/>
      <c r="G2985" s="253"/>
      <c r="H2985" s="253"/>
      <c r="I2985" s="253"/>
    </row>
    <row r="2986" spans="1:9" x14ac:dyDescent="0.2">
      <c r="A2986" s="253"/>
      <c r="B2986" s="253"/>
      <c r="C2986" s="253"/>
      <c r="D2986" s="253"/>
      <c r="E2986" s="253"/>
      <c r="F2986" s="253"/>
      <c r="G2986" s="253"/>
      <c r="H2986" s="253"/>
      <c r="I2986" s="253"/>
    </row>
    <row r="2987" spans="1:9" x14ac:dyDescent="0.2">
      <c r="A2987" s="253"/>
      <c r="B2987" s="253"/>
      <c r="C2987" s="253"/>
      <c r="D2987" s="253"/>
      <c r="E2987" s="253"/>
      <c r="F2987" s="253"/>
      <c r="G2987" s="253"/>
      <c r="H2987" s="253"/>
      <c r="I2987" s="253"/>
    </row>
    <row r="2988" spans="1:9" x14ac:dyDescent="0.2">
      <c r="A2988" s="253"/>
      <c r="B2988" s="253"/>
      <c r="C2988" s="253"/>
      <c r="D2988" s="253"/>
      <c r="E2988" s="253"/>
      <c r="F2988" s="253"/>
      <c r="G2988" s="253"/>
      <c r="H2988" s="253"/>
      <c r="I2988" s="253"/>
    </row>
    <row r="2989" spans="1:9" x14ac:dyDescent="0.2">
      <c r="A2989" s="253"/>
      <c r="B2989" s="253"/>
      <c r="C2989" s="253"/>
      <c r="D2989" s="253"/>
      <c r="E2989" s="253"/>
      <c r="F2989" s="253"/>
      <c r="G2989" s="253"/>
      <c r="H2989" s="253"/>
      <c r="I2989" s="253"/>
    </row>
    <row r="2990" spans="1:9" x14ac:dyDescent="0.2">
      <c r="A2990" s="253"/>
      <c r="B2990" s="253"/>
      <c r="C2990" s="253"/>
      <c r="D2990" s="253"/>
      <c r="E2990" s="253"/>
      <c r="F2990" s="253"/>
      <c r="G2990" s="253"/>
      <c r="H2990" s="253"/>
      <c r="I2990" s="253"/>
    </row>
    <row r="2991" spans="1:9" x14ac:dyDescent="0.2">
      <c r="A2991" s="253"/>
      <c r="B2991" s="253"/>
      <c r="C2991" s="253"/>
      <c r="D2991" s="253"/>
      <c r="E2991" s="253"/>
      <c r="F2991" s="253"/>
      <c r="G2991" s="253"/>
      <c r="H2991" s="253"/>
      <c r="I2991" s="253"/>
    </row>
    <row r="2992" spans="1:9" x14ac:dyDescent="0.2">
      <c r="A2992" s="253"/>
      <c r="B2992" s="253"/>
      <c r="C2992" s="253"/>
      <c r="D2992" s="253"/>
      <c r="E2992" s="253"/>
      <c r="F2992" s="253"/>
      <c r="G2992" s="253"/>
      <c r="H2992" s="253"/>
      <c r="I2992" s="253"/>
    </row>
    <row r="2993" spans="1:9" x14ac:dyDescent="0.2">
      <c r="A2993" s="253"/>
      <c r="B2993" s="253"/>
      <c r="C2993" s="253"/>
      <c r="D2993" s="253"/>
      <c r="E2993" s="253"/>
      <c r="F2993" s="253"/>
      <c r="G2993" s="253"/>
      <c r="H2993" s="253"/>
      <c r="I2993" s="253"/>
    </row>
    <row r="2994" spans="1:9" x14ac:dyDescent="0.2">
      <c r="A2994" s="253"/>
      <c r="B2994" s="253"/>
      <c r="C2994" s="253"/>
      <c r="D2994" s="253"/>
      <c r="E2994" s="253"/>
      <c r="F2994" s="253"/>
      <c r="G2994" s="253"/>
      <c r="H2994" s="253"/>
      <c r="I2994" s="253"/>
    </row>
    <row r="2995" spans="1:9" x14ac:dyDescent="0.2">
      <c r="A2995" s="253"/>
      <c r="B2995" s="253"/>
      <c r="C2995" s="253"/>
      <c r="D2995" s="253"/>
      <c r="E2995" s="253"/>
      <c r="F2995" s="253"/>
      <c r="G2995" s="253"/>
      <c r="H2995" s="253"/>
      <c r="I2995" s="253"/>
    </row>
    <row r="2996" spans="1:9" x14ac:dyDescent="0.2">
      <c r="A2996" s="253"/>
      <c r="B2996" s="253"/>
      <c r="C2996" s="253"/>
      <c r="D2996" s="253"/>
      <c r="E2996" s="253"/>
      <c r="F2996" s="253"/>
      <c r="G2996" s="253"/>
      <c r="H2996" s="253"/>
      <c r="I2996" s="253"/>
    </row>
    <row r="2997" spans="1:9" x14ac:dyDescent="0.2">
      <c r="A2997" s="253"/>
      <c r="B2997" s="253"/>
      <c r="C2997" s="253"/>
      <c r="D2997" s="253"/>
      <c r="E2997" s="253"/>
      <c r="F2997" s="253"/>
      <c r="G2997" s="253"/>
      <c r="H2997" s="253"/>
      <c r="I2997" s="253"/>
    </row>
    <row r="2998" spans="1:9" x14ac:dyDescent="0.2">
      <c r="A2998" s="253"/>
      <c r="B2998" s="253"/>
      <c r="C2998" s="253"/>
      <c r="D2998" s="253"/>
      <c r="E2998" s="253"/>
      <c r="F2998" s="253"/>
      <c r="G2998" s="253"/>
      <c r="H2998" s="253"/>
      <c r="I2998" s="253"/>
    </row>
    <row r="2999" spans="1:9" x14ac:dyDescent="0.2">
      <c r="A2999" s="253"/>
      <c r="B2999" s="253"/>
      <c r="C2999" s="253"/>
      <c r="D2999" s="253"/>
      <c r="E2999" s="253"/>
      <c r="F2999" s="253"/>
      <c r="G2999" s="253"/>
      <c r="H2999" s="253"/>
      <c r="I2999" s="253"/>
    </row>
    <row r="3000" spans="1:9" x14ac:dyDescent="0.2">
      <c r="A3000" s="253"/>
      <c r="B3000" s="253"/>
      <c r="C3000" s="253"/>
      <c r="D3000" s="253"/>
      <c r="E3000" s="253"/>
      <c r="F3000" s="253"/>
      <c r="G3000" s="253"/>
      <c r="H3000" s="253"/>
      <c r="I3000" s="253"/>
    </row>
    <row r="3001" spans="1:9" x14ac:dyDescent="0.2">
      <c r="A3001" s="253"/>
      <c r="B3001" s="253"/>
      <c r="C3001" s="253"/>
      <c r="D3001" s="253"/>
      <c r="E3001" s="253"/>
      <c r="F3001" s="253"/>
      <c r="G3001" s="253"/>
      <c r="H3001" s="253"/>
      <c r="I3001" s="253"/>
    </row>
    <row r="3002" spans="1:9" x14ac:dyDescent="0.2">
      <c r="A3002" s="253"/>
      <c r="B3002" s="253"/>
      <c r="C3002" s="253"/>
      <c r="D3002" s="253"/>
      <c r="E3002" s="253"/>
      <c r="F3002" s="253"/>
      <c r="G3002" s="253"/>
      <c r="H3002" s="253"/>
      <c r="I3002" s="253"/>
    </row>
    <row r="3003" spans="1:9" x14ac:dyDescent="0.2">
      <c r="A3003" s="253"/>
      <c r="B3003" s="253"/>
      <c r="C3003" s="253"/>
      <c r="D3003" s="253"/>
      <c r="E3003" s="253"/>
      <c r="F3003" s="253"/>
      <c r="G3003" s="253"/>
      <c r="H3003" s="253"/>
      <c r="I3003" s="253"/>
    </row>
    <row r="3004" spans="1:9" x14ac:dyDescent="0.2">
      <c r="A3004" s="253"/>
      <c r="B3004" s="253"/>
      <c r="C3004" s="253"/>
      <c r="D3004" s="253"/>
      <c r="E3004" s="253"/>
      <c r="F3004" s="253"/>
      <c r="G3004" s="253"/>
      <c r="H3004" s="253"/>
      <c r="I3004" s="253"/>
    </row>
    <row r="3005" spans="1:9" x14ac:dyDescent="0.2">
      <c r="A3005" s="253"/>
      <c r="B3005" s="253"/>
      <c r="C3005" s="253"/>
      <c r="D3005" s="253"/>
      <c r="E3005" s="253"/>
      <c r="F3005" s="253"/>
      <c r="G3005" s="253"/>
      <c r="H3005" s="253"/>
      <c r="I3005" s="253"/>
    </row>
    <row r="3006" spans="1:9" x14ac:dyDescent="0.2">
      <c r="A3006" s="253"/>
      <c r="B3006" s="253"/>
      <c r="C3006" s="253"/>
      <c r="D3006" s="253"/>
      <c r="E3006" s="253"/>
      <c r="F3006" s="253"/>
      <c r="G3006" s="253"/>
      <c r="H3006" s="253"/>
      <c r="I3006" s="253"/>
    </row>
    <row r="3007" spans="1:9" x14ac:dyDescent="0.2">
      <c r="A3007" s="253"/>
      <c r="B3007" s="253"/>
      <c r="C3007" s="253"/>
      <c r="D3007" s="253"/>
      <c r="E3007" s="253"/>
      <c r="F3007" s="253"/>
      <c r="G3007" s="253"/>
      <c r="H3007" s="253"/>
      <c r="I3007" s="253"/>
    </row>
    <row r="3008" spans="1:9" x14ac:dyDescent="0.2">
      <c r="A3008" s="253"/>
      <c r="B3008" s="253"/>
      <c r="C3008" s="253"/>
      <c r="D3008" s="253"/>
      <c r="E3008" s="253"/>
      <c r="F3008" s="253"/>
      <c r="G3008" s="253"/>
      <c r="H3008" s="253"/>
      <c r="I3008" s="253"/>
    </row>
    <row r="3009" spans="1:9" x14ac:dyDescent="0.2">
      <c r="A3009" s="253"/>
      <c r="B3009" s="253"/>
      <c r="C3009" s="253"/>
      <c r="D3009" s="253"/>
      <c r="E3009" s="253"/>
      <c r="F3009" s="253"/>
      <c r="G3009" s="253"/>
      <c r="H3009" s="253"/>
      <c r="I3009" s="253"/>
    </row>
    <row r="3010" spans="1:9" x14ac:dyDescent="0.2">
      <c r="A3010" s="253"/>
      <c r="B3010" s="253"/>
      <c r="C3010" s="253"/>
      <c r="D3010" s="253"/>
      <c r="E3010" s="253"/>
      <c r="F3010" s="253"/>
      <c r="G3010" s="253"/>
      <c r="H3010" s="253"/>
      <c r="I3010" s="253"/>
    </row>
    <row r="3011" spans="1:9" x14ac:dyDescent="0.2">
      <c r="A3011" s="253"/>
      <c r="B3011" s="253"/>
      <c r="C3011" s="253"/>
      <c r="D3011" s="253"/>
      <c r="E3011" s="253"/>
      <c r="F3011" s="253"/>
      <c r="G3011" s="253"/>
      <c r="H3011" s="253"/>
      <c r="I3011" s="253"/>
    </row>
    <row r="3012" spans="1:9" x14ac:dyDescent="0.2">
      <c r="A3012" s="253"/>
      <c r="B3012" s="253"/>
      <c r="C3012" s="253"/>
      <c r="D3012" s="253"/>
      <c r="E3012" s="253"/>
      <c r="F3012" s="253"/>
      <c r="G3012" s="253"/>
      <c r="H3012" s="253"/>
      <c r="I3012" s="253"/>
    </row>
    <row r="3013" spans="1:9" x14ac:dyDescent="0.2">
      <c r="A3013" s="253"/>
      <c r="B3013" s="253"/>
      <c r="C3013" s="253"/>
      <c r="D3013" s="253"/>
      <c r="E3013" s="253"/>
      <c r="F3013" s="253"/>
      <c r="G3013" s="253"/>
      <c r="H3013" s="253"/>
      <c r="I3013" s="253"/>
    </row>
    <row r="3014" spans="1:9" x14ac:dyDescent="0.2">
      <c r="A3014" s="253"/>
      <c r="B3014" s="253"/>
      <c r="C3014" s="253"/>
      <c r="D3014" s="253"/>
      <c r="E3014" s="253"/>
      <c r="F3014" s="253"/>
      <c r="G3014" s="253"/>
      <c r="H3014" s="253"/>
      <c r="I3014" s="253"/>
    </row>
    <row r="3015" spans="1:9" x14ac:dyDescent="0.2">
      <c r="A3015" s="253"/>
      <c r="B3015" s="253"/>
      <c r="C3015" s="253"/>
      <c r="D3015" s="253"/>
      <c r="E3015" s="253"/>
      <c r="F3015" s="253"/>
      <c r="G3015" s="253"/>
      <c r="H3015" s="253"/>
      <c r="I3015" s="253"/>
    </row>
    <row r="3016" spans="1:9" x14ac:dyDescent="0.2">
      <c r="A3016" s="253"/>
      <c r="B3016" s="253"/>
      <c r="C3016" s="253"/>
      <c r="D3016" s="253"/>
      <c r="E3016" s="253"/>
      <c r="F3016" s="253"/>
      <c r="G3016" s="253"/>
      <c r="H3016" s="253"/>
      <c r="I3016" s="253"/>
    </row>
    <row r="3017" spans="1:9" x14ac:dyDescent="0.2">
      <c r="A3017" s="253"/>
      <c r="B3017" s="253"/>
      <c r="C3017" s="253"/>
      <c r="D3017" s="253"/>
      <c r="E3017" s="253"/>
      <c r="F3017" s="253"/>
      <c r="G3017" s="253"/>
      <c r="H3017" s="253"/>
      <c r="I3017" s="253"/>
    </row>
    <row r="3018" spans="1:9" x14ac:dyDescent="0.2">
      <c r="A3018" s="253"/>
      <c r="B3018" s="253"/>
      <c r="C3018" s="253"/>
      <c r="D3018" s="253"/>
      <c r="E3018" s="253"/>
      <c r="F3018" s="253"/>
      <c r="G3018" s="253"/>
      <c r="H3018" s="253"/>
      <c r="I3018" s="253"/>
    </row>
    <row r="3019" spans="1:9" x14ac:dyDescent="0.2">
      <c r="A3019" s="253"/>
      <c r="B3019" s="253"/>
      <c r="C3019" s="253"/>
      <c r="D3019" s="253"/>
      <c r="E3019" s="253"/>
      <c r="F3019" s="253"/>
      <c r="G3019" s="253"/>
      <c r="H3019" s="253"/>
      <c r="I3019" s="253"/>
    </row>
    <row r="3020" spans="1:9" x14ac:dyDescent="0.2">
      <c r="A3020" s="253"/>
      <c r="B3020" s="253"/>
      <c r="C3020" s="253"/>
      <c r="D3020" s="253"/>
      <c r="E3020" s="253"/>
      <c r="F3020" s="253"/>
      <c r="G3020" s="253"/>
      <c r="H3020" s="253"/>
      <c r="I3020" s="253"/>
    </row>
    <row r="3021" spans="1:9" x14ac:dyDescent="0.2">
      <c r="A3021" s="253"/>
      <c r="B3021" s="253"/>
      <c r="C3021" s="253"/>
      <c r="D3021" s="253"/>
      <c r="E3021" s="253"/>
      <c r="F3021" s="253"/>
      <c r="G3021" s="253"/>
      <c r="H3021" s="253"/>
      <c r="I3021" s="253"/>
    </row>
    <row r="3022" spans="1:9" x14ac:dyDescent="0.2">
      <c r="A3022" s="253"/>
      <c r="B3022" s="253"/>
      <c r="C3022" s="253"/>
      <c r="D3022" s="253"/>
      <c r="E3022" s="253"/>
      <c r="F3022" s="253"/>
      <c r="G3022" s="253"/>
      <c r="H3022" s="253"/>
      <c r="I3022" s="253"/>
    </row>
    <row r="3023" spans="1:9" x14ac:dyDescent="0.2">
      <c r="A3023" s="253"/>
      <c r="B3023" s="253"/>
      <c r="C3023" s="253"/>
      <c r="D3023" s="253"/>
      <c r="E3023" s="253"/>
      <c r="F3023" s="253"/>
      <c r="G3023" s="253"/>
      <c r="H3023" s="253"/>
      <c r="I3023" s="253"/>
    </row>
    <row r="3024" spans="1:9" x14ac:dyDescent="0.2">
      <c r="A3024" s="253"/>
      <c r="B3024" s="253"/>
      <c r="C3024" s="253"/>
      <c r="D3024" s="253"/>
      <c r="E3024" s="253"/>
      <c r="F3024" s="253"/>
      <c r="G3024" s="253"/>
      <c r="H3024" s="253"/>
      <c r="I3024" s="253"/>
    </row>
    <row r="3025" spans="1:9" x14ac:dyDescent="0.2">
      <c r="A3025" s="253"/>
      <c r="B3025" s="253"/>
      <c r="C3025" s="253"/>
      <c r="D3025" s="253"/>
      <c r="E3025" s="253"/>
      <c r="F3025" s="253"/>
      <c r="G3025" s="253"/>
      <c r="H3025" s="253"/>
      <c r="I3025" s="253"/>
    </row>
    <row r="3026" spans="1:9" x14ac:dyDescent="0.2">
      <c r="A3026" s="253"/>
      <c r="B3026" s="253"/>
      <c r="C3026" s="253"/>
      <c r="D3026" s="253"/>
      <c r="E3026" s="253"/>
      <c r="F3026" s="253"/>
      <c r="G3026" s="253"/>
      <c r="H3026" s="253"/>
      <c r="I3026" s="253"/>
    </row>
    <row r="3027" spans="1:9" x14ac:dyDescent="0.2">
      <c r="A3027" s="253"/>
      <c r="B3027" s="253"/>
      <c r="C3027" s="253"/>
      <c r="D3027" s="253"/>
      <c r="E3027" s="253"/>
      <c r="F3027" s="253"/>
      <c r="G3027" s="253"/>
      <c r="H3027" s="253"/>
      <c r="I3027" s="253"/>
    </row>
    <row r="3028" spans="1:9" x14ac:dyDescent="0.2">
      <c r="A3028" s="253"/>
      <c r="B3028" s="253"/>
      <c r="C3028" s="253"/>
      <c r="D3028" s="253"/>
      <c r="E3028" s="253"/>
      <c r="F3028" s="253"/>
      <c r="G3028" s="253"/>
      <c r="H3028" s="253"/>
      <c r="I3028" s="253"/>
    </row>
    <row r="3029" spans="1:9" x14ac:dyDescent="0.2">
      <c r="A3029" s="253"/>
      <c r="B3029" s="253"/>
      <c r="C3029" s="253"/>
      <c r="D3029" s="253"/>
      <c r="E3029" s="253"/>
      <c r="F3029" s="253"/>
      <c r="G3029" s="253"/>
      <c r="H3029" s="253"/>
      <c r="I3029" s="253"/>
    </row>
    <row r="3030" spans="1:9" x14ac:dyDescent="0.2">
      <c r="A3030" s="253"/>
      <c r="B3030" s="253"/>
      <c r="C3030" s="253"/>
      <c r="D3030" s="253"/>
      <c r="E3030" s="253"/>
      <c r="F3030" s="253"/>
      <c r="G3030" s="253"/>
      <c r="H3030" s="253"/>
      <c r="I3030" s="253"/>
    </row>
    <row r="3031" spans="1:9" x14ac:dyDescent="0.2">
      <c r="A3031" s="253"/>
      <c r="B3031" s="253"/>
      <c r="C3031" s="253"/>
      <c r="D3031" s="253"/>
      <c r="E3031" s="253"/>
      <c r="F3031" s="253"/>
      <c r="G3031" s="253"/>
      <c r="H3031" s="253"/>
      <c r="I3031" s="253"/>
    </row>
    <row r="3032" spans="1:9" x14ac:dyDescent="0.2">
      <c r="A3032" s="253"/>
      <c r="B3032" s="253"/>
      <c r="C3032" s="253"/>
      <c r="D3032" s="253"/>
      <c r="E3032" s="253"/>
      <c r="F3032" s="253"/>
      <c r="G3032" s="253"/>
      <c r="H3032" s="253"/>
      <c r="I3032" s="253"/>
    </row>
    <row r="3033" spans="1:9" x14ac:dyDescent="0.2">
      <c r="A3033" s="253"/>
      <c r="B3033" s="253"/>
      <c r="C3033" s="253"/>
      <c r="D3033" s="253"/>
      <c r="E3033" s="253"/>
      <c r="F3033" s="253"/>
      <c r="G3033" s="253"/>
      <c r="H3033" s="253"/>
      <c r="I3033" s="253"/>
    </row>
    <row r="3034" spans="1:9" x14ac:dyDescent="0.2">
      <c r="A3034" s="253"/>
      <c r="B3034" s="253"/>
      <c r="C3034" s="253"/>
      <c r="D3034" s="253"/>
      <c r="E3034" s="253"/>
      <c r="F3034" s="253"/>
      <c r="G3034" s="253"/>
      <c r="H3034" s="253"/>
      <c r="I3034" s="253"/>
    </row>
    <row r="3035" spans="1:9" x14ac:dyDescent="0.2">
      <c r="A3035" s="253"/>
      <c r="B3035" s="253"/>
      <c r="C3035" s="253"/>
      <c r="D3035" s="253"/>
      <c r="E3035" s="253"/>
      <c r="F3035" s="253"/>
      <c r="G3035" s="253"/>
      <c r="H3035" s="253"/>
      <c r="I3035" s="253"/>
    </row>
    <row r="3036" spans="1:9" x14ac:dyDescent="0.2">
      <c r="A3036" s="253"/>
      <c r="B3036" s="253"/>
      <c r="C3036" s="253"/>
      <c r="D3036" s="253"/>
      <c r="E3036" s="253"/>
      <c r="F3036" s="253"/>
      <c r="G3036" s="253"/>
      <c r="H3036" s="253"/>
      <c r="I3036" s="253"/>
    </row>
    <row r="3037" spans="1:9" x14ac:dyDescent="0.2">
      <c r="A3037" s="253"/>
      <c r="B3037" s="253"/>
      <c r="C3037" s="253"/>
      <c r="D3037" s="253"/>
      <c r="E3037" s="253"/>
      <c r="F3037" s="253"/>
      <c r="G3037" s="253"/>
      <c r="H3037" s="253"/>
      <c r="I3037" s="253"/>
    </row>
    <row r="3038" spans="1:9" x14ac:dyDescent="0.2">
      <c r="A3038" s="253"/>
      <c r="B3038" s="253"/>
      <c r="C3038" s="253"/>
      <c r="D3038" s="253"/>
      <c r="E3038" s="253"/>
      <c r="F3038" s="253"/>
      <c r="G3038" s="253"/>
      <c r="H3038" s="253"/>
      <c r="I3038" s="253"/>
    </row>
    <row r="3039" spans="1:9" x14ac:dyDescent="0.2">
      <c r="A3039" s="253"/>
      <c r="B3039" s="253"/>
      <c r="C3039" s="253"/>
      <c r="D3039" s="253"/>
      <c r="E3039" s="253"/>
      <c r="F3039" s="253"/>
      <c r="G3039" s="253"/>
      <c r="H3039" s="253"/>
      <c r="I3039" s="253"/>
    </row>
    <row r="3040" spans="1:9" x14ac:dyDescent="0.2">
      <c r="A3040" s="253"/>
      <c r="B3040" s="253"/>
      <c r="C3040" s="253"/>
      <c r="D3040" s="253"/>
      <c r="E3040" s="253"/>
      <c r="F3040" s="253"/>
      <c r="G3040" s="253"/>
      <c r="H3040" s="253"/>
      <c r="I3040" s="253"/>
    </row>
    <row r="3041" spans="1:9" x14ac:dyDescent="0.2">
      <c r="A3041" s="253"/>
      <c r="B3041" s="253"/>
      <c r="C3041" s="253"/>
      <c r="D3041" s="253"/>
      <c r="E3041" s="253"/>
      <c r="F3041" s="253"/>
      <c r="G3041" s="253"/>
      <c r="H3041" s="253"/>
      <c r="I3041" s="253"/>
    </row>
    <row r="3042" spans="1:9" x14ac:dyDescent="0.2">
      <c r="A3042" s="253"/>
      <c r="B3042" s="253"/>
      <c r="C3042" s="253"/>
      <c r="D3042" s="253"/>
      <c r="E3042" s="253"/>
      <c r="F3042" s="253"/>
      <c r="G3042" s="253"/>
      <c r="H3042" s="253"/>
      <c r="I3042" s="253"/>
    </row>
    <row r="3043" spans="1:9" x14ac:dyDescent="0.2">
      <c r="A3043" s="253"/>
      <c r="B3043" s="253"/>
      <c r="C3043" s="253"/>
      <c r="D3043" s="253"/>
      <c r="E3043" s="253"/>
      <c r="F3043" s="253"/>
      <c r="G3043" s="253"/>
      <c r="H3043" s="253"/>
      <c r="I3043" s="253"/>
    </row>
    <row r="3044" spans="1:9" x14ac:dyDescent="0.2">
      <c r="A3044" s="253"/>
      <c r="B3044" s="253"/>
      <c r="C3044" s="253"/>
      <c r="D3044" s="253"/>
      <c r="E3044" s="253"/>
      <c r="F3044" s="253"/>
      <c r="G3044" s="253"/>
      <c r="H3044" s="253"/>
      <c r="I3044" s="253"/>
    </row>
    <row r="3045" spans="1:9" x14ac:dyDescent="0.2">
      <c r="A3045" s="253"/>
      <c r="B3045" s="253"/>
      <c r="C3045" s="253"/>
      <c r="D3045" s="253"/>
      <c r="E3045" s="253"/>
      <c r="F3045" s="253"/>
      <c r="G3045" s="253"/>
      <c r="H3045" s="253"/>
      <c r="I3045" s="253"/>
    </row>
    <row r="3046" spans="1:9" x14ac:dyDescent="0.2">
      <c r="A3046" s="253"/>
      <c r="B3046" s="253"/>
      <c r="C3046" s="253"/>
      <c r="D3046" s="253"/>
      <c r="E3046" s="253"/>
      <c r="F3046" s="253"/>
      <c r="G3046" s="253"/>
      <c r="H3046" s="253"/>
      <c r="I3046" s="253"/>
    </row>
    <row r="3047" spans="1:9" x14ac:dyDescent="0.2">
      <c r="A3047" s="253"/>
      <c r="B3047" s="253"/>
      <c r="C3047" s="253"/>
      <c r="D3047" s="253"/>
      <c r="E3047" s="253"/>
      <c r="F3047" s="253"/>
      <c r="G3047" s="253"/>
      <c r="H3047" s="253"/>
      <c r="I3047" s="253"/>
    </row>
    <row r="3048" spans="1:9" x14ac:dyDescent="0.2">
      <c r="A3048" s="253"/>
      <c r="B3048" s="253"/>
      <c r="C3048" s="253"/>
      <c r="D3048" s="253"/>
      <c r="E3048" s="253"/>
      <c r="F3048" s="253"/>
      <c r="G3048" s="253"/>
      <c r="H3048" s="253"/>
      <c r="I3048" s="253"/>
    </row>
    <row r="3049" spans="1:9" x14ac:dyDescent="0.2">
      <c r="A3049" s="253"/>
      <c r="B3049" s="253"/>
      <c r="C3049" s="253"/>
      <c r="D3049" s="253"/>
      <c r="E3049" s="253"/>
      <c r="F3049" s="253"/>
      <c r="G3049" s="253"/>
      <c r="H3049" s="253"/>
      <c r="I3049" s="253"/>
    </row>
    <row r="3050" spans="1:9" x14ac:dyDescent="0.2">
      <c r="A3050" s="253"/>
      <c r="B3050" s="253"/>
      <c r="C3050" s="253"/>
      <c r="D3050" s="253"/>
      <c r="E3050" s="253"/>
      <c r="F3050" s="253"/>
      <c r="G3050" s="253"/>
      <c r="H3050" s="253"/>
      <c r="I3050" s="253"/>
    </row>
    <row r="3051" spans="1:9" x14ac:dyDescent="0.2">
      <c r="A3051" s="253"/>
      <c r="B3051" s="253"/>
      <c r="C3051" s="253"/>
      <c r="D3051" s="253"/>
      <c r="E3051" s="253"/>
      <c r="F3051" s="253"/>
      <c r="G3051" s="253"/>
      <c r="H3051" s="253"/>
      <c r="I3051" s="253"/>
    </row>
    <row r="3052" spans="1:9" x14ac:dyDescent="0.2">
      <c r="A3052" s="253"/>
      <c r="B3052" s="253"/>
      <c r="C3052" s="253"/>
      <c r="D3052" s="253"/>
      <c r="E3052" s="253"/>
      <c r="F3052" s="253"/>
      <c r="G3052" s="253"/>
      <c r="H3052" s="253"/>
      <c r="I3052" s="253"/>
    </row>
    <row r="3053" spans="1:9" x14ac:dyDescent="0.2">
      <c r="A3053" s="253"/>
      <c r="B3053" s="253"/>
      <c r="C3053" s="253"/>
      <c r="D3053" s="253"/>
      <c r="E3053" s="253"/>
      <c r="F3053" s="253"/>
      <c r="G3053" s="253"/>
      <c r="H3053" s="253"/>
      <c r="I3053" s="253"/>
    </row>
    <row r="3054" spans="1:9" x14ac:dyDescent="0.2">
      <c r="A3054" s="253"/>
      <c r="B3054" s="253"/>
      <c r="C3054" s="253"/>
      <c r="D3054" s="253"/>
      <c r="E3054" s="253"/>
      <c r="F3054" s="253"/>
      <c r="G3054" s="253"/>
      <c r="H3054" s="253"/>
      <c r="I3054" s="253"/>
    </row>
    <row r="3055" spans="1:9" x14ac:dyDescent="0.2">
      <c r="A3055" s="253"/>
      <c r="B3055" s="253"/>
      <c r="C3055" s="253"/>
      <c r="D3055" s="253"/>
      <c r="E3055" s="253"/>
      <c r="F3055" s="253"/>
      <c r="G3055" s="253"/>
      <c r="H3055" s="253"/>
      <c r="I3055" s="253"/>
    </row>
    <row r="3056" spans="1:9" x14ac:dyDescent="0.2">
      <c r="A3056" s="253"/>
      <c r="B3056" s="253"/>
      <c r="C3056" s="253"/>
      <c r="D3056" s="253"/>
      <c r="E3056" s="253"/>
      <c r="F3056" s="253"/>
      <c r="G3056" s="253"/>
      <c r="H3056" s="253"/>
      <c r="I3056" s="253"/>
    </row>
    <row r="3057" spans="1:9" x14ac:dyDescent="0.2">
      <c r="A3057" s="253"/>
      <c r="B3057" s="253"/>
      <c r="C3057" s="253"/>
      <c r="D3057" s="253"/>
      <c r="E3057" s="253"/>
      <c r="F3057" s="253"/>
      <c r="G3057" s="253"/>
      <c r="H3057" s="253"/>
      <c r="I3057" s="253"/>
    </row>
    <row r="3058" spans="1:9" x14ac:dyDescent="0.2">
      <c r="A3058" s="253"/>
      <c r="B3058" s="253"/>
      <c r="C3058" s="253"/>
      <c r="D3058" s="253"/>
      <c r="E3058" s="253"/>
      <c r="F3058" s="253"/>
      <c r="G3058" s="253"/>
      <c r="H3058" s="253"/>
      <c r="I3058" s="253"/>
    </row>
    <row r="3059" spans="1:9" x14ac:dyDescent="0.2">
      <c r="A3059" s="253"/>
      <c r="B3059" s="253"/>
      <c r="C3059" s="253"/>
      <c r="D3059" s="253"/>
      <c r="E3059" s="253"/>
      <c r="F3059" s="253"/>
      <c r="G3059" s="253"/>
      <c r="H3059" s="253"/>
      <c r="I3059" s="253"/>
    </row>
    <row r="3060" spans="1:9" x14ac:dyDescent="0.2">
      <c r="A3060" s="253"/>
      <c r="B3060" s="253"/>
      <c r="C3060" s="253"/>
      <c r="D3060" s="253"/>
      <c r="E3060" s="253"/>
      <c r="F3060" s="253"/>
      <c r="G3060" s="253"/>
      <c r="H3060" s="253"/>
      <c r="I3060" s="253"/>
    </row>
    <row r="3061" spans="1:9" x14ac:dyDescent="0.2">
      <c r="A3061" s="253"/>
      <c r="B3061" s="253"/>
      <c r="C3061" s="253"/>
      <c r="D3061" s="253"/>
      <c r="E3061" s="253"/>
      <c r="F3061" s="253"/>
      <c r="G3061" s="253"/>
      <c r="H3061" s="253"/>
      <c r="I3061" s="253"/>
    </row>
    <row r="3062" spans="1:9" x14ac:dyDescent="0.2">
      <c r="A3062" s="253"/>
      <c r="B3062" s="253"/>
      <c r="C3062" s="253"/>
      <c r="D3062" s="253"/>
      <c r="E3062" s="253"/>
      <c r="F3062" s="253"/>
      <c r="G3062" s="253"/>
      <c r="H3062" s="253"/>
      <c r="I3062" s="253"/>
    </row>
    <row r="3063" spans="1:9" x14ac:dyDescent="0.2">
      <c r="A3063" s="253"/>
      <c r="B3063" s="253"/>
      <c r="C3063" s="253"/>
      <c r="D3063" s="253"/>
      <c r="E3063" s="253"/>
      <c r="F3063" s="253"/>
      <c r="G3063" s="253"/>
      <c r="H3063" s="253"/>
      <c r="I3063" s="253"/>
    </row>
    <row r="3064" spans="1:9" x14ac:dyDescent="0.2">
      <c r="A3064" s="253"/>
      <c r="B3064" s="253"/>
      <c r="C3064" s="253"/>
      <c r="D3064" s="253"/>
      <c r="E3064" s="253"/>
      <c r="F3064" s="253"/>
      <c r="G3064" s="253"/>
      <c r="H3064" s="253"/>
      <c r="I3064" s="253"/>
    </row>
    <row r="3065" spans="1:9" x14ac:dyDescent="0.2">
      <c r="A3065" s="253"/>
      <c r="B3065" s="253"/>
      <c r="C3065" s="253"/>
      <c r="D3065" s="253"/>
      <c r="E3065" s="253"/>
      <c r="F3065" s="253"/>
      <c r="G3065" s="253"/>
      <c r="H3065" s="253"/>
      <c r="I3065" s="253"/>
    </row>
    <row r="3066" spans="1:9" x14ac:dyDescent="0.2">
      <c r="A3066" s="253"/>
      <c r="B3066" s="253"/>
      <c r="C3066" s="253"/>
      <c r="D3066" s="253"/>
      <c r="E3066" s="253"/>
      <c r="F3066" s="253"/>
      <c r="G3066" s="253"/>
      <c r="H3066" s="253"/>
      <c r="I3066" s="253"/>
    </row>
    <row r="3067" spans="1:9" x14ac:dyDescent="0.2">
      <c r="A3067" s="253"/>
      <c r="B3067" s="253"/>
      <c r="C3067" s="253"/>
      <c r="D3067" s="253"/>
      <c r="E3067" s="253"/>
      <c r="F3067" s="253"/>
      <c r="G3067" s="253"/>
      <c r="H3067" s="253"/>
      <c r="I3067" s="253"/>
    </row>
    <row r="3068" spans="1:9" x14ac:dyDescent="0.2">
      <c r="A3068" s="253"/>
      <c r="B3068" s="253"/>
      <c r="C3068" s="253"/>
      <c r="D3068" s="253"/>
      <c r="E3068" s="253"/>
      <c r="F3068" s="253"/>
      <c r="G3068" s="253"/>
      <c r="H3068" s="253"/>
      <c r="I3068" s="253"/>
    </row>
    <row r="3069" spans="1:9" x14ac:dyDescent="0.2">
      <c r="A3069" s="253"/>
      <c r="B3069" s="253"/>
      <c r="C3069" s="253"/>
      <c r="D3069" s="253"/>
      <c r="E3069" s="253"/>
      <c r="F3069" s="253"/>
      <c r="G3069" s="253"/>
      <c r="H3069" s="253"/>
      <c r="I3069" s="253"/>
    </row>
    <row r="3070" spans="1:9" x14ac:dyDescent="0.2">
      <c r="A3070" s="253"/>
      <c r="B3070" s="253"/>
      <c r="C3070" s="253"/>
      <c r="D3070" s="253"/>
      <c r="E3070" s="253"/>
      <c r="F3070" s="253"/>
      <c r="G3070" s="253"/>
      <c r="H3070" s="253"/>
      <c r="I3070" s="253"/>
    </row>
    <row r="3071" spans="1:9" x14ac:dyDescent="0.2">
      <c r="A3071" s="253"/>
      <c r="B3071" s="253"/>
      <c r="C3071" s="253"/>
      <c r="D3071" s="253"/>
      <c r="E3071" s="253"/>
      <c r="F3071" s="253"/>
      <c r="G3071" s="253"/>
      <c r="H3071" s="253"/>
      <c r="I3071" s="253"/>
    </row>
    <row r="3072" spans="1:9" x14ac:dyDescent="0.2">
      <c r="A3072" s="253"/>
      <c r="B3072" s="253"/>
      <c r="C3072" s="253"/>
      <c r="D3072" s="253"/>
      <c r="E3072" s="253"/>
      <c r="F3072" s="253"/>
      <c r="G3072" s="253"/>
      <c r="H3072" s="253"/>
      <c r="I3072" s="253"/>
    </row>
    <row r="3073" spans="1:9" x14ac:dyDescent="0.2">
      <c r="A3073" s="253"/>
      <c r="B3073" s="253"/>
      <c r="C3073" s="253"/>
      <c r="D3073" s="253"/>
      <c r="E3073" s="253"/>
      <c r="F3073" s="253"/>
      <c r="G3073" s="253"/>
      <c r="H3073" s="253"/>
      <c r="I3073" s="253"/>
    </row>
    <row r="3074" spans="1:9" x14ac:dyDescent="0.2">
      <c r="A3074" s="253"/>
      <c r="B3074" s="253"/>
      <c r="C3074" s="253"/>
      <c r="D3074" s="253"/>
      <c r="E3074" s="253"/>
      <c r="F3074" s="253"/>
      <c r="G3074" s="253"/>
      <c r="H3074" s="253"/>
      <c r="I3074" s="253"/>
    </row>
    <row r="3075" spans="1:9" x14ac:dyDescent="0.2">
      <c r="A3075" s="253"/>
      <c r="B3075" s="253"/>
      <c r="C3075" s="253"/>
      <c r="D3075" s="253"/>
      <c r="E3075" s="253"/>
      <c r="F3075" s="253"/>
      <c r="G3075" s="253"/>
      <c r="H3075" s="253"/>
      <c r="I3075" s="253"/>
    </row>
    <row r="3076" spans="1:9" x14ac:dyDescent="0.2">
      <c r="A3076" s="253"/>
      <c r="B3076" s="253"/>
      <c r="C3076" s="253"/>
      <c r="D3076" s="253"/>
      <c r="E3076" s="253"/>
      <c r="F3076" s="253"/>
      <c r="G3076" s="253"/>
      <c r="H3076" s="253"/>
      <c r="I3076" s="253"/>
    </row>
    <row r="3077" spans="1:9" x14ac:dyDescent="0.2">
      <c r="A3077" s="253"/>
      <c r="B3077" s="253"/>
      <c r="C3077" s="253"/>
      <c r="D3077" s="253"/>
      <c r="E3077" s="253"/>
      <c r="F3077" s="253"/>
      <c r="G3077" s="253"/>
      <c r="H3077" s="253"/>
      <c r="I3077" s="253"/>
    </row>
    <row r="3078" spans="1:9" x14ac:dyDescent="0.2">
      <c r="A3078" s="253"/>
      <c r="B3078" s="253"/>
      <c r="C3078" s="253"/>
      <c r="D3078" s="253"/>
      <c r="E3078" s="253"/>
      <c r="F3078" s="253"/>
      <c r="G3078" s="253"/>
      <c r="H3078" s="253"/>
      <c r="I3078" s="253"/>
    </row>
    <row r="3079" spans="1:9" x14ac:dyDescent="0.2">
      <c r="A3079" s="253"/>
      <c r="B3079" s="253"/>
      <c r="C3079" s="253"/>
      <c r="D3079" s="253"/>
      <c r="E3079" s="253"/>
      <c r="F3079" s="253"/>
      <c r="G3079" s="253"/>
      <c r="H3079" s="253"/>
      <c r="I3079" s="253"/>
    </row>
    <row r="3080" spans="1:9" x14ac:dyDescent="0.2">
      <c r="A3080" s="253"/>
      <c r="B3080" s="253"/>
      <c r="C3080" s="253"/>
      <c r="D3080" s="253"/>
      <c r="E3080" s="253"/>
      <c r="F3080" s="253"/>
      <c r="G3080" s="253"/>
      <c r="H3080" s="253"/>
      <c r="I3080" s="253"/>
    </row>
    <row r="3081" spans="1:9" x14ac:dyDescent="0.2">
      <c r="A3081" s="253"/>
      <c r="B3081" s="253"/>
      <c r="C3081" s="253"/>
      <c r="D3081" s="253"/>
      <c r="E3081" s="253"/>
      <c r="F3081" s="253"/>
      <c r="G3081" s="253"/>
      <c r="H3081" s="253"/>
      <c r="I3081" s="253"/>
    </row>
    <row r="3082" spans="1:9" x14ac:dyDescent="0.2">
      <c r="A3082" s="253"/>
      <c r="B3082" s="253"/>
      <c r="C3082" s="253"/>
      <c r="D3082" s="253"/>
      <c r="E3082" s="253"/>
      <c r="F3082" s="253"/>
      <c r="G3082" s="253"/>
      <c r="H3082" s="253"/>
      <c r="I3082" s="253"/>
    </row>
    <row r="3083" spans="1:9" x14ac:dyDescent="0.2">
      <c r="A3083" s="253"/>
      <c r="B3083" s="253"/>
      <c r="C3083" s="253"/>
      <c r="D3083" s="253"/>
      <c r="E3083" s="253"/>
      <c r="F3083" s="253"/>
      <c r="G3083" s="253"/>
      <c r="H3083" s="253"/>
      <c r="I3083" s="253"/>
    </row>
    <row r="3084" spans="1:9" x14ac:dyDescent="0.2">
      <c r="A3084" s="253"/>
      <c r="B3084" s="253"/>
      <c r="C3084" s="253"/>
      <c r="D3084" s="253"/>
      <c r="E3084" s="253"/>
      <c r="F3084" s="253"/>
      <c r="G3084" s="253"/>
      <c r="H3084" s="253"/>
      <c r="I3084" s="253"/>
    </row>
    <row r="3085" spans="1:9" x14ac:dyDescent="0.2">
      <c r="A3085" s="253"/>
      <c r="B3085" s="253"/>
      <c r="C3085" s="253"/>
      <c r="D3085" s="253"/>
      <c r="E3085" s="253"/>
      <c r="F3085" s="253"/>
      <c r="G3085" s="253"/>
      <c r="H3085" s="253"/>
      <c r="I3085" s="253"/>
    </row>
    <row r="3086" spans="1:9" x14ac:dyDescent="0.2">
      <c r="A3086" s="253"/>
      <c r="B3086" s="253"/>
      <c r="C3086" s="253"/>
      <c r="D3086" s="253"/>
      <c r="E3086" s="253"/>
      <c r="F3086" s="253"/>
      <c r="G3086" s="253"/>
      <c r="H3086" s="253"/>
      <c r="I3086" s="253"/>
    </row>
    <row r="3087" spans="1:9" x14ac:dyDescent="0.2">
      <c r="A3087" s="253"/>
      <c r="B3087" s="253"/>
      <c r="C3087" s="253"/>
      <c r="D3087" s="253"/>
      <c r="E3087" s="253"/>
      <c r="F3087" s="253"/>
      <c r="G3087" s="253"/>
      <c r="H3087" s="253"/>
      <c r="I3087" s="253"/>
    </row>
    <row r="3088" spans="1:9" x14ac:dyDescent="0.2">
      <c r="A3088" s="253"/>
      <c r="B3088" s="253"/>
      <c r="C3088" s="253"/>
      <c r="D3088" s="253"/>
      <c r="E3088" s="253"/>
      <c r="F3088" s="253"/>
      <c r="G3088" s="253"/>
      <c r="H3088" s="253"/>
      <c r="I3088" s="253"/>
    </row>
    <row r="3089" spans="1:9" x14ac:dyDescent="0.2">
      <c r="A3089" s="253"/>
      <c r="B3089" s="253"/>
      <c r="C3089" s="253"/>
      <c r="D3089" s="253"/>
      <c r="E3089" s="253"/>
      <c r="F3089" s="253"/>
      <c r="G3089" s="253"/>
      <c r="H3089" s="253"/>
      <c r="I3089" s="253"/>
    </row>
    <row r="3090" spans="1:9" x14ac:dyDescent="0.2">
      <c r="A3090" s="253"/>
      <c r="B3090" s="253"/>
      <c r="C3090" s="253"/>
      <c r="D3090" s="253"/>
      <c r="E3090" s="253"/>
      <c r="F3090" s="253"/>
      <c r="G3090" s="253"/>
      <c r="H3090" s="253"/>
      <c r="I3090" s="253"/>
    </row>
    <row r="3091" spans="1:9" x14ac:dyDescent="0.2">
      <c r="A3091" s="253"/>
      <c r="B3091" s="253"/>
      <c r="C3091" s="253"/>
      <c r="D3091" s="253"/>
      <c r="E3091" s="253"/>
      <c r="F3091" s="253"/>
      <c r="G3091" s="253"/>
      <c r="H3091" s="253"/>
      <c r="I3091" s="253"/>
    </row>
    <row r="3092" spans="1:9" x14ac:dyDescent="0.2">
      <c r="A3092" s="253"/>
      <c r="B3092" s="253"/>
      <c r="C3092" s="253"/>
      <c r="D3092" s="253"/>
      <c r="E3092" s="253"/>
      <c r="F3092" s="253"/>
      <c r="G3092" s="253"/>
      <c r="H3092" s="253"/>
      <c r="I3092" s="253"/>
    </row>
    <row r="3093" spans="1:9" x14ac:dyDescent="0.2">
      <c r="A3093" s="253"/>
      <c r="B3093" s="253"/>
      <c r="C3093" s="253"/>
      <c r="D3093" s="253"/>
      <c r="E3093" s="253"/>
      <c r="F3093" s="253"/>
      <c r="G3093" s="253"/>
      <c r="H3093" s="253"/>
      <c r="I3093" s="253"/>
    </row>
    <row r="3094" spans="1:9" x14ac:dyDescent="0.2">
      <c r="A3094" s="253"/>
      <c r="B3094" s="253"/>
      <c r="C3094" s="253"/>
      <c r="D3094" s="253"/>
      <c r="E3094" s="253"/>
      <c r="F3094" s="253"/>
      <c r="G3094" s="253"/>
      <c r="H3094" s="253"/>
      <c r="I3094" s="253"/>
    </row>
    <row r="3095" spans="1:9" x14ac:dyDescent="0.2">
      <c r="A3095" s="253"/>
      <c r="B3095" s="253"/>
      <c r="C3095" s="253"/>
      <c r="D3095" s="253"/>
      <c r="E3095" s="253"/>
      <c r="F3095" s="253"/>
      <c r="G3095" s="253"/>
      <c r="H3095" s="253"/>
      <c r="I3095" s="253"/>
    </row>
    <row r="3096" spans="1:9" x14ac:dyDescent="0.2">
      <c r="A3096" s="253"/>
      <c r="B3096" s="253"/>
      <c r="C3096" s="253"/>
      <c r="D3096" s="253"/>
      <c r="E3096" s="253"/>
      <c r="F3096" s="253"/>
      <c r="G3096" s="253"/>
      <c r="H3096" s="253"/>
      <c r="I3096" s="253"/>
    </row>
    <row r="3097" spans="1:9" x14ac:dyDescent="0.2">
      <c r="A3097" s="253"/>
      <c r="B3097" s="253"/>
      <c r="C3097" s="253"/>
      <c r="D3097" s="253"/>
      <c r="E3097" s="253"/>
      <c r="F3097" s="253"/>
      <c r="G3097" s="253"/>
      <c r="H3097" s="253"/>
      <c r="I3097" s="253"/>
    </row>
    <row r="3098" spans="1:9" x14ac:dyDescent="0.2">
      <c r="A3098" s="253"/>
      <c r="B3098" s="253"/>
      <c r="C3098" s="253"/>
      <c r="D3098" s="253"/>
      <c r="E3098" s="253"/>
      <c r="F3098" s="253"/>
      <c r="G3098" s="253"/>
      <c r="H3098" s="253"/>
      <c r="I3098" s="253"/>
    </row>
    <row r="3099" spans="1:9" x14ac:dyDescent="0.2">
      <c r="A3099" s="253"/>
      <c r="B3099" s="253"/>
      <c r="C3099" s="253"/>
      <c r="D3099" s="253"/>
      <c r="E3099" s="253"/>
      <c r="F3099" s="253"/>
      <c r="G3099" s="253"/>
      <c r="H3099" s="253"/>
      <c r="I3099" s="253"/>
    </row>
    <row r="3100" spans="1:9" x14ac:dyDescent="0.2">
      <c r="A3100" s="253"/>
      <c r="B3100" s="253"/>
      <c r="C3100" s="253"/>
      <c r="D3100" s="253"/>
      <c r="E3100" s="253"/>
      <c r="F3100" s="253"/>
      <c r="G3100" s="253"/>
      <c r="H3100" s="253"/>
      <c r="I3100" s="253"/>
    </row>
    <row r="3101" spans="1:9" x14ac:dyDescent="0.2">
      <c r="A3101" s="253"/>
      <c r="B3101" s="253"/>
      <c r="C3101" s="253"/>
      <c r="D3101" s="253"/>
      <c r="E3101" s="253"/>
      <c r="F3101" s="253"/>
      <c r="G3101" s="253"/>
      <c r="H3101" s="253"/>
      <c r="I3101" s="253"/>
    </row>
    <row r="3102" spans="1:9" x14ac:dyDescent="0.2">
      <c r="A3102" s="253"/>
      <c r="B3102" s="253"/>
      <c r="C3102" s="253"/>
      <c r="D3102" s="253"/>
      <c r="E3102" s="253"/>
      <c r="F3102" s="253"/>
      <c r="G3102" s="253"/>
      <c r="H3102" s="253"/>
      <c r="I3102" s="253"/>
    </row>
    <row r="3103" spans="1:9" x14ac:dyDescent="0.2">
      <c r="A3103" s="253"/>
      <c r="B3103" s="253"/>
      <c r="C3103" s="253"/>
      <c r="D3103" s="253"/>
      <c r="E3103" s="253"/>
      <c r="F3103" s="253"/>
      <c r="G3103" s="253"/>
      <c r="H3103" s="253"/>
      <c r="I3103" s="253"/>
    </row>
    <row r="3104" spans="1:9" x14ac:dyDescent="0.2">
      <c r="A3104" s="253"/>
      <c r="B3104" s="253"/>
      <c r="C3104" s="253"/>
      <c r="D3104" s="253"/>
      <c r="E3104" s="253"/>
      <c r="F3104" s="253"/>
      <c r="G3104" s="253"/>
      <c r="H3104" s="253"/>
      <c r="I3104" s="253"/>
    </row>
    <row r="3105" spans="1:9" x14ac:dyDescent="0.2">
      <c r="A3105" s="253"/>
      <c r="B3105" s="253"/>
      <c r="C3105" s="253"/>
      <c r="D3105" s="253"/>
      <c r="E3105" s="253"/>
      <c r="F3105" s="253"/>
      <c r="G3105" s="253"/>
      <c r="H3105" s="253"/>
      <c r="I3105" s="253"/>
    </row>
    <row r="3106" spans="1:9" x14ac:dyDescent="0.2">
      <c r="A3106" s="253"/>
      <c r="B3106" s="253"/>
      <c r="C3106" s="253"/>
      <c r="D3106" s="253"/>
      <c r="E3106" s="253"/>
      <c r="F3106" s="253"/>
      <c r="G3106" s="253"/>
      <c r="H3106" s="253"/>
      <c r="I3106" s="253"/>
    </row>
    <row r="3107" spans="1:9" x14ac:dyDescent="0.2">
      <c r="A3107" s="253"/>
      <c r="B3107" s="253"/>
      <c r="C3107" s="253"/>
      <c r="D3107" s="253"/>
      <c r="E3107" s="253"/>
      <c r="F3107" s="253"/>
      <c r="G3107" s="253"/>
      <c r="H3107" s="253"/>
      <c r="I3107" s="253"/>
    </row>
    <row r="3108" spans="1:9" x14ac:dyDescent="0.2">
      <c r="A3108" s="253"/>
      <c r="B3108" s="253"/>
      <c r="C3108" s="253"/>
      <c r="D3108" s="253"/>
      <c r="E3108" s="253"/>
      <c r="F3108" s="253"/>
      <c r="G3108" s="253"/>
      <c r="H3108" s="253"/>
      <c r="I3108" s="253"/>
    </row>
    <row r="3109" spans="1:9" x14ac:dyDescent="0.2">
      <c r="A3109" s="253"/>
      <c r="B3109" s="253"/>
      <c r="C3109" s="253"/>
      <c r="D3109" s="253"/>
      <c r="E3109" s="253"/>
      <c r="F3109" s="253"/>
      <c r="G3109" s="253"/>
      <c r="H3109" s="253"/>
      <c r="I3109" s="253"/>
    </row>
    <row r="3110" spans="1:9" x14ac:dyDescent="0.2">
      <c r="A3110" s="253"/>
      <c r="B3110" s="253"/>
      <c r="C3110" s="253"/>
      <c r="D3110" s="253"/>
      <c r="E3110" s="253"/>
      <c r="F3110" s="253"/>
      <c r="G3110" s="253"/>
      <c r="H3110" s="253"/>
      <c r="I3110" s="253"/>
    </row>
    <row r="3111" spans="1:9" x14ac:dyDescent="0.2">
      <c r="A3111" s="253"/>
      <c r="B3111" s="253"/>
      <c r="C3111" s="253"/>
      <c r="D3111" s="253"/>
      <c r="E3111" s="253"/>
      <c r="F3111" s="253"/>
      <c r="G3111" s="253"/>
      <c r="H3111" s="253"/>
      <c r="I3111" s="253"/>
    </row>
    <row r="3112" spans="1:9" x14ac:dyDescent="0.2">
      <c r="A3112" s="253"/>
      <c r="B3112" s="253"/>
      <c r="C3112" s="253"/>
      <c r="D3112" s="253"/>
      <c r="E3112" s="253"/>
      <c r="F3112" s="253"/>
      <c r="G3112" s="253"/>
      <c r="H3112" s="253"/>
      <c r="I3112" s="253"/>
    </row>
    <row r="3113" spans="1:9" x14ac:dyDescent="0.2">
      <c r="A3113" s="253"/>
      <c r="B3113" s="253"/>
      <c r="C3113" s="253"/>
      <c r="D3113" s="253"/>
      <c r="E3113" s="253"/>
      <c r="F3113" s="253"/>
      <c r="G3113" s="253"/>
      <c r="H3113" s="253"/>
      <c r="I3113" s="253"/>
    </row>
    <row r="3114" spans="1:9" x14ac:dyDescent="0.2">
      <c r="A3114" s="253"/>
      <c r="B3114" s="253"/>
      <c r="C3114" s="253"/>
      <c r="D3114" s="253"/>
      <c r="E3114" s="253"/>
      <c r="F3114" s="253"/>
      <c r="G3114" s="253"/>
      <c r="H3114" s="253"/>
      <c r="I3114" s="253"/>
    </row>
    <row r="3115" spans="1:9" x14ac:dyDescent="0.2">
      <c r="A3115" s="253"/>
      <c r="B3115" s="253"/>
      <c r="C3115" s="253"/>
      <c r="D3115" s="253"/>
      <c r="E3115" s="253"/>
      <c r="F3115" s="253"/>
      <c r="G3115" s="253"/>
      <c r="H3115" s="253"/>
      <c r="I3115" s="253"/>
    </row>
    <row r="3116" spans="1:9" x14ac:dyDescent="0.2">
      <c r="A3116" s="253"/>
      <c r="B3116" s="253"/>
      <c r="C3116" s="253"/>
      <c r="D3116" s="253"/>
      <c r="E3116" s="253"/>
      <c r="F3116" s="253"/>
      <c r="G3116" s="253"/>
      <c r="H3116" s="253"/>
      <c r="I3116" s="253"/>
    </row>
    <row r="3117" spans="1:9" x14ac:dyDescent="0.2">
      <c r="A3117" s="253"/>
      <c r="B3117" s="253"/>
      <c r="C3117" s="253"/>
      <c r="D3117" s="253"/>
      <c r="E3117" s="253"/>
      <c r="F3117" s="253"/>
      <c r="G3117" s="253"/>
      <c r="H3117" s="253"/>
      <c r="I3117" s="253"/>
    </row>
    <row r="3118" spans="1:9" x14ac:dyDescent="0.2">
      <c r="A3118" s="253"/>
      <c r="B3118" s="253"/>
      <c r="C3118" s="253"/>
      <c r="D3118" s="253"/>
      <c r="E3118" s="253"/>
      <c r="F3118" s="253"/>
      <c r="G3118" s="253"/>
      <c r="H3118" s="253"/>
      <c r="I3118" s="253"/>
    </row>
    <row r="3119" spans="1:9" x14ac:dyDescent="0.2">
      <c r="A3119" s="253"/>
      <c r="B3119" s="253"/>
      <c r="C3119" s="253"/>
      <c r="D3119" s="253"/>
      <c r="E3119" s="253"/>
      <c r="F3119" s="253"/>
      <c r="G3119" s="253"/>
      <c r="H3119" s="253"/>
      <c r="I3119" s="253"/>
    </row>
    <row r="3120" spans="1:9" x14ac:dyDescent="0.2">
      <c r="A3120" s="253"/>
      <c r="B3120" s="253"/>
      <c r="C3120" s="253"/>
      <c r="D3120" s="253"/>
      <c r="E3120" s="253"/>
      <c r="F3120" s="253"/>
      <c r="G3120" s="253"/>
      <c r="H3120" s="253"/>
      <c r="I3120" s="253"/>
    </row>
    <row r="3121" spans="1:9" x14ac:dyDescent="0.2">
      <c r="A3121" s="253"/>
      <c r="B3121" s="253"/>
      <c r="C3121" s="253"/>
      <c r="D3121" s="253"/>
      <c r="E3121" s="253"/>
      <c r="F3121" s="253"/>
      <c r="G3121" s="253"/>
      <c r="H3121" s="253"/>
      <c r="I3121" s="253"/>
    </row>
    <row r="3122" spans="1:9" x14ac:dyDescent="0.2">
      <c r="A3122" s="253"/>
      <c r="B3122" s="253"/>
      <c r="C3122" s="253"/>
      <c r="D3122" s="253"/>
      <c r="E3122" s="253"/>
      <c r="F3122" s="253"/>
      <c r="G3122" s="253"/>
      <c r="H3122" s="253"/>
      <c r="I3122" s="253"/>
    </row>
    <row r="3123" spans="1:9" x14ac:dyDescent="0.2">
      <c r="A3123" s="253"/>
      <c r="B3123" s="253"/>
      <c r="C3123" s="253"/>
      <c r="D3123" s="253"/>
      <c r="E3123" s="253"/>
      <c r="F3123" s="253"/>
      <c r="G3123" s="253"/>
      <c r="H3123" s="253"/>
      <c r="I3123" s="253"/>
    </row>
    <row r="3124" spans="1:9" x14ac:dyDescent="0.2">
      <c r="A3124" s="253"/>
      <c r="B3124" s="253"/>
      <c r="F3124" s="253"/>
      <c r="G3124" s="253"/>
      <c r="H3124" s="253"/>
      <c r="I3124" s="253"/>
    </row>
    <row r="3125" spans="1:9" x14ac:dyDescent="0.2">
      <c r="A3125" s="253"/>
      <c r="B3125" s="253"/>
      <c r="F3125" s="253"/>
      <c r="G3125" s="253"/>
      <c r="H3125" s="253"/>
      <c r="I3125" s="253"/>
    </row>
    <row r="3126" spans="1:9" x14ac:dyDescent="0.2">
      <c r="A3126" s="253"/>
      <c r="B3126" s="253"/>
      <c r="F3126" s="253"/>
      <c r="G3126" s="253"/>
      <c r="H3126" s="253"/>
      <c r="I3126" s="253"/>
    </row>
    <row r="3127" spans="1:9" x14ac:dyDescent="0.2">
      <c r="A3127" s="253"/>
      <c r="B3127" s="253"/>
      <c r="F3127" s="253"/>
      <c r="G3127" s="253"/>
      <c r="H3127" s="253"/>
      <c r="I3127" s="253"/>
    </row>
    <row r="3128" spans="1:9" x14ac:dyDescent="0.2">
      <c r="A3128" s="253"/>
      <c r="B3128" s="253"/>
      <c r="F3128" s="253"/>
      <c r="G3128" s="253"/>
      <c r="H3128" s="253"/>
      <c r="I3128" s="253"/>
    </row>
    <row r="3129" spans="1:9" x14ac:dyDescent="0.2">
      <c r="A3129" s="253"/>
      <c r="B3129" s="253"/>
      <c r="F3129" s="253"/>
      <c r="G3129" s="253"/>
      <c r="H3129" s="253"/>
      <c r="I3129" s="253"/>
    </row>
    <row r="3130" spans="1:9" x14ac:dyDescent="0.2">
      <c r="A3130" s="253"/>
      <c r="B3130" s="253"/>
      <c r="F3130" s="253"/>
      <c r="G3130" s="253"/>
      <c r="H3130" s="253"/>
      <c r="I3130" s="253"/>
    </row>
    <row r="3131" spans="1:9" x14ac:dyDescent="0.2">
      <c r="A3131" s="253"/>
      <c r="B3131" s="253"/>
      <c r="F3131" s="253"/>
      <c r="G3131" s="253"/>
      <c r="H3131" s="253"/>
      <c r="I3131" s="253"/>
    </row>
    <row r="3132" spans="1:9" x14ac:dyDescent="0.2">
      <c r="A3132" s="253"/>
      <c r="B3132" s="253"/>
      <c r="F3132" s="253"/>
      <c r="G3132" s="253"/>
      <c r="H3132" s="253"/>
      <c r="I3132" s="253"/>
    </row>
    <row r="3133" spans="1:9" x14ac:dyDescent="0.2">
      <c r="A3133" s="253"/>
      <c r="B3133" s="253"/>
      <c r="F3133" s="253"/>
      <c r="G3133" s="253"/>
      <c r="H3133" s="253"/>
      <c r="I3133" s="253"/>
    </row>
    <row r="3134" spans="1:9" x14ac:dyDescent="0.2">
      <c r="A3134" s="253"/>
      <c r="B3134" s="253"/>
      <c r="F3134" s="253"/>
      <c r="G3134" s="253"/>
      <c r="H3134" s="253"/>
      <c r="I3134" s="253"/>
    </row>
    <row r="3135" spans="1:9" x14ac:dyDescent="0.2">
      <c r="A3135" s="253"/>
      <c r="B3135" s="253"/>
      <c r="F3135" s="253"/>
      <c r="G3135" s="253"/>
      <c r="H3135" s="253"/>
      <c r="I3135" s="253"/>
    </row>
    <row r="3136" spans="1:9" x14ac:dyDescent="0.2">
      <c r="A3136" s="253"/>
      <c r="B3136" s="253"/>
      <c r="F3136" s="253"/>
      <c r="G3136" s="253"/>
      <c r="H3136" s="253"/>
      <c r="I3136" s="253"/>
    </row>
    <row r="3137" spans="1:9" x14ac:dyDescent="0.2">
      <c r="A3137" s="253"/>
      <c r="B3137" s="253"/>
      <c r="F3137" s="253"/>
      <c r="G3137" s="253"/>
      <c r="H3137" s="253"/>
      <c r="I3137" s="253"/>
    </row>
    <row r="3138" spans="1:9" x14ac:dyDescent="0.2">
      <c r="A3138" s="253"/>
      <c r="B3138" s="253"/>
      <c r="F3138" s="253"/>
      <c r="G3138" s="253"/>
      <c r="H3138" s="253"/>
      <c r="I3138" s="253"/>
    </row>
    <row r="3139" spans="1:9" x14ac:dyDescent="0.2">
      <c r="A3139" s="253"/>
      <c r="B3139" s="253"/>
      <c r="F3139" s="253"/>
      <c r="G3139" s="253"/>
      <c r="H3139" s="253"/>
      <c r="I3139" s="253"/>
    </row>
    <row r="3140" spans="1:9" x14ac:dyDescent="0.2">
      <c r="A3140" s="253"/>
      <c r="B3140" s="253"/>
      <c r="F3140" s="253"/>
      <c r="G3140" s="253"/>
      <c r="H3140" s="253"/>
      <c r="I3140" s="253"/>
    </row>
    <row r="3141" spans="1:9" x14ac:dyDescent="0.2">
      <c r="A3141" s="253"/>
      <c r="B3141" s="253"/>
      <c r="F3141" s="253"/>
      <c r="G3141" s="253"/>
      <c r="H3141" s="253"/>
      <c r="I3141" s="253"/>
    </row>
    <row r="3142" spans="1:9" x14ac:dyDescent="0.2">
      <c r="A3142" s="253"/>
      <c r="B3142" s="253"/>
      <c r="F3142" s="253"/>
      <c r="G3142" s="253"/>
      <c r="H3142" s="253"/>
      <c r="I3142" s="253"/>
    </row>
    <row r="3143" spans="1:9" x14ac:dyDescent="0.2">
      <c r="A3143" s="253"/>
      <c r="B3143" s="253"/>
      <c r="F3143" s="253"/>
      <c r="G3143" s="253"/>
      <c r="H3143" s="253"/>
      <c r="I3143" s="253"/>
    </row>
    <row r="3144" spans="1:9" x14ac:dyDescent="0.2">
      <c r="A3144" s="253"/>
      <c r="B3144" s="253"/>
      <c r="F3144" s="253"/>
      <c r="G3144" s="253"/>
      <c r="H3144" s="253"/>
      <c r="I3144" s="253"/>
    </row>
    <row r="3145" spans="1:9" x14ac:dyDescent="0.2">
      <c r="A3145" s="253"/>
      <c r="B3145" s="253"/>
      <c r="F3145" s="253"/>
      <c r="G3145" s="253"/>
      <c r="H3145" s="253"/>
      <c r="I3145" s="253"/>
    </row>
    <row r="3146" spans="1:9" x14ac:dyDescent="0.2">
      <c r="A3146" s="253"/>
      <c r="B3146" s="253"/>
      <c r="F3146" s="253"/>
      <c r="G3146" s="253"/>
      <c r="H3146" s="253"/>
      <c r="I3146" s="253"/>
    </row>
    <row r="3147" spans="1:9" x14ac:dyDescent="0.2">
      <c r="A3147" s="253"/>
      <c r="B3147" s="253"/>
      <c r="F3147" s="253"/>
      <c r="G3147" s="253"/>
      <c r="H3147" s="253"/>
      <c r="I3147" s="253"/>
    </row>
    <row r="3148" spans="1:9" x14ac:dyDescent="0.2">
      <c r="A3148" s="253"/>
      <c r="B3148" s="253"/>
      <c r="F3148" s="253"/>
      <c r="G3148" s="253"/>
      <c r="H3148" s="253"/>
      <c r="I3148" s="253"/>
    </row>
    <row r="3149" spans="1:9" x14ac:dyDescent="0.2">
      <c r="A3149" s="253"/>
      <c r="B3149" s="253"/>
      <c r="F3149" s="253"/>
      <c r="G3149" s="253"/>
      <c r="H3149" s="253"/>
      <c r="I3149" s="253"/>
    </row>
    <row r="3150" spans="1:9" x14ac:dyDescent="0.2">
      <c r="A3150" s="253"/>
      <c r="B3150" s="253"/>
      <c r="F3150" s="253"/>
      <c r="G3150" s="253"/>
      <c r="H3150" s="253"/>
      <c r="I3150" s="253"/>
    </row>
    <row r="3151" spans="1:9" x14ac:dyDescent="0.2">
      <c r="A3151" s="253"/>
      <c r="B3151" s="253"/>
      <c r="F3151" s="253"/>
      <c r="G3151" s="253"/>
      <c r="H3151" s="253"/>
      <c r="I3151" s="253"/>
    </row>
    <row r="3152" spans="1:9" x14ac:dyDescent="0.2">
      <c r="A3152" s="253"/>
      <c r="B3152" s="253"/>
      <c r="F3152" s="253"/>
      <c r="G3152" s="253"/>
      <c r="H3152" s="253"/>
      <c r="I3152" s="253"/>
    </row>
    <row r="3153" spans="1:9" x14ac:dyDescent="0.2">
      <c r="A3153" s="253"/>
      <c r="B3153" s="253"/>
      <c r="F3153" s="253"/>
      <c r="G3153" s="253"/>
      <c r="H3153" s="253"/>
      <c r="I3153" s="253"/>
    </row>
    <row r="3154" spans="1:9" x14ac:dyDescent="0.2">
      <c r="A3154" s="253"/>
      <c r="B3154" s="253"/>
      <c r="F3154" s="253"/>
      <c r="G3154" s="253"/>
      <c r="H3154" s="253"/>
      <c r="I3154" s="253"/>
    </row>
    <row r="3155" spans="1:9" x14ac:dyDescent="0.2">
      <c r="A3155" s="253"/>
      <c r="B3155" s="253"/>
      <c r="F3155" s="253"/>
      <c r="G3155" s="253"/>
      <c r="H3155" s="253"/>
      <c r="I3155" s="253"/>
    </row>
    <row r="3156" spans="1:9" x14ac:dyDescent="0.2">
      <c r="A3156" s="253"/>
      <c r="B3156" s="253"/>
      <c r="F3156" s="253"/>
      <c r="G3156" s="253"/>
      <c r="H3156" s="253"/>
      <c r="I3156" s="253"/>
    </row>
    <row r="3157" spans="1:9" x14ac:dyDescent="0.2">
      <c r="A3157" s="253"/>
      <c r="B3157" s="253"/>
      <c r="F3157" s="253"/>
      <c r="G3157" s="253"/>
      <c r="H3157" s="253"/>
      <c r="I3157" s="253"/>
    </row>
    <row r="3158" spans="1:9" x14ac:dyDescent="0.2">
      <c r="A3158" s="253"/>
      <c r="B3158" s="253"/>
      <c r="F3158" s="253"/>
      <c r="G3158" s="253"/>
      <c r="H3158" s="253"/>
      <c r="I3158" s="253"/>
    </row>
    <row r="3159" spans="1:9" x14ac:dyDescent="0.2">
      <c r="A3159" s="253"/>
      <c r="B3159" s="253"/>
      <c r="F3159" s="253"/>
      <c r="G3159" s="253"/>
      <c r="H3159" s="253"/>
      <c r="I3159" s="253"/>
    </row>
    <row r="3160" spans="1:9" x14ac:dyDescent="0.2">
      <c r="A3160" s="253"/>
      <c r="B3160" s="253"/>
      <c r="F3160" s="253"/>
      <c r="G3160" s="253"/>
      <c r="H3160" s="253"/>
      <c r="I3160" s="253"/>
    </row>
    <row r="3161" spans="1:9" x14ac:dyDescent="0.2">
      <c r="A3161" s="253"/>
      <c r="B3161" s="253"/>
      <c r="F3161" s="253"/>
      <c r="G3161" s="253"/>
      <c r="H3161" s="253"/>
      <c r="I3161" s="253"/>
    </row>
    <row r="3162" spans="1:9" x14ac:dyDescent="0.2">
      <c r="A3162" s="253"/>
      <c r="B3162" s="253"/>
      <c r="F3162" s="253"/>
      <c r="G3162" s="253"/>
      <c r="H3162" s="253"/>
      <c r="I3162" s="253"/>
    </row>
    <row r="3163" spans="1:9" x14ac:dyDescent="0.2">
      <c r="A3163" s="253"/>
      <c r="B3163" s="253"/>
      <c r="F3163" s="253"/>
      <c r="G3163" s="253"/>
      <c r="H3163" s="253"/>
      <c r="I3163" s="253"/>
    </row>
    <row r="3164" spans="1:9" x14ac:dyDescent="0.2">
      <c r="A3164" s="253"/>
      <c r="B3164" s="253"/>
      <c r="F3164" s="253"/>
      <c r="G3164" s="253"/>
      <c r="H3164" s="253"/>
      <c r="I3164" s="253"/>
    </row>
    <row r="3165" spans="1:9" x14ac:dyDescent="0.2">
      <c r="A3165" s="253"/>
      <c r="B3165" s="253"/>
      <c r="F3165" s="253"/>
      <c r="G3165" s="253"/>
      <c r="H3165" s="253"/>
      <c r="I3165" s="253"/>
    </row>
    <row r="3166" spans="1:9" x14ac:dyDescent="0.2">
      <c r="A3166" s="253"/>
      <c r="B3166" s="253"/>
      <c r="F3166" s="253"/>
      <c r="G3166" s="253"/>
      <c r="H3166" s="253"/>
      <c r="I3166" s="253"/>
    </row>
    <row r="3167" spans="1:9" x14ac:dyDescent="0.2">
      <c r="A3167" s="253"/>
      <c r="B3167" s="253"/>
      <c r="F3167" s="253"/>
      <c r="G3167" s="253"/>
      <c r="H3167" s="253"/>
      <c r="I3167" s="253"/>
    </row>
    <row r="3168" spans="1:9" x14ac:dyDescent="0.2">
      <c r="A3168" s="253"/>
      <c r="B3168" s="253"/>
      <c r="F3168" s="253"/>
      <c r="G3168" s="253"/>
      <c r="H3168" s="253"/>
      <c r="I3168" s="253"/>
    </row>
    <row r="3169" spans="1:9" x14ac:dyDescent="0.2">
      <c r="A3169" s="253"/>
      <c r="B3169" s="253"/>
      <c r="F3169" s="253"/>
      <c r="G3169" s="253"/>
      <c r="H3169" s="253"/>
      <c r="I3169" s="253"/>
    </row>
    <row r="3170" spans="1:9" x14ac:dyDescent="0.2">
      <c r="A3170" s="253"/>
      <c r="B3170" s="253"/>
      <c r="F3170" s="253"/>
      <c r="G3170" s="253"/>
      <c r="H3170" s="253"/>
      <c r="I3170" s="253"/>
    </row>
    <row r="3171" spans="1:9" x14ac:dyDescent="0.2">
      <c r="A3171" s="253"/>
      <c r="B3171" s="253"/>
      <c r="F3171" s="253"/>
      <c r="G3171" s="253"/>
      <c r="H3171" s="253"/>
      <c r="I3171" s="253"/>
    </row>
    <row r="3172" spans="1:9" x14ac:dyDescent="0.2">
      <c r="A3172" s="253"/>
      <c r="B3172" s="253"/>
      <c r="F3172" s="253"/>
      <c r="G3172" s="253"/>
      <c r="H3172" s="253"/>
      <c r="I3172" s="253"/>
    </row>
    <row r="3173" spans="1:9" x14ac:dyDescent="0.2">
      <c r="A3173" s="253"/>
      <c r="B3173" s="253"/>
      <c r="F3173" s="253"/>
      <c r="G3173" s="253"/>
      <c r="H3173" s="253"/>
      <c r="I3173" s="253"/>
    </row>
    <row r="3174" spans="1:9" x14ac:dyDescent="0.2">
      <c r="A3174" s="253"/>
      <c r="B3174" s="253"/>
      <c r="F3174" s="253"/>
      <c r="G3174" s="253"/>
      <c r="H3174" s="253"/>
      <c r="I3174" s="253"/>
    </row>
    <row r="3175" spans="1:9" x14ac:dyDescent="0.2">
      <c r="A3175" s="253"/>
      <c r="B3175" s="253"/>
      <c r="F3175" s="253"/>
      <c r="G3175" s="253"/>
      <c r="H3175" s="253"/>
      <c r="I3175" s="253"/>
    </row>
    <row r="3176" spans="1:9" x14ac:dyDescent="0.2">
      <c r="A3176" s="253"/>
      <c r="B3176" s="253"/>
      <c r="F3176" s="253"/>
      <c r="G3176" s="253"/>
    </row>
    <row r="3177" spans="1:9" x14ac:dyDescent="0.2">
      <c r="A3177" s="253"/>
      <c r="B3177" s="253"/>
    </row>
    <row r="3178" spans="1:9" x14ac:dyDescent="0.2">
      <c r="A3178" s="253"/>
      <c r="B3178" s="253"/>
    </row>
    <row r="3179" spans="1:9" x14ac:dyDescent="0.2">
      <c r="A3179" s="253"/>
      <c r="B3179" s="253"/>
    </row>
    <row r="3180" spans="1:9" x14ac:dyDescent="0.2">
      <c r="A3180" s="253"/>
      <c r="B3180" s="253"/>
    </row>
    <row r="3181" spans="1:9" x14ac:dyDescent="0.2">
      <c r="A3181" s="253"/>
      <c r="B3181" s="253"/>
    </row>
    <row r="3182" spans="1:9" x14ac:dyDescent="0.2">
      <c r="A3182" s="253"/>
      <c r="B3182" s="253"/>
    </row>
    <row r="3183" spans="1:9" x14ac:dyDescent="0.2">
      <c r="A3183" s="253"/>
      <c r="B3183" s="253"/>
    </row>
    <row r="3184" spans="1:9" x14ac:dyDescent="0.2">
      <c r="A3184" s="253"/>
      <c r="B3184" s="253"/>
    </row>
    <row r="3185" spans="1:2" x14ac:dyDescent="0.2">
      <c r="A3185" s="253"/>
      <c r="B3185" s="253"/>
    </row>
    <row r="3186" spans="1:2" x14ac:dyDescent="0.2">
      <c r="A3186" s="253"/>
      <c r="B3186" s="253"/>
    </row>
    <row r="3187" spans="1:2" x14ac:dyDescent="0.2">
      <c r="A3187" s="253"/>
      <c r="B3187" s="253"/>
    </row>
    <row r="3188" spans="1:2" x14ac:dyDescent="0.2">
      <c r="A3188" s="253"/>
      <c r="B3188" s="253"/>
    </row>
    <row r="3189" spans="1:2" x14ac:dyDescent="0.2">
      <c r="A3189" s="253"/>
      <c r="B3189" s="253"/>
    </row>
    <row r="3190" spans="1:2" x14ac:dyDescent="0.2">
      <c r="A3190" s="253"/>
      <c r="B3190" s="253"/>
    </row>
    <row r="3191" spans="1:2" x14ac:dyDescent="0.2">
      <c r="A3191" s="253"/>
      <c r="B3191" s="253"/>
    </row>
    <row r="3192" spans="1:2" x14ac:dyDescent="0.2">
      <c r="A3192" s="253"/>
      <c r="B3192" s="253"/>
    </row>
    <row r="3193" spans="1:2" x14ac:dyDescent="0.2">
      <c r="A3193" s="253"/>
      <c r="B3193" s="253"/>
    </row>
    <row r="3194" spans="1:2" x14ac:dyDescent="0.2">
      <c r="A3194" s="253"/>
      <c r="B3194" s="253"/>
    </row>
    <row r="3195" spans="1:2" x14ac:dyDescent="0.2">
      <c r="A3195" s="253"/>
      <c r="B3195" s="253"/>
    </row>
    <row r="3196" spans="1:2" x14ac:dyDescent="0.2">
      <c r="A3196" s="253"/>
      <c r="B3196" s="253"/>
    </row>
    <row r="3197" spans="1:2" x14ac:dyDescent="0.2">
      <c r="A3197" s="253"/>
      <c r="B3197" s="253"/>
    </row>
    <row r="3198" spans="1:2" x14ac:dyDescent="0.2">
      <c r="A3198" s="253"/>
      <c r="B3198" s="253"/>
    </row>
    <row r="3199" spans="1:2" x14ac:dyDescent="0.2">
      <c r="A3199" s="253"/>
      <c r="B3199" s="253"/>
    </row>
    <row r="3200" spans="1:2" x14ac:dyDescent="0.2">
      <c r="A3200" s="253"/>
      <c r="B3200" s="253"/>
    </row>
    <row r="3201" spans="1:2" x14ac:dyDescent="0.2">
      <c r="A3201" s="253"/>
      <c r="B3201" s="253"/>
    </row>
    <row r="3202" spans="1:2" x14ac:dyDescent="0.2">
      <c r="A3202" s="253"/>
      <c r="B3202" s="253"/>
    </row>
    <row r="3203" spans="1:2" x14ac:dyDescent="0.2">
      <c r="A3203" s="253"/>
      <c r="B3203" s="253"/>
    </row>
    <row r="3204" spans="1:2" x14ac:dyDescent="0.2">
      <c r="A3204" s="253"/>
      <c r="B3204" s="253"/>
    </row>
    <row r="3205" spans="1:2" x14ac:dyDescent="0.2">
      <c r="A3205" s="253"/>
      <c r="B3205" s="253"/>
    </row>
    <row r="3206" spans="1:2" x14ac:dyDescent="0.2">
      <c r="A3206" s="253"/>
      <c r="B3206" s="253"/>
    </row>
    <row r="3207" spans="1:2" x14ac:dyDescent="0.2">
      <c r="A3207" s="253"/>
      <c r="B3207" s="253"/>
    </row>
    <row r="3208" spans="1:2" x14ac:dyDescent="0.2">
      <c r="A3208" s="253"/>
      <c r="B3208" s="253"/>
    </row>
    <row r="3209" spans="1:2" x14ac:dyDescent="0.2">
      <c r="A3209" s="253"/>
      <c r="B3209" s="253"/>
    </row>
    <row r="3210" spans="1:2" x14ac:dyDescent="0.2">
      <c r="A3210" s="253"/>
      <c r="B3210" s="253"/>
    </row>
    <row r="3211" spans="1:2" x14ac:dyDescent="0.2">
      <c r="A3211" s="253"/>
      <c r="B3211" s="253"/>
    </row>
    <row r="3212" spans="1:2" x14ac:dyDescent="0.2">
      <c r="A3212" s="253"/>
      <c r="B3212" s="253"/>
    </row>
    <row r="3213" spans="1:2" x14ac:dyDescent="0.2">
      <c r="A3213" s="253"/>
      <c r="B3213" s="253"/>
    </row>
    <row r="3214" spans="1:2" x14ac:dyDescent="0.2">
      <c r="A3214" s="253"/>
      <c r="B3214" s="253"/>
    </row>
    <row r="3215" spans="1:2" x14ac:dyDescent="0.2">
      <c r="A3215" s="253"/>
      <c r="B3215" s="253"/>
    </row>
    <row r="3216" spans="1:2" x14ac:dyDescent="0.2">
      <c r="A3216" s="253"/>
      <c r="B3216" s="253"/>
    </row>
    <row r="3217" spans="1:2" x14ac:dyDescent="0.2">
      <c r="A3217" s="253"/>
      <c r="B3217" s="253"/>
    </row>
    <row r="3218" spans="1:2" x14ac:dyDescent="0.2">
      <c r="A3218" s="253"/>
      <c r="B3218" s="253"/>
    </row>
    <row r="3219" spans="1:2" x14ac:dyDescent="0.2">
      <c r="A3219" s="253"/>
      <c r="B3219" s="253"/>
    </row>
    <row r="3220" spans="1:2" x14ac:dyDescent="0.2">
      <c r="A3220" s="253"/>
      <c r="B3220" s="253"/>
    </row>
    <row r="3221" spans="1:2" x14ac:dyDescent="0.2">
      <c r="A3221" s="253"/>
      <c r="B3221" s="253"/>
    </row>
    <row r="3222" spans="1:2" x14ac:dyDescent="0.2">
      <c r="A3222" s="253"/>
      <c r="B3222" s="253"/>
    </row>
    <row r="3223" spans="1:2" x14ac:dyDescent="0.2">
      <c r="A3223" s="253"/>
      <c r="B3223" s="253"/>
    </row>
    <row r="3224" spans="1:2" x14ac:dyDescent="0.2">
      <c r="A3224" s="253"/>
      <c r="B3224" s="253"/>
    </row>
    <row r="3225" spans="1:2" x14ac:dyDescent="0.2">
      <c r="A3225" s="253"/>
      <c r="B3225" s="253"/>
    </row>
    <row r="3226" spans="1:2" x14ac:dyDescent="0.2">
      <c r="A3226" s="253"/>
      <c r="B3226" s="253"/>
    </row>
    <row r="3227" spans="1:2" x14ac:dyDescent="0.2">
      <c r="A3227" s="253"/>
      <c r="B3227" s="253"/>
    </row>
    <row r="3228" spans="1:2" x14ac:dyDescent="0.2">
      <c r="A3228" s="253"/>
      <c r="B3228" s="253"/>
    </row>
    <row r="3229" spans="1:2" x14ac:dyDescent="0.2">
      <c r="A3229" s="253"/>
      <c r="B3229" s="253"/>
    </row>
    <row r="3230" spans="1:2" x14ac:dyDescent="0.2">
      <c r="A3230" s="253"/>
      <c r="B3230" s="253"/>
    </row>
    <row r="3231" spans="1:2" x14ac:dyDescent="0.2">
      <c r="A3231" s="253"/>
      <c r="B3231" s="253"/>
    </row>
    <row r="3232" spans="1:2" x14ac:dyDescent="0.2">
      <c r="A3232" s="253"/>
      <c r="B3232" s="253"/>
    </row>
    <row r="3233" spans="1:2" x14ac:dyDescent="0.2">
      <c r="A3233" s="253"/>
      <c r="B3233" s="253"/>
    </row>
    <row r="3234" spans="1:2" x14ac:dyDescent="0.2">
      <c r="A3234" s="253"/>
      <c r="B3234" s="253"/>
    </row>
    <row r="3235" spans="1:2" x14ac:dyDescent="0.2">
      <c r="A3235" s="253"/>
      <c r="B3235" s="253"/>
    </row>
    <row r="3236" spans="1:2" x14ac:dyDescent="0.2">
      <c r="A3236" s="253"/>
      <c r="B3236" s="253"/>
    </row>
    <row r="3237" spans="1:2" x14ac:dyDescent="0.2">
      <c r="A3237" s="253"/>
      <c r="B3237" s="253"/>
    </row>
    <row r="3238" spans="1:2" x14ac:dyDescent="0.2">
      <c r="A3238" s="253"/>
      <c r="B3238" s="253"/>
    </row>
    <row r="3239" spans="1:2" x14ac:dyDescent="0.2">
      <c r="A3239" s="253"/>
      <c r="B3239" s="253"/>
    </row>
    <row r="3240" spans="1:2" x14ac:dyDescent="0.2">
      <c r="A3240" s="253"/>
      <c r="B3240" s="253"/>
    </row>
    <row r="3241" spans="1:2" x14ac:dyDescent="0.2">
      <c r="A3241" s="253"/>
      <c r="B3241" s="253"/>
    </row>
    <row r="3242" spans="1:2" x14ac:dyDescent="0.2">
      <c r="A3242" s="253"/>
      <c r="B3242" s="253"/>
    </row>
    <row r="3243" spans="1:2" x14ac:dyDescent="0.2">
      <c r="A3243" s="253"/>
      <c r="B3243" s="253"/>
    </row>
    <row r="3244" spans="1:2" x14ac:dyDescent="0.2">
      <c r="A3244" s="253"/>
      <c r="B3244" s="253"/>
    </row>
    <row r="3245" spans="1:2" x14ac:dyDescent="0.2">
      <c r="A3245" s="253"/>
      <c r="B3245" s="253"/>
    </row>
    <row r="3246" spans="1:2" x14ac:dyDescent="0.2">
      <c r="A3246" s="253"/>
      <c r="B3246" s="253"/>
    </row>
    <row r="3247" spans="1:2" x14ac:dyDescent="0.2">
      <c r="A3247" s="253"/>
      <c r="B3247" s="253"/>
    </row>
    <row r="3248" spans="1:2" x14ac:dyDescent="0.2">
      <c r="A3248" s="253"/>
      <c r="B3248" s="253"/>
    </row>
    <row r="3249" spans="1:2" x14ac:dyDescent="0.2">
      <c r="A3249" s="253"/>
      <c r="B3249" s="253"/>
    </row>
    <row r="3250" spans="1:2" x14ac:dyDescent="0.2">
      <c r="A3250" s="253"/>
      <c r="B3250" s="253"/>
    </row>
    <row r="3251" spans="1:2" x14ac:dyDescent="0.2">
      <c r="A3251" s="253"/>
      <c r="B3251" s="253"/>
    </row>
    <row r="3252" spans="1:2" x14ac:dyDescent="0.2">
      <c r="A3252" s="253"/>
      <c r="B3252" s="253"/>
    </row>
    <row r="3253" spans="1:2" x14ac:dyDescent="0.2">
      <c r="A3253" s="253"/>
      <c r="B3253" s="253"/>
    </row>
    <row r="3254" spans="1:2" x14ac:dyDescent="0.2">
      <c r="A3254" s="253"/>
      <c r="B3254" s="253"/>
    </row>
    <row r="3255" spans="1:2" x14ac:dyDescent="0.2">
      <c r="A3255" s="253"/>
      <c r="B3255" s="253"/>
    </row>
    <row r="3256" spans="1:2" x14ac:dyDescent="0.2">
      <c r="A3256" s="253"/>
      <c r="B3256" s="253"/>
    </row>
    <row r="3257" spans="1:2" x14ac:dyDescent="0.2">
      <c r="A3257" s="253"/>
      <c r="B3257" s="253"/>
    </row>
    <row r="3258" spans="1:2" x14ac:dyDescent="0.2">
      <c r="A3258" s="253"/>
      <c r="B3258" s="253"/>
    </row>
    <row r="3259" spans="1:2" x14ac:dyDescent="0.2">
      <c r="A3259" s="253"/>
      <c r="B3259" s="253"/>
    </row>
    <row r="3260" spans="1:2" x14ac:dyDescent="0.2">
      <c r="A3260" s="253"/>
      <c r="B3260" s="253"/>
    </row>
    <row r="3261" spans="1:2" x14ac:dyDescent="0.2">
      <c r="A3261" s="253"/>
      <c r="B3261" s="253"/>
    </row>
    <row r="3262" spans="1:2" x14ac:dyDescent="0.2">
      <c r="A3262" s="253"/>
      <c r="B3262" s="253"/>
    </row>
    <row r="3263" spans="1:2" x14ac:dyDescent="0.2">
      <c r="A3263" s="253"/>
      <c r="B3263" s="253"/>
    </row>
    <row r="3264" spans="1:2" x14ac:dyDescent="0.2">
      <c r="A3264" s="253"/>
      <c r="B3264" s="253"/>
    </row>
    <row r="3265" spans="1:2" x14ac:dyDescent="0.2">
      <c r="A3265" s="253"/>
      <c r="B3265" s="253"/>
    </row>
    <row r="3266" spans="1:2" x14ac:dyDescent="0.2">
      <c r="A3266" s="253"/>
      <c r="B3266" s="253"/>
    </row>
    <row r="3267" spans="1:2" x14ac:dyDescent="0.2">
      <c r="A3267" s="253"/>
      <c r="B3267" s="253"/>
    </row>
    <row r="3268" spans="1:2" x14ac:dyDescent="0.2">
      <c r="A3268" s="253"/>
      <c r="B3268" s="253"/>
    </row>
    <row r="3269" spans="1:2" x14ac:dyDescent="0.2">
      <c r="A3269" s="253"/>
      <c r="B3269" s="253"/>
    </row>
    <row r="3270" spans="1:2" x14ac:dyDescent="0.2">
      <c r="A3270" s="253"/>
      <c r="B3270" s="253"/>
    </row>
    <row r="3271" spans="1:2" x14ac:dyDescent="0.2">
      <c r="A3271" s="253"/>
      <c r="B3271" s="253"/>
    </row>
    <row r="3272" spans="1:2" x14ac:dyDescent="0.2">
      <c r="A3272" s="253"/>
      <c r="B3272" s="253"/>
    </row>
    <row r="3273" spans="1:2" x14ac:dyDescent="0.2">
      <c r="A3273" s="253"/>
      <c r="B3273" s="253"/>
    </row>
    <row r="3274" spans="1:2" x14ac:dyDescent="0.2">
      <c r="A3274" s="253"/>
      <c r="B3274" s="253"/>
    </row>
    <row r="3275" spans="1:2" x14ac:dyDescent="0.2">
      <c r="A3275" s="253"/>
      <c r="B3275" s="253"/>
    </row>
    <row r="3276" spans="1:2" x14ac:dyDescent="0.2">
      <c r="A3276" s="253"/>
      <c r="B3276" s="253"/>
    </row>
    <row r="3277" spans="1:2" x14ac:dyDescent="0.2">
      <c r="A3277" s="253"/>
      <c r="B3277" s="253"/>
    </row>
  </sheetData>
  <mergeCells count="29">
    <mergeCell ref="A219:G219"/>
    <mergeCell ref="I201:O201"/>
    <mergeCell ref="V44:X44"/>
    <mergeCell ref="A57:G57"/>
    <mergeCell ref="I57:O57"/>
    <mergeCell ref="A201:G201"/>
    <mergeCell ref="I183:O183"/>
    <mergeCell ref="A183:G183"/>
    <mergeCell ref="V23:X23"/>
    <mergeCell ref="A39:G39"/>
    <mergeCell ref="I39:O39"/>
    <mergeCell ref="I129:O129"/>
    <mergeCell ref="A147:G147"/>
    <mergeCell ref="A129:G129"/>
    <mergeCell ref="S23:U23"/>
    <mergeCell ref="S44:U44"/>
    <mergeCell ref="A3:G3"/>
    <mergeCell ref="I3:O3"/>
    <mergeCell ref="A21:G21"/>
    <mergeCell ref="I21:O21"/>
    <mergeCell ref="I165:O165"/>
    <mergeCell ref="A165:G165"/>
    <mergeCell ref="A75:G75"/>
    <mergeCell ref="I75:O75"/>
    <mergeCell ref="I147:O147"/>
    <mergeCell ref="A93:G93"/>
    <mergeCell ref="I93:O93"/>
    <mergeCell ref="A111:G111"/>
    <mergeCell ref="I111:O11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70"/>
  <sheetViews>
    <sheetView workbookViewId="0">
      <selection activeCell="A20" sqref="A20"/>
    </sheetView>
  </sheetViews>
  <sheetFormatPr defaultRowHeight="12.75" x14ac:dyDescent="0.2"/>
  <cols>
    <col min="1" max="1" width="9.7109375" style="8" customWidth="1"/>
    <col min="2" max="2" width="7.7109375" style="28" customWidth="1"/>
    <col min="3" max="3" width="8.28515625" style="8" customWidth="1"/>
    <col min="4" max="4" width="8.85546875" style="8" customWidth="1"/>
    <col min="5" max="5" width="8.42578125" style="8" customWidth="1"/>
    <col min="6" max="6" width="8.85546875" style="8" customWidth="1"/>
    <col min="7" max="7" width="8.5703125" style="8" customWidth="1"/>
    <col min="8" max="8" width="8.7109375" style="8" customWidth="1"/>
    <col min="9" max="9" width="8.140625" style="8" customWidth="1"/>
    <col min="10" max="11" width="8.7109375" style="8" customWidth="1"/>
    <col min="12" max="16" width="9.140625" style="8"/>
    <col min="17" max="40" width="9.140625" style="399"/>
    <col min="41" max="260" width="9.140625" style="8"/>
    <col min="261" max="261" width="9.7109375" style="8" customWidth="1"/>
    <col min="262" max="271" width="7.7109375" style="8" customWidth="1"/>
    <col min="272" max="516" width="9.140625" style="8"/>
    <col min="517" max="517" width="9.7109375" style="8" customWidth="1"/>
    <col min="518" max="527" width="7.7109375" style="8" customWidth="1"/>
    <col min="528" max="772" width="9.140625" style="8"/>
    <col min="773" max="773" width="9.7109375" style="8" customWidth="1"/>
    <col min="774" max="783" width="7.7109375" style="8" customWidth="1"/>
    <col min="784" max="1028" width="9.140625" style="8"/>
    <col min="1029" max="1029" width="9.7109375" style="8" customWidth="1"/>
    <col min="1030" max="1039" width="7.7109375" style="8" customWidth="1"/>
    <col min="1040" max="1284" width="9.140625" style="8"/>
    <col min="1285" max="1285" width="9.7109375" style="8" customWidth="1"/>
    <col min="1286" max="1295" width="7.7109375" style="8" customWidth="1"/>
    <col min="1296" max="1540" width="9.140625" style="8"/>
    <col min="1541" max="1541" width="9.7109375" style="8" customWidth="1"/>
    <col min="1542" max="1551" width="7.7109375" style="8" customWidth="1"/>
    <col min="1552" max="1796" width="9.140625" style="8"/>
    <col min="1797" max="1797" width="9.7109375" style="8" customWidth="1"/>
    <col min="1798" max="1807" width="7.7109375" style="8" customWidth="1"/>
    <col min="1808" max="2052" width="9.140625" style="8"/>
    <col min="2053" max="2053" width="9.7109375" style="8" customWidth="1"/>
    <col min="2054" max="2063" width="7.7109375" style="8" customWidth="1"/>
    <col min="2064" max="2308" width="9.140625" style="8"/>
    <col min="2309" max="2309" width="9.7109375" style="8" customWidth="1"/>
    <col min="2310" max="2319" width="7.7109375" style="8" customWidth="1"/>
    <col min="2320" max="2564" width="9.140625" style="8"/>
    <col min="2565" max="2565" width="9.7109375" style="8" customWidth="1"/>
    <col min="2566" max="2575" width="7.7109375" style="8" customWidth="1"/>
    <col min="2576" max="2820" width="9.140625" style="8"/>
    <col min="2821" max="2821" width="9.7109375" style="8" customWidth="1"/>
    <col min="2822" max="2831" width="7.7109375" style="8" customWidth="1"/>
    <col min="2832" max="3076" width="9.140625" style="8"/>
    <col min="3077" max="3077" width="9.7109375" style="8" customWidth="1"/>
    <col min="3078" max="3087" width="7.7109375" style="8" customWidth="1"/>
    <col min="3088" max="3332" width="9.140625" style="8"/>
    <col min="3333" max="3333" width="9.7109375" style="8" customWidth="1"/>
    <col min="3334" max="3343" width="7.7109375" style="8" customWidth="1"/>
    <col min="3344" max="3588" width="9.140625" style="8"/>
    <col min="3589" max="3589" width="9.7109375" style="8" customWidth="1"/>
    <col min="3590" max="3599" width="7.7109375" style="8" customWidth="1"/>
    <col min="3600" max="3844" width="9.140625" style="8"/>
    <col min="3845" max="3845" width="9.7109375" style="8" customWidth="1"/>
    <col min="3846" max="3855" width="7.7109375" style="8" customWidth="1"/>
    <col min="3856" max="4100" width="9.140625" style="8"/>
    <col min="4101" max="4101" width="9.7109375" style="8" customWidth="1"/>
    <col min="4102" max="4111" width="7.7109375" style="8" customWidth="1"/>
    <col min="4112" max="4356" width="9.140625" style="8"/>
    <col min="4357" max="4357" width="9.7109375" style="8" customWidth="1"/>
    <col min="4358" max="4367" width="7.7109375" style="8" customWidth="1"/>
    <col min="4368" max="4612" width="9.140625" style="8"/>
    <col min="4613" max="4613" width="9.7109375" style="8" customWidth="1"/>
    <col min="4614" max="4623" width="7.7109375" style="8" customWidth="1"/>
    <col min="4624" max="4868" width="9.140625" style="8"/>
    <col min="4869" max="4869" width="9.7109375" style="8" customWidth="1"/>
    <col min="4870" max="4879" width="7.7109375" style="8" customWidth="1"/>
    <col min="4880" max="5124" width="9.140625" style="8"/>
    <col min="5125" max="5125" width="9.7109375" style="8" customWidth="1"/>
    <col min="5126" max="5135" width="7.7109375" style="8" customWidth="1"/>
    <col min="5136" max="5380" width="9.140625" style="8"/>
    <col min="5381" max="5381" width="9.7109375" style="8" customWidth="1"/>
    <col min="5382" max="5391" width="7.7109375" style="8" customWidth="1"/>
    <col min="5392" max="5636" width="9.140625" style="8"/>
    <col min="5637" max="5637" width="9.7109375" style="8" customWidth="1"/>
    <col min="5638" max="5647" width="7.7109375" style="8" customWidth="1"/>
    <col min="5648" max="5892" width="9.140625" style="8"/>
    <col min="5893" max="5893" width="9.7109375" style="8" customWidth="1"/>
    <col min="5894" max="5903" width="7.7109375" style="8" customWidth="1"/>
    <col min="5904" max="6148" width="9.140625" style="8"/>
    <col min="6149" max="6149" width="9.7109375" style="8" customWidth="1"/>
    <col min="6150" max="6159" width="7.7109375" style="8" customWidth="1"/>
    <col min="6160" max="6404" width="9.140625" style="8"/>
    <col min="6405" max="6405" width="9.7109375" style="8" customWidth="1"/>
    <col min="6406" max="6415" width="7.7109375" style="8" customWidth="1"/>
    <col min="6416" max="6660" width="9.140625" style="8"/>
    <col min="6661" max="6661" width="9.7109375" style="8" customWidth="1"/>
    <col min="6662" max="6671" width="7.7109375" style="8" customWidth="1"/>
    <col min="6672" max="6916" width="9.140625" style="8"/>
    <col min="6917" max="6917" width="9.7109375" style="8" customWidth="1"/>
    <col min="6918" max="6927" width="7.7109375" style="8" customWidth="1"/>
    <col min="6928" max="7172" width="9.140625" style="8"/>
    <col min="7173" max="7173" width="9.7109375" style="8" customWidth="1"/>
    <col min="7174" max="7183" width="7.7109375" style="8" customWidth="1"/>
    <col min="7184" max="7428" width="9.140625" style="8"/>
    <col min="7429" max="7429" width="9.7109375" style="8" customWidth="1"/>
    <col min="7430" max="7439" width="7.7109375" style="8" customWidth="1"/>
    <col min="7440" max="7684" width="9.140625" style="8"/>
    <col min="7685" max="7685" width="9.7109375" style="8" customWidth="1"/>
    <col min="7686" max="7695" width="7.7109375" style="8" customWidth="1"/>
    <col min="7696" max="7940" width="9.140625" style="8"/>
    <col min="7941" max="7941" width="9.7109375" style="8" customWidth="1"/>
    <col min="7942" max="7951" width="7.7109375" style="8" customWidth="1"/>
    <col min="7952" max="8196" width="9.140625" style="8"/>
    <col min="8197" max="8197" width="9.7109375" style="8" customWidth="1"/>
    <col min="8198" max="8207" width="7.7109375" style="8" customWidth="1"/>
    <col min="8208" max="8452" width="9.140625" style="8"/>
    <col min="8453" max="8453" width="9.7109375" style="8" customWidth="1"/>
    <col min="8454" max="8463" width="7.7109375" style="8" customWidth="1"/>
    <col min="8464" max="8708" width="9.140625" style="8"/>
    <col min="8709" max="8709" width="9.7109375" style="8" customWidth="1"/>
    <col min="8710" max="8719" width="7.7109375" style="8" customWidth="1"/>
    <col min="8720" max="8964" width="9.140625" style="8"/>
    <col min="8965" max="8965" width="9.7109375" style="8" customWidth="1"/>
    <col min="8966" max="8975" width="7.7109375" style="8" customWidth="1"/>
    <col min="8976" max="9220" width="9.140625" style="8"/>
    <col min="9221" max="9221" width="9.7109375" style="8" customWidth="1"/>
    <col min="9222" max="9231" width="7.7109375" style="8" customWidth="1"/>
    <col min="9232" max="9476" width="9.140625" style="8"/>
    <col min="9477" max="9477" width="9.7109375" style="8" customWidth="1"/>
    <col min="9478" max="9487" width="7.7109375" style="8" customWidth="1"/>
    <col min="9488" max="9732" width="9.140625" style="8"/>
    <col min="9733" max="9733" width="9.7109375" style="8" customWidth="1"/>
    <col min="9734" max="9743" width="7.7109375" style="8" customWidth="1"/>
    <col min="9744" max="9988" width="9.140625" style="8"/>
    <col min="9989" max="9989" width="9.7109375" style="8" customWidth="1"/>
    <col min="9990" max="9999" width="7.7109375" style="8" customWidth="1"/>
    <col min="10000" max="10244" width="9.140625" style="8"/>
    <col min="10245" max="10245" width="9.7109375" style="8" customWidth="1"/>
    <col min="10246" max="10255" width="7.7109375" style="8" customWidth="1"/>
    <col min="10256" max="10500" width="9.140625" style="8"/>
    <col min="10501" max="10501" width="9.7109375" style="8" customWidth="1"/>
    <col min="10502" max="10511" width="7.7109375" style="8" customWidth="1"/>
    <col min="10512" max="10756" width="9.140625" style="8"/>
    <col min="10757" max="10757" width="9.7109375" style="8" customWidth="1"/>
    <col min="10758" max="10767" width="7.7109375" style="8" customWidth="1"/>
    <col min="10768" max="11012" width="9.140625" style="8"/>
    <col min="11013" max="11013" width="9.7109375" style="8" customWidth="1"/>
    <col min="11014" max="11023" width="7.7109375" style="8" customWidth="1"/>
    <col min="11024" max="11268" width="9.140625" style="8"/>
    <col min="11269" max="11269" width="9.7109375" style="8" customWidth="1"/>
    <col min="11270" max="11279" width="7.7109375" style="8" customWidth="1"/>
    <col min="11280" max="11524" width="9.140625" style="8"/>
    <col min="11525" max="11525" width="9.7109375" style="8" customWidth="1"/>
    <col min="11526" max="11535" width="7.7109375" style="8" customWidth="1"/>
    <col min="11536" max="11780" width="9.140625" style="8"/>
    <col min="11781" max="11781" width="9.7109375" style="8" customWidth="1"/>
    <col min="11782" max="11791" width="7.7109375" style="8" customWidth="1"/>
    <col min="11792" max="12036" width="9.140625" style="8"/>
    <col min="12037" max="12037" width="9.7109375" style="8" customWidth="1"/>
    <col min="12038" max="12047" width="7.7109375" style="8" customWidth="1"/>
    <col min="12048" max="12292" width="9.140625" style="8"/>
    <col min="12293" max="12293" width="9.7109375" style="8" customWidth="1"/>
    <col min="12294" max="12303" width="7.7109375" style="8" customWidth="1"/>
    <col min="12304" max="12548" width="9.140625" style="8"/>
    <col min="12549" max="12549" width="9.7109375" style="8" customWidth="1"/>
    <col min="12550" max="12559" width="7.7109375" style="8" customWidth="1"/>
    <col min="12560" max="12804" width="9.140625" style="8"/>
    <col min="12805" max="12805" width="9.7109375" style="8" customWidth="1"/>
    <col min="12806" max="12815" width="7.7109375" style="8" customWidth="1"/>
    <col min="12816" max="13060" width="9.140625" style="8"/>
    <col min="13061" max="13061" width="9.7109375" style="8" customWidth="1"/>
    <col min="13062" max="13071" width="7.7109375" style="8" customWidth="1"/>
    <col min="13072" max="13316" width="9.140625" style="8"/>
    <col min="13317" max="13317" width="9.7109375" style="8" customWidth="1"/>
    <col min="13318" max="13327" width="7.7109375" style="8" customWidth="1"/>
    <col min="13328" max="13572" width="9.140625" style="8"/>
    <col min="13573" max="13573" width="9.7109375" style="8" customWidth="1"/>
    <col min="13574" max="13583" width="7.7109375" style="8" customWidth="1"/>
    <col min="13584" max="13828" width="9.140625" style="8"/>
    <col min="13829" max="13829" width="9.7109375" style="8" customWidth="1"/>
    <col min="13830" max="13839" width="7.7109375" style="8" customWidth="1"/>
    <col min="13840" max="14084" width="9.140625" style="8"/>
    <col min="14085" max="14085" width="9.7109375" style="8" customWidth="1"/>
    <col min="14086" max="14095" width="7.7109375" style="8" customWidth="1"/>
    <col min="14096" max="14340" width="9.140625" style="8"/>
    <col min="14341" max="14341" width="9.7109375" style="8" customWidth="1"/>
    <col min="14342" max="14351" width="7.7109375" style="8" customWidth="1"/>
    <col min="14352" max="14596" width="9.140625" style="8"/>
    <col min="14597" max="14597" width="9.7109375" style="8" customWidth="1"/>
    <col min="14598" max="14607" width="7.7109375" style="8" customWidth="1"/>
    <col min="14608" max="14852" width="9.140625" style="8"/>
    <col min="14853" max="14853" width="9.7109375" style="8" customWidth="1"/>
    <col min="14854" max="14863" width="7.7109375" style="8" customWidth="1"/>
    <col min="14864" max="15108" width="9.140625" style="8"/>
    <col min="15109" max="15109" width="9.7109375" style="8" customWidth="1"/>
    <col min="15110" max="15119" width="7.7109375" style="8" customWidth="1"/>
    <col min="15120" max="15364" width="9.140625" style="8"/>
    <col min="15365" max="15365" width="9.7109375" style="8" customWidth="1"/>
    <col min="15366" max="15375" width="7.7109375" style="8" customWidth="1"/>
    <col min="15376" max="15620" width="9.140625" style="8"/>
    <col min="15621" max="15621" width="9.7109375" style="8" customWidth="1"/>
    <col min="15622" max="15631" width="7.7109375" style="8" customWidth="1"/>
    <col min="15632" max="15876" width="9.140625" style="8"/>
    <col min="15877" max="15877" width="9.7109375" style="8" customWidth="1"/>
    <col min="15878" max="15887" width="7.7109375" style="8" customWidth="1"/>
    <col min="15888" max="16132" width="9.140625" style="8"/>
    <col min="16133" max="16133" width="9.7109375" style="8" customWidth="1"/>
    <col min="16134" max="16143" width="7.7109375" style="8" customWidth="1"/>
    <col min="16144" max="16384" width="9.140625" style="8"/>
  </cols>
  <sheetData>
    <row r="1" spans="1:43" x14ac:dyDescent="0.2">
      <c r="A1" s="397" t="s">
        <v>622</v>
      </c>
      <c r="B1" s="398"/>
    </row>
    <row r="2" spans="1:43" ht="6.75" customHeight="1" thickBot="1" x14ac:dyDescent="0.25">
      <c r="B2" s="398"/>
    </row>
    <row r="3" spans="1:43" ht="14.25" thickTop="1" thickBot="1" x14ac:dyDescent="0.25">
      <c r="A3" s="400"/>
      <c r="B3" s="401" t="s">
        <v>25</v>
      </c>
      <c r="C3" s="402" t="s">
        <v>5</v>
      </c>
      <c r="D3" s="402" t="s">
        <v>6</v>
      </c>
      <c r="E3" s="402" t="s">
        <v>7</v>
      </c>
      <c r="F3" s="403" t="s">
        <v>8</v>
      </c>
      <c r="G3" s="403" t="s">
        <v>9</v>
      </c>
      <c r="H3" s="403" t="s">
        <v>10</v>
      </c>
      <c r="I3" s="403" t="s">
        <v>11</v>
      </c>
      <c r="J3" s="403" t="s">
        <v>12</v>
      </c>
      <c r="K3" s="403" t="s">
        <v>13</v>
      </c>
      <c r="L3" s="403" t="s">
        <v>14</v>
      </c>
      <c r="M3" s="403" t="s">
        <v>15</v>
      </c>
      <c r="N3" s="403" t="s">
        <v>16</v>
      </c>
      <c r="O3" s="403" t="s">
        <v>17</v>
      </c>
      <c r="P3" s="403" t="s">
        <v>35</v>
      </c>
      <c r="Q3" s="403" t="s">
        <v>543</v>
      </c>
      <c r="R3" s="403" t="s">
        <v>545</v>
      </c>
      <c r="S3" s="403" t="s">
        <v>552</v>
      </c>
      <c r="T3" s="403" t="s">
        <v>562</v>
      </c>
      <c r="U3" s="403" t="s">
        <v>591</v>
      </c>
      <c r="V3" s="403" t="s">
        <v>595</v>
      </c>
      <c r="W3" s="403" t="s">
        <v>599</v>
      </c>
      <c r="X3" s="403" t="s">
        <v>602</v>
      </c>
      <c r="Y3" s="403" t="s">
        <v>609</v>
      </c>
      <c r="Z3" s="687" t="s">
        <v>613</v>
      </c>
      <c r="AA3" s="404"/>
      <c r="AB3" s="404"/>
      <c r="AC3" s="404"/>
      <c r="AD3" s="404"/>
      <c r="AE3" s="404"/>
    </row>
    <row r="4" spans="1:43" ht="13.5" thickTop="1" x14ac:dyDescent="0.2">
      <c r="A4" s="405">
        <v>18</v>
      </c>
      <c r="B4" s="406">
        <v>0.43103322113273818</v>
      </c>
      <c r="C4" s="407">
        <f>+'vš_věk x dfst'!J6</f>
        <v>0.21968901298767834</v>
      </c>
      <c r="D4" s="407">
        <v>9.2700000000000005E-2</v>
      </c>
      <c r="E4" s="407">
        <v>1.8518518518518519E-3</v>
      </c>
      <c r="F4" s="408">
        <v>3.35651449005112E-3</v>
      </c>
      <c r="G4" s="408">
        <v>3.8465602874352745E-3</v>
      </c>
      <c r="H4" s="408">
        <v>3.3312468835867133E-3</v>
      </c>
      <c r="I4" s="408">
        <v>5.0254893647822809E-3</v>
      </c>
      <c r="J4" s="408">
        <v>5.5919861608400047E-3</v>
      </c>
      <c r="K4" s="408">
        <v>5.4916662444906023E-3</v>
      </c>
      <c r="L4" s="409">
        <v>5.6390416612795754E-3</v>
      </c>
      <c r="M4" s="409">
        <v>5.137099908062972E-3</v>
      </c>
      <c r="N4" s="409">
        <v>4.509268517806325E-3</v>
      </c>
      <c r="O4" s="409">
        <f>+'vš_věk x dfst'!J114</f>
        <v>4.7778874629812486E-3</v>
      </c>
      <c r="P4" s="409">
        <f>+'vš_věk x dfst'!B132</f>
        <v>3.4830000000000139E-3</v>
      </c>
      <c r="Q4" s="409">
        <f>+'vš_věk x dfst'!J132</f>
        <v>4.6310000000000517E-3</v>
      </c>
      <c r="R4" s="409">
        <f>+'vš_věk x dfst'!B150</f>
        <v>5.0000000000000001E-3</v>
      </c>
      <c r="S4" s="409">
        <f>+'vš_věk x dfst'!J150</f>
        <v>5.5343713589662115E-3</v>
      </c>
      <c r="T4" s="409">
        <f>+'vš_věk x dfst'!B168</f>
        <v>6.4000000000000003E-3</v>
      </c>
      <c r="U4" s="409">
        <f>+'vš_věk x dfst'!J168</f>
        <v>6.1000000000000004E-3</v>
      </c>
      <c r="V4" s="409">
        <f>+'vš_věk x dfst'!B186</f>
        <v>6.6E-3</v>
      </c>
      <c r="W4" s="409">
        <f>+'vš_věk x dfst'!J186</f>
        <v>7.7999999999999996E-3</v>
      </c>
      <c r="X4" s="409">
        <f>+'vš_věk x dfst'!B204</f>
        <v>8.0000000000000002E-3</v>
      </c>
      <c r="Y4" s="409">
        <f>+'vš_věk x dfst'!J204</f>
        <v>8.6E-3</v>
      </c>
      <c r="Z4" s="380">
        <f>+'vš_věk x dfst'!B222</f>
        <v>8.9999999999999993E-3</v>
      </c>
      <c r="AA4" s="410"/>
      <c r="AB4" s="410"/>
      <c r="AC4" s="410"/>
      <c r="AD4" s="410"/>
      <c r="AE4" s="410"/>
      <c r="AF4" s="410"/>
      <c r="AG4" s="410"/>
    </row>
    <row r="5" spans="1:43" x14ac:dyDescent="0.2">
      <c r="A5" s="411">
        <v>19</v>
      </c>
      <c r="B5" s="412">
        <v>0.27694643641153227</v>
      </c>
      <c r="C5" s="413">
        <f>+'vš_věk x dfst'!J7</f>
        <v>0.26075261930988547</v>
      </c>
      <c r="D5" s="413">
        <v>0.4536</v>
      </c>
      <c r="E5" s="413">
        <v>0.44995863344364417</v>
      </c>
      <c r="F5" s="414">
        <v>0.45650790865015495</v>
      </c>
      <c r="G5" s="414">
        <v>0.46011835570115189</v>
      </c>
      <c r="H5" s="414">
        <v>0.47048027244082796</v>
      </c>
      <c r="I5" s="414">
        <v>0.47274757773480724</v>
      </c>
      <c r="J5" s="414">
        <v>0.47214064448646254</v>
      </c>
      <c r="K5" s="414">
        <v>0.47289123055879223</v>
      </c>
      <c r="L5" s="338">
        <v>0.46197376403544538</v>
      </c>
      <c r="M5" s="338">
        <v>0.46549518041456966</v>
      </c>
      <c r="N5" s="338">
        <v>0.43532228290131547</v>
      </c>
      <c r="O5" s="338">
        <f>+'vš_věk x dfst'!J115</f>
        <v>0.43363277393879607</v>
      </c>
      <c r="P5" s="338">
        <f>+'vš_věk x dfst'!B133</f>
        <v>0.41340900000000003</v>
      </c>
      <c r="Q5" s="338">
        <f>+'vš_věk x dfst'!J133</f>
        <v>0.39259300000000003</v>
      </c>
      <c r="R5" s="338">
        <f>+'vš_věk x dfst'!B151</f>
        <v>0.40089999999999998</v>
      </c>
      <c r="S5" s="338">
        <f>+'vš_věk x dfst'!J151</f>
        <v>0.42549782861984958</v>
      </c>
      <c r="T5" s="338">
        <f>+'vš_věk x dfst'!B169</f>
        <v>0.44040000000000001</v>
      </c>
      <c r="U5" s="338">
        <f>+'vš_věk x dfst'!J169</f>
        <v>0.45200000000000001</v>
      </c>
      <c r="V5" s="338">
        <f>+'vš_věk x dfst'!B187</f>
        <v>0.45810000000000001</v>
      </c>
      <c r="W5" s="338">
        <f>+'vš_věk x dfst'!J187</f>
        <v>0.46810000000000002</v>
      </c>
      <c r="X5" s="338">
        <f>+'vš_věk x dfst'!B205</f>
        <v>0.47489999999999999</v>
      </c>
      <c r="Y5" s="338">
        <f>+'vš_věk x dfst'!J205</f>
        <v>0.47139999999999999</v>
      </c>
      <c r="Z5" s="382">
        <f>+'vš_věk x dfst'!B223</f>
        <v>0.4743</v>
      </c>
      <c r="AA5" s="410"/>
      <c r="AB5" s="410"/>
      <c r="AC5" s="410"/>
      <c r="AD5" s="410"/>
      <c r="AE5" s="410"/>
      <c r="AF5" s="410"/>
      <c r="AG5" s="410"/>
    </row>
    <row r="6" spans="1:43" x14ac:dyDescent="0.2">
      <c r="A6" s="411">
        <v>20</v>
      </c>
      <c r="B6" s="412">
        <v>0.12026196399824382</v>
      </c>
      <c r="C6" s="413">
        <f>+'vš_věk x dfst'!J8</f>
        <v>0.17201629223557138</v>
      </c>
      <c r="D6" s="413">
        <v>0.15870000000000001</v>
      </c>
      <c r="E6" s="413">
        <v>0.23582587113101031</v>
      </c>
      <c r="F6" s="414">
        <v>0.21314963911984702</v>
      </c>
      <c r="G6" s="414">
        <v>0.22379794991017646</v>
      </c>
      <c r="H6" s="414">
        <v>0.22869964671808529</v>
      </c>
      <c r="I6" s="414">
        <v>0.22362393621971521</v>
      </c>
      <c r="J6" s="414">
        <v>0.22283461399203441</v>
      </c>
      <c r="K6" s="414">
        <v>0.22361821774152693</v>
      </c>
      <c r="L6" s="338">
        <v>0.23297098926891366</v>
      </c>
      <c r="M6" s="338">
        <v>0.22762470736538809</v>
      </c>
      <c r="N6" s="338">
        <v>0.25153834320436902</v>
      </c>
      <c r="O6" s="338">
        <f>+'vš_věk x dfst'!J116</f>
        <v>0.24906219151036549</v>
      </c>
      <c r="P6" s="338">
        <f>+'vš_věk x dfst'!B134</f>
        <v>0.258913</v>
      </c>
      <c r="Q6" s="338">
        <f>+'vš_věk x dfst'!J134</f>
        <v>0.25536599999999998</v>
      </c>
      <c r="R6" s="338">
        <f>+'vš_věk x dfst'!B152</f>
        <v>0.2422</v>
      </c>
      <c r="S6" s="338">
        <f>+'vš_věk x dfst'!J152</f>
        <v>0.24173816333015571</v>
      </c>
      <c r="T6" s="338">
        <f>+'vš_věk x dfst'!B170</f>
        <v>0.2495</v>
      </c>
      <c r="U6" s="338">
        <f>+'vš_věk x dfst'!J170</f>
        <v>0.251</v>
      </c>
      <c r="V6" s="338">
        <f>+'vš_věk x dfst'!B188</f>
        <v>0.24349999999999999</v>
      </c>
      <c r="W6" s="338">
        <f>+'vš_věk x dfst'!J188</f>
        <v>0.2477</v>
      </c>
      <c r="X6" s="338">
        <f>+'vš_věk x dfst'!B206</f>
        <v>0.24679999999999999</v>
      </c>
      <c r="Y6" s="338">
        <f>+'vš_věk x dfst'!J206</f>
        <v>0.24379999999999999</v>
      </c>
      <c r="Z6" s="382">
        <f>+'vš_věk x dfst'!B224</f>
        <v>0.2452</v>
      </c>
      <c r="AA6" s="410"/>
      <c r="AB6" s="410"/>
      <c r="AC6" s="410"/>
      <c r="AD6" s="410"/>
      <c r="AE6" s="410"/>
      <c r="AF6" s="410"/>
      <c r="AG6" s="410"/>
      <c r="AO6" s="399"/>
      <c r="AP6" s="399"/>
      <c r="AQ6" s="399"/>
    </row>
    <row r="7" spans="1:43" x14ac:dyDescent="0.2">
      <c r="A7" s="411">
        <v>21</v>
      </c>
      <c r="B7" s="412">
        <v>6.192375237816479E-2</v>
      </c>
      <c r="C7" s="413">
        <f>+'vš_věk x dfst'!J9</f>
        <v>0.1189896764607936</v>
      </c>
      <c r="D7" s="413">
        <v>9.1200000000000003E-2</v>
      </c>
      <c r="E7" s="413">
        <v>9.8853903056258519E-2</v>
      </c>
      <c r="F7" s="414">
        <v>0.10395322817717099</v>
      </c>
      <c r="G7" s="414">
        <v>0.10075029060551621</v>
      </c>
      <c r="H7" s="414">
        <v>9.8473355329464565E-2</v>
      </c>
      <c r="I7" s="414">
        <v>9.623915538689029E-2</v>
      </c>
      <c r="J7" s="414">
        <v>9.7024982902200574E-2</v>
      </c>
      <c r="K7" s="414">
        <v>9.7613860884543296E-2</v>
      </c>
      <c r="L7" s="338">
        <v>9.7226228008234786E-2</v>
      </c>
      <c r="M7" s="338">
        <v>0.10252400314671065</v>
      </c>
      <c r="N7" s="338">
        <v>0.10566494885008851</v>
      </c>
      <c r="O7" s="338">
        <f>+'vš_věk x dfst'!J117</f>
        <v>0.11353405725567633</v>
      </c>
      <c r="P7" s="338">
        <f>+'vš_věk x dfst'!B135</f>
        <v>0.11442099999999999</v>
      </c>
      <c r="Q7" s="338">
        <f>+'vš_věk x dfst'!J135</f>
        <v>0.121367</v>
      </c>
      <c r="R7" s="338">
        <f>+'vš_věk x dfst'!B153</f>
        <v>0.1197</v>
      </c>
      <c r="S7" s="338">
        <f>+'vš_věk x dfst'!J153</f>
        <v>0.11107139074250609</v>
      </c>
      <c r="T7" s="338">
        <f>+'vš_věk x dfst'!B171</f>
        <v>0.10299999999999999</v>
      </c>
      <c r="U7" s="338">
        <f>+'vš_věk x dfst'!J171</f>
        <v>0.104</v>
      </c>
      <c r="V7" s="338">
        <f>+'vš_věk x dfst'!B189</f>
        <v>0.10580000000000001</v>
      </c>
      <c r="W7" s="338">
        <f>+'vš_věk x dfst'!J189</f>
        <v>0.1012</v>
      </c>
      <c r="X7" s="338">
        <f>+'vš_věk x dfst'!B207</f>
        <v>9.9599999999999994E-2</v>
      </c>
      <c r="Y7" s="338">
        <f>+'vš_věk x dfst'!J207</f>
        <v>0.10100000000000001</v>
      </c>
      <c r="Z7" s="382">
        <f>+'vš_věk x dfst'!B225</f>
        <v>9.7299999999999998E-2</v>
      </c>
      <c r="AA7" s="410"/>
      <c r="AB7" s="410"/>
      <c r="AC7" s="410"/>
      <c r="AD7" s="410"/>
      <c r="AE7" s="410"/>
      <c r="AF7" s="410"/>
      <c r="AG7" s="410"/>
      <c r="AO7" s="399"/>
      <c r="AP7" s="399"/>
      <c r="AQ7" s="399"/>
    </row>
    <row r="8" spans="1:43" x14ac:dyDescent="0.2">
      <c r="A8" s="411">
        <v>22</v>
      </c>
      <c r="B8" s="412">
        <v>3.7684765110493193E-2</v>
      </c>
      <c r="C8" s="413">
        <f>+'vš_věk x dfst'!J10</f>
        <v>7.4275687168583654E-2</v>
      </c>
      <c r="D8" s="413">
        <v>6.54E-2</v>
      </c>
      <c r="E8" s="413">
        <v>6.481166050223866E-2</v>
      </c>
      <c r="F8" s="414">
        <v>6.0757299870565801E-2</v>
      </c>
      <c r="G8" s="414">
        <v>6.8931628447638171E-2</v>
      </c>
      <c r="H8" s="414">
        <v>6.5829257683616416E-2</v>
      </c>
      <c r="I8" s="414">
        <v>6.7358102309036577E-2</v>
      </c>
      <c r="J8" s="414">
        <v>6.7224524278875167E-2</v>
      </c>
      <c r="K8" s="414">
        <v>6.9294290490906324E-2</v>
      </c>
      <c r="L8" s="338">
        <v>6.9548180489114764E-2</v>
      </c>
      <c r="M8" s="338">
        <v>7.1246457581013584E-2</v>
      </c>
      <c r="N8" s="338">
        <v>7.6792169833089799E-2</v>
      </c>
      <c r="O8" s="338">
        <f>+'vš_věk x dfst'!J118</f>
        <v>7.5320829220138275E-2</v>
      </c>
      <c r="P8" s="338">
        <f>+'vš_věk x dfst'!B136</f>
        <v>8.0181000000000002E-2</v>
      </c>
      <c r="Q8" s="338">
        <f>+'vš_věk x dfst'!J136</f>
        <v>8.1558000000000005E-2</v>
      </c>
      <c r="R8" s="338">
        <f>+'vš_věk x dfst'!B154</f>
        <v>8.5099999999999995E-2</v>
      </c>
      <c r="S8" s="338">
        <f>+'vš_věk x dfst'!J154</f>
        <v>7.745471877979028E-2</v>
      </c>
      <c r="T8" s="338">
        <f>+'vš_věk x dfst'!B172</f>
        <v>6.7500000000000004E-2</v>
      </c>
      <c r="U8" s="338">
        <f>+'vš_věk x dfst'!J172</f>
        <v>6.2100000000000002E-2</v>
      </c>
      <c r="V8" s="338">
        <f>+'vš_věk x dfst'!B190</f>
        <v>6.5600000000000006E-2</v>
      </c>
      <c r="W8" s="338">
        <f>+'vš_věk x dfst'!J190</f>
        <v>6.0600000000000001E-2</v>
      </c>
      <c r="X8" s="338">
        <f>+'vš_věk x dfst'!B208</f>
        <v>5.8500000000000003E-2</v>
      </c>
      <c r="Y8" s="338">
        <f>+'vš_věk x dfst'!J208</f>
        <v>6.4000000000000001E-2</v>
      </c>
      <c r="Z8" s="382">
        <f>+'vš_věk x dfst'!B226</f>
        <v>6.2799999999999995E-2</v>
      </c>
      <c r="AA8" s="410"/>
      <c r="AB8" s="410"/>
      <c r="AC8" s="410"/>
      <c r="AD8" s="410"/>
      <c r="AE8" s="410"/>
      <c r="AF8" s="410"/>
      <c r="AG8" s="410"/>
      <c r="AO8" s="399"/>
      <c r="AP8" s="399"/>
      <c r="AQ8" s="399"/>
    </row>
    <row r="9" spans="1:43" x14ac:dyDescent="0.2">
      <c r="A9" s="411">
        <v>23</v>
      </c>
      <c r="B9" s="412">
        <v>2.5025611005414897E-2</v>
      </c>
      <c r="C9" s="413">
        <f>+'vš_věk x dfst'!J11</f>
        <v>4.8838281630248226E-2</v>
      </c>
      <c r="D9" s="413">
        <v>4.41E-2</v>
      </c>
      <c r="E9" s="413">
        <v>4.8800369865680357E-2</v>
      </c>
      <c r="F9" s="414">
        <v>4.7715156966412903E-2</v>
      </c>
      <c r="G9" s="414">
        <v>4.1530170136320405E-2</v>
      </c>
      <c r="H9" s="414">
        <v>4.3391082018693169E-2</v>
      </c>
      <c r="I9" s="414">
        <v>4.2571892417301749E-2</v>
      </c>
      <c r="J9" s="414">
        <v>4.2563463008408096E-2</v>
      </c>
      <c r="K9" s="414">
        <v>4.2879578499417398E-2</v>
      </c>
      <c r="L9" s="338">
        <v>4.4764244298799591E-2</v>
      </c>
      <c r="M9" s="338">
        <v>4.4916451041163145E-2</v>
      </c>
      <c r="N9" s="338">
        <v>4.5631105299592356E-2</v>
      </c>
      <c r="O9" s="338">
        <f>+'vš_věk x dfst'!J119</f>
        <v>4.6495557749259675E-2</v>
      </c>
      <c r="P9" s="338">
        <f>+'vš_věk x dfst'!B137</f>
        <v>4.7744000000000002E-2</v>
      </c>
      <c r="Q9" s="338">
        <f>+'vš_věk x dfst'!J137</f>
        <v>5.5384000000000003E-2</v>
      </c>
      <c r="R9" s="338">
        <f>+'vš_věk x dfst'!B155</f>
        <v>5.2999999999999999E-2</v>
      </c>
      <c r="S9" s="338">
        <f>+'vš_věk x dfst'!J155</f>
        <v>5.0325707022561172E-2</v>
      </c>
      <c r="T9" s="338">
        <f>+'vš_věk x dfst'!B173</f>
        <v>4.48E-2</v>
      </c>
      <c r="U9" s="338">
        <f>+'vš_věk x dfst'!J173</f>
        <v>3.9800000000000002E-2</v>
      </c>
      <c r="V9" s="338">
        <f>+'vš_věk x dfst'!B191</f>
        <v>3.7900000000000003E-2</v>
      </c>
      <c r="W9" s="338">
        <f>+'vš_věk x dfst'!J191</f>
        <v>3.8199999999999998E-2</v>
      </c>
      <c r="X9" s="338">
        <f>+'vš_věk x dfst'!B209</f>
        <v>3.6299999999999999E-2</v>
      </c>
      <c r="Y9" s="338">
        <f>+'vš_věk x dfst'!J209</f>
        <v>3.78E-2</v>
      </c>
      <c r="Z9" s="382">
        <f>+'vš_věk x dfst'!B227</f>
        <v>4.0300000000000002E-2</v>
      </c>
      <c r="AA9" s="410"/>
      <c r="AB9" s="410"/>
      <c r="AC9" s="410"/>
      <c r="AD9" s="410"/>
      <c r="AE9" s="410"/>
      <c r="AF9" s="410"/>
      <c r="AG9" s="410"/>
      <c r="AO9" s="399"/>
      <c r="AP9" s="399"/>
      <c r="AQ9" s="399"/>
    </row>
    <row r="10" spans="1:43" x14ac:dyDescent="0.2">
      <c r="A10" s="411">
        <v>24</v>
      </c>
      <c r="B10" s="412">
        <v>1.4945851017122787E-2</v>
      </c>
      <c r="C10" s="413">
        <f>+'vš_věk x dfst'!J12</f>
        <v>3.1764736019673646E-2</v>
      </c>
      <c r="D10" s="413">
        <v>2.8899999999999999E-2</v>
      </c>
      <c r="E10" s="413">
        <v>3.2241580689118164E-2</v>
      </c>
      <c r="F10" s="414">
        <v>3.7470109470635997E-2</v>
      </c>
      <c r="G10" s="414">
        <v>2.8976011835570116E-2</v>
      </c>
      <c r="H10" s="414">
        <v>2.406136284068365E-2</v>
      </c>
      <c r="I10" s="414">
        <v>2.7567807914628727E-2</v>
      </c>
      <c r="J10" s="414">
        <v>2.5536066299231604E-2</v>
      </c>
      <c r="K10" s="414">
        <v>2.7397537869192967E-2</v>
      </c>
      <c r="L10" s="338">
        <v>2.8036081910312385E-2</v>
      </c>
      <c r="M10" s="338">
        <v>2.8055010568019182E-2</v>
      </c>
      <c r="N10" s="338">
        <v>2.850742250596109E-2</v>
      </c>
      <c r="O10" s="338">
        <f>+'vš_věk x dfst'!J120</f>
        <v>2.8983218163869725E-2</v>
      </c>
      <c r="P10" s="338">
        <f>+'vš_věk x dfst'!B138</f>
        <v>3.0522000000000001E-2</v>
      </c>
      <c r="Q10" s="338">
        <f>+'vš_věk x dfst'!J138</f>
        <v>3.2780999999999998E-2</v>
      </c>
      <c r="R10" s="338">
        <f>+'vš_věk x dfst'!B156</f>
        <v>3.5499999999999997E-2</v>
      </c>
      <c r="S10" s="338">
        <f>+'vš_věk x dfst'!J156</f>
        <v>3.2451541150301876E-2</v>
      </c>
      <c r="T10" s="338">
        <f>+'vš_věk x dfst'!B174</f>
        <v>3.2800000000000003E-2</v>
      </c>
      <c r="U10" s="338">
        <f>+'vš_věk x dfst'!J174</f>
        <v>3.1099999999999999E-2</v>
      </c>
      <c r="V10" s="338">
        <f>+'vš_věk x dfst'!B192</f>
        <v>3.0700000000000002E-2</v>
      </c>
      <c r="W10" s="338">
        <f>+'vš_věk x dfst'!J192</f>
        <v>2.9000000000000001E-2</v>
      </c>
      <c r="X10" s="338">
        <f>+'vš_věk x dfst'!B210</f>
        <v>2.8400000000000002E-2</v>
      </c>
      <c r="Y10" s="338">
        <f>+'vš_věk x dfst'!J210</f>
        <v>2.9600000000000001E-2</v>
      </c>
      <c r="Z10" s="382">
        <f>+'vš_věk x dfst'!B228</f>
        <v>2.9399999999999999E-2</v>
      </c>
      <c r="AA10" s="410"/>
      <c r="AB10" s="410"/>
      <c r="AC10" s="410"/>
      <c r="AD10" s="410"/>
      <c r="AE10" s="410"/>
      <c r="AF10" s="410"/>
      <c r="AG10" s="410"/>
      <c r="AO10" s="399"/>
      <c r="AP10" s="399"/>
      <c r="AQ10" s="399"/>
    </row>
    <row r="11" spans="1:43" x14ac:dyDescent="0.2">
      <c r="A11" s="411">
        <v>25</v>
      </c>
      <c r="B11" s="412">
        <v>9.3297234011415191E-3</v>
      </c>
      <c r="C11" s="413">
        <f>+'vš_věk x dfst'!J13</f>
        <v>1.9648026231523938E-2</v>
      </c>
      <c r="D11" s="413">
        <v>1.7100000000000001E-2</v>
      </c>
      <c r="E11" s="413">
        <v>1.9685614171695544E-2</v>
      </c>
      <c r="F11" s="414">
        <v>2.1652809161310099E-2</v>
      </c>
      <c r="G11" s="414">
        <v>1.84296734650745E-2</v>
      </c>
      <c r="H11" s="414">
        <v>1.4757211512958975E-2</v>
      </c>
      <c r="I11" s="414">
        <v>1.3535731643004124E-2</v>
      </c>
      <c r="J11" s="414">
        <v>1.4915315605262098E-2</v>
      </c>
      <c r="K11" s="414">
        <v>1.380009119002989E-2</v>
      </c>
      <c r="L11" s="338">
        <v>1.5037444430078867E-2</v>
      </c>
      <c r="M11" s="338">
        <v>1.5108002312642763E-2</v>
      </c>
      <c r="N11" s="338">
        <v>1.5143065918006314E-2</v>
      </c>
      <c r="O11" s="338">
        <f>+'vš_věk x dfst'!J121</f>
        <v>1.542941757156961E-2</v>
      </c>
      <c r="P11" s="338">
        <f>+'vš_věk x dfst'!B139</f>
        <v>1.6556000000000001E-2</v>
      </c>
      <c r="Q11" s="338">
        <f>+'vš_věk x dfst'!J139</f>
        <v>1.7742000000000001E-2</v>
      </c>
      <c r="R11" s="338">
        <f>+'vš_věk x dfst'!B157</f>
        <v>1.84E-2</v>
      </c>
      <c r="S11" s="338">
        <f>+'vš_věk x dfst'!J157</f>
        <v>1.9145217667619955E-2</v>
      </c>
      <c r="T11" s="338">
        <f>+'vš_věk x dfst'!B175</f>
        <v>1.8100000000000002E-2</v>
      </c>
      <c r="U11" s="338">
        <f>+'vš_věk x dfst'!J175</f>
        <v>1.89E-2</v>
      </c>
      <c r="V11" s="338">
        <f>+'vš_věk x dfst'!B193</f>
        <v>1.9599999999999999E-2</v>
      </c>
      <c r="W11" s="338">
        <f>+'vš_věk x dfst'!J193</f>
        <v>1.77E-2</v>
      </c>
      <c r="X11" s="338">
        <f>+'vš_věk x dfst'!B211</f>
        <v>1.6400000000000001E-2</v>
      </c>
      <c r="Y11" s="338">
        <f>+'vš_věk x dfst'!J211</f>
        <v>1.8499999999999999E-2</v>
      </c>
      <c r="Z11" s="382">
        <f>+'vš_věk x dfst'!B229</f>
        <v>1.7600000000000001E-2</v>
      </c>
      <c r="AA11" s="410"/>
      <c r="AB11" s="410"/>
      <c r="AC11" s="410"/>
      <c r="AD11" s="410"/>
      <c r="AE11" s="410"/>
      <c r="AF11" s="410"/>
      <c r="AG11" s="415"/>
      <c r="AO11" s="399"/>
      <c r="AP11" s="399"/>
      <c r="AQ11" s="399"/>
    </row>
    <row r="12" spans="1:43" x14ac:dyDescent="0.2">
      <c r="A12" s="411">
        <v>26</v>
      </c>
      <c r="B12" s="412">
        <v>5.0307332064978777E-3</v>
      </c>
      <c r="C12" s="413">
        <f>+'vš_věk x dfst'!J14</f>
        <v>1.2910828188641546E-2</v>
      </c>
      <c r="D12" s="413">
        <v>1.316E-2</v>
      </c>
      <c r="E12" s="413">
        <v>1.208146778275258E-2</v>
      </c>
      <c r="F12" s="414">
        <v>1.2910514884935198E-2</v>
      </c>
      <c r="G12" s="414">
        <v>1.0504068477227095E-2</v>
      </c>
      <c r="H12" s="414">
        <v>9.1662334631175801E-3</v>
      </c>
      <c r="I12" s="414">
        <v>7.9311735448312944E-3</v>
      </c>
      <c r="J12" s="414">
        <v>7.6437220903568413E-3</v>
      </c>
      <c r="K12" s="414">
        <v>7.6194336085921273E-3</v>
      </c>
      <c r="L12" s="338">
        <v>7.0015614277615891E-3</v>
      </c>
      <c r="M12" s="338">
        <v>6.7578454510127291E-3</v>
      </c>
      <c r="N12" s="338">
        <v>6.8360126144142788E-3</v>
      </c>
      <c r="O12" s="338">
        <f>+'vš_věk x dfst'!J122</f>
        <v>6.2586377097729583E-3</v>
      </c>
      <c r="P12" s="338">
        <f>+'vš_věk x dfst'!B140</f>
        <v>6.4099999999999999E-3</v>
      </c>
      <c r="Q12" s="338">
        <f>+'vš_věk x dfst'!J140</f>
        <v>6.8690000000000001E-3</v>
      </c>
      <c r="R12" s="338">
        <f>+'vš_věk x dfst'!B158</f>
        <v>7.1000000000000004E-3</v>
      </c>
      <c r="S12" s="338">
        <f>+'vš_věk x dfst'!J158</f>
        <v>6.580341065565088E-3</v>
      </c>
      <c r="T12" s="338">
        <f>+'vš_věk x dfst'!B176</f>
        <v>6.6E-3</v>
      </c>
      <c r="U12" s="338">
        <f>+'vš_věk x dfst'!J176</f>
        <v>5.7999999999999996E-3</v>
      </c>
      <c r="V12" s="338">
        <f>+'vš_věk x dfst'!B194</f>
        <v>5.5999999999999999E-3</v>
      </c>
      <c r="W12" s="338">
        <f>+'vš_věk x dfst'!J194</f>
        <v>4.5999999999999999E-3</v>
      </c>
      <c r="X12" s="338">
        <f>+'vš_věk x dfst'!B212</f>
        <v>4.1000000000000003E-3</v>
      </c>
      <c r="Y12" s="338">
        <f>+'vš_věk x dfst'!J212</f>
        <v>4.1000000000000003E-3</v>
      </c>
      <c r="Z12" s="382">
        <f>+'vš_věk x dfst'!B230</f>
        <v>4.0000000000000001E-3</v>
      </c>
    </row>
    <row r="13" spans="1:43" x14ac:dyDescent="0.2">
      <c r="A13" s="411">
        <v>27</v>
      </c>
      <c r="B13" s="412">
        <v>3.8233572369383872E-3</v>
      </c>
      <c r="C13" s="413">
        <f>+'vš_věk x dfst'!J15</f>
        <v>8.9914696313753619E-3</v>
      </c>
      <c r="D13" s="413">
        <v>7.6E-3</v>
      </c>
      <c r="E13" s="413">
        <v>8.5409772240607352E-3</v>
      </c>
      <c r="F13" s="414">
        <v>8.8519842923897099E-3</v>
      </c>
      <c r="G13" s="414">
        <v>7.1119095424284047E-3</v>
      </c>
      <c r="H13" s="414">
        <v>6.9595476294040896E-3</v>
      </c>
      <c r="I13" s="414">
        <v>6.9281437744940898E-3</v>
      </c>
      <c r="J13" s="414">
        <v>6.2155529629480634E-3</v>
      </c>
      <c r="K13" s="414">
        <v>5.7449718830741171E-3</v>
      </c>
      <c r="L13" s="338">
        <v>5.3804612676406531E-3</v>
      </c>
      <c r="M13" s="338">
        <v>4.9191048935141746E-3</v>
      </c>
      <c r="N13" s="338">
        <v>4.3458195523421294E-3</v>
      </c>
      <c r="O13" s="338">
        <f>+'vš_věk x dfst'!J123</f>
        <v>4.086870681145118E-3</v>
      </c>
      <c r="P13" s="338">
        <f>+'vš_věk x dfst'!B141</f>
        <v>4.4539999999999996E-3</v>
      </c>
      <c r="Q13" s="338">
        <f>+'vš_věk x dfst'!J141</f>
        <v>4.5069999999999997E-3</v>
      </c>
      <c r="R13" s="338">
        <f>+'vš_věk x dfst'!B159</f>
        <v>4.7999999999999996E-3</v>
      </c>
      <c r="S13" s="338">
        <f>+'vš_věk x dfst'!J159</f>
        <v>4.8723652155492E-3</v>
      </c>
      <c r="T13" s="338">
        <f>+'vš_věk x dfst'!B177</f>
        <v>4.7000000000000002E-3</v>
      </c>
      <c r="U13" s="338">
        <f>+'vš_věk x dfst'!J177</f>
        <v>4.1000000000000003E-3</v>
      </c>
      <c r="V13" s="338">
        <f>+'vš_věk x dfst'!B195</f>
        <v>3.7000000000000002E-3</v>
      </c>
      <c r="W13" s="338">
        <f>+'vš_věk x dfst'!J195</f>
        <v>3.5000000000000001E-3</v>
      </c>
      <c r="X13" s="338">
        <f>+'vš_věk x dfst'!B213</f>
        <v>3.3999999999999998E-3</v>
      </c>
      <c r="Y13" s="338">
        <f>+'vš_věk x dfst'!J213</f>
        <v>2.5000000000000001E-3</v>
      </c>
      <c r="Z13" s="382">
        <f>+'vš_věk x dfst'!B231</f>
        <v>2.5999999999999999E-3</v>
      </c>
    </row>
    <row r="14" spans="1:43" x14ac:dyDescent="0.2">
      <c r="A14" s="411">
        <v>28</v>
      </c>
      <c r="B14" s="412">
        <v>2.5245133908971171E-3</v>
      </c>
      <c r="C14" s="413">
        <f>+'vš_věk x dfst'!J16</f>
        <v>5.930271281092297E-3</v>
      </c>
      <c r="D14" s="413">
        <v>5.7000000000000002E-3</v>
      </c>
      <c r="E14" s="413">
        <v>5.5358185711504772E-3</v>
      </c>
      <c r="F14" s="414">
        <v>6.5594629576815897E-3</v>
      </c>
      <c r="G14" s="414">
        <v>5.9917573708126379E-3</v>
      </c>
      <c r="H14" s="414">
        <v>5.4848873847590154E-3</v>
      </c>
      <c r="I14" s="414">
        <v>5.2012780874186983E-3</v>
      </c>
      <c r="J14" s="414">
        <v>5.7428490968338894E-3</v>
      </c>
      <c r="K14" s="414">
        <v>4.5088403667865647E-3</v>
      </c>
      <c r="L14" s="338">
        <v>4.1074500989567277E-3</v>
      </c>
      <c r="M14" s="338">
        <v>3.9144322177675417E-3</v>
      </c>
      <c r="N14" s="338">
        <v>3.3747404045842643E-3</v>
      </c>
      <c r="O14" s="338">
        <f>+'vš_věk x dfst'!J124</f>
        <v>3.2379072063178711E-3</v>
      </c>
      <c r="P14" s="338">
        <f>+'vš_věk x dfst'!B142</f>
        <v>3.532E-3</v>
      </c>
      <c r="Q14" s="338">
        <f>+'vš_věk x dfst'!J142</f>
        <v>3.64E-3</v>
      </c>
      <c r="R14" s="338">
        <f>+'vš_věk x dfst'!B160</f>
        <v>3.8E-3</v>
      </c>
      <c r="S14" s="338">
        <f>+'vš_věk x dfst'!J160</f>
        <v>3.4027115771634361E-3</v>
      </c>
      <c r="T14" s="338">
        <f>+'vš_věk x dfst'!B178</f>
        <v>3.3E-3</v>
      </c>
      <c r="U14" s="338">
        <f>+'vš_věk x dfst'!J178</f>
        <v>2.8E-3</v>
      </c>
      <c r="V14" s="338">
        <f>+'vš_věk x dfst'!B196</f>
        <v>3.0999999999999999E-3</v>
      </c>
      <c r="W14" s="338">
        <f>+'vš_věk x dfst'!J196</f>
        <v>2.3999999999999998E-3</v>
      </c>
      <c r="X14" s="338">
        <f>+'vš_věk x dfst'!B214</f>
        <v>2.5000000000000001E-3</v>
      </c>
      <c r="Y14" s="338">
        <f>+'vš_věk x dfst'!J214</f>
        <v>2.3E-3</v>
      </c>
      <c r="Z14" s="382">
        <f>+'vš_věk x dfst'!B232</f>
        <v>1.6999999999999999E-3</v>
      </c>
    </row>
    <row r="15" spans="1:43" x14ac:dyDescent="0.2">
      <c r="A15" s="411">
        <v>29</v>
      </c>
      <c r="B15" s="412">
        <v>1.5549539001902533E-3</v>
      </c>
      <c r="C15" s="413">
        <f>+'vš_věk x dfst'!J17</f>
        <v>4.3036093962138481E-3</v>
      </c>
      <c r="D15" s="413">
        <v>3.8999999999999998E-3</v>
      </c>
      <c r="E15" s="413">
        <v>4.221822075141133E-3</v>
      </c>
      <c r="F15" s="414">
        <v>4.9031437158589802E-3</v>
      </c>
      <c r="G15" s="414">
        <v>5.3788439184191059E-3</v>
      </c>
      <c r="H15" s="414">
        <v>4.3497172683775558E-3</v>
      </c>
      <c r="I15" s="414">
        <v>4.3430155004291317E-3</v>
      </c>
      <c r="J15" s="414">
        <v>4.2241622078287803E-3</v>
      </c>
      <c r="K15" s="414">
        <v>4.0630224428795788E-3</v>
      </c>
      <c r="L15" s="338">
        <v>3.2620911197525585E-3</v>
      </c>
      <c r="M15" s="338">
        <v>2.7960230126911011E-3</v>
      </c>
      <c r="N15" s="338">
        <v>2.8940081532189844E-3</v>
      </c>
      <c r="O15" s="338">
        <f>+'vš_věk x dfst'!J125</f>
        <v>2.4185587364264583E-3</v>
      </c>
      <c r="P15" s="338">
        <f>+'vš_věk x dfst'!B143</f>
        <v>2.539E-3</v>
      </c>
      <c r="Q15" s="338">
        <f>+'vš_věk x dfst'!J143</f>
        <v>2.807E-3</v>
      </c>
      <c r="R15" s="338">
        <f>+'vš_věk x dfst'!B161</f>
        <v>2.8E-3</v>
      </c>
      <c r="S15" s="338">
        <f>+'vš_věk x dfst'!J161</f>
        <v>2.7009850651414044E-3</v>
      </c>
      <c r="T15" s="338">
        <f>+'vš_věk x dfst'!B179</f>
        <v>2.8999999999999998E-3</v>
      </c>
      <c r="U15" s="338">
        <f>+'vš_věk x dfst'!J179</f>
        <v>2.5999999999999999E-3</v>
      </c>
      <c r="V15" s="338">
        <f>+'vš_věk x dfst'!B197</f>
        <v>2.0999999999999999E-3</v>
      </c>
      <c r="W15" s="338">
        <f>+'vš_věk x dfst'!J197</f>
        <v>2E-3</v>
      </c>
      <c r="X15" s="338">
        <f>+'vš_věk x dfst'!B215</f>
        <v>2.2000000000000001E-3</v>
      </c>
      <c r="Y15" s="338">
        <f>+'vš_věk x dfst'!J215</f>
        <v>1.9E-3</v>
      </c>
      <c r="Z15" s="382">
        <f>+'vš_věk x dfst'!B233</f>
        <v>1.8E-3</v>
      </c>
    </row>
    <row r="16" spans="1:43" x14ac:dyDescent="0.2">
      <c r="A16" s="418" t="s">
        <v>100</v>
      </c>
      <c r="B16" s="419">
        <v>9.9151178106249085E-3</v>
      </c>
      <c r="C16" s="420">
        <f>+'vš_věk x dfst'!J18</f>
        <v>2.1415580090683197E-2</v>
      </c>
      <c r="D16" s="420">
        <v>1.72E-2</v>
      </c>
      <c r="E16" s="420">
        <v>1.891911621569009E-2</v>
      </c>
      <c r="F16" s="421">
        <v>1.8679999999999999E-2</v>
      </c>
      <c r="G16" s="421">
        <v>2.4E-2</v>
      </c>
      <c r="H16" s="421">
        <v>2.5000000000000001E-2</v>
      </c>
      <c r="I16" s="421">
        <v>2.7E-2</v>
      </c>
      <c r="J16" s="421">
        <v>2.8000000000000001E-2</v>
      </c>
      <c r="K16" s="421">
        <v>2.4975935964334565E-2</v>
      </c>
      <c r="L16" s="344">
        <v>2.5052461983709435E-2</v>
      </c>
      <c r="M16" s="344">
        <v>2.1458291866890335E-2</v>
      </c>
      <c r="N16" s="344">
        <v>1.9440812245211891E-2</v>
      </c>
      <c r="O16" s="344">
        <f>+'vš_věk x dfst'!J126</f>
        <v>1.6762092793681238E-2</v>
      </c>
      <c r="P16" s="344">
        <f>+'vš_věk x dfst'!B144</f>
        <v>1.7836000000000001E-2</v>
      </c>
      <c r="Q16" s="344">
        <f>+'vš_věk x dfst'!J144</f>
        <v>2.0754999999999999E-2</v>
      </c>
      <c r="R16" s="344">
        <f>+'vš_věk x dfst'!B162</f>
        <v>1.9599999999999999E-2</v>
      </c>
      <c r="S16" s="344">
        <f>+'vš_věk x dfst'!J162</f>
        <v>1.9224658404829998E-2</v>
      </c>
      <c r="T16" s="344">
        <f>+'vš_věk x dfst'!B180</f>
        <v>0.02</v>
      </c>
      <c r="U16" s="344">
        <f>+'vš_věk x dfst'!J180</f>
        <v>1.9599999999999999E-2</v>
      </c>
      <c r="V16" s="344">
        <f>+'vš_věk x dfst'!B198</f>
        <v>1.77E-2</v>
      </c>
      <c r="W16" s="133">
        <f>+'vš_věk x dfst'!J198</f>
        <v>1.7100000000000001E-2</v>
      </c>
      <c r="X16" s="133">
        <f>+'vš_věk x dfst'!B216</f>
        <v>1.89E-2</v>
      </c>
      <c r="Y16" s="133">
        <f>+'vš_věk x dfst'!J216</f>
        <v>1.43E-2</v>
      </c>
      <c r="Z16" s="382">
        <f>+'vš_věk x dfst'!B234</f>
        <v>1.41E-2</v>
      </c>
    </row>
    <row r="17" spans="1:45" ht="13.5" thickBot="1" x14ac:dyDescent="0.25">
      <c r="A17" s="422" t="s">
        <v>34</v>
      </c>
      <c r="B17" s="423">
        <v>19.38</v>
      </c>
      <c r="C17" s="386">
        <f>+'vš_věk x dfst'!J19</f>
        <v>20.47</v>
      </c>
      <c r="D17" s="386">
        <v>20.73</v>
      </c>
      <c r="E17" s="386">
        <v>20.87</v>
      </c>
      <c r="F17" s="424">
        <v>20.420000000000002</v>
      </c>
      <c r="G17" s="424">
        <v>20.69</v>
      </c>
      <c r="H17" s="424">
        <v>20.62</v>
      </c>
      <c r="I17" s="424">
        <v>20.66</v>
      </c>
      <c r="J17" s="424">
        <v>20.69</v>
      </c>
      <c r="K17" s="424">
        <v>20.616211560869345</v>
      </c>
      <c r="L17" s="424">
        <v>20.629026643725943</v>
      </c>
      <c r="M17" s="424">
        <v>20.578407119906881</v>
      </c>
      <c r="N17" s="424">
        <v>20.580464964233528</v>
      </c>
      <c r="O17" s="424">
        <f>+'vš_věk x dfst'!J127</f>
        <v>20.54</v>
      </c>
      <c r="P17" s="424">
        <f>+'vš_věk x dfst'!B145</f>
        <v>20.61</v>
      </c>
      <c r="Q17" s="424">
        <f>+'vš_věk x dfst'!J145</f>
        <v>20.753799999999998</v>
      </c>
      <c r="R17" s="424">
        <f>+'vš_věk x dfst'!B163</f>
        <v>20.732900000000001</v>
      </c>
      <c r="S17" s="424">
        <f>+'vš_věk x dfst'!J163</f>
        <v>20.658899999999999</v>
      </c>
      <c r="T17" s="424">
        <f>+'vš_věk x dfst'!B181</f>
        <v>20.610499999999998</v>
      </c>
      <c r="U17" s="424">
        <f>+'vš_věk x dfst'!J181</f>
        <v>20.550699999999999</v>
      </c>
      <c r="V17" s="424">
        <f>+'vš_věk x dfst'!B199</f>
        <v>20.513500000000001</v>
      </c>
      <c r="W17" s="424">
        <f>+'vš_věk x dfst'!J199</f>
        <v>20.4559</v>
      </c>
      <c r="X17" s="424">
        <f>+'vš_věk x dfst'!B217</f>
        <v>20.4635</v>
      </c>
      <c r="Y17" s="424">
        <f>+'vš_věk x dfst'!J217</f>
        <v>20.404199999999999</v>
      </c>
      <c r="Z17" s="387">
        <f>+'vš_věk x dfst'!B235</f>
        <v>20.392399999999999</v>
      </c>
    </row>
    <row r="18" spans="1:45" ht="13.5" thickTop="1" x14ac:dyDescent="0.2">
      <c r="K18" s="29"/>
      <c r="L18" s="29"/>
      <c r="R18" s="8"/>
      <c r="S18" s="8"/>
      <c r="T18" s="8"/>
      <c r="U18" s="8"/>
      <c r="V18" s="8"/>
      <c r="W18" s="8"/>
      <c r="X18" s="8"/>
    </row>
    <row r="19" spans="1:45" x14ac:dyDescent="0.2">
      <c r="A19" s="7" t="s">
        <v>623</v>
      </c>
      <c r="R19" s="8"/>
      <c r="S19" s="8"/>
      <c r="T19" s="8"/>
      <c r="U19" s="8"/>
      <c r="V19" s="8"/>
      <c r="W19" s="8"/>
      <c r="X19" s="8"/>
    </row>
    <row r="20" spans="1:45" x14ac:dyDescent="0.2">
      <c r="A20" s="11" t="s">
        <v>122</v>
      </c>
      <c r="R20" s="8"/>
      <c r="S20" s="8"/>
      <c r="T20" s="8"/>
      <c r="U20" s="8"/>
      <c r="V20" s="8"/>
      <c r="W20" s="8"/>
      <c r="X20" s="8"/>
    </row>
    <row r="21" spans="1:45" ht="9" customHeight="1" x14ac:dyDescent="0.2">
      <c r="R21" s="8"/>
      <c r="S21" s="8"/>
      <c r="T21" s="8"/>
      <c r="U21" s="8"/>
      <c r="V21" s="8"/>
      <c r="W21" s="8"/>
      <c r="X21" s="8"/>
    </row>
    <row r="22" spans="1:45" x14ac:dyDescent="0.2">
      <c r="R22" s="8"/>
      <c r="S22" s="8"/>
      <c r="T22" s="8"/>
      <c r="U22" s="8"/>
      <c r="V22" s="8"/>
      <c r="W22" s="8"/>
      <c r="X22" s="8"/>
      <c r="Y22" s="395"/>
      <c r="Z22" s="395"/>
      <c r="AA22" s="395"/>
      <c r="AB22" s="395"/>
      <c r="AC22" s="395"/>
      <c r="AD22" s="395"/>
      <c r="AE22" s="395"/>
      <c r="AO22" s="399"/>
      <c r="AP22" s="399"/>
      <c r="AQ22" s="399"/>
      <c r="AR22" s="399"/>
      <c r="AS22" s="399"/>
    </row>
    <row r="23" spans="1:45" x14ac:dyDescent="0.2">
      <c r="R23" s="8"/>
      <c r="S23" s="8"/>
      <c r="T23" s="8"/>
      <c r="U23" s="8"/>
      <c r="V23" s="8"/>
      <c r="W23" s="8"/>
      <c r="X23" s="8"/>
      <c r="Y23" s="395"/>
      <c r="Z23" s="395"/>
      <c r="AA23" s="395"/>
      <c r="AB23" s="395"/>
      <c r="AC23" s="395"/>
      <c r="AD23" s="395"/>
      <c r="AE23" s="395"/>
      <c r="AH23" s="8"/>
      <c r="AI23" s="8"/>
      <c r="AJ23" s="8"/>
      <c r="AK23" s="8"/>
      <c r="AL23" s="8"/>
      <c r="AM23" s="8"/>
      <c r="AN23" s="8"/>
      <c r="AO23" s="399"/>
      <c r="AP23" s="399"/>
      <c r="AQ23" s="399"/>
      <c r="AR23" s="399"/>
      <c r="AS23" s="399"/>
    </row>
    <row r="24" spans="1:45" x14ac:dyDescent="0.2">
      <c r="O24" s="29"/>
      <c r="R24" s="8"/>
      <c r="S24" s="8"/>
      <c r="T24" s="8"/>
      <c r="U24" s="8"/>
      <c r="V24" s="8"/>
      <c r="W24" s="8"/>
      <c r="X24" s="8"/>
      <c r="Y24" s="395"/>
      <c r="Z24" s="395"/>
      <c r="AA24" s="395"/>
      <c r="AB24" s="395"/>
      <c r="AC24" s="395"/>
      <c r="AD24" s="395"/>
      <c r="AE24" s="395"/>
      <c r="AH24" s="8"/>
      <c r="AI24" s="8"/>
      <c r="AJ24" s="8"/>
      <c r="AK24" s="8"/>
      <c r="AL24" s="8"/>
      <c r="AM24" s="8"/>
      <c r="AN24" s="8"/>
      <c r="AO24" s="399"/>
      <c r="AP24" s="399"/>
      <c r="AQ24" s="399"/>
      <c r="AR24" s="399"/>
      <c r="AS24" s="399"/>
    </row>
    <row r="25" spans="1:45" x14ac:dyDescent="0.2">
      <c r="J25" s="8" t="s">
        <v>112</v>
      </c>
      <c r="R25" s="8"/>
      <c r="S25" s="8"/>
      <c r="T25" s="8"/>
      <c r="U25" s="8"/>
      <c r="V25" s="8"/>
      <c r="W25" s="8"/>
      <c r="X25" s="8"/>
      <c r="Y25" s="395"/>
      <c r="Z25" s="395"/>
      <c r="AA25" s="395"/>
      <c r="AB25" s="395"/>
      <c r="AC25" s="395"/>
      <c r="AD25" s="395"/>
      <c r="AE25" s="395"/>
      <c r="AH25" s="8"/>
      <c r="AI25" s="8"/>
      <c r="AJ25" s="8"/>
      <c r="AK25" s="8"/>
      <c r="AL25" s="8"/>
      <c r="AM25" s="8"/>
      <c r="AN25" s="8"/>
      <c r="AO25" s="399"/>
      <c r="AP25" s="399"/>
      <c r="AQ25" s="399"/>
      <c r="AR25" s="399"/>
      <c r="AS25" s="399"/>
    </row>
    <row r="26" spans="1:45" x14ac:dyDescent="0.2">
      <c r="R26" s="8"/>
      <c r="S26" s="8"/>
      <c r="T26" s="8"/>
      <c r="U26" s="8"/>
      <c r="V26" s="8"/>
      <c r="W26" s="8"/>
      <c r="X26" s="8"/>
      <c r="Y26" s="395"/>
      <c r="Z26" s="395"/>
      <c r="AA26" s="395"/>
      <c r="AB26" s="395"/>
      <c r="AC26" s="395"/>
      <c r="AD26" s="395"/>
      <c r="AE26" s="395"/>
      <c r="AH26" s="8"/>
      <c r="AI26" s="8"/>
      <c r="AJ26" s="8"/>
      <c r="AK26" s="8"/>
      <c r="AL26" s="8"/>
      <c r="AM26" s="8"/>
      <c r="AN26" s="8"/>
    </row>
    <row r="27" spans="1:45" x14ac:dyDescent="0.2">
      <c r="J27" s="8" t="s">
        <v>62</v>
      </c>
      <c r="AH27" s="8"/>
      <c r="AI27" s="8"/>
      <c r="AJ27" s="8"/>
      <c r="AK27" s="8"/>
      <c r="AL27" s="8"/>
      <c r="AM27" s="8"/>
      <c r="AN27" s="8"/>
    </row>
    <row r="28" spans="1:45" x14ac:dyDescent="0.2">
      <c r="AO28" s="399"/>
      <c r="AP28" s="399"/>
      <c r="AQ28" s="399"/>
      <c r="AR28" s="399"/>
    </row>
    <row r="29" spans="1:45" x14ac:dyDescent="0.2">
      <c r="AO29" s="399"/>
      <c r="AP29" s="399"/>
      <c r="AQ29" s="399"/>
      <c r="AR29" s="399"/>
    </row>
    <row r="30" spans="1:45" x14ac:dyDescent="0.2">
      <c r="V30" s="404" t="s">
        <v>25</v>
      </c>
      <c r="W30" s="404"/>
      <c r="X30" s="416" t="s">
        <v>5</v>
      </c>
      <c r="Y30" s="416" t="s">
        <v>6</v>
      </c>
      <c r="Z30" s="416" t="s">
        <v>7</v>
      </c>
      <c r="AA30" s="607" t="s">
        <v>8</v>
      </c>
      <c r="AB30" s="607" t="s">
        <v>9</v>
      </c>
      <c r="AC30" s="607" t="s">
        <v>10</v>
      </c>
      <c r="AD30" s="607" t="s">
        <v>11</v>
      </c>
      <c r="AE30" s="416" t="s">
        <v>12</v>
      </c>
      <c r="AF30" s="416" t="s">
        <v>13</v>
      </c>
      <c r="AG30" s="417" t="s">
        <v>14</v>
      </c>
      <c r="AH30" s="417" t="s">
        <v>15</v>
      </c>
      <c r="AI30" s="399" t="s">
        <v>16</v>
      </c>
      <c r="AJ30" s="399" t="s">
        <v>17</v>
      </c>
      <c r="AK30" s="399" t="s">
        <v>35</v>
      </c>
      <c r="AL30" s="399" t="s">
        <v>543</v>
      </c>
      <c r="AM30" s="399" t="s">
        <v>545</v>
      </c>
      <c r="AN30" s="399" t="s">
        <v>552</v>
      </c>
      <c r="AO30" s="399" t="s">
        <v>562</v>
      </c>
      <c r="AP30" s="399" t="s">
        <v>591</v>
      </c>
      <c r="AQ30" s="399" t="s">
        <v>595</v>
      </c>
      <c r="AR30" s="399" t="s">
        <v>599</v>
      </c>
    </row>
    <row r="31" spans="1:45" x14ac:dyDescent="0.2">
      <c r="V31" s="410">
        <f t="shared" ref="V31:V34" si="0">+B4</f>
        <v>0.43103322113273818</v>
      </c>
      <c r="W31" s="410"/>
      <c r="X31" s="410">
        <f t="shared" ref="X31:Y34" si="1">+C4</f>
        <v>0.21968901298767834</v>
      </c>
      <c r="Y31" s="410">
        <f t="shared" si="1"/>
        <v>9.2700000000000005E-2</v>
      </c>
      <c r="Z31" s="410">
        <v>1.8518518518518519E-3</v>
      </c>
      <c r="AA31" s="608">
        <f>33.5651449005112%/100</f>
        <v>3.35651449005112E-3</v>
      </c>
      <c r="AB31" s="608">
        <v>3.8465602874352745E-3</v>
      </c>
      <c r="AC31" s="608">
        <v>3.3312468835867133E-3</v>
      </c>
      <c r="AD31" s="608">
        <v>5.0254893647822809E-3</v>
      </c>
      <c r="AE31" s="608">
        <v>5.5919861608400047E-3</v>
      </c>
      <c r="AF31" s="608">
        <v>5.4916662444906023E-3</v>
      </c>
      <c r="AG31" s="410">
        <v>5.6390416612795754E-3</v>
      </c>
      <c r="AH31" s="609">
        <v>5.137099908062972E-3</v>
      </c>
      <c r="AI31" s="410">
        <f t="shared" ref="AI31:AQ37" si="2">+N4</f>
        <v>4.509268517806325E-3</v>
      </c>
      <c r="AJ31" s="410">
        <f t="shared" si="2"/>
        <v>4.7778874629812486E-3</v>
      </c>
      <c r="AK31" s="410">
        <f t="shared" si="2"/>
        <v>3.4830000000000139E-3</v>
      </c>
      <c r="AL31" s="410">
        <f t="shared" si="2"/>
        <v>4.6310000000000517E-3</v>
      </c>
      <c r="AM31" s="410">
        <f t="shared" si="2"/>
        <v>5.0000000000000001E-3</v>
      </c>
      <c r="AN31" s="410">
        <f t="shared" si="2"/>
        <v>5.5343713589662115E-3</v>
      </c>
      <c r="AO31" s="410">
        <f t="shared" si="2"/>
        <v>6.4000000000000003E-3</v>
      </c>
      <c r="AP31" s="410">
        <f t="shared" si="2"/>
        <v>6.1000000000000004E-3</v>
      </c>
      <c r="AQ31" s="410">
        <f t="shared" si="2"/>
        <v>6.6E-3</v>
      </c>
      <c r="AR31" s="410">
        <f t="shared" ref="AR31" si="3">+X4</f>
        <v>8.0000000000000002E-3</v>
      </c>
    </row>
    <row r="32" spans="1:45" x14ac:dyDescent="0.2">
      <c r="Q32" s="410"/>
      <c r="R32" s="410"/>
      <c r="S32" s="410"/>
      <c r="V32" s="410">
        <f t="shared" si="0"/>
        <v>0.27694643641153227</v>
      </c>
      <c r="W32" s="410"/>
      <c r="X32" s="410">
        <f t="shared" si="1"/>
        <v>0.26075261930988547</v>
      </c>
      <c r="Y32" s="410">
        <f t="shared" si="1"/>
        <v>0.4536</v>
      </c>
      <c r="Z32" s="410">
        <v>0.44995863344364417</v>
      </c>
      <c r="AA32" s="608">
        <f>4565.07908650155%/100</f>
        <v>0.45650790865015495</v>
      </c>
      <c r="AB32" s="608">
        <v>0.46011835570115189</v>
      </c>
      <c r="AC32" s="608">
        <v>0.47</v>
      </c>
      <c r="AD32" s="608">
        <v>0.47274757773480724</v>
      </c>
      <c r="AE32" s="608">
        <v>0.47214064448646254</v>
      </c>
      <c r="AF32" s="608">
        <v>0.47289123055879223</v>
      </c>
      <c r="AG32" s="410">
        <v>0.46197376403544538</v>
      </c>
      <c r="AH32" s="609">
        <v>0.46549518041456966</v>
      </c>
      <c r="AI32" s="410">
        <f t="shared" si="2"/>
        <v>0.43532228290131547</v>
      </c>
      <c r="AJ32" s="410">
        <f t="shared" si="2"/>
        <v>0.43363277393879607</v>
      </c>
      <c r="AK32" s="410">
        <f t="shared" si="2"/>
        <v>0.41340900000000003</v>
      </c>
      <c r="AL32" s="410">
        <f t="shared" si="2"/>
        <v>0.39259300000000003</v>
      </c>
      <c r="AM32" s="410">
        <f t="shared" si="2"/>
        <v>0.40089999999999998</v>
      </c>
      <c r="AN32" s="410">
        <f t="shared" si="2"/>
        <v>0.42549782861984958</v>
      </c>
      <c r="AO32" s="410">
        <f t="shared" si="2"/>
        <v>0.44040000000000001</v>
      </c>
      <c r="AP32" s="410">
        <f t="shared" si="2"/>
        <v>0.45200000000000001</v>
      </c>
      <c r="AQ32" s="410">
        <f t="shared" si="2"/>
        <v>0.45810000000000001</v>
      </c>
      <c r="AR32" s="410">
        <f t="shared" ref="AR32" si="4">+X5</f>
        <v>0.47489999999999999</v>
      </c>
    </row>
    <row r="33" spans="6:45" x14ac:dyDescent="0.2">
      <c r="V33" s="410">
        <f t="shared" si="0"/>
        <v>0.12026196399824382</v>
      </c>
      <c r="W33" s="410"/>
      <c r="X33" s="410">
        <f t="shared" si="1"/>
        <v>0.17201629223557138</v>
      </c>
      <c r="Y33" s="410">
        <f t="shared" si="1"/>
        <v>0.15870000000000001</v>
      </c>
      <c r="Z33" s="410">
        <v>0.23582587113101031</v>
      </c>
      <c r="AA33" s="608">
        <f>2131.49639119847%/100</f>
        <v>0.21314963911984702</v>
      </c>
      <c r="AB33" s="608">
        <v>0.22379794991017646</v>
      </c>
      <c r="AC33" s="608">
        <v>0.22869964671808529</v>
      </c>
      <c r="AD33" s="608">
        <v>0.22362393621971521</v>
      </c>
      <c r="AE33" s="608">
        <v>0.22283461399203441</v>
      </c>
      <c r="AF33" s="608">
        <v>0.22361821774152693</v>
      </c>
      <c r="AG33" s="410">
        <v>0.23297098926891366</v>
      </c>
      <c r="AH33" s="609">
        <v>0.22762470736538809</v>
      </c>
      <c r="AI33" s="410">
        <f t="shared" si="2"/>
        <v>0.25153834320436902</v>
      </c>
      <c r="AJ33" s="410">
        <f t="shared" si="2"/>
        <v>0.24906219151036549</v>
      </c>
      <c r="AK33" s="410">
        <f t="shared" si="2"/>
        <v>0.258913</v>
      </c>
      <c r="AL33" s="410">
        <f t="shared" si="2"/>
        <v>0.25536599999999998</v>
      </c>
      <c r="AM33" s="410">
        <f t="shared" si="2"/>
        <v>0.2422</v>
      </c>
      <c r="AN33" s="410">
        <f t="shared" si="2"/>
        <v>0.24173816333015571</v>
      </c>
      <c r="AO33" s="410">
        <f t="shared" si="2"/>
        <v>0.2495</v>
      </c>
      <c r="AP33" s="410">
        <f t="shared" si="2"/>
        <v>0.251</v>
      </c>
      <c r="AQ33" s="410">
        <f t="shared" si="2"/>
        <v>0.24349999999999999</v>
      </c>
      <c r="AR33" s="410">
        <f t="shared" ref="AR33" si="5">+X6</f>
        <v>0.24679999999999999</v>
      </c>
    </row>
    <row r="34" spans="6:45" x14ac:dyDescent="0.2">
      <c r="V34" s="410">
        <f t="shared" si="0"/>
        <v>6.192375237816479E-2</v>
      </c>
      <c r="W34" s="410"/>
      <c r="X34" s="410">
        <f t="shared" si="1"/>
        <v>0.1189896764607936</v>
      </c>
      <c r="Y34" s="410">
        <f t="shared" si="1"/>
        <v>9.1200000000000003E-2</v>
      </c>
      <c r="Z34" s="410">
        <v>9.8853903056258519E-2</v>
      </c>
      <c r="AA34" s="608">
        <f>1039.53228177171%/100</f>
        <v>0.10395322817717099</v>
      </c>
      <c r="AB34" s="608">
        <v>0.10075029060551621</v>
      </c>
      <c r="AC34" s="608">
        <v>9.8473355329464565E-2</v>
      </c>
      <c r="AD34" s="608">
        <v>9.623915538689029E-2</v>
      </c>
      <c r="AE34" s="608">
        <v>9.7024982902200574E-2</v>
      </c>
      <c r="AF34" s="608">
        <v>9.7613860884543296E-2</v>
      </c>
      <c r="AG34" s="410">
        <v>9.7226228008234786E-2</v>
      </c>
      <c r="AH34" s="609">
        <v>0.10252400314671065</v>
      </c>
      <c r="AI34" s="410">
        <f t="shared" si="2"/>
        <v>0.10566494885008851</v>
      </c>
      <c r="AJ34" s="410">
        <f t="shared" si="2"/>
        <v>0.11353405725567633</v>
      </c>
      <c r="AK34" s="410">
        <f t="shared" si="2"/>
        <v>0.11442099999999999</v>
      </c>
      <c r="AL34" s="410">
        <f t="shared" si="2"/>
        <v>0.121367</v>
      </c>
      <c r="AM34" s="410">
        <f t="shared" si="2"/>
        <v>0.1197</v>
      </c>
      <c r="AN34" s="410">
        <f t="shared" si="2"/>
        <v>0.11107139074250609</v>
      </c>
      <c r="AO34" s="410">
        <f t="shared" si="2"/>
        <v>0.10299999999999999</v>
      </c>
      <c r="AP34" s="410">
        <f t="shared" si="2"/>
        <v>0.104</v>
      </c>
      <c r="AQ34" s="410">
        <f t="shared" si="2"/>
        <v>0.10580000000000001</v>
      </c>
      <c r="AR34" s="410">
        <f t="shared" ref="AR34" si="6">+X7</f>
        <v>9.9599999999999994E-2</v>
      </c>
    </row>
    <row r="35" spans="6:45" x14ac:dyDescent="0.2">
      <c r="V35" s="410">
        <v>3.7684765110493193E-2</v>
      </c>
      <c r="W35" s="410"/>
      <c r="X35" s="410">
        <v>7.4275687168583654E-2</v>
      </c>
      <c r="Y35" s="410">
        <v>6.54E-2</v>
      </c>
      <c r="Z35" s="608">
        <v>6.481166050223866E-2</v>
      </c>
      <c r="AA35" s="608">
        <v>6.0757299870565801E-2</v>
      </c>
      <c r="AB35" s="608">
        <v>6.8931628447638171E-2</v>
      </c>
      <c r="AC35" s="608">
        <v>6.5829257683616416E-2</v>
      </c>
      <c r="AD35" s="608">
        <v>6.7358102309036577E-2</v>
      </c>
      <c r="AE35" s="608">
        <v>6.7224524278875167E-2</v>
      </c>
      <c r="AF35" s="608">
        <v>6.9294290490906324E-2</v>
      </c>
      <c r="AG35" s="410">
        <v>6.9548180489114764E-2</v>
      </c>
      <c r="AH35" s="609">
        <v>7.1246457581013584E-2</v>
      </c>
      <c r="AI35" s="410">
        <f t="shared" si="2"/>
        <v>7.6792169833089799E-2</v>
      </c>
      <c r="AJ35" s="410">
        <f t="shared" si="2"/>
        <v>7.5320829220138275E-2</v>
      </c>
      <c r="AK35" s="410">
        <f t="shared" si="2"/>
        <v>8.0181000000000002E-2</v>
      </c>
      <c r="AL35" s="410">
        <f t="shared" si="2"/>
        <v>8.1558000000000005E-2</v>
      </c>
      <c r="AM35" s="410">
        <f t="shared" si="2"/>
        <v>8.5099999999999995E-2</v>
      </c>
      <c r="AN35" s="410">
        <f t="shared" si="2"/>
        <v>7.745471877979028E-2</v>
      </c>
      <c r="AO35" s="410">
        <f t="shared" si="2"/>
        <v>6.7500000000000004E-2</v>
      </c>
      <c r="AP35" s="410">
        <f t="shared" si="2"/>
        <v>6.2100000000000002E-2</v>
      </c>
      <c r="AQ35" s="410">
        <f t="shared" si="2"/>
        <v>6.5600000000000006E-2</v>
      </c>
      <c r="AR35" s="410">
        <f t="shared" ref="AR35" si="7">+X8</f>
        <v>5.8500000000000003E-2</v>
      </c>
    </row>
    <row r="36" spans="6:45" x14ac:dyDescent="0.2">
      <c r="V36" s="410">
        <v>2.5025611005414897E-2</v>
      </c>
      <c r="W36" s="410"/>
      <c r="X36" s="410">
        <v>4.8838281630248226E-2</v>
      </c>
      <c r="Y36" s="410">
        <v>4.41E-2</v>
      </c>
      <c r="Z36" s="608">
        <v>4.8800369865680357E-2</v>
      </c>
      <c r="AA36" s="608">
        <v>4.7715156966412903E-2</v>
      </c>
      <c r="AB36" s="608">
        <v>4.1530170136320405E-2</v>
      </c>
      <c r="AC36" s="608">
        <v>4.3391082018693169E-2</v>
      </c>
      <c r="AD36" s="608">
        <v>4.2571892417301749E-2</v>
      </c>
      <c r="AE36" s="608">
        <v>4.2563463008408096E-2</v>
      </c>
      <c r="AF36" s="608">
        <v>4.2879578499417398E-2</v>
      </c>
      <c r="AG36" s="410">
        <v>4.4764244298799591E-2</v>
      </c>
      <c r="AH36" s="609">
        <v>4.4916451041163145E-2</v>
      </c>
      <c r="AI36" s="410">
        <f t="shared" si="2"/>
        <v>4.5631105299592356E-2</v>
      </c>
      <c r="AJ36" s="410">
        <f t="shared" si="2"/>
        <v>4.6495557749259675E-2</v>
      </c>
      <c r="AK36" s="410">
        <f t="shared" si="2"/>
        <v>4.7744000000000002E-2</v>
      </c>
      <c r="AL36" s="410">
        <f t="shared" si="2"/>
        <v>5.5384000000000003E-2</v>
      </c>
      <c r="AM36" s="410">
        <f t="shared" si="2"/>
        <v>5.2999999999999999E-2</v>
      </c>
      <c r="AN36" s="410">
        <f t="shared" si="2"/>
        <v>5.0325707022561172E-2</v>
      </c>
      <c r="AO36" s="410">
        <f t="shared" si="2"/>
        <v>4.48E-2</v>
      </c>
      <c r="AP36" s="410">
        <f t="shared" si="2"/>
        <v>3.9800000000000002E-2</v>
      </c>
      <c r="AQ36" s="410">
        <f t="shared" si="2"/>
        <v>3.7900000000000003E-2</v>
      </c>
      <c r="AR36" s="410">
        <f t="shared" ref="AR36" si="8">+X9</f>
        <v>3.6299999999999999E-2</v>
      </c>
    </row>
    <row r="37" spans="6:45" x14ac:dyDescent="0.2">
      <c r="V37" s="410">
        <v>1.4945851017122787E-2</v>
      </c>
      <c r="W37" s="410"/>
      <c r="X37" s="410">
        <v>3.1764736019673646E-2</v>
      </c>
      <c r="Y37" s="410">
        <v>2.8899999999999999E-2</v>
      </c>
      <c r="Z37" s="608">
        <v>3.2241580689118164E-2</v>
      </c>
      <c r="AA37" s="608">
        <v>3.7470109470635997E-2</v>
      </c>
      <c r="AB37" s="608">
        <v>2.8976011835570116E-2</v>
      </c>
      <c r="AC37" s="608">
        <v>2.406136284068365E-2</v>
      </c>
      <c r="AD37" s="608">
        <v>2.7567807914628727E-2</v>
      </c>
      <c r="AE37" s="608">
        <v>2.5536066299231604E-2</v>
      </c>
      <c r="AF37" s="608">
        <v>2.7397537869192967E-2</v>
      </c>
      <c r="AG37" s="410">
        <v>2.8036081910312385E-2</v>
      </c>
      <c r="AH37" s="609">
        <v>2.8055010568019182E-2</v>
      </c>
      <c r="AI37" s="410">
        <f t="shared" si="2"/>
        <v>2.850742250596109E-2</v>
      </c>
      <c r="AJ37" s="410">
        <f t="shared" si="2"/>
        <v>2.8983218163869725E-2</v>
      </c>
      <c r="AK37" s="410">
        <f t="shared" si="2"/>
        <v>3.0522000000000001E-2</v>
      </c>
      <c r="AL37" s="410">
        <f t="shared" si="2"/>
        <v>3.2780999999999998E-2</v>
      </c>
      <c r="AM37" s="410">
        <f t="shared" si="2"/>
        <v>3.5499999999999997E-2</v>
      </c>
      <c r="AN37" s="410">
        <f t="shared" si="2"/>
        <v>3.2451541150301876E-2</v>
      </c>
      <c r="AO37" s="410">
        <f t="shared" si="2"/>
        <v>3.2800000000000003E-2</v>
      </c>
      <c r="AP37" s="410">
        <f t="shared" si="2"/>
        <v>3.1099999999999999E-2</v>
      </c>
      <c r="AQ37" s="410">
        <f t="shared" si="2"/>
        <v>3.0700000000000002E-2</v>
      </c>
      <c r="AR37" s="410">
        <f t="shared" ref="AR37" si="9">+X10</f>
        <v>2.8400000000000002E-2</v>
      </c>
      <c r="AS37" s="399"/>
    </row>
    <row r="38" spans="6:45" x14ac:dyDescent="0.2">
      <c r="V38" s="410">
        <v>3.2178398946290064E-2</v>
      </c>
      <c r="W38" s="410"/>
      <c r="X38" s="415">
        <v>7.3199784819530184E-2</v>
      </c>
      <c r="Y38" s="410">
        <v>6.4659999999999995E-2</v>
      </c>
      <c r="Z38" s="608">
        <v>6.4659999999999995E-2</v>
      </c>
      <c r="AA38" s="608">
        <v>7.3999999999999996E-2</v>
      </c>
      <c r="AB38" s="608">
        <v>7.0999999999999994E-2</v>
      </c>
      <c r="AC38" s="608">
        <v>6.6000000000000003E-2</v>
      </c>
      <c r="AD38" s="608">
        <v>6.5000000000000002E-2</v>
      </c>
      <c r="AE38" s="608">
        <v>6.7000000000000004E-2</v>
      </c>
      <c r="AF38" s="608">
        <v>6.0712295455696841E-2</v>
      </c>
      <c r="AG38" s="410">
        <v>5.9841470327899826E-2</v>
      </c>
      <c r="AH38" s="410">
        <v>5.4953699754518644E-2</v>
      </c>
      <c r="AI38" s="410">
        <f t="shared" ref="AI38:AQ38" si="10">SUM(N11:N16)</f>
        <v>5.2034458887777857E-2</v>
      </c>
      <c r="AJ38" s="410">
        <f t="shared" si="10"/>
        <v>4.8193484698913255E-2</v>
      </c>
      <c r="AK38" s="410">
        <f t="shared" si="10"/>
        <v>5.1326999999999998E-2</v>
      </c>
      <c r="AL38" s="410">
        <f t="shared" si="10"/>
        <v>5.6319999999999995E-2</v>
      </c>
      <c r="AM38" s="410">
        <f t="shared" si="10"/>
        <v>5.6499999999999995E-2</v>
      </c>
      <c r="AN38" s="410">
        <f t="shared" si="10"/>
        <v>5.5926278995869078E-2</v>
      </c>
      <c r="AO38" s="410">
        <f t="shared" si="10"/>
        <v>5.5599999999999997E-2</v>
      </c>
      <c r="AP38" s="410">
        <f t="shared" si="10"/>
        <v>5.3799999999999994E-2</v>
      </c>
      <c r="AQ38" s="410">
        <f t="shared" si="10"/>
        <v>5.1799999999999999E-2</v>
      </c>
      <c r="AR38" s="410">
        <f t="shared" ref="AR38" si="11">SUM(X11:X16)</f>
        <v>4.7500000000000001E-2</v>
      </c>
      <c r="AS38" s="399"/>
    </row>
    <row r="39" spans="6:45" x14ac:dyDescent="0.2">
      <c r="AF39" s="410"/>
      <c r="AG39" s="410"/>
      <c r="AO39" s="399"/>
      <c r="AP39" s="399"/>
      <c r="AQ39" s="399"/>
      <c r="AR39" s="399"/>
      <c r="AS39" s="399"/>
    </row>
    <row r="40" spans="6:45" x14ac:dyDescent="0.2">
      <c r="AH40" s="8"/>
      <c r="AI40" s="8"/>
      <c r="AJ40" s="8"/>
      <c r="AK40" s="8"/>
      <c r="AL40" s="8"/>
      <c r="AM40" s="8"/>
      <c r="AN40" s="8"/>
      <c r="AO40" s="399"/>
      <c r="AP40" s="399"/>
      <c r="AQ40" s="399"/>
      <c r="AR40" s="399"/>
      <c r="AS40" s="399"/>
    </row>
    <row r="41" spans="6:45" x14ac:dyDescent="0.2">
      <c r="T41" s="395"/>
      <c r="U41" s="395"/>
      <c r="V41" s="395"/>
      <c r="W41" s="395"/>
      <c r="X41" s="395"/>
      <c r="Y41" s="395"/>
      <c r="Z41" s="395"/>
      <c r="AA41" s="396"/>
      <c r="AB41" s="395"/>
      <c r="AC41" s="395"/>
      <c r="AD41" s="395"/>
      <c r="AE41" s="395"/>
      <c r="AH41" s="8"/>
      <c r="AI41" s="8"/>
      <c r="AJ41" s="8"/>
      <c r="AK41" s="8"/>
      <c r="AL41" s="8"/>
      <c r="AM41" s="8"/>
      <c r="AN41" s="8"/>
      <c r="AO41" s="399"/>
      <c r="AP41" s="399"/>
      <c r="AQ41" s="399"/>
      <c r="AR41" s="399"/>
      <c r="AS41" s="399"/>
    </row>
    <row r="42" spans="6:45" x14ac:dyDescent="0.2">
      <c r="T42" s="395"/>
      <c r="U42" s="395"/>
      <c r="V42" s="395"/>
      <c r="W42" s="395"/>
      <c r="X42" s="395"/>
      <c r="Y42" s="395"/>
      <c r="Z42" s="395"/>
      <c r="AA42" s="395"/>
      <c r="AB42" s="395"/>
      <c r="AC42" s="395"/>
      <c r="AD42" s="395"/>
      <c r="AE42" s="395"/>
      <c r="AH42" s="8"/>
      <c r="AI42" s="8"/>
      <c r="AJ42" s="8"/>
      <c r="AK42" s="8"/>
      <c r="AL42" s="8"/>
      <c r="AM42" s="8"/>
      <c r="AN42" s="8"/>
      <c r="AO42" s="399"/>
      <c r="AP42" s="399"/>
      <c r="AQ42" s="399"/>
      <c r="AR42" s="399"/>
      <c r="AS42" s="399"/>
    </row>
    <row r="43" spans="6:45" x14ac:dyDescent="0.2">
      <c r="F43" s="28"/>
      <c r="G43" s="28"/>
      <c r="H43" s="28"/>
      <c r="I43" s="28"/>
      <c r="T43" s="395"/>
      <c r="U43" s="395"/>
      <c r="V43" s="395"/>
      <c r="W43" s="395"/>
      <c r="X43" s="395"/>
      <c r="Y43" s="395"/>
      <c r="Z43" s="395"/>
      <c r="AA43" s="395"/>
      <c r="AB43" s="395"/>
      <c r="AC43" s="395"/>
      <c r="AD43" s="395"/>
      <c r="AE43" s="395"/>
      <c r="AH43" s="8"/>
      <c r="AI43" s="8"/>
      <c r="AJ43" s="8"/>
      <c r="AK43" s="8"/>
      <c r="AL43" s="8"/>
      <c r="AM43" s="8"/>
      <c r="AN43" s="8"/>
      <c r="AO43" s="399"/>
      <c r="AP43" s="399"/>
      <c r="AQ43" s="399"/>
      <c r="AR43" s="399"/>
      <c r="AS43" s="399"/>
    </row>
    <row r="44" spans="6:45" x14ac:dyDescent="0.2">
      <c r="F44" s="28"/>
      <c r="G44" s="28"/>
      <c r="H44" s="28"/>
      <c r="I44" s="28"/>
      <c r="T44" s="395"/>
      <c r="U44" s="395"/>
      <c r="V44" s="395"/>
      <c r="W44" s="395"/>
      <c r="X44" s="395"/>
      <c r="Y44" s="395"/>
      <c r="Z44" s="395"/>
      <c r="AA44" s="395"/>
      <c r="AB44" s="395"/>
      <c r="AC44" s="395"/>
      <c r="AD44" s="395"/>
      <c r="AE44" s="395"/>
      <c r="AH44" s="8"/>
      <c r="AI44" s="8"/>
      <c r="AJ44" s="8"/>
      <c r="AK44" s="8"/>
      <c r="AL44" s="8"/>
      <c r="AM44" s="8"/>
      <c r="AN44" s="8"/>
      <c r="AO44" s="399"/>
      <c r="AP44" s="399"/>
      <c r="AQ44" s="399"/>
      <c r="AR44" s="399"/>
      <c r="AS44" s="399"/>
    </row>
    <row r="45" spans="6:45" x14ac:dyDescent="0.2">
      <c r="F45" s="28"/>
      <c r="G45" s="28"/>
      <c r="H45" s="28"/>
      <c r="I45" s="28"/>
      <c r="T45" s="395"/>
      <c r="U45" s="395"/>
      <c r="V45" s="660"/>
      <c r="W45" s="660"/>
      <c r="X45" s="395"/>
      <c r="Y45" s="395"/>
      <c r="Z45" s="395"/>
      <c r="AA45" s="395"/>
      <c r="AB45" s="395"/>
      <c r="AC45" s="395"/>
      <c r="AD45" s="395"/>
      <c r="AE45" s="395"/>
      <c r="AF45" s="395"/>
      <c r="AG45" s="395"/>
      <c r="AH45" s="8"/>
      <c r="AI45" s="8"/>
      <c r="AJ45" s="8"/>
      <c r="AK45" s="8"/>
      <c r="AL45" s="8"/>
      <c r="AM45" s="8"/>
      <c r="AN45" s="8"/>
      <c r="AO45" s="395"/>
      <c r="AP45" s="395"/>
    </row>
    <row r="46" spans="6:45" x14ac:dyDescent="0.2">
      <c r="F46" s="28"/>
      <c r="G46" s="28"/>
      <c r="H46" s="28"/>
      <c r="I46" s="28"/>
      <c r="T46" s="395"/>
      <c r="U46" s="395"/>
      <c r="V46" s="660"/>
      <c r="W46" s="660"/>
      <c r="X46" s="395"/>
      <c r="Y46" s="395"/>
      <c r="Z46" s="395"/>
      <c r="AA46" s="395"/>
      <c r="AB46" s="395"/>
      <c r="AC46" s="395"/>
      <c r="AD46" s="395"/>
      <c r="AE46" s="395"/>
      <c r="AF46" s="395"/>
      <c r="AG46" s="395"/>
      <c r="AH46" s="8"/>
      <c r="AI46" s="8"/>
      <c r="AJ46" s="8"/>
      <c r="AK46" s="8"/>
      <c r="AL46" s="8"/>
      <c r="AM46" s="8"/>
      <c r="AN46" s="8"/>
      <c r="AO46" s="395"/>
      <c r="AP46" s="395"/>
    </row>
    <row r="47" spans="6:45" x14ac:dyDescent="0.2">
      <c r="F47" s="28"/>
      <c r="G47" s="28"/>
      <c r="H47" s="28"/>
      <c r="I47" s="28"/>
      <c r="T47" s="395"/>
      <c r="U47" s="395"/>
      <c r="V47" s="660"/>
      <c r="W47" s="660"/>
      <c r="X47" s="395"/>
      <c r="Y47" s="395"/>
      <c r="Z47" s="395"/>
      <c r="AA47" s="395"/>
      <c r="AB47" s="395"/>
      <c r="AC47" s="395"/>
      <c r="AD47" s="395"/>
      <c r="AE47" s="395"/>
      <c r="AF47" s="395"/>
      <c r="AG47" s="395"/>
      <c r="AH47" s="8"/>
      <c r="AI47" s="8"/>
      <c r="AJ47" s="8"/>
      <c r="AK47" s="8"/>
      <c r="AL47" s="8"/>
      <c r="AM47" s="8"/>
      <c r="AN47" s="8"/>
      <c r="AO47" s="395"/>
      <c r="AP47" s="395"/>
    </row>
    <row r="48" spans="6:45" x14ac:dyDescent="0.2">
      <c r="F48" s="28"/>
      <c r="G48" s="28"/>
      <c r="H48" s="28"/>
      <c r="I48" s="28"/>
      <c r="T48" s="395"/>
      <c r="U48" s="395"/>
      <c r="V48" s="660"/>
      <c r="W48" s="660"/>
      <c r="X48" s="395"/>
      <c r="Y48" s="395"/>
      <c r="Z48" s="395"/>
      <c r="AA48" s="395"/>
      <c r="AB48" s="395"/>
      <c r="AC48" s="395"/>
      <c r="AD48" s="395"/>
      <c r="AE48" s="395"/>
      <c r="AF48" s="395"/>
      <c r="AG48" s="395"/>
      <c r="AH48" s="8"/>
      <c r="AI48" s="8"/>
      <c r="AJ48" s="8"/>
      <c r="AK48" s="8"/>
      <c r="AL48" s="8"/>
      <c r="AM48" s="8"/>
      <c r="AN48" s="8"/>
      <c r="AO48" s="395"/>
      <c r="AP48" s="395"/>
    </row>
    <row r="49" spans="3:42" x14ac:dyDescent="0.2">
      <c r="F49" s="28"/>
      <c r="G49" s="28"/>
      <c r="H49" s="28"/>
      <c r="I49" s="28"/>
      <c r="T49" s="395"/>
      <c r="U49" s="395"/>
      <c r="V49" s="660"/>
      <c r="W49" s="660"/>
      <c r="X49" s="395"/>
      <c r="Y49" s="395"/>
      <c r="Z49" s="395"/>
      <c r="AA49" s="395"/>
      <c r="AB49" s="395"/>
      <c r="AC49" s="395"/>
      <c r="AD49" s="395"/>
      <c r="AE49" s="395"/>
      <c r="AF49" s="395"/>
      <c r="AG49" s="395"/>
      <c r="AH49" s="8"/>
      <c r="AI49" s="8"/>
      <c r="AJ49" s="8"/>
      <c r="AK49" s="8"/>
      <c r="AL49" s="8"/>
      <c r="AM49" s="8"/>
      <c r="AN49" s="8"/>
      <c r="AO49" s="395"/>
      <c r="AP49" s="395"/>
    </row>
    <row r="50" spans="3:42" x14ac:dyDescent="0.2">
      <c r="F50" s="28"/>
      <c r="G50" s="28"/>
      <c r="H50" s="28"/>
      <c r="I50" s="28"/>
      <c r="V50" s="415"/>
      <c r="W50" s="415"/>
      <c r="AH50" s="8"/>
      <c r="AI50" s="8"/>
      <c r="AJ50" s="8"/>
      <c r="AK50" s="8"/>
      <c r="AL50" s="8"/>
      <c r="AM50" s="8"/>
      <c r="AN50" s="8"/>
    </row>
    <row r="51" spans="3:42" x14ac:dyDescent="0.2">
      <c r="F51" s="28"/>
      <c r="G51" s="28"/>
      <c r="H51" s="28"/>
      <c r="I51" s="28"/>
      <c r="V51" s="415"/>
      <c r="W51" s="415"/>
      <c r="AH51" s="8"/>
      <c r="AI51" s="8"/>
      <c r="AJ51" s="8"/>
      <c r="AK51" s="8"/>
      <c r="AL51" s="8"/>
      <c r="AM51" s="8"/>
      <c r="AN51" s="8"/>
    </row>
    <row r="52" spans="3:42" x14ac:dyDescent="0.2">
      <c r="F52" s="28"/>
      <c r="G52" s="28"/>
      <c r="H52" s="28"/>
      <c r="I52" s="28"/>
      <c r="V52" s="415"/>
      <c r="W52" s="415"/>
      <c r="AH52" s="8"/>
      <c r="AI52" s="8"/>
      <c r="AJ52" s="8"/>
      <c r="AK52" s="8"/>
      <c r="AL52" s="8"/>
      <c r="AM52" s="8"/>
      <c r="AN52" s="8"/>
    </row>
    <row r="53" spans="3:42" x14ac:dyDescent="0.2">
      <c r="F53" s="28"/>
      <c r="G53" s="28"/>
      <c r="H53" s="28"/>
      <c r="I53" s="28"/>
      <c r="V53" s="415"/>
      <c r="W53" s="415"/>
      <c r="AH53" s="8"/>
      <c r="AI53" s="8"/>
      <c r="AJ53" s="8"/>
      <c r="AK53" s="8"/>
      <c r="AL53" s="8"/>
      <c r="AM53" s="8"/>
      <c r="AN53" s="8"/>
    </row>
    <row r="54" spans="3:42" x14ac:dyDescent="0.2">
      <c r="F54" s="28"/>
      <c r="G54" s="28"/>
      <c r="H54" s="28"/>
      <c r="I54" s="28"/>
      <c r="V54" s="415"/>
      <c r="W54" s="415"/>
    </row>
    <row r="55" spans="3:42" x14ac:dyDescent="0.2">
      <c r="F55" s="28"/>
      <c r="G55" s="28"/>
      <c r="H55" s="28"/>
      <c r="I55" s="28"/>
      <c r="V55" s="415"/>
      <c r="W55" s="415"/>
    </row>
    <row r="56" spans="3:42" x14ac:dyDescent="0.2">
      <c r="V56" s="415"/>
      <c r="W56" s="415"/>
    </row>
    <row r="57" spans="3:42" x14ac:dyDescent="0.2">
      <c r="V57" s="415"/>
      <c r="W57" s="415"/>
    </row>
    <row r="58" spans="3:42" x14ac:dyDescent="0.2">
      <c r="V58" s="415"/>
      <c r="W58" s="415"/>
    </row>
    <row r="59" spans="3:42" x14ac:dyDescent="0.2">
      <c r="V59" s="415"/>
      <c r="W59" s="415"/>
    </row>
    <row r="60" spans="3:42" x14ac:dyDescent="0.2">
      <c r="V60" s="415"/>
      <c r="W60" s="415"/>
    </row>
    <row r="61" spans="3:42" x14ac:dyDescent="0.2">
      <c r="V61" s="415"/>
      <c r="W61" s="415"/>
    </row>
    <row r="62" spans="3:42" x14ac:dyDescent="0.2">
      <c r="C62" s="96"/>
      <c r="V62" s="415"/>
      <c r="W62" s="415"/>
    </row>
    <row r="63" spans="3:42" x14ac:dyDescent="0.2">
      <c r="C63" s="96"/>
      <c r="V63" s="415"/>
      <c r="W63" s="415"/>
    </row>
    <row r="64" spans="3:42" x14ac:dyDescent="0.2">
      <c r="V64" s="415"/>
      <c r="W64" s="415"/>
    </row>
    <row r="65" spans="22:23" x14ac:dyDescent="0.2">
      <c r="V65" s="415"/>
      <c r="W65" s="415"/>
    </row>
    <row r="66" spans="22:23" x14ac:dyDescent="0.2">
      <c r="V66" s="415"/>
      <c r="W66" s="415"/>
    </row>
    <row r="67" spans="22:23" x14ac:dyDescent="0.2">
      <c r="V67" s="415"/>
      <c r="W67" s="415"/>
    </row>
    <row r="68" spans="22:23" x14ac:dyDescent="0.2">
      <c r="V68" s="415"/>
      <c r="W68" s="415"/>
    </row>
    <row r="69" spans="22:23" x14ac:dyDescent="0.2">
      <c r="V69" s="415"/>
      <c r="W69" s="415"/>
    </row>
    <row r="70" spans="22:23" x14ac:dyDescent="0.2">
      <c r="V70" s="415"/>
      <c r="W70" s="415"/>
    </row>
  </sheetData>
  <pageMargins left="0.7" right="0.7" top="0.78740157499999996" bottom="0.78740157499999996" header="0.3" footer="0.3"/>
  <pageSetup paperSize="9" orientation="portrait" r:id="rId1"/>
  <ignoredErrors>
    <ignoredError sqref="AI38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194"/>
  <sheetViews>
    <sheetView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9.140625" style="8"/>
    <col min="2" max="2" width="8.7109375" style="8" customWidth="1"/>
    <col min="3" max="3" width="10.5703125" style="8" customWidth="1"/>
    <col min="4" max="4" width="20.7109375" style="8" customWidth="1"/>
    <col min="5" max="5" width="8.28515625" style="8" customWidth="1"/>
    <col min="6" max="7" width="20.7109375" style="8" customWidth="1"/>
    <col min="8" max="11" width="7.7109375" style="8" customWidth="1"/>
    <col min="12" max="12" width="8.7109375" style="8" customWidth="1"/>
    <col min="13" max="13" width="7.7109375" style="8" customWidth="1"/>
    <col min="14" max="14" width="12.85546875" style="8" customWidth="1"/>
    <col min="15" max="15" width="9.28515625" style="28" customWidth="1"/>
    <col min="16" max="16" width="11" style="8" customWidth="1"/>
    <col min="17" max="17" width="8.42578125" style="399" bestFit="1" customWidth="1"/>
    <col min="18" max="18" width="12.7109375" style="399" customWidth="1"/>
    <col min="19" max="27" width="9.140625" style="399"/>
    <col min="28" max="28" width="8.140625" style="399" customWidth="1"/>
    <col min="29" max="36" width="9.140625" style="399"/>
    <col min="37" max="256" width="9.140625" style="8"/>
    <col min="257" max="257" width="8.7109375" style="8" customWidth="1"/>
    <col min="258" max="258" width="10.5703125" style="8" customWidth="1"/>
    <col min="259" max="259" width="20.7109375" style="8" customWidth="1"/>
    <col min="260" max="260" width="8.28515625" style="8" customWidth="1"/>
    <col min="261" max="262" width="20.7109375" style="8" customWidth="1"/>
    <col min="263" max="266" width="7.7109375" style="8" customWidth="1"/>
    <col min="267" max="267" width="8.7109375" style="8" customWidth="1"/>
    <col min="268" max="268" width="7.7109375" style="8" customWidth="1"/>
    <col min="269" max="269" width="12.85546875" style="8" customWidth="1"/>
    <col min="270" max="270" width="9.28515625" style="8" customWidth="1"/>
    <col min="271" max="271" width="5.85546875" style="8" customWidth="1"/>
    <col min="272" max="272" width="4.28515625" style="8" bestFit="1" customWidth="1"/>
    <col min="273" max="273" width="8.42578125" style="8" bestFit="1" customWidth="1"/>
    <col min="274" max="274" width="12.7109375" style="8" customWidth="1"/>
    <col min="275" max="283" width="9.140625" style="8"/>
    <col min="284" max="284" width="8.140625" style="8" customWidth="1"/>
    <col min="285" max="512" width="9.140625" style="8"/>
    <col min="513" max="513" width="8.7109375" style="8" customWidth="1"/>
    <col min="514" max="514" width="10.5703125" style="8" customWidth="1"/>
    <col min="515" max="515" width="20.7109375" style="8" customWidth="1"/>
    <col min="516" max="516" width="8.28515625" style="8" customWidth="1"/>
    <col min="517" max="518" width="20.7109375" style="8" customWidth="1"/>
    <col min="519" max="522" width="7.7109375" style="8" customWidth="1"/>
    <col min="523" max="523" width="8.7109375" style="8" customWidth="1"/>
    <col min="524" max="524" width="7.7109375" style="8" customWidth="1"/>
    <col min="525" max="525" width="12.85546875" style="8" customWidth="1"/>
    <col min="526" max="526" width="9.28515625" style="8" customWidth="1"/>
    <col min="527" max="527" width="5.85546875" style="8" customWidth="1"/>
    <col min="528" max="528" width="4.28515625" style="8" bestFit="1" customWidth="1"/>
    <col min="529" max="529" width="8.42578125" style="8" bestFit="1" customWidth="1"/>
    <col min="530" max="530" width="12.7109375" style="8" customWidth="1"/>
    <col min="531" max="539" width="9.140625" style="8"/>
    <col min="540" max="540" width="8.140625" style="8" customWidth="1"/>
    <col min="541" max="768" width="9.140625" style="8"/>
    <col min="769" max="769" width="8.7109375" style="8" customWidth="1"/>
    <col min="770" max="770" width="10.5703125" style="8" customWidth="1"/>
    <col min="771" max="771" width="20.7109375" style="8" customWidth="1"/>
    <col min="772" max="772" width="8.28515625" style="8" customWidth="1"/>
    <col min="773" max="774" width="20.7109375" style="8" customWidth="1"/>
    <col min="775" max="778" width="7.7109375" style="8" customWidth="1"/>
    <col min="779" max="779" width="8.7109375" style="8" customWidth="1"/>
    <col min="780" max="780" width="7.7109375" style="8" customWidth="1"/>
    <col min="781" max="781" width="12.85546875" style="8" customWidth="1"/>
    <col min="782" max="782" width="9.28515625" style="8" customWidth="1"/>
    <col min="783" max="783" width="5.85546875" style="8" customWidth="1"/>
    <col min="784" max="784" width="4.28515625" style="8" bestFit="1" customWidth="1"/>
    <col min="785" max="785" width="8.42578125" style="8" bestFit="1" customWidth="1"/>
    <col min="786" max="786" width="12.7109375" style="8" customWidth="1"/>
    <col min="787" max="795" width="9.140625" style="8"/>
    <col min="796" max="796" width="8.140625" style="8" customWidth="1"/>
    <col min="797" max="1024" width="9.140625" style="8"/>
    <col min="1025" max="1025" width="8.7109375" style="8" customWidth="1"/>
    <col min="1026" max="1026" width="10.5703125" style="8" customWidth="1"/>
    <col min="1027" max="1027" width="20.7109375" style="8" customWidth="1"/>
    <col min="1028" max="1028" width="8.28515625" style="8" customWidth="1"/>
    <col min="1029" max="1030" width="20.7109375" style="8" customWidth="1"/>
    <col min="1031" max="1034" width="7.7109375" style="8" customWidth="1"/>
    <col min="1035" max="1035" width="8.7109375" style="8" customWidth="1"/>
    <col min="1036" max="1036" width="7.7109375" style="8" customWidth="1"/>
    <col min="1037" max="1037" width="12.85546875" style="8" customWidth="1"/>
    <col min="1038" max="1038" width="9.28515625" style="8" customWidth="1"/>
    <col min="1039" max="1039" width="5.85546875" style="8" customWidth="1"/>
    <col min="1040" max="1040" width="4.28515625" style="8" bestFit="1" customWidth="1"/>
    <col min="1041" max="1041" width="8.42578125" style="8" bestFit="1" customWidth="1"/>
    <col min="1042" max="1042" width="12.7109375" style="8" customWidth="1"/>
    <col min="1043" max="1051" width="9.140625" style="8"/>
    <col min="1052" max="1052" width="8.140625" style="8" customWidth="1"/>
    <col min="1053" max="1280" width="9.140625" style="8"/>
    <col min="1281" max="1281" width="8.7109375" style="8" customWidth="1"/>
    <col min="1282" max="1282" width="10.5703125" style="8" customWidth="1"/>
    <col min="1283" max="1283" width="20.7109375" style="8" customWidth="1"/>
    <col min="1284" max="1284" width="8.28515625" style="8" customWidth="1"/>
    <col min="1285" max="1286" width="20.7109375" style="8" customWidth="1"/>
    <col min="1287" max="1290" width="7.7109375" style="8" customWidth="1"/>
    <col min="1291" max="1291" width="8.7109375" style="8" customWidth="1"/>
    <col min="1292" max="1292" width="7.7109375" style="8" customWidth="1"/>
    <col min="1293" max="1293" width="12.85546875" style="8" customWidth="1"/>
    <col min="1294" max="1294" width="9.28515625" style="8" customWidth="1"/>
    <col min="1295" max="1295" width="5.85546875" style="8" customWidth="1"/>
    <col min="1296" max="1296" width="4.28515625" style="8" bestFit="1" customWidth="1"/>
    <col min="1297" max="1297" width="8.42578125" style="8" bestFit="1" customWidth="1"/>
    <col min="1298" max="1298" width="12.7109375" style="8" customWidth="1"/>
    <col min="1299" max="1307" width="9.140625" style="8"/>
    <col min="1308" max="1308" width="8.140625" style="8" customWidth="1"/>
    <col min="1309" max="1536" width="9.140625" style="8"/>
    <col min="1537" max="1537" width="8.7109375" style="8" customWidth="1"/>
    <col min="1538" max="1538" width="10.5703125" style="8" customWidth="1"/>
    <col min="1539" max="1539" width="20.7109375" style="8" customWidth="1"/>
    <col min="1540" max="1540" width="8.28515625" style="8" customWidth="1"/>
    <col min="1541" max="1542" width="20.7109375" style="8" customWidth="1"/>
    <col min="1543" max="1546" width="7.7109375" style="8" customWidth="1"/>
    <col min="1547" max="1547" width="8.7109375" style="8" customWidth="1"/>
    <col min="1548" max="1548" width="7.7109375" style="8" customWidth="1"/>
    <col min="1549" max="1549" width="12.85546875" style="8" customWidth="1"/>
    <col min="1550" max="1550" width="9.28515625" style="8" customWidth="1"/>
    <col min="1551" max="1551" width="5.85546875" style="8" customWidth="1"/>
    <col min="1552" max="1552" width="4.28515625" style="8" bestFit="1" customWidth="1"/>
    <col min="1553" max="1553" width="8.42578125" style="8" bestFit="1" customWidth="1"/>
    <col min="1554" max="1554" width="12.7109375" style="8" customWidth="1"/>
    <col min="1555" max="1563" width="9.140625" style="8"/>
    <col min="1564" max="1564" width="8.140625" style="8" customWidth="1"/>
    <col min="1565" max="1792" width="9.140625" style="8"/>
    <col min="1793" max="1793" width="8.7109375" style="8" customWidth="1"/>
    <col min="1794" max="1794" width="10.5703125" style="8" customWidth="1"/>
    <col min="1795" max="1795" width="20.7109375" style="8" customWidth="1"/>
    <col min="1796" max="1796" width="8.28515625" style="8" customWidth="1"/>
    <col min="1797" max="1798" width="20.7109375" style="8" customWidth="1"/>
    <col min="1799" max="1802" width="7.7109375" style="8" customWidth="1"/>
    <col min="1803" max="1803" width="8.7109375" style="8" customWidth="1"/>
    <col min="1804" max="1804" width="7.7109375" style="8" customWidth="1"/>
    <col min="1805" max="1805" width="12.85546875" style="8" customWidth="1"/>
    <col min="1806" max="1806" width="9.28515625" style="8" customWidth="1"/>
    <col min="1807" max="1807" width="5.85546875" style="8" customWidth="1"/>
    <col min="1808" max="1808" width="4.28515625" style="8" bestFit="1" customWidth="1"/>
    <col min="1809" max="1809" width="8.42578125" style="8" bestFit="1" customWidth="1"/>
    <col min="1810" max="1810" width="12.7109375" style="8" customWidth="1"/>
    <col min="1811" max="1819" width="9.140625" style="8"/>
    <col min="1820" max="1820" width="8.140625" style="8" customWidth="1"/>
    <col min="1821" max="2048" width="9.140625" style="8"/>
    <col min="2049" max="2049" width="8.7109375" style="8" customWidth="1"/>
    <col min="2050" max="2050" width="10.5703125" style="8" customWidth="1"/>
    <col min="2051" max="2051" width="20.7109375" style="8" customWidth="1"/>
    <col min="2052" max="2052" width="8.28515625" style="8" customWidth="1"/>
    <col min="2053" max="2054" width="20.7109375" style="8" customWidth="1"/>
    <col min="2055" max="2058" width="7.7109375" style="8" customWidth="1"/>
    <col min="2059" max="2059" width="8.7109375" style="8" customWidth="1"/>
    <col min="2060" max="2060" width="7.7109375" style="8" customWidth="1"/>
    <col min="2061" max="2061" width="12.85546875" style="8" customWidth="1"/>
    <col min="2062" max="2062" width="9.28515625" style="8" customWidth="1"/>
    <col min="2063" max="2063" width="5.85546875" style="8" customWidth="1"/>
    <col min="2064" max="2064" width="4.28515625" style="8" bestFit="1" customWidth="1"/>
    <col min="2065" max="2065" width="8.42578125" style="8" bestFit="1" customWidth="1"/>
    <col min="2066" max="2066" width="12.7109375" style="8" customWidth="1"/>
    <col min="2067" max="2075" width="9.140625" style="8"/>
    <col min="2076" max="2076" width="8.140625" style="8" customWidth="1"/>
    <col min="2077" max="2304" width="9.140625" style="8"/>
    <col min="2305" max="2305" width="8.7109375" style="8" customWidth="1"/>
    <col min="2306" max="2306" width="10.5703125" style="8" customWidth="1"/>
    <col min="2307" max="2307" width="20.7109375" style="8" customWidth="1"/>
    <col min="2308" max="2308" width="8.28515625" style="8" customWidth="1"/>
    <col min="2309" max="2310" width="20.7109375" style="8" customWidth="1"/>
    <col min="2311" max="2314" width="7.7109375" style="8" customWidth="1"/>
    <col min="2315" max="2315" width="8.7109375" style="8" customWidth="1"/>
    <col min="2316" max="2316" width="7.7109375" style="8" customWidth="1"/>
    <col min="2317" max="2317" width="12.85546875" style="8" customWidth="1"/>
    <col min="2318" max="2318" width="9.28515625" style="8" customWidth="1"/>
    <col min="2319" max="2319" width="5.85546875" style="8" customWidth="1"/>
    <col min="2320" max="2320" width="4.28515625" style="8" bestFit="1" customWidth="1"/>
    <col min="2321" max="2321" width="8.42578125" style="8" bestFit="1" customWidth="1"/>
    <col min="2322" max="2322" width="12.7109375" style="8" customWidth="1"/>
    <col min="2323" max="2331" width="9.140625" style="8"/>
    <col min="2332" max="2332" width="8.140625" style="8" customWidth="1"/>
    <col min="2333" max="2560" width="9.140625" style="8"/>
    <col min="2561" max="2561" width="8.7109375" style="8" customWidth="1"/>
    <col min="2562" max="2562" width="10.5703125" style="8" customWidth="1"/>
    <col min="2563" max="2563" width="20.7109375" style="8" customWidth="1"/>
    <col min="2564" max="2564" width="8.28515625" style="8" customWidth="1"/>
    <col min="2565" max="2566" width="20.7109375" style="8" customWidth="1"/>
    <col min="2567" max="2570" width="7.7109375" style="8" customWidth="1"/>
    <col min="2571" max="2571" width="8.7109375" style="8" customWidth="1"/>
    <col min="2572" max="2572" width="7.7109375" style="8" customWidth="1"/>
    <col min="2573" max="2573" width="12.85546875" style="8" customWidth="1"/>
    <col min="2574" max="2574" width="9.28515625" style="8" customWidth="1"/>
    <col min="2575" max="2575" width="5.85546875" style="8" customWidth="1"/>
    <col min="2576" max="2576" width="4.28515625" style="8" bestFit="1" customWidth="1"/>
    <col min="2577" max="2577" width="8.42578125" style="8" bestFit="1" customWidth="1"/>
    <col min="2578" max="2578" width="12.7109375" style="8" customWidth="1"/>
    <col min="2579" max="2587" width="9.140625" style="8"/>
    <col min="2588" max="2588" width="8.140625" style="8" customWidth="1"/>
    <col min="2589" max="2816" width="9.140625" style="8"/>
    <col min="2817" max="2817" width="8.7109375" style="8" customWidth="1"/>
    <col min="2818" max="2818" width="10.5703125" style="8" customWidth="1"/>
    <col min="2819" max="2819" width="20.7109375" style="8" customWidth="1"/>
    <col min="2820" max="2820" width="8.28515625" style="8" customWidth="1"/>
    <col min="2821" max="2822" width="20.7109375" style="8" customWidth="1"/>
    <col min="2823" max="2826" width="7.7109375" style="8" customWidth="1"/>
    <col min="2827" max="2827" width="8.7109375" style="8" customWidth="1"/>
    <col min="2828" max="2828" width="7.7109375" style="8" customWidth="1"/>
    <col min="2829" max="2829" width="12.85546875" style="8" customWidth="1"/>
    <col min="2830" max="2830" width="9.28515625" style="8" customWidth="1"/>
    <col min="2831" max="2831" width="5.85546875" style="8" customWidth="1"/>
    <col min="2832" max="2832" width="4.28515625" style="8" bestFit="1" customWidth="1"/>
    <col min="2833" max="2833" width="8.42578125" style="8" bestFit="1" customWidth="1"/>
    <col min="2834" max="2834" width="12.7109375" style="8" customWidth="1"/>
    <col min="2835" max="2843" width="9.140625" style="8"/>
    <col min="2844" max="2844" width="8.140625" style="8" customWidth="1"/>
    <col min="2845" max="3072" width="9.140625" style="8"/>
    <col min="3073" max="3073" width="8.7109375" style="8" customWidth="1"/>
    <col min="3074" max="3074" width="10.5703125" style="8" customWidth="1"/>
    <col min="3075" max="3075" width="20.7109375" style="8" customWidth="1"/>
    <col min="3076" max="3076" width="8.28515625" style="8" customWidth="1"/>
    <col min="3077" max="3078" width="20.7109375" style="8" customWidth="1"/>
    <col min="3079" max="3082" width="7.7109375" style="8" customWidth="1"/>
    <col min="3083" max="3083" width="8.7109375" style="8" customWidth="1"/>
    <col min="3084" max="3084" width="7.7109375" style="8" customWidth="1"/>
    <col min="3085" max="3085" width="12.85546875" style="8" customWidth="1"/>
    <col min="3086" max="3086" width="9.28515625" style="8" customWidth="1"/>
    <col min="3087" max="3087" width="5.85546875" style="8" customWidth="1"/>
    <col min="3088" max="3088" width="4.28515625" style="8" bestFit="1" customWidth="1"/>
    <col min="3089" max="3089" width="8.42578125" style="8" bestFit="1" customWidth="1"/>
    <col min="3090" max="3090" width="12.7109375" style="8" customWidth="1"/>
    <col min="3091" max="3099" width="9.140625" style="8"/>
    <col min="3100" max="3100" width="8.140625" style="8" customWidth="1"/>
    <col min="3101" max="3328" width="9.140625" style="8"/>
    <col min="3329" max="3329" width="8.7109375" style="8" customWidth="1"/>
    <col min="3330" max="3330" width="10.5703125" style="8" customWidth="1"/>
    <col min="3331" max="3331" width="20.7109375" style="8" customWidth="1"/>
    <col min="3332" max="3332" width="8.28515625" style="8" customWidth="1"/>
    <col min="3333" max="3334" width="20.7109375" style="8" customWidth="1"/>
    <col min="3335" max="3338" width="7.7109375" style="8" customWidth="1"/>
    <col min="3339" max="3339" width="8.7109375" style="8" customWidth="1"/>
    <col min="3340" max="3340" width="7.7109375" style="8" customWidth="1"/>
    <col min="3341" max="3341" width="12.85546875" style="8" customWidth="1"/>
    <col min="3342" max="3342" width="9.28515625" style="8" customWidth="1"/>
    <col min="3343" max="3343" width="5.85546875" style="8" customWidth="1"/>
    <col min="3344" max="3344" width="4.28515625" style="8" bestFit="1" customWidth="1"/>
    <col min="3345" max="3345" width="8.42578125" style="8" bestFit="1" customWidth="1"/>
    <col min="3346" max="3346" width="12.7109375" style="8" customWidth="1"/>
    <col min="3347" max="3355" width="9.140625" style="8"/>
    <col min="3356" max="3356" width="8.140625" style="8" customWidth="1"/>
    <col min="3357" max="3584" width="9.140625" style="8"/>
    <col min="3585" max="3585" width="8.7109375" style="8" customWidth="1"/>
    <col min="3586" max="3586" width="10.5703125" style="8" customWidth="1"/>
    <col min="3587" max="3587" width="20.7109375" style="8" customWidth="1"/>
    <col min="3588" max="3588" width="8.28515625" style="8" customWidth="1"/>
    <col min="3589" max="3590" width="20.7109375" style="8" customWidth="1"/>
    <col min="3591" max="3594" width="7.7109375" style="8" customWidth="1"/>
    <col min="3595" max="3595" width="8.7109375" style="8" customWidth="1"/>
    <col min="3596" max="3596" width="7.7109375" style="8" customWidth="1"/>
    <col min="3597" max="3597" width="12.85546875" style="8" customWidth="1"/>
    <col min="3598" max="3598" width="9.28515625" style="8" customWidth="1"/>
    <col min="3599" max="3599" width="5.85546875" style="8" customWidth="1"/>
    <col min="3600" max="3600" width="4.28515625" style="8" bestFit="1" customWidth="1"/>
    <col min="3601" max="3601" width="8.42578125" style="8" bestFit="1" customWidth="1"/>
    <col min="3602" max="3602" width="12.7109375" style="8" customWidth="1"/>
    <col min="3603" max="3611" width="9.140625" style="8"/>
    <col min="3612" max="3612" width="8.140625" style="8" customWidth="1"/>
    <col min="3613" max="3840" width="9.140625" style="8"/>
    <col min="3841" max="3841" width="8.7109375" style="8" customWidth="1"/>
    <col min="3842" max="3842" width="10.5703125" style="8" customWidth="1"/>
    <col min="3843" max="3843" width="20.7109375" style="8" customWidth="1"/>
    <col min="3844" max="3844" width="8.28515625" style="8" customWidth="1"/>
    <col min="3845" max="3846" width="20.7109375" style="8" customWidth="1"/>
    <col min="3847" max="3850" width="7.7109375" style="8" customWidth="1"/>
    <col min="3851" max="3851" width="8.7109375" style="8" customWidth="1"/>
    <col min="3852" max="3852" width="7.7109375" style="8" customWidth="1"/>
    <col min="3853" max="3853" width="12.85546875" style="8" customWidth="1"/>
    <col min="3854" max="3854" width="9.28515625" style="8" customWidth="1"/>
    <col min="3855" max="3855" width="5.85546875" style="8" customWidth="1"/>
    <col min="3856" max="3856" width="4.28515625" style="8" bestFit="1" customWidth="1"/>
    <col min="3857" max="3857" width="8.42578125" style="8" bestFit="1" customWidth="1"/>
    <col min="3858" max="3858" width="12.7109375" style="8" customWidth="1"/>
    <col min="3859" max="3867" width="9.140625" style="8"/>
    <col min="3868" max="3868" width="8.140625" style="8" customWidth="1"/>
    <col min="3869" max="4096" width="9.140625" style="8"/>
    <col min="4097" max="4097" width="8.7109375" style="8" customWidth="1"/>
    <col min="4098" max="4098" width="10.5703125" style="8" customWidth="1"/>
    <col min="4099" max="4099" width="20.7109375" style="8" customWidth="1"/>
    <col min="4100" max="4100" width="8.28515625" style="8" customWidth="1"/>
    <col min="4101" max="4102" width="20.7109375" style="8" customWidth="1"/>
    <col min="4103" max="4106" width="7.7109375" style="8" customWidth="1"/>
    <col min="4107" max="4107" width="8.7109375" style="8" customWidth="1"/>
    <col min="4108" max="4108" width="7.7109375" style="8" customWidth="1"/>
    <col min="4109" max="4109" width="12.85546875" style="8" customWidth="1"/>
    <col min="4110" max="4110" width="9.28515625" style="8" customWidth="1"/>
    <col min="4111" max="4111" width="5.85546875" style="8" customWidth="1"/>
    <col min="4112" max="4112" width="4.28515625" style="8" bestFit="1" customWidth="1"/>
    <col min="4113" max="4113" width="8.42578125" style="8" bestFit="1" customWidth="1"/>
    <col min="4114" max="4114" width="12.7109375" style="8" customWidth="1"/>
    <col min="4115" max="4123" width="9.140625" style="8"/>
    <col min="4124" max="4124" width="8.140625" style="8" customWidth="1"/>
    <col min="4125" max="4352" width="9.140625" style="8"/>
    <col min="4353" max="4353" width="8.7109375" style="8" customWidth="1"/>
    <col min="4354" max="4354" width="10.5703125" style="8" customWidth="1"/>
    <col min="4355" max="4355" width="20.7109375" style="8" customWidth="1"/>
    <col min="4356" max="4356" width="8.28515625" style="8" customWidth="1"/>
    <col min="4357" max="4358" width="20.7109375" style="8" customWidth="1"/>
    <col min="4359" max="4362" width="7.7109375" style="8" customWidth="1"/>
    <col min="4363" max="4363" width="8.7109375" style="8" customWidth="1"/>
    <col min="4364" max="4364" width="7.7109375" style="8" customWidth="1"/>
    <col min="4365" max="4365" width="12.85546875" style="8" customWidth="1"/>
    <col min="4366" max="4366" width="9.28515625" style="8" customWidth="1"/>
    <col min="4367" max="4367" width="5.85546875" style="8" customWidth="1"/>
    <col min="4368" max="4368" width="4.28515625" style="8" bestFit="1" customWidth="1"/>
    <col min="4369" max="4369" width="8.42578125" style="8" bestFit="1" customWidth="1"/>
    <col min="4370" max="4370" width="12.7109375" style="8" customWidth="1"/>
    <col min="4371" max="4379" width="9.140625" style="8"/>
    <col min="4380" max="4380" width="8.140625" style="8" customWidth="1"/>
    <col min="4381" max="4608" width="9.140625" style="8"/>
    <col min="4609" max="4609" width="8.7109375" style="8" customWidth="1"/>
    <col min="4610" max="4610" width="10.5703125" style="8" customWidth="1"/>
    <col min="4611" max="4611" width="20.7109375" style="8" customWidth="1"/>
    <col min="4612" max="4612" width="8.28515625" style="8" customWidth="1"/>
    <col min="4613" max="4614" width="20.7109375" style="8" customWidth="1"/>
    <col min="4615" max="4618" width="7.7109375" style="8" customWidth="1"/>
    <col min="4619" max="4619" width="8.7109375" style="8" customWidth="1"/>
    <col min="4620" max="4620" width="7.7109375" style="8" customWidth="1"/>
    <col min="4621" max="4621" width="12.85546875" style="8" customWidth="1"/>
    <col min="4622" max="4622" width="9.28515625" style="8" customWidth="1"/>
    <col min="4623" max="4623" width="5.85546875" style="8" customWidth="1"/>
    <col min="4624" max="4624" width="4.28515625" style="8" bestFit="1" customWidth="1"/>
    <col min="4625" max="4625" width="8.42578125" style="8" bestFit="1" customWidth="1"/>
    <col min="4626" max="4626" width="12.7109375" style="8" customWidth="1"/>
    <col min="4627" max="4635" width="9.140625" style="8"/>
    <col min="4636" max="4636" width="8.140625" style="8" customWidth="1"/>
    <col min="4637" max="4864" width="9.140625" style="8"/>
    <col min="4865" max="4865" width="8.7109375" style="8" customWidth="1"/>
    <col min="4866" max="4866" width="10.5703125" style="8" customWidth="1"/>
    <col min="4867" max="4867" width="20.7109375" style="8" customWidth="1"/>
    <col min="4868" max="4868" width="8.28515625" style="8" customWidth="1"/>
    <col min="4869" max="4870" width="20.7109375" style="8" customWidth="1"/>
    <col min="4871" max="4874" width="7.7109375" style="8" customWidth="1"/>
    <col min="4875" max="4875" width="8.7109375" style="8" customWidth="1"/>
    <col min="4876" max="4876" width="7.7109375" style="8" customWidth="1"/>
    <col min="4877" max="4877" width="12.85546875" style="8" customWidth="1"/>
    <col min="4878" max="4878" width="9.28515625" style="8" customWidth="1"/>
    <col min="4879" max="4879" width="5.85546875" style="8" customWidth="1"/>
    <col min="4880" max="4880" width="4.28515625" style="8" bestFit="1" customWidth="1"/>
    <col min="4881" max="4881" width="8.42578125" style="8" bestFit="1" customWidth="1"/>
    <col min="4882" max="4882" width="12.7109375" style="8" customWidth="1"/>
    <col min="4883" max="4891" width="9.140625" style="8"/>
    <col min="4892" max="4892" width="8.140625" style="8" customWidth="1"/>
    <col min="4893" max="5120" width="9.140625" style="8"/>
    <col min="5121" max="5121" width="8.7109375" style="8" customWidth="1"/>
    <col min="5122" max="5122" width="10.5703125" style="8" customWidth="1"/>
    <col min="5123" max="5123" width="20.7109375" style="8" customWidth="1"/>
    <col min="5124" max="5124" width="8.28515625" style="8" customWidth="1"/>
    <col min="5125" max="5126" width="20.7109375" style="8" customWidth="1"/>
    <col min="5127" max="5130" width="7.7109375" style="8" customWidth="1"/>
    <col min="5131" max="5131" width="8.7109375" style="8" customWidth="1"/>
    <col min="5132" max="5132" width="7.7109375" style="8" customWidth="1"/>
    <col min="5133" max="5133" width="12.85546875" style="8" customWidth="1"/>
    <col min="5134" max="5134" width="9.28515625" style="8" customWidth="1"/>
    <col min="5135" max="5135" width="5.85546875" style="8" customWidth="1"/>
    <col min="5136" max="5136" width="4.28515625" style="8" bestFit="1" customWidth="1"/>
    <col min="5137" max="5137" width="8.42578125" style="8" bestFit="1" customWidth="1"/>
    <col min="5138" max="5138" width="12.7109375" style="8" customWidth="1"/>
    <col min="5139" max="5147" width="9.140625" style="8"/>
    <col min="5148" max="5148" width="8.140625" style="8" customWidth="1"/>
    <col min="5149" max="5376" width="9.140625" style="8"/>
    <col min="5377" max="5377" width="8.7109375" style="8" customWidth="1"/>
    <col min="5378" max="5378" width="10.5703125" style="8" customWidth="1"/>
    <col min="5379" max="5379" width="20.7109375" style="8" customWidth="1"/>
    <col min="5380" max="5380" width="8.28515625" style="8" customWidth="1"/>
    <col min="5381" max="5382" width="20.7109375" style="8" customWidth="1"/>
    <col min="5383" max="5386" width="7.7109375" style="8" customWidth="1"/>
    <col min="5387" max="5387" width="8.7109375" style="8" customWidth="1"/>
    <col min="5388" max="5388" width="7.7109375" style="8" customWidth="1"/>
    <col min="5389" max="5389" width="12.85546875" style="8" customWidth="1"/>
    <col min="5390" max="5390" width="9.28515625" style="8" customWidth="1"/>
    <col min="5391" max="5391" width="5.85546875" style="8" customWidth="1"/>
    <col min="5392" max="5392" width="4.28515625" style="8" bestFit="1" customWidth="1"/>
    <col min="5393" max="5393" width="8.42578125" style="8" bestFit="1" customWidth="1"/>
    <col min="5394" max="5394" width="12.7109375" style="8" customWidth="1"/>
    <col min="5395" max="5403" width="9.140625" style="8"/>
    <col min="5404" max="5404" width="8.140625" style="8" customWidth="1"/>
    <col min="5405" max="5632" width="9.140625" style="8"/>
    <col min="5633" max="5633" width="8.7109375" style="8" customWidth="1"/>
    <col min="5634" max="5634" width="10.5703125" style="8" customWidth="1"/>
    <col min="5635" max="5635" width="20.7109375" style="8" customWidth="1"/>
    <col min="5636" max="5636" width="8.28515625" style="8" customWidth="1"/>
    <col min="5637" max="5638" width="20.7109375" style="8" customWidth="1"/>
    <col min="5639" max="5642" width="7.7109375" style="8" customWidth="1"/>
    <col min="5643" max="5643" width="8.7109375" style="8" customWidth="1"/>
    <col min="5644" max="5644" width="7.7109375" style="8" customWidth="1"/>
    <col min="5645" max="5645" width="12.85546875" style="8" customWidth="1"/>
    <col min="5646" max="5646" width="9.28515625" style="8" customWidth="1"/>
    <col min="5647" max="5647" width="5.85546875" style="8" customWidth="1"/>
    <col min="5648" max="5648" width="4.28515625" style="8" bestFit="1" customWidth="1"/>
    <col min="5649" max="5649" width="8.42578125" style="8" bestFit="1" customWidth="1"/>
    <col min="5650" max="5650" width="12.7109375" style="8" customWidth="1"/>
    <col min="5651" max="5659" width="9.140625" style="8"/>
    <col min="5660" max="5660" width="8.140625" style="8" customWidth="1"/>
    <col min="5661" max="5888" width="9.140625" style="8"/>
    <col min="5889" max="5889" width="8.7109375" style="8" customWidth="1"/>
    <col min="5890" max="5890" width="10.5703125" style="8" customWidth="1"/>
    <col min="5891" max="5891" width="20.7109375" style="8" customWidth="1"/>
    <col min="5892" max="5892" width="8.28515625" style="8" customWidth="1"/>
    <col min="5893" max="5894" width="20.7109375" style="8" customWidth="1"/>
    <col min="5895" max="5898" width="7.7109375" style="8" customWidth="1"/>
    <col min="5899" max="5899" width="8.7109375" style="8" customWidth="1"/>
    <col min="5900" max="5900" width="7.7109375" style="8" customWidth="1"/>
    <col min="5901" max="5901" width="12.85546875" style="8" customWidth="1"/>
    <col min="5902" max="5902" width="9.28515625" style="8" customWidth="1"/>
    <col min="5903" max="5903" width="5.85546875" style="8" customWidth="1"/>
    <col min="5904" max="5904" width="4.28515625" style="8" bestFit="1" customWidth="1"/>
    <col min="5905" max="5905" width="8.42578125" style="8" bestFit="1" customWidth="1"/>
    <col min="5906" max="5906" width="12.7109375" style="8" customWidth="1"/>
    <col min="5907" max="5915" width="9.140625" style="8"/>
    <col min="5916" max="5916" width="8.140625" style="8" customWidth="1"/>
    <col min="5917" max="6144" width="9.140625" style="8"/>
    <col min="6145" max="6145" width="8.7109375" style="8" customWidth="1"/>
    <col min="6146" max="6146" width="10.5703125" style="8" customWidth="1"/>
    <col min="6147" max="6147" width="20.7109375" style="8" customWidth="1"/>
    <col min="6148" max="6148" width="8.28515625" style="8" customWidth="1"/>
    <col min="6149" max="6150" width="20.7109375" style="8" customWidth="1"/>
    <col min="6151" max="6154" width="7.7109375" style="8" customWidth="1"/>
    <col min="6155" max="6155" width="8.7109375" style="8" customWidth="1"/>
    <col min="6156" max="6156" width="7.7109375" style="8" customWidth="1"/>
    <col min="6157" max="6157" width="12.85546875" style="8" customWidth="1"/>
    <col min="6158" max="6158" width="9.28515625" style="8" customWidth="1"/>
    <col min="6159" max="6159" width="5.85546875" style="8" customWidth="1"/>
    <col min="6160" max="6160" width="4.28515625" style="8" bestFit="1" customWidth="1"/>
    <col min="6161" max="6161" width="8.42578125" style="8" bestFit="1" customWidth="1"/>
    <col min="6162" max="6162" width="12.7109375" style="8" customWidth="1"/>
    <col min="6163" max="6171" width="9.140625" style="8"/>
    <col min="6172" max="6172" width="8.140625" style="8" customWidth="1"/>
    <col min="6173" max="6400" width="9.140625" style="8"/>
    <col min="6401" max="6401" width="8.7109375" style="8" customWidth="1"/>
    <col min="6402" max="6402" width="10.5703125" style="8" customWidth="1"/>
    <col min="6403" max="6403" width="20.7109375" style="8" customWidth="1"/>
    <col min="6404" max="6404" width="8.28515625" style="8" customWidth="1"/>
    <col min="6405" max="6406" width="20.7109375" style="8" customWidth="1"/>
    <col min="6407" max="6410" width="7.7109375" style="8" customWidth="1"/>
    <col min="6411" max="6411" width="8.7109375" style="8" customWidth="1"/>
    <col min="6412" max="6412" width="7.7109375" style="8" customWidth="1"/>
    <col min="6413" max="6413" width="12.85546875" style="8" customWidth="1"/>
    <col min="6414" max="6414" width="9.28515625" style="8" customWidth="1"/>
    <col min="6415" max="6415" width="5.85546875" style="8" customWidth="1"/>
    <col min="6416" max="6416" width="4.28515625" style="8" bestFit="1" customWidth="1"/>
    <col min="6417" max="6417" width="8.42578125" style="8" bestFit="1" customWidth="1"/>
    <col min="6418" max="6418" width="12.7109375" style="8" customWidth="1"/>
    <col min="6419" max="6427" width="9.140625" style="8"/>
    <col min="6428" max="6428" width="8.140625" style="8" customWidth="1"/>
    <col min="6429" max="6656" width="9.140625" style="8"/>
    <col min="6657" max="6657" width="8.7109375" style="8" customWidth="1"/>
    <col min="6658" max="6658" width="10.5703125" style="8" customWidth="1"/>
    <col min="6659" max="6659" width="20.7109375" style="8" customWidth="1"/>
    <col min="6660" max="6660" width="8.28515625" style="8" customWidth="1"/>
    <col min="6661" max="6662" width="20.7109375" style="8" customWidth="1"/>
    <col min="6663" max="6666" width="7.7109375" style="8" customWidth="1"/>
    <col min="6667" max="6667" width="8.7109375" style="8" customWidth="1"/>
    <col min="6668" max="6668" width="7.7109375" style="8" customWidth="1"/>
    <col min="6669" max="6669" width="12.85546875" style="8" customWidth="1"/>
    <col min="6670" max="6670" width="9.28515625" style="8" customWidth="1"/>
    <col min="6671" max="6671" width="5.85546875" style="8" customWidth="1"/>
    <col min="6672" max="6672" width="4.28515625" style="8" bestFit="1" customWidth="1"/>
    <col min="6673" max="6673" width="8.42578125" style="8" bestFit="1" customWidth="1"/>
    <col min="6674" max="6674" width="12.7109375" style="8" customWidth="1"/>
    <col min="6675" max="6683" width="9.140625" style="8"/>
    <col min="6684" max="6684" width="8.140625" style="8" customWidth="1"/>
    <col min="6685" max="6912" width="9.140625" style="8"/>
    <col min="6913" max="6913" width="8.7109375" style="8" customWidth="1"/>
    <col min="6914" max="6914" width="10.5703125" style="8" customWidth="1"/>
    <col min="6915" max="6915" width="20.7109375" style="8" customWidth="1"/>
    <col min="6916" max="6916" width="8.28515625" style="8" customWidth="1"/>
    <col min="6917" max="6918" width="20.7109375" style="8" customWidth="1"/>
    <col min="6919" max="6922" width="7.7109375" style="8" customWidth="1"/>
    <col min="6923" max="6923" width="8.7109375" style="8" customWidth="1"/>
    <col min="6924" max="6924" width="7.7109375" style="8" customWidth="1"/>
    <col min="6925" max="6925" width="12.85546875" style="8" customWidth="1"/>
    <col min="6926" max="6926" width="9.28515625" style="8" customWidth="1"/>
    <col min="6927" max="6927" width="5.85546875" style="8" customWidth="1"/>
    <col min="6928" max="6928" width="4.28515625" style="8" bestFit="1" customWidth="1"/>
    <col min="6929" max="6929" width="8.42578125" style="8" bestFit="1" customWidth="1"/>
    <col min="6930" max="6930" width="12.7109375" style="8" customWidth="1"/>
    <col min="6931" max="6939" width="9.140625" style="8"/>
    <col min="6940" max="6940" width="8.140625" style="8" customWidth="1"/>
    <col min="6941" max="7168" width="9.140625" style="8"/>
    <col min="7169" max="7169" width="8.7109375" style="8" customWidth="1"/>
    <col min="7170" max="7170" width="10.5703125" style="8" customWidth="1"/>
    <col min="7171" max="7171" width="20.7109375" style="8" customWidth="1"/>
    <col min="7172" max="7172" width="8.28515625" style="8" customWidth="1"/>
    <col min="7173" max="7174" width="20.7109375" style="8" customWidth="1"/>
    <col min="7175" max="7178" width="7.7109375" style="8" customWidth="1"/>
    <col min="7179" max="7179" width="8.7109375" style="8" customWidth="1"/>
    <col min="7180" max="7180" width="7.7109375" style="8" customWidth="1"/>
    <col min="7181" max="7181" width="12.85546875" style="8" customWidth="1"/>
    <col min="7182" max="7182" width="9.28515625" style="8" customWidth="1"/>
    <col min="7183" max="7183" width="5.85546875" style="8" customWidth="1"/>
    <col min="7184" max="7184" width="4.28515625" style="8" bestFit="1" customWidth="1"/>
    <col min="7185" max="7185" width="8.42578125" style="8" bestFit="1" customWidth="1"/>
    <col min="7186" max="7186" width="12.7109375" style="8" customWidth="1"/>
    <col min="7187" max="7195" width="9.140625" style="8"/>
    <col min="7196" max="7196" width="8.140625" style="8" customWidth="1"/>
    <col min="7197" max="7424" width="9.140625" style="8"/>
    <col min="7425" max="7425" width="8.7109375" style="8" customWidth="1"/>
    <col min="7426" max="7426" width="10.5703125" style="8" customWidth="1"/>
    <col min="7427" max="7427" width="20.7109375" style="8" customWidth="1"/>
    <col min="7428" max="7428" width="8.28515625" style="8" customWidth="1"/>
    <col min="7429" max="7430" width="20.7109375" style="8" customWidth="1"/>
    <col min="7431" max="7434" width="7.7109375" style="8" customWidth="1"/>
    <col min="7435" max="7435" width="8.7109375" style="8" customWidth="1"/>
    <col min="7436" max="7436" width="7.7109375" style="8" customWidth="1"/>
    <col min="7437" max="7437" width="12.85546875" style="8" customWidth="1"/>
    <col min="7438" max="7438" width="9.28515625" style="8" customWidth="1"/>
    <col min="7439" max="7439" width="5.85546875" style="8" customWidth="1"/>
    <col min="7440" max="7440" width="4.28515625" style="8" bestFit="1" customWidth="1"/>
    <col min="7441" max="7441" width="8.42578125" style="8" bestFit="1" customWidth="1"/>
    <col min="7442" max="7442" width="12.7109375" style="8" customWidth="1"/>
    <col min="7443" max="7451" width="9.140625" style="8"/>
    <col min="7452" max="7452" width="8.140625" style="8" customWidth="1"/>
    <col min="7453" max="7680" width="9.140625" style="8"/>
    <col min="7681" max="7681" width="8.7109375" style="8" customWidth="1"/>
    <col min="7682" max="7682" width="10.5703125" style="8" customWidth="1"/>
    <col min="7683" max="7683" width="20.7109375" style="8" customWidth="1"/>
    <col min="7684" max="7684" width="8.28515625" style="8" customWidth="1"/>
    <col min="7685" max="7686" width="20.7109375" style="8" customWidth="1"/>
    <col min="7687" max="7690" width="7.7109375" style="8" customWidth="1"/>
    <col min="7691" max="7691" width="8.7109375" style="8" customWidth="1"/>
    <col min="7692" max="7692" width="7.7109375" style="8" customWidth="1"/>
    <col min="7693" max="7693" width="12.85546875" style="8" customWidth="1"/>
    <col min="7694" max="7694" width="9.28515625" style="8" customWidth="1"/>
    <col min="7695" max="7695" width="5.85546875" style="8" customWidth="1"/>
    <col min="7696" max="7696" width="4.28515625" style="8" bestFit="1" customWidth="1"/>
    <col min="7697" max="7697" width="8.42578125" style="8" bestFit="1" customWidth="1"/>
    <col min="7698" max="7698" width="12.7109375" style="8" customWidth="1"/>
    <col min="7699" max="7707" width="9.140625" style="8"/>
    <col min="7708" max="7708" width="8.140625" style="8" customWidth="1"/>
    <col min="7709" max="7936" width="9.140625" style="8"/>
    <col min="7937" max="7937" width="8.7109375" style="8" customWidth="1"/>
    <col min="7938" max="7938" width="10.5703125" style="8" customWidth="1"/>
    <col min="7939" max="7939" width="20.7109375" style="8" customWidth="1"/>
    <col min="7940" max="7940" width="8.28515625" style="8" customWidth="1"/>
    <col min="7941" max="7942" width="20.7109375" style="8" customWidth="1"/>
    <col min="7943" max="7946" width="7.7109375" style="8" customWidth="1"/>
    <col min="7947" max="7947" width="8.7109375" style="8" customWidth="1"/>
    <col min="7948" max="7948" width="7.7109375" style="8" customWidth="1"/>
    <col min="7949" max="7949" width="12.85546875" style="8" customWidth="1"/>
    <col min="7950" max="7950" width="9.28515625" style="8" customWidth="1"/>
    <col min="7951" max="7951" width="5.85546875" style="8" customWidth="1"/>
    <col min="7952" max="7952" width="4.28515625" style="8" bestFit="1" customWidth="1"/>
    <col min="7953" max="7953" width="8.42578125" style="8" bestFit="1" customWidth="1"/>
    <col min="7954" max="7954" width="12.7109375" style="8" customWidth="1"/>
    <col min="7955" max="7963" width="9.140625" style="8"/>
    <col min="7964" max="7964" width="8.140625" style="8" customWidth="1"/>
    <col min="7965" max="8192" width="9.140625" style="8"/>
    <col min="8193" max="8193" width="8.7109375" style="8" customWidth="1"/>
    <col min="8194" max="8194" width="10.5703125" style="8" customWidth="1"/>
    <col min="8195" max="8195" width="20.7109375" style="8" customWidth="1"/>
    <col min="8196" max="8196" width="8.28515625" style="8" customWidth="1"/>
    <col min="8197" max="8198" width="20.7109375" style="8" customWidth="1"/>
    <col min="8199" max="8202" width="7.7109375" style="8" customWidth="1"/>
    <col min="8203" max="8203" width="8.7109375" style="8" customWidth="1"/>
    <col min="8204" max="8204" width="7.7109375" style="8" customWidth="1"/>
    <col min="8205" max="8205" width="12.85546875" style="8" customWidth="1"/>
    <col min="8206" max="8206" width="9.28515625" style="8" customWidth="1"/>
    <col min="8207" max="8207" width="5.85546875" style="8" customWidth="1"/>
    <col min="8208" max="8208" width="4.28515625" style="8" bestFit="1" customWidth="1"/>
    <col min="8209" max="8209" width="8.42578125" style="8" bestFit="1" customWidth="1"/>
    <col min="8210" max="8210" width="12.7109375" style="8" customWidth="1"/>
    <col min="8211" max="8219" width="9.140625" style="8"/>
    <col min="8220" max="8220" width="8.140625" style="8" customWidth="1"/>
    <col min="8221" max="8448" width="9.140625" style="8"/>
    <col min="8449" max="8449" width="8.7109375" style="8" customWidth="1"/>
    <col min="8450" max="8450" width="10.5703125" style="8" customWidth="1"/>
    <col min="8451" max="8451" width="20.7109375" style="8" customWidth="1"/>
    <col min="8452" max="8452" width="8.28515625" style="8" customWidth="1"/>
    <col min="8453" max="8454" width="20.7109375" style="8" customWidth="1"/>
    <col min="8455" max="8458" width="7.7109375" style="8" customWidth="1"/>
    <col min="8459" max="8459" width="8.7109375" style="8" customWidth="1"/>
    <col min="8460" max="8460" width="7.7109375" style="8" customWidth="1"/>
    <col min="8461" max="8461" width="12.85546875" style="8" customWidth="1"/>
    <col min="8462" max="8462" width="9.28515625" style="8" customWidth="1"/>
    <col min="8463" max="8463" width="5.85546875" style="8" customWidth="1"/>
    <col min="8464" max="8464" width="4.28515625" style="8" bestFit="1" customWidth="1"/>
    <col min="8465" max="8465" width="8.42578125" style="8" bestFit="1" customWidth="1"/>
    <col min="8466" max="8466" width="12.7109375" style="8" customWidth="1"/>
    <col min="8467" max="8475" width="9.140625" style="8"/>
    <col min="8476" max="8476" width="8.140625" style="8" customWidth="1"/>
    <col min="8477" max="8704" width="9.140625" style="8"/>
    <col min="8705" max="8705" width="8.7109375" style="8" customWidth="1"/>
    <col min="8706" max="8706" width="10.5703125" style="8" customWidth="1"/>
    <col min="8707" max="8707" width="20.7109375" style="8" customWidth="1"/>
    <col min="8708" max="8708" width="8.28515625" style="8" customWidth="1"/>
    <col min="8709" max="8710" width="20.7109375" style="8" customWidth="1"/>
    <col min="8711" max="8714" width="7.7109375" style="8" customWidth="1"/>
    <col min="8715" max="8715" width="8.7109375" style="8" customWidth="1"/>
    <col min="8716" max="8716" width="7.7109375" style="8" customWidth="1"/>
    <col min="8717" max="8717" width="12.85546875" style="8" customWidth="1"/>
    <col min="8718" max="8718" width="9.28515625" style="8" customWidth="1"/>
    <col min="8719" max="8719" width="5.85546875" style="8" customWidth="1"/>
    <col min="8720" max="8720" width="4.28515625" style="8" bestFit="1" customWidth="1"/>
    <col min="8721" max="8721" width="8.42578125" style="8" bestFit="1" customWidth="1"/>
    <col min="8722" max="8722" width="12.7109375" style="8" customWidth="1"/>
    <col min="8723" max="8731" width="9.140625" style="8"/>
    <col min="8732" max="8732" width="8.140625" style="8" customWidth="1"/>
    <col min="8733" max="8960" width="9.140625" style="8"/>
    <col min="8961" max="8961" width="8.7109375" style="8" customWidth="1"/>
    <col min="8962" max="8962" width="10.5703125" style="8" customWidth="1"/>
    <col min="8963" max="8963" width="20.7109375" style="8" customWidth="1"/>
    <col min="8964" max="8964" width="8.28515625" style="8" customWidth="1"/>
    <col min="8965" max="8966" width="20.7109375" style="8" customWidth="1"/>
    <col min="8967" max="8970" width="7.7109375" style="8" customWidth="1"/>
    <col min="8971" max="8971" width="8.7109375" style="8" customWidth="1"/>
    <col min="8972" max="8972" width="7.7109375" style="8" customWidth="1"/>
    <col min="8973" max="8973" width="12.85546875" style="8" customWidth="1"/>
    <col min="8974" max="8974" width="9.28515625" style="8" customWidth="1"/>
    <col min="8975" max="8975" width="5.85546875" style="8" customWidth="1"/>
    <col min="8976" max="8976" width="4.28515625" style="8" bestFit="1" customWidth="1"/>
    <col min="8977" max="8977" width="8.42578125" style="8" bestFit="1" customWidth="1"/>
    <col min="8978" max="8978" width="12.7109375" style="8" customWidth="1"/>
    <col min="8979" max="8987" width="9.140625" style="8"/>
    <col min="8988" max="8988" width="8.140625" style="8" customWidth="1"/>
    <col min="8989" max="9216" width="9.140625" style="8"/>
    <col min="9217" max="9217" width="8.7109375" style="8" customWidth="1"/>
    <col min="9218" max="9218" width="10.5703125" style="8" customWidth="1"/>
    <col min="9219" max="9219" width="20.7109375" style="8" customWidth="1"/>
    <col min="9220" max="9220" width="8.28515625" style="8" customWidth="1"/>
    <col min="9221" max="9222" width="20.7109375" style="8" customWidth="1"/>
    <col min="9223" max="9226" width="7.7109375" style="8" customWidth="1"/>
    <col min="9227" max="9227" width="8.7109375" style="8" customWidth="1"/>
    <col min="9228" max="9228" width="7.7109375" style="8" customWidth="1"/>
    <col min="9229" max="9229" width="12.85546875" style="8" customWidth="1"/>
    <col min="9230" max="9230" width="9.28515625" style="8" customWidth="1"/>
    <col min="9231" max="9231" width="5.85546875" style="8" customWidth="1"/>
    <col min="9232" max="9232" width="4.28515625" style="8" bestFit="1" customWidth="1"/>
    <col min="9233" max="9233" width="8.42578125" style="8" bestFit="1" customWidth="1"/>
    <col min="9234" max="9234" width="12.7109375" style="8" customWidth="1"/>
    <col min="9235" max="9243" width="9.140625" style="8"/>
    <col min="9244" max="9244" width="8.140625" style="8" customWidth="1"/>
    <col min="9245" max="9472" width="9.140625" style="8"/>
    <col min="9473" max="9473" width="8.7109375" style="8" customWidth="1"/>
    <col min="9474" max="9474" width="10.5703125" style="8" customWidth="1"/>
    <col min="9475" max="9475" width="20.7109375" style="8" customWidth="1"/>
    <col min="9476" max="9476" width="8.28515625" style="8" customWidth="1"/>
    <col min="9477" max="9478" width="20.7109375" style="8" customWidth="1"/>
    <col min="9479" max="9482" width="7.7109375" style="8" customWidth="1"/>
    <col min="9483" max="9483" width="8.7109375" style="8" customWidth="1"/>
    <col min="9484" max="9484" width="7.7109375" style="8" customWidth="1"/>
    <col min="9485" max="9485" width="12.85546875" style="8" customWidth="1"/>
    <col min="9486" max="9486" width="9.28515625" style="8" customWidth="1"/>
    <col min="9487" max="9487" width="5.85546875" style="8" customWidth="1"/>
    <col min="9488" max="9488" width="4.28515625" style="8" bestFit="1" customWidth="1"/>
    <col min="9489" max="9489" width="8.42578125" style="8" bestFit="1" customWidth="1"/>
    <col min="9490" max="9490" width="12.7109375" style="8" customWidth="1"/>
    <col min="9491" max="9499" width="9.140625" style="8"/>
    <col min="9500" max="9500" width="8.140625" style="8" customWidth="1"/>
    <col min="9501" max="9728" width="9.140625" style="8"/>
    <col min="9729" max="9729" width="8.7109375" style="8" customWidth="1"/>
    <col min="9730" max="9730" width="10.5703125" style="8" customWidth="1"/>
    <col min="9731" max="9731" width="20.7109375" style="8" customWidth="1"/>
    <col min="9732" max="9732" width="8.28515625" style="8" customWidth="1"/>
    <col min="9733" max="9734" width="20.7109375" style="8" customWidth="1"/>
    <col min="9735" max="9738" width="7.7109375" style="8" customWidth="1"/>
    <col min="9739" max="9739" width="8.7109375" style="8" customWidth="1"/>
    <col min="9740" max="9740" width="7.7109375" style="8" customWidth="1"/>
    <col min="9741" max="9741" width="12.85546875" style="8" customWidth="1"/>
    <col min="9742" max="9742" width="9.28515625" style="8" customWidth="1"/>
    <col min="9743" max="9743" width="5.85546875" style="8" customWidth="1"/>
    <col min="9744" max="9744" width="4.28515625" style="8" bestFit="1" customWidth="1"/>
    <col min="9745" max="9745" width="8.42578125" style="8" bestFit="1" customWidth="1"/>
    <col min="9746" max="9746" width="12.7109375" style="8" customWidth="1"/>
    <col min="9747" max="9755" width="9.140625" style="8"/>
    <col min="9756" max="9756" width="8.140625" style="8" customWidth="1"/>
    <col min="9757" max="9984" width="9.140625" style="8"/>
    <col min="9985" max="9985" width="8.7109375" style="8" customWidth="1"/>
    <col min="9986" max="9986" width="10.5703125" style="8" customWidth="1"/>
    <col min="9987" max="9987" width="20.7109375" style="8" customWidth="1"/>
    <col min="9988" max="9988" width="8.28515625" style="8" customWidth="1"/>
    <col min="9989" max="9990" width="20.7109375" style="8" customWidth="1"/>
    <col min="9991" max="9994" width="7.7109375" style="8" customWidth="1"/>
    <col min="9995" max="9995" width="8.7109375" style="8" customWidth="1"/>
    <col min="9996" max="9996" width="7.7109375" style="8" customWidth="1"/>
    <col min="9997" max="9997" width="12.85546875" style="8" customWidth="1"/>
    <col min="9998" max="9998" width="9.28515625" style="8" customWidth="1"/>
    <col min="9999" max="9999" width="5.85546875" style="8" customWidth="1"/>
    <col min="10000" max="10000" width="4.28515625" style="8" bestFit="1" customWidth="1"/>
    <col min="10001" max="10001" width="8.42578125" style="8" bestFit="1" customWidth="1"/>
    <col min="10002" max="10002" width="12.7109375" style="8" customWidth="1"/>
    <col min="10003" max="10011" width="9.140625" style="8"/>
    <col min="10012" max="10012" width="8.140625" style="8" customWidth="1"/>
    <col min="10013" max="10240" width="9.140625" style="8"/>
    <col min="10241" max="10241" width="8.7109375" style="8" customWidth="1"/>
    <col min="10242" max="10242" width="10.5703125" style="8" customWidth="1"/>
    <col min="10243" max="10243" width="20.7109375" style="8" customWidth="1"/>
    <col min="10244" max="10244" width="8.28515625" style="8" customWidth="1"/>
    <col min="10245" max="10246" width="20.7109375" style="8" customWidth="1"/>
    <col min="10247" max="10250" width="7.7109375" style="8" customWidth="1"/>
    <col min="10251" max="10251" width="8.7109375" style="8" customWidth="1"/>
    <col min="10252" max="10252" width="7.7109375" style="8" customWidth="1"/>
    <col min="10253" max="10253" width="12.85546875" style="8" customWidth="1"/>
    <col min="10254" max="10254" width="9.28515625" style="8" customWidth="1"/>
    <col min="10255" max="10255" width="5.85546875" style="8" customWidth="1"/>
    <col min="10256" max="10256" width="4.28515625" style="8" bestFit="1" customWidth="1"/>
    <col min="10257" max="10257" width="8.42578125" style="8" bestFit="1" customWidth="1"/>
    <col min="10258" max="10258" width="12.7109375" style="8" customWidth="1"/>
    <col min="10259" max="10267" width="9.140625" style="8"/>
    <col min="10268" max="10268" width="8.140625" style="8" customWidth="1"/>
    <col min="10269" max="10496" width="9.140625" style="8"/>
    <col min="10497" max="10497" width="8.7109375" style="8" customWidth="1"/>
    <col min="10498" max="10498" width="10.5703125" style="8" customWidth="1"/>
    <col min="10499" max="10499" width="20.7109375" style="8" customWidth="1"/>
    <col min="10500" max="10500" width="8.28515625" style="8" customWidth="1"/>
    <col min="10501" max="10502" width="20.7109375" style="8" customWidth="1"/>
    <col min="10503" max="10506" width="7.7109375" style="8" customWidth="1"/>
    <col min="10507" max="10507" width="8.7109375" style="8" customWidth="1"/>
    <col min="10508" max="10508" width="7.7109375" style="8" customWidth="1"/>
    <col min="10509" max="10509" width="12.85546875" style="8" customWidth="1"/>
    <col min="10510" max="10510" width="9.28515625" style="8" customWidth="1"/>
    <col min="10511" max="10511" width="5.85546875" style="8" customWidth="1"/>
    <col min="10512" max="10512" width="4.28515625" style="8" bestFit="1" customWidth="1"/>
    <col min="10513" max="10513" width="8.42578125" style="8" bestFit="1" customWidth="1"/>
    <col min="10514" max="10514" width="12.7109375" style="8" customWidth="1"/>
    <col min="10515" max="10523" width="9.140625" style="8"/>
    <col min="10524" max="10524" width="8.140625" style="8" customWidth="1"/>
    <col min="10525" max="10752" width="9.140625" style="8"/>
    <col min="10753" max="10753" width="8.7109375" style="8" customWidth="1"/>
    <col min="10754" max="10754" width="10.5703125" style="8" customWidth="1"/>
    <col min="10755" max="10755" width="20.7109375" style="8" customWidth="1"/>
    <col min="10756" max="10756" width="8.28515625" style="8" customWidth="1"/>
    <col min="10757" max="10758" width="20.7109375" style="8" customWidth="1"/>
    <col min="10759" max="10762" width="7.7109375" style="8" customWidth="1"/>
    <col min="10763" max="10763" width="8.7109375" style="8" customWidth="1"/>
    <col min="10764" max="10764" width="7.7109375" style="8" customWidth="1"/>
    <col min="10765" max="10765" width="12.85546875" style="8" customWidth="1"/>
    <col min="10766" max="10766" width="9.28515625" style="8" customWidth="1"/>
    <col min="10767" max="10767" width="5.85546875" style="8" customWidth="1"/>
    <col min="10768" max="10768" width="4.28515625" style="8" bestFit="1" customWidth="1"/>
    <col min="10769" max="10769" width="8.42578125" style="8" bestFit="1" customWidth="1"/>
    <col min="10770" max="10770" width="12.7109375" style="8" customWidth="1"/>
    <col min="10771" max="10779" width="9.140625" style="8"/>
    <col min="10780" max="10780" width="8.140625" style="8" customWidth="1"/>
    <col min="10781" max="11008" width="9.140625" style="8"/>
    <col min="11009" max="11009" width="8.7109375" style="8" customWidth="1"/>
    <col min="11010" max="11010" width="10.5703125" style="8" customWidth="1"/>
    <col min="11011" max="11011" width="20.7109375" style="8" customWidth="1"/>
    <col min="11012" max="11012" width="8.28515625" style="8" customWidth="1"/>
    <col min="11013" max="11014" width="20.7109375" style="8" customWidth="1"/>
    <col min="11015" max="11018" width="7.7109375" style="8" customWidth="1"/>
    <col min="11019" max="11019" width="8.7109375" style="8" customWidth="1"/>
    <col min="11020" max="11020" width="7.7109375" style="8" customWidth="1"/>
    <col min="11021" max="11021" width="12.85546875" style="8" customWidth="1"/>
    <col min="11022" max="11022" width="9.28515625" style="8" customWidth="1"/>
    <col min="11023" max="11023" width="5.85546875" style="8" customWidth="1"/>
    <col min="11024" max="11024" width="4.28515625" style="8" bestFit="1" customWidth="1"/>
    <col min="11025" max="11025" width="8.42578125" style="8" bestFit="1" customWidth="1"/>
    <col min="11026" max="11026" width="12.7109375" style="8" customWidth="1"/>
    <col min="11027" max="11035" width="9.140625" style="8"/>
    <col min="11036" max="11036" width="8.140625" style="8" customWidth="1"/>
    <col min="11037" max="11264" width="9.140625" style="8"/>
    <col min="11265" max="11265" width="8.7109375" style="8" customWidth="1"/>
    <col min="11266" max="11266" width="10.5703125" style="8" customWidth="1"/>
    <col min="11267" max="11267" width="20.7109375" style="8" customWidth="1"/>
    <col min="11268" max="11268" width="8.28515625" style="8" customWidth="1"/>
    <col min="11269" max="11270" width="20.7109375" style="8" customWidth="1"/>
    <col min="11271" max="11274" width="7.7109375" style="8" customWidth="1"/>
    <col min="11275" max="11275" width="8.7109375" style="8" customWidth="1"/>
    <col min="11276" max="11276" width="7.7109375" style="8" customWidth="1"/>
    <col min="11277" max="11277" width="12.85546875" style="8" customWidth="1"/>
    <col min="11278" max="11278" width="9.28515625" style="8" customWidth="1"/>
    <col min="11279" max="11279" width="5.85546875" style="8" customWidth="1"/>
    <col min="11280" max="11280" width="4.28515625" style="8" bestFit="1" customWidth="1"/>
    <col min="11281" max="11281" width="8.42578125" style="8" bestFit="1" customWidth="1"/>
    <col min="11282" max="11282" width="12.7109375" style="8" customWidth="1"/>
    <col min="11283" max="11291" width="9.140625" style="8"/>
    <col min="11292" max="11292" width="8.140625" style="8" customWidth="1"/>
    <col min="11293" max="11520" width="9.140625" style="8"/>
    <col min="11521" max="11521" width="8.7109375" style="8" customWidth="1"/>
    <col min="11522" max="11522" width="10.5703125" style="8" customWidth="1"/>
    <col min="11523" max="11523" width="20.7109375" style="8" customWidth="1"/>
    <col min="11524" max="11524" width="8.28515625" style="8" customWidth="1"/>
    <col min="11525" max="11526" width="20.7109375" style="8" customWidth="1"/>
    <col min="11527" max="11530" width="7.7109375" style="8" customWidth="1"/>
    <col min="11531" max="11531" width="8.7109375" style="8" customWidth="1"/>
    <col min="11532" max="11532" width="7.7109375" style="8" customWidth="1"/>
    <col min="11533" max="11533" width="12.85546875" style="8" customWidth="1"/>
    <col min="11534" max="11534" width="9.28515625" style="8" customWidth="1"/>
    <col min="11535" max="11535" width="5.85546875" style="8" customWidth="1"/>
    <col min="11536" max="11536" width="4.28515625" style="8" bestFit="1" customWidth="1"/>
    <col min="11537" max="11537" width="8.42578125" style="8" bestFit="1" customWidth="1"/>
    <col min="11538" max="11538" width="12.7109375" style="8" customWidth="1"/>
    <col min="11539" max="11547" width="9.140625" style="8"/>
    <col min="11548" max="11548" width="8.140625" style="8" customWidth="1"/>
    <col min="11549" max="11776" width="9.140625" style="8"/>
    <col min="11777" max="11777" width="8.7109375" style="8" customWidth="1"/>
    <col min="11778" max="11778" width="10.5703125" style="8" customWidth="1"/>
    <col min="11779" max="11779" width="20.7109375" style="8" customWidth="1"/>
    <col min="11780" max="11780" width="8.28515625" style="8" customWidth="1"/>
    <col min="11781" max="11782" width="20.7109375" style="8" customWidth="1"/>
    <col min="11783" max="11786" width="7.7109375" style="8" customWidth="1"/>
    <col min="11787" max="11787" width="8.7109375" style="8" customWidth="1"/>
    <col min="11788" max="11788" width="7.7109375" style="8" customWidth="1"/>
    <col min="11789" max="11789" width="12.85546875" style="8" customWidth="1"/>
    <col min="11790" max="11790" width="9.28515625" style="8" customWidth="1"/>
    <col min="11791" max="11791" width="5.85546875" style="8" customWidth="1"/>
    <col min="11792" max="11792" width="4.28515625" style="8" bestFit="1" customWidth="1"/>
    <col min="11793" max="11793" width="8.42578125" style="8" bestFit="1" customWidth="1"/>
    <col min="11794" max="11794" width="12.7109375" style="8" customWidth="1"/>
    <col min="11795" max="11803" width="9.140625" style="8"/>
    <col min="11804" max="11804" width="8.140625" style="8" customWidth="1"/>
    <col min="11805" max="12032" width="9.140625" style="8"/>
    <col min="12033" max="12033" width="8.7109375" style="8" customWidth="1"/>
    <col min="12034" max="12034" width="10.5703125" style="8" customWidth="1"/>
    <col min="12035" max="12035" width="20.7109375" style="8" customWidth="1"/>
    <col min="12036" max="12036" width="8.28515625" style="8" customWidth="1"/>
    <col min="12037" max="12038" width="20.7109375" style="8" customWidth="1"/>
    <col min="12039" max="12042" width="7.7109375" style="8" customWidth="1"/>
    <col min="12043" max="12043" width="8.7109375" style="8" customWidth="1"/>
    <col min="12044" max="12044" width="7.7109375" style="8" customWidth="1"/>
    <col min="12045" max="12045" width="12.85546875" style="8" customWidth="1"/>
    <col min="12046" max="12046" width="9.28515625" style="8" customWidth="1"/>
    <col min="12047" max="12047" width="5.85546875" style="8" customWidth="1"/>
    <col min="12048" max="12048" width="4.28515625" style="8" bestFit="1" customWidth="1"/>
    <col min="12049" max="12049" width="8.42578125" style="8" bestFit="1" customWidth="1"/>
    <col min="12050" max="12050" width="12.7109375" style="8" customWidth="1"/>
    <col min="12051" max="12059" width="9.140625" style="8"/>
    <col min="12060" max="12060" width="8.140625" style="8" customWidth="1"/>
    <col min="12061" max="12288" width="9.140625" style="8"/>
    <col min="12289" max="12289" width="8.7109375" style="8" customWidth="1"/>
    <col min="12290" max="12290" width="10.5703125" style="8" customWidth="1"/>
    <col min="12291" max="12291" width="20.7109375" style="8" customWidth="1"/>
    <col min="12292" max="12292" width="8.28515625" style="8" customWidth="1"/>
    <col min="12293" max="12294" width="20.7109375" style="8" customWidth="1"/>
    <col min="12295" max="12298" width="7.7109375" style="8" customWidth="1"/>
    <col min="12299" max="12299" width="8.7109375" style="8" customWidth="1"/>
    <col min="12300" max="12300" width="7.7109375" style="8" customWidth="1"/>
    <col min="12301" max="12301" width="12.85546875" style="8" customWidth="1"/>
    <col min="12302" max="12302" width="9.28515625" style="8" customWidth="1"/>
    <col min="12303" max="12303" width="5.85546875" style="8" customWidth="1"/>
    <col min="12304" max="12304" width="4.28515625" style="8" bestFit="1" customWidth="1"/>
    <col min="12305" max="12305" width="8.42578125" style="8" bestFit="1" customWidth="1"/>
    <col min="12306" max="12306" width="12.7109375" style="8" customWidth="1"/>
    <col min="12307" max="12315" width="9.140625" style="8"/>
    <col min="12316" max="12316" width="8.140625" style="8" customWidth="1"/>
    <col min="12317" max="12544" width="9.140625" style="8"/>
    <col min="12545" max="12545" width="8.7109375" style="8" customWidth="1"/>
    <col min="12546" max="12546" width="10.5703125" style="8" customWidth="1"/>
    <col min="12547" max="12547" width="20.7109375" style="8" customWidth="1"/>
    <col min="12548" max="12548" width="8.28515625" style="8" customWidth="1"/>
    <col min="12549" max="12550" width="20.7109375" style="8" customWidth="1"/>
    <col min="12551" max="12554" width="7.7109375" style="8" customWidth="1"/>
    <col min="12555" max="12555" width="8.7109375" style="8" customWidth="1"/>
    <col min="12556" max="12556" width="7.7109375" style="8" customWidth="1"/>
    <col min="12557" max="12557" width="12.85546875" style="8" customWidth="1"/>
    <col min="12558" max="12558" width="9.28515625" style="8" customWidth="1"/>
    <col min="12559" max="12559" width="5.85546875" style="8" customWidth="1"/>
    <col min="12560" max="12560" width="4.28515625" style="8" bestFit="1" customWidth="1"/>
    <col min="12561" max="12561" width="8.42578125" style="8" bestFit="1" customWidth="1"/>
    <col min="12562" max="12562" width="12.7109375" style="8" customWidth="1"/>
    <col min="12563" max="12571" width="9.140625" style="8"/>
    <col min="12572" max="12572" width="8.140625" style="8" customWidth="1"/>
    <col min="12573" max="12800" width="9.140625" style="8"/>
    <col min="12801" max="12801" width="8.7109375" style="8" customWidth="1"/>
    <col min="12802" max="12802" width="10.5703125" style="8" customWidth="1"/>
    <col min="12803" max="12803" width="20.7109375" style="8" customWidth="1"/>
    <col min="12804" max="12804" width="8.28515625" style="8" customWidth="1"/>
    <col min="12805" max="12806" width="20.7109375" style="8" customWidth="1"/>
    <col min="12807" max="12810" width="7.7109375" style="8" customWidth="1"/>
    <col min="12811" max="12811" width="8.7109375" style="8" customWidth="1"/>
    <col min="12812" max="12812" width="7.7109375" style="8" customWidth="1"/>
    <col min="12813" max="12813" width="12.85546875" style="8" customWidth="1"/>
    <col min="12814" max="12814" width="9.28515625" style="8" customWidth="1"/>
    <col min="12815" max="12815" width="5.85546875" style="8" customWidth="1"/>
    <col min="12816" max="12816" width="4.28515625" style="8" bestFit="1" customWidth="1"/>
    <col min="12817" max="12817" width="8.42578125" style="8" bestFit="1" customWidth="1"/>
    <col min="12818" max="12818" width="12.7109375" style="8" customWidth="1"/>
    <col min="12819" max="12827" width="9.140625" style="8"/>
    <col min="12828" max="12828" width="8.140625" style="8" customWidth="1"/>
    <col min="12829" max="13056" width="9.140625" style="8"/>
    <col min="13057" max="13057" width="8.7109375" style="8" customWidth="1"/>
    <col min="13058" max="13058" width="10.5703125" style="8" customWidth="1"/>
    <col min="13059" max="13059" width="20.7109375" style="8" customWidth="1"/>
    <col min="13060" max="13060" width="8.28515625" style="8" customWidth="1"/>
    <col min="13061" max="13062" width="20.7109375" style="8" customWidth="1"/>
    <col min="13063" max="13066" width="7.7109375" style="8" customWidth="1"/>
    <col min="13067" max="13067" width="8.7109375" style="8" customWidth="1"/>
    <col min="13068" max="13068" width="7.7109375" style="8" customWidth="1"/>
    <col min="13069" max="13069" width="12.85546875" style="8" customWidth="1"/>
    <col min="13070" max="13070" width="9.28515625" style="8" customWidth="1"/>
    <col min="13071" max="13071" width="5.85546875" style="8" customWidth="1"/>
    <col min="13072" max="13072" width="4.28515625" style="8" bestFit="1" customWidth="1"/>
    <col min="13073" max="13073" width="8.42578125" style="8" bestFit="1" customWidth="1"/>
    <col min="13074" max="13074" width="12.7109375" style="8" customWidth="1"/>
    <col min="13075" max="13083" width="9.140625" style="8"/>
    <col min="13084" max="13084" width="8.140625" style="8" customWidth="1"/>
    <col min="13085" max="13312" width="9.140625" style="8"/>
    <col min="13313" max="13313" width="8.7109375" style="8" customWidth="1"/>
    <col min="13314" max="13314" width="10.5703125" style="8" customWidth="1"/>
    <col min="13315" max="13315" width="20.7109375" style="8" customWidth="1"/>
    <col min="13316" max="13316" width="8.28515625" style="8" customWidth="1"/>
    <col min="13317" max="13318" width="20.7109375" style="8" customWidth="1"/>
    <col min="13319" max="13322" width="7.7109375" style="8" customWidth="1"/>
    <col min="13323" max="13323" width="8.7109375" style="8" customWidth="1"/>
    <col min="13324" max="13324" width="7.7109375" style="8" customWidth="1"/>
    <col min="13325" max="13325" width="12.85546875" style="8" customWidth="1"/>
    <col min="13326" max="13326" width="9.28515625" style="8" customWidth="1"/>
    <col min="13327" max="13327" width="5.85546875" style="8" customWidth="1"/>
    <col min="13328" max="13328" width="4.28515625" style="8" bestFit="1" customWidth="1"/>
    <col min="13329" max="13329" width="8.42578125" style="8" bestFit="1" customWidth="1"/>
    <col min="13330" max="13330" width="12.7109375" style="8" customWidth="1"/>
    <col min="13331" max="13339" width="9.140625" style="8"/>
    <col min="13340" max="13340" width="8.140625" style="8" customWidth="1"/>
    <col min="13341" max="13568" width="9.140625" style="8"/>
    <col min="13569" max="13569" width="8.7109375" style="8" customWidth="1"/>
    <col min="13570" max="13570" width="10.5703125" style="8" customWidth="1"/>
    <col min="13571" max="13571" width="20.7109375" style="8" customWidth="1"/>
    <col min="13572" max="13572" width="8.28515625" style="8" customWidth="1"/>
    <col min="13573" max="13574" width="20.7109375" style="8" customWidth="1"/>
    <col min="13575" max="13578" width="7.7109375" style="8" customWidth="1"/>
    <col min="13579" max="13579" width="8.7109375" style="8" customWidth="1"/>
    <col min="13580" max="13580" width="7.7109375" style="8" customWidth="1"/>
    <col min="13581" max="13581" width="12.85546875" style="8" customWidth="1"/>
    <col min="13582" max="13582" width="9.28515625" style="8" customWidth="1"/>
    <col min="13583" max="13583" width="5.85546875" style="8" customWidth="1"/>
    <col min="13584" max="13584" width="4.28515625" style="8" bestFit="1" customWidth="1"/>
    <col min="13585" max="13585" width="8.42578125" style="8" bestFit="1" customWidth="1"/>
    <col min="13586" max="13586" width="12.7109375" style="8" customWidth="1"/>
    <col min="13587" max="13595" width="9.140625" style="8"/>
    <col min="13596" max="13596" width="8.140625" style="8" customWidth="1"/>
    <col min="13597" max="13824" width="9.140625" style="8"/>
    <col min="13825" max="13825" width="8.7109375" style="8" customWidth="1"/>
    <col min="13826" max="13826" width="10.5703125" style="8" customWidth="1"/>
    <col min="13827" max="13827" width="20.7109375" style="8" customWidth="1"/>
    <col min="13828" max="13828" width="8.28515625" style="8" customWidth="1"/>
    <col min="13829" max="13830" width="20.7109375" style="8" customWidth="1"/>
    <col min="13831" max="13834" width="7.7109375" style="8" customWidth="1"/>
    <col min="13835" max="13835" width="8.7109375" style="8" customWidth="1"/>
    <col min="13836" max="13836" width="7.7109375" style="8" customWidth="1"/>
    <col min="13837" max="13837" width="12.85546875" style="8" customWidth="1"/>
    <col min="13838" max="13838" width="9.28515625" style="8" customWidth="1"/>
    <col min="13839" max="13839" width="5.85546875" style="8" customWidth="1"/>
    <col min="13840" max="13840" width="4.28515625" style="8" bestFit="1" customWidth="1"/>
    <col min="13841" max="13841" width="8.42578125" style="8" bestFit="1" customWidth="1"/>
    <col min="13842" max="13842" width="12.7109375" style="8" customWidth="1"/>
    <col min="13843" max="13851" width="9.140625" style="8"/>
    <col min="13852" max="13852" width="8.140625" style="8" customWidth="1"/>
    <col min="13853" max="14080" width="9.140625" style="8"/>
    <col min="14081" max="14081" width="8.7109375" style="8" customWidth="1"/>
    <col min="14082" max="14082" width="10.5703125" style="8" customWidth="1"/>
    <col min="14083" max="14083" width="20.7109375" style="8" customWidth="1"/>
    <col min="14084" max="14084" width="8.28515625" style="8" customWidth="1"/>
    <col min="14085" max="14086" width="20.7109375" style="8" customWidth="1"/>
    <col min="14087" max="14090" width="7.7109375" style="8" customWidth="1"/>
    <col min="14091" max="14091" width="8.7109375" style="8" customWidth="1"/>
    <col min="14092" max="14092" width="7.7109375" style="8" customWidth="1"/>
    <col min="14093" max="14093" width="12.85546875" style="8" customWidth="1"/>
    <col min="14094" max="14094" width="9.28515625" style="8" customWidth="1"/>
    <col min="14095" max="14095" width="5.85546875" style="8" customWidth="1"/>
    <col min="14096" max="14096" width="4.28515625" style="8" bestFit="1" customWidth="1"/>
    <col min="14097" max="14097" width="8.42578125" style="8" bestFit="1" customWidth="1"/>
    <col min="14098" max="14098" width="12.7109375" style="8" customWidth="1"/>
    <col min="14099" max="14107" width="9.140625" style="8"/>
    <col min="14108" max="14108" width="8.140625" style="8" customWidth="1"/>
    <col min="14109" max="14336" width="9.140625" style="8"/>
    <col min="14337" max="14337" width="8.7109375" style="8" customWidth="1"/>
    <col min="14338" max="14338" width="10.5703125" style="8" customWidth="1"/>
    <col min="14339" max="14339" width="20.7109375" style="8" customWidth="1"/>
    <col min="14340" max="14340" width="8.28515625" style="8" customWidth="1"/>
    <col min="14341" max="14342" width="20.7109375" style="8" customWidth="1"/>
    <col min="14343" max="14346" width="7.7109375" style="8" customWidth="1"/>
    <col min="14347" max="14347" width="8.7109375" style="8" customWidth="1"/>
    <col min="14348" max="14348" width="7.7109375" style="8" customWidth="1"/>
    <col min="14349" max="14349" width="12.85546875" style="8" customWidth="1"/>
    <col min="14350" max="14350" width="9.28515625" style="8" customWidth="1"/>
    <col min="14351" max="14351" width="5.85546875" style="8" customWidth="1"/>
    <col min="14352" max="14352" width="4.28515625" style="8" bestFit="1" customWidth="1"/>
    <col min="14353" max="14353" width="8.42578125" style="8" bestFit="1" customWidth="1"/>
    <col min="14354" max="14354" width="12.7109375" style="8" customWidth="1"/>
    <col min="14355" max="14363" width="9.140625" style="8"/>
    <col min="14364" max="14364" width="8.140625" style="8" customWidth="1"/>
    <col min="14365" max="14592" width="9.140625" style="8"/>
    <col min="14593" max="14593" width="8.7109375" style="8" customWidth="1"/>
    <col min="14594" max="14594" width="10.5703125" style="8" customWidth="1"/>
    <col min="14595" max="14595" width="20.7109375" style="8" customWidth="1"/>
    <col min="14596" max="14596" width="8.28515625" style="8" customWidth="1"/>
    <col min="14597" max="14598" width="20.7109375" style="8" customWidth="1"/>
    <col min="14599" max="14602" width="7.7109375" style="8" customWidth="1"/>
    <col min="14603" max="14603" width="8.7109375" style="8" customWidth="1"/>
    <col min="14604" max="14604" width="7.7109375" style="8" customWidth="1"/>
    <col min="14605" max="14605" width="12.85546875" style="8" customWidth="1"/>
    <col min="14606" max="14606" width="9.28515625" style="8" customWidth="1"/>
    <col min="14607" max="14607" width="5.85546875" style="8" customWidth="1"/>
    <col min="14608" max="14608" width="4.28515625" style="8" bestFit="1" customWidth="1"/>
    <col min="14609" max="14609" width="8.42578125" style="8" bestFit="1" customWidth="1"/>
    <col min="14610" max="14610" width="12.7109375" style="8" customWidth="1"/>
    <col min="14611" max="14619" width="9.140625" style="8"/>
    <col min="14620" max="14620" width="8.140625" style="8" customWidth="1"/>
    <col min="14621" max="14848" width="9.140625" style="8"/>
    <col min="14849" max="14849" width="8.7109375" style="8" customWidth="1"/>
    <col min="14850" max="14850" width="10.5703125" style="8" customWidth="1"/>
    <col min="14851" max="14851" width="20.7109375" style="8" customWidth="1"/>
    <col min="14852" max="14852" width="8.28515625" style="8" customWidth="1"/>
    <col min="14853" max="14854" width="20.7109375" style="8" customWidth="1"/>
    <col min="14855" max="14858" width="7.7109375" style="8" customWidth="1"/>
    <col min="14859" max="14859" width="8.7109375" style="8" customWidth="1"/>
    <col min="14860" max="14860" width="7.7109375" style="8" customWidth="1"/>
    <col min="14861" max="14861" width="12.85546875" style="8" customWidth="1"/>
    <col min="14862" max="14862" width="9.28515625" style="8" customWidth="1"/>
    <col min="14863" max="14863" width="5.85546875" style="8" customWidth="1"/>
    <col min="14864" max="14864" width="4.28515625" style="8" bestFit="1" customWidth="1"/>
    <col min="14865" max="14865" width="8.42578125" style="8" bestFit="1" customWidth="1"/>
    <col min="14866" max="14866" width="12.7109375" style="8" customWidth="1"/>
    <col min="14867" max="14875" width="9.140625" style="8"/>
    <col min="14876" max="14876" width="8.140625" style="8" customWidth="1"/>
    <col min="14877" max="15104" width="9.140625" style="8"/>
    <col min="15105" max="15105" width="8.7109375" style="8" customWidth="1"/>
    <col min="15106" max="15106" width="10.5703125" style="8" customWidth="1"/>
    <col min="15107" max="15107" width="20.7109375" style="8" customWidth="1"/>
    <col min="15108" max="15108" width="8.28515625" style="8" customWidth="1"/>
    <col min="15109" max="15110" width="20.7109375" style="8" customWidth="1"/>
    <col min="15111" max="15114" width="7.7109375" style="8" customWidth="1"/>
    <col min="15115" max="15115" width="8.7109375" style="8" customWidth="1"/>
    <col min="15116" max="15116" width="7.7109375" style="8" customWidth="1"/>
    <col min="15117" max="15117" width="12.85546875" style="8" customWidth="1"/>
    <col min="15118" max="15118" width="9.28515625" style="8" customWidth="1"/>
    <col min="15119" max="15119" width="5.85546875" style="8" customWidth="1"/>
    <col min="15120" max="15120" width="4.28515625" style="8" bestFit="1" customWidth="1"/>
    <col min="15121" max="15121" width="8.42578125" style="8" bestFit="1" customWidth="1"/>
    <col min="15122" max="15122" width="12.7109375" style="8" customWidth="1"/>
    <col min="15123" max="15131" width="9.140625" style="8"/>
    <col min="15132" max="15132" width="8.140625" style="8" customWidth="1"/>
    <col min="15133" max="15360" width="9.140625" style="8"/>
    <col min="15361" max="15361" width="8.7109375" style="8" customWidth="1"/>
    <col min="15362" max="15362" width="10.5703125" style="8" customWidth="1"/>
    <col min="15363" max="15363" width="20.7109375" style="8" customWidth="1"/>
    <col min="15364" max="15364" width="8.28515625" style="8" customWidth="1"/>
    <col min="15365" max="15366" width="20.7109375" style="8" customWidth="1"/>
    <col min="15367" max="15370" width="7.7109375" style="8" customWidth="1"/>
    <col min="15371" max="15371" width="8.7109375" style="8" customWidth="1"/>
    <col min="15372" max="15372" width="7.7109375" style="8" customWidth="1"/>
    <col min="15373" max="15373" width="12.85546875" style="8" customWidth="1"/>
    <col min="15374" max="15374" width="9.28515625" style="8" customWidth="1"/>
    <col min="15375" max="15375" width="5.85546875" style="8" customWidth="1"/>
    <col min="15376" max="15376" width="4.28515625" style="8" bestFit="1" customWidth="1"/>
    <col min="15377" max="15377" width="8.42578125" style="8" bestFit="1" customWidth="1"/>
    <col min="15378" max="15378" width="12.7109375" style="8" customWidth="1"/>
    <col min="15379" max="15387" width="9.140625" style="8"/>
    <col min="15388" max="15388" width="8.140625" style="8" customWidth="1"/>
    <col min="15389" max="15616" width="9.140625" style="8"/>
    <col min="15617" max="15617" width="8.7109375" style="8" customWidth="1"/>
    <col min="15618" max="15618" width="10.5703125" style="8" customWidth="1"/>
    <col min="15619" max="15619" width="20.7109375" style="8" customWidth="1"/>
    <col min="15620" max="15620" width="8.28515625" style="8" customWidth="1"/>
    <col min="15621" max="15622" width="20.7109375" style="8" customWidth="1"/>
    <col min="15623" max="15626" width="7.7109375" style="8" customWidth="1"/>
    <col min="15627" max="15627" width="8.7109375" style="8" customWidth="1"/>
    <col min="15628" max="15628" width="7.7109375" style="8" customWidth="1"/>
    <col min="15629" max="15629" width="12.85546875" style="8" customWidth="1"/>
    <col min="15630" max="15630" width="9.28515625" style="8" customWidth="1"/>
    <col min="15631" max="15631" width="5.85546875" style="8" customWidth="1"/>
    <col min="15632" max="15632" width="4.28515625" style="8" bestFit="1" customWidth="1"/>
    <col min="15633" max="15633" width="8.42578125" style="8" bestFit="1" customWidth="1"/>
    <col min="15634" max="15634" width="12.7109375" style="8" customWidth="1"/>
    <col min="15635" max="15643" width="9.140625" style="8"/>
    <col min="15644" max="15644" width="8.140625" style="8" customWidth="1"/>
    <col min="15645" max="15872" width="9.140625" style="8"/>
    <col min="15873" max="15873" width="8.7109375" style="8" customWidth="1"/>
    <col min="15874" max="15874" width="10.5703125" style="8" customWidth="1"/>
    <col min="15875" max="15875" width="20.7109375" style="8" customWidth="1"/>
    <col min="15876" max="15876" width="8.28515625" style="8" customWidth="1"/>
    <col min="15877" max="15878" width="20.7109375" style="8" customWidth="1"/>
    <col min="15879" max="15882" width="7.7109375" style="8" customWidth="1"/>
    <col min="15883" max="15883" width="8.7109375" style="8" customWidth="1"/>
    <col min="15884" max="15884" width="7.7109375" style="8" customWidth="1"/>
    <col min="15885" max="15885" width="12.85546875" style="8" customWidth="1"/>
    <col min="15886" max="15886" width="9.28515625" style="8" customWidth="1"/>
    <col min="15887" max="15887" width="5.85546875" style="8" customWidth="1"/>
    <col min="15888" max="15888" width="4.28515625" style="8" bestFit="1" customWidth="1"/>
    <col min="15889" max="15889" width="8.42578125" style="8" bestFit="1" customWidth="1"/>
    <col min="15890" max="15890" width="12.7109375" style="8" customWidth="1"/>
    <col min="15891" max="15899" width="9.140625" style="8"/>
    <col min="15900" max="15900" width="8.140625" style="8" customWidth="1"/>
    <col min="15901" max="16128" width="9.140625" style="8"/>
    <col min="16129" max="16129" width="8.7109375" style="8" customWidth="1"/>
    <col min="16130" max="16130" width="10.5703125" style="8" customWidth="1"/>
    <col min="16131" max="16131" width="20.7109375" style="8" customWidth="1"/>
    <col min="16132" max="16132" width="8.28515625" style="8" customWidth="1"/>
    <col min="16133" max="16134" width="20.7109375" style="8" customWidth="1"/>
    <col min="16135" max="16138" width="7.7109375" style="8" customWidth="1"/>
    <col min="16139" max="16139" width="8.7109375" style="8" customWidth="1"/>
    <col min="16140" max="16140" width="7.7109375" style="8" customWidth="1"/>
    <col min="16141" max="16141" width="12.85546875" style="8" customWidth="1"/>
    <col min="16142" max="16142" width="9.28515625" style="8" customWidth="1"/>
    <col min="16143" max="16143" width="5.85546875" style="8" customWidth="1"/>
    <col min="16144" max="16144" width="4.28515625" style="8" bestFit="1" customWidth="1"/>
    <col min="16145" max="16145" width="8.42578125" style="8" bestFit="1" customWidth="1"/>
    <col min="16146" max="16146" width="12.7109375" style="8" customWidth="1"/>
    <col min="16147" max="16155" width="9.140625" style="8"/>
    <col min="16156" max="16156" width="8.140625" style="8" customWidth="1"/>
    <col min="16157" max="16384" width="9.140625" style="8"/>
  </cols>
  <sheetData>
    <row r="1" spans="1:36" x14ac:dyDescent="0.2">
      <c r="A1" s="397" t="s">
        <v>624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425"/>
    </row>
    <row r="2" spans="1:36" ht="5.0999999999999996" customHeight="1" thickBot="1" x14ac:dyDescent="0.25">
      <c r="A2" s="426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425"/>
    </row>
    <row r="3" spans="1:36" s="2" customFormat="1" ht="50.25" customHeight="1" thickTop="1" thickBot="1" x14ac:dyDescent="0.3">
      <c r="A3" s="139" t="s">
        <v>123</v>
      </c>
      <c r="B3" s="427" t="s">
        <v>37</v>
      </c>
      <c r="C3" s="428" t="s">
        <v>82</v>
      </c>
      <c r="D3" s="428" t="s">
        <v>41</v>
      </c>
      <c r="E3" s="428" t="s">
        <v>39</v>
      </c>
      <c r="F3" s="428" t="s">
        <v>40</v>
      </c>
      <c r="G3" s="429" t="s">
        <v>124</v>
      </c>
      <c r="H3" s="428" t="s">
        <v>125</v>
      </c>
      <c r="I3" s="428" t="s">
        <v>44</v>
      </c>
      <c r="J3" s="428" t="s">
        <v>126</v>
      </c>
      <c r="K3" s="428" t="s">
        <v>127</v>
      </c>
      <c r="L3" s="428" t="s">
        <v>128</v>
      </c>
      <c r="M3" s="428" t="s">
        <v>129</v>
      </c>
      <c r="N3" s="402" t="s">
        <v>46</v>
      </c>
      <c r="O3" s="430" t="s">
        <v>130</v>
      </c>
      <c r="Q3" s="431"/>
      <c r="R3" s="431"/>
      <c r="S3" s="431"/>
      <c r="T3" s="431"/>
      <c r="U3" s="431"/>
      <c r="V3" s="431"/>
      <c r="W3" s="431"/>
      <c r="X3" s="431"/>
      <c r="Y3" s="431"/>
      <c r="Z3" s="432"/>
      <c r="AA3" s="431"/>
      <c r="AB3" s="431"/>
      <c r="AC3" s="431"/>
      <c r="AD3" s="431"/>
      <c r="AE3" s="431"/>
      <c r="AF3" s="431"/>
      <c r="AG3" s="431"/>
      <c r="AH3" s="431"/>
      <c r="AI3" s="431"/>
      <c r="AJ3" s="431"/>
    </row>
    <row r="4" spans="1:36" ht="14.25" thickTop="1" thickBot="1" x14ac:dyDescent="0.25">
      <c r="A4" s="287" t="s">
        <v>25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433"/>
      <c r="O4" s="434"/>
      <c r="Q4" s="399" t="s">
        <v>131</v>
      </c>
    </row>
    <row r="5" spans="1:36" x14ac:dyDescent="0.2">
      <c r="A5" s="259" t="s">
        <v>132</v>
      </c>
      <c r="B5" s="435">
        <v>103727</v>
      </c>
      <c r="C5" s="321">
        <v>48872</v>
      </c>
      <c r="D5" s="321" t="s">
        <v>21</v>
      </c>
      <c r="E5" s="436">
        <v>2.1224218366344738</v>
      </c>
      <c r="F5" s="321">
        <v>82045</v>
      </c>
      <c r="G5" s="330">
        <v>0.79097052840629734</v>
      </c>
      <c r="H5" s="321">
        <v>35964</v>
      </c>
      <c r="I5" s="321">
        <v>25725</v>
      </c>
      <c r="J5" s="436">
        <v>1.3980174927113702</v>
      </c>
      <c r="K5" s="321">
        <v>25672</v>
      </c>
      <c r="L5" s="321">
        <v>24184</v>
      </c>
      <c r="M5" s="436">
        <v>1.0615282831624215</v>
      </c>
      <c r="N5" s="437">
        <v>0.526375020461614</v>
      </c>
      <c r="O5" s="438" t="s">
        <v>67</v>
      </c>
      <c r="S5" s="399" t="s">
        <v>59</v>
      </c>
      <c r="T5" s="399" t="s">
        <v>60</v>
      </c>
      <c r="U5" s="399" t="s">
        <v>61</v>
      </c>
      <c r="V5" s="399" t="s">
        <v>57</v>
      </c>
    </row>
    <row r="6" spans="1:36" ht="13.5" thickBot="1" x14ac:dyDescent="0.25">
      <c r="A6" s="439" t="s">
        <v>133</v>
      </c>
      <c r="B6" s="440">
        <v>130064</v>
      </c>
      <c r="C6" s="441">
        <v>56549</v>
      </c>
      <c r="D6" s="441" t="s">
        <v>21</v>
      </c>
      <c r="E6" s="442">
        <v>2.300022988912271</v>
      </c>
      <c r="F6" s="441">
        <v>103573</v>
      </c>
      <c r="G6" s="443">
        <v>0.79632334850535125</v>
      </c>
      <c r="H6" s="441">
        <v>30370</v>
      </c>
      <c r="I6" s="441">
        <v>21678</v>
      </c>
      <c r="J6" s="442">
        <v>1.4009594981086817</v>
      </c>
      <c r="K6" s="441">
        <v>21751</v>
      </c>
      <c r="L6" s="441">
        <v>20368</v>
      </c>
      <c r="M6" s="442">
        <v>1.0679006284367636</v>
      </c>
      <c r="N6" s="444">
        <v>0.3833489540044917</v>
      </c>
      <c r="O6" s="445" t="s">
        <v>67</v>
      </c>
      <c r="Q6" s="399" t="s">
        <v>62</v>
      </c>
      <c r="R6" s="399" t="s">
        <v>54</v>
      </c>
      <c r="S6" s="399">
        <v>7</v>
      </c>
      <c r="T6" s="399">
        <v>5.4009845223214979E-3</v>
      </c>
      <c r="U6" s="399">
        <v>5.4009845223214979E-3</v>
      </c>
      <c r="V6" s="399">
        <v>5.4009845223214979E-3</v>
      </c>
    </row>
    <row r="7" spans="1:36" ht="13.5" thickBot="1" x14ac:dyDescent="0.25">
      <c r="A7" s="446" t="s">
        <v>5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433"/>
      <c r="O7" s="434"/>
      <c r="R7" s="399" t="s">
        <v>134</v>
      </c>
      <c r="S7" s="399">
        <v>59570</v>
      </c>
      <c r="T7" s="399">
        <v>45.962378284955946</v>
      </c>
      <c r="U7" s="399">
        <v>45.962378284955946</v>
      </c>
      <c r="V7" s="399">
        <v>45.967779269478271</v>
      </c>
    </row>
    <row r="8" spans="1:36" x14ac:dyDescent="0.2">
      <c r="A8" s="259" t="s">
        <v>132</v>
      </c>
      <c r="B8" s="435">
        <v>89960</v>
      </c>
      <c r="C8" s="321">
        <v>47350</v>
      </c>
      <c r="D8" s="321">
        <v>41285</v>
      </c>
      <c r="E8" s="436">
        <v>1.8998944033790919</v>
      </c>
      <c r="F8" s="321">
        <v>70782</v>
      </c>
      <c r="G8" s="330">
        <v>0.78681636282792355</v>
      </c>
      <c r="H8" s="321">
        <v>31891</v>
      </c>
      <c r="I8" s="321">
        <v>24109</v>
      </c>
      <c r="J8" s="436">
        <v>1.3227840225641876</v>
      </c>
      <c r="K8" s="321">
        <v>25085</v>
      </c>
      <c r="L8" s="321">
        <v>23332</v>
      </c>
      <c r="M8" s="436">
        <v>1.0751328647351277</v>
      </c>
      <c r="N8" s="437">
        <v>0.50916578669482582</v>
      </c>
      <c r="O8" s="447">
        <f>I8/D8</f>
        <v>0.58396512050381499</v>
      </c>
      <c r="R8" s="399" t="s">
        <v>135</v>
      </c>
      <c r="S8" s="399">
        <v>70029</v>
      </c>
      <c r="T8" s="399">
        <v>54.032220730521736</v>
      </c>
      <c r="U8" s="399">
        <v>54.032220730521736</v>
      </c>
      <c r="V8" s="399">
        <v>100</v>
      </c>
    </row>
    <row r="9" spans="1:36" ht="13.5" thickBot="1" x14ac:dyDescent="0.25">
      <c r="A9" s="439" t="s">
        <v>133</v>
      </c>
      <c r="B9" s="440">
        <v>118140</v>
      </c>
      <c r="C9" s="441">
        <v>56067</v>
      </c>
      <c r="D9" s="441">
        <v>49457</v>
      </c>
      <c r="E9" s="442">
        <v>2.107121836374338</v>
      </c>
      <c r="F9" s="441">
        <v>94762</v>
      </c>
      <c r="G9" s="443">
        <v>0.80211613340104959</v>
      </c>
      <c r="H9" s="441">
        <v>29134</v>
      </c>
      <c r="I9" s="441">
        <v>21081</v>
      </c>
      <c r="J9" s="442">
        <v>1.3820027512926332</v>
      </c>
      <c r="K9" s="441">
        <v>21989</v>
      </c>
      <c r="L9" s="441">
        <v>20364</v>
      </c>
      <c r="M9" s="442">
        <v>1.0797976821842468</v>
      </c>
      <c r="N9" s="444">
        <v>0.37599657552571031</v>
      </c>
      <c r="O9" s="448">
        <f>I9/D9</f>
        <v>0.4262490648442081</v>
      </c>
      <c r="Q9" s="399" t="s">
        <v>131</v>
      </c>
    </row>
    <row r="10" spans="1:36" ht="13.5" thickBot="1" x14ac:dyDescent="0.25">
      <c r="A10" s="287" t="s">
        <v>6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433"/>
      <c r="O10" s="434"/>
      <c r="S10" s="399" t="s">
        <v>59</v>
      </c>
      <c r="T10" s="399" t="s">
        <v>60</v>
      </c>
      <c r="U10" s="399" t="s">
        <v>61</v>
      </c>
      <c r="V10" s="399" t="s">
        <v>57</v>
      </c>
    </row>
    <row r="11" spans="1:36" x14ac:dyDescent="0.2">
      <c r="A11" s="259" t="s">
        <v>132</v>
      </c>
      <c r="B11" s="435">
        <v>103996</v>
      </c>
      <c r="C11" s="321">
        <v>48267</v>
      </c>
      <c r="D11" s="321">
        <v>43138</v>
      </c>
      <c r="E11" s="436">
        <v>2.1545983798454431</v>
      </c>
      <c r="F11" s="321">
        <v>82975</v>
      </c>
      <c r="G11" s="330">
        <v>0.79786722566252544</v>
      </c>
      <c r="H11" s="321">
        <v>40986</v>
      </c>
      <c r="I11" s="321">
        <v>29092</v>
      </c>
      <c r="J11" s="436">
        <v>1.4088409184655575</v>
      </c>
      <c r="K11" s="321">
        <v>30064</v>
      </c>
      <c r="L11" s="321">
        <v>27842</v>
      </c>
      <c r="M11" s="436">
        <v>1.0798074850944617</v>
      </c>
      <c r="N11" s="437">
        <v>0.60273064412538591</v>
      </c>
      <c r="O11" s="447">
        <f>I11/D11</f>
        <v>0.6743938059251704</v>
      </c>
      <c r="Q11" s="399" t="s">
        <v>62</v>
      </c>
      <c r="R11" s="399" t="s">
        <v>54</v>
      </c>
      <c r="S11" s="399">
        <v>2</v>
      </c>
      <c r="T11" s="399">
        <v>2.2207910457705034E-3</v>
      </c>
      <c r="U11" s="399">
        <v>2.2207910457705034E-3</v>
      </c>
      <c r="V11" s="399">
        <v>2.2207910457705034E-3</v>
      </c>
    </row>
    <row r="12" spans="1:36" ht="13.5" thickBot="1" x14ac:dyDescent="0.25">
      <c r="A12" s="439" t="s">
        <v>133</v>
      </c>
      <c r="B12" s="440">
        <v>133394</v>
      </c>
      <c r="C12" s="441">
        <v>56715</v>
      </c>
      <c r="D12" s="441">
        <v>51213</v>
      </c>
      <c r="E12" s="442">
        <v>2.3520056422463194</v>
      </c>
      <c r="F12" s="441">
        <v>109592</v>
      </c>
      <c r="G12" s="443">
        <v>0.82156618738473997</v>
      </c>
      <c r="H12" s="441">
        <v>37328</v>
      </c>
      <c r="I12" s="441">
        <v>25578</v>
      </c>
      <c r="J12" s="442">
        <v>1.4593791539604348</v>
      </c>
      <c r="K12" s="441">
        <v>27023</v>
      </c>
      <c r="L12" s="441">
        <v>24680</v>
      </c>
      <c r="M12" s="442">
        <v>1.0949351701782819</v>
      </c>
      <c r="N12" s="444">
        <v>0.45099180111081727</v>
      </c>
      <c r="O12" s="448">
        <f>I12/D12</f>
        <v>0.49944350067365706</v>
      </c>
    </row>
    <row r="13" spans="1:36" ht="13.5" thickBot="1" x14ac:dyDescent="0.25">
      <c r="A13" s="287" t="s">
        <v>7</v>
      </c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433"/>
      <c r="O13" s="434"/>
    </row>
    <row r="14" spans="1:36" x14ac:dyDescent="0.2">
      <c r="A14" s="259" t="s">
        <v>132</v>
      </c>
      <c r="B14" s="435">
        <v>102894</v>
      </c>
      <c r="C14" s="321">
        <v>50721</v>
      </c>
      <c r="D14" s="321">
        <v>45627</v>
      </c>
      <c r="E14" s="436">
        <v>2.0286271958360445</v>
      </c>
      <c r="F14" s="321">
        <v>83932</v>
      </c>
      <c r="G14" s="330">
        <v>0.81571325830466301</v>
      </c>
      <c r="H14" s="321">
        <v>46210</v>
      </c>
      <c r="I14" s="321">
        <v>32049</v>
      </c>
      <c r="J14" s="436">
        <v>1.4418546600517956</v>
      </c>
      <c r="K14" s="321">
        <v>33200</v>
      </c>
      <c r="L14" s="321">
        <v>30479</v>
      </c>
      <c r="M14" s="436">
        <v>1.0892745824994259</v>
      </c>
      <c r="N14" s="437">
        <v>0.6318684568521914</v>
      </c>
      <c r="O14" s="447">
        <f>I14/D14</f>
        <v>0.70241304490762047</v>
      </c>
    </row>
    <row r="15" spans="1:36" ht="13.5" thickBot="1" x14ac:dyDescent="0.25">
      <c r="A15" s="439" t="s">
        <v>133</v>
      </c>
      <c r="B15" s="440">
        <v>131122</v>
      </c>
      <c r="C15" s="441">
        <v>58123</v>
      </c>
      <c r="D15" s="441">
        <v>52706</v>
      </c>
      <c r="E15" s="442">
        <v>2.2559399893329664</v>
      </c>
      <c r="F15" s="441">
        <v>107872</v>
      </c>
      <c r="G15" s="443">
        <v>0.8226842177514071</v>
      </c>
      <c r="H15" s="441">
        <v>42061</v>
      </c>
      <c r="I15" s="441">
        <v>29024</v>
      </c>
      <c r="J15" s="442">
        <v>1.4491799889746417</v>
      </c>
      <c r="K15" s="441">
        <v>30911</v>
      </c>
      <c r="L15" s="441">
        <v>27863</v>
      </c>
      <c r="M15" s="442">
        <v>1.1093923841653806</v>
      </c>
      <c r="N15" s="444">
        <v>0.49935481650981539</v>
      </c>
      <c r="O15" s="448">
        <f>I15/D15</f>
        <v>0.55067734223807541</v>
      </c>
    </row>
    <row r="16" spans="1:36" ht="13.5" thickBot="1" x14ac:dyDescent="0.25">
      <c r="A16" s="449" t="s">
        <v>8</v>
      </c>
      <c r="B16" s="450"/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1"/>
      <c r="O16" s="452"/>
    </row>
    <row r="17" spans="1:16" x14ac:dyDescent="0.2">
      <c r="A17" s="259" t="s">
        <v>132</v>
      </c>
      <c r="B17" s="435">
        <v>110051</v>
      </c>
      <c r="C17" s="321">
        <v>55338</v>
      </c>
      <c r="D17" s="321">
        <v>50153</v>
      </c>
      <c r="E17" s="436">
        <f>B17/C17</f>
        <v>1.9887057718023782</v>
      </c>
      <c r="F17" s="321">
        <v>89698</v>
      </c>
      <c r="G17" s="330">
        <f>F17/B17</f>
        <v>0.81505847288984201</v>
      </c>
      <c r="H17" s="321">
        <v>51026</v>
      </c>
      <c r="I17" s="321">
        <v>36482</v>
      </c>
      <c r="J17" s="453">
        <f>H17/I17</f>
        <v>1.3986623540376075</v>
      </c>
      <c r="K17" s="454">
        <v>36829</v>
      </c>
      <c r="L17" s="321">
        <v>34826</v>
      </c>
      <c r="M17" s="453">
        <f>K17/L17</f>
        <v>1.0575145006604261</v>
      </c>
      <c r="N17" s="455">
        <v>0.65925765296902672</v>
      </c>
      <c r="O17" s="447">
        <f>I17/D17</f>
        <v>0.72741411281478674</v>
      </c>
    </row>
    <row r="18" spans="1:16" ht="13.5" thickBot="1" x14ac:dyDescent="0.25">
      <c r="A18" s="439" t="s">
        <v>133</v>
      </c>
      <c r="B18" s="440">
        <v>143211</v>
      </c>
      <c r="C18" s="441">
        <v>62206</v>
      </c>
      <c r="D18" s="441">
        <v>57016</v>
      </c>
      <c r="E18" s="442">
        <f>B18/C18</f>
        <v>2.3022055750249173</v>
      </c>
      <c r="F18" s="441">
        <v>119791</v>
      </c>
      <c r="G18" s="443">
        <f>F18/B18</f>
        <v>0.83646507600673137</v>
      </c>
      <c r="H18" s="441">
        <v>47970</v>
      </c>
      <c r="I18" s="441">
        <v>33100</v>
      </c>
      <c r="J18" s="456">
        <f>H18/I18</f>
        <v>1.4492447129909365</v>
      </c>
      <c r="K18" s="457">
        <v>33574</v>
      </c>
      <c r="L18" s="441">
        <v>31691</v>
      </c>
      <c r="M18" s="456">
        <f>K18/L18</f>
        <v>1.0594175002366601</v>
      </c>
      <c r="N18" s="458">
        <v>0.53210301257113457</v>
      </c>
      <c r="O18" s="448">
        <f>I18/D18</f>
        <v>0.58053879612740289</v>
      </c>
    </row>
    <row r="19" spans="1:16" ht="13.5" thickBot="1" x14ac:dyDescent="0.25">
      <c r="A19" s="449" t="s">
        <v>9</v>
      </c>
      <c r="B19" s="450"/>
      <c r="C19" s="450"/>
      <c r="D19" s="450"/>
      <c r="E19" s="450"/>
      <c r="F19" s="450"/>
      <c r="G19" s="450"/>
      <c r="H19" s="450"/>
      <c r="I19" s="450"/>
      <c r="J19" s="450"/>
      <c r="K19" s="450"/>
      <c r="L19" s="450"/>
      <c r="M19" s="450"/>
      <c r="N19" s="451"/>
      <c r="O19" s="452"/>
    </row>
    <row r="20" spans="1:16" x14ac:dyDescent="0.2">
      <c r="A20" s="259" t="s">
        <v>132</v>
      </c>
      <c r="B20" s="435">
        <v>118384</v>
      </c>
      <c r="C20" s="321">
        <v>58509</v>
      </c>
      <c r="D20" s="321">
        <v>53174</v>
      </c>
      <c r="E20" s="436">
        <v>2.0233468355295767</v>
      </c>
      <c r="F20" s="321">
        <v>98154</v>
      </c>
      <c r="G20" s="330">
        <v>0.82911542100283819</v>
      </c>
      <c r="H20" s="321">
        <v>53710</v>
      </c>
      <c r="I20" s="321">
        <v>38016</v>
      </c>
      <c r="J20" s="453">
        <v>1.4128261784511784</v>
      </c>
      <c r="K20" s="454">
        <v>38122</v>
      </c>
      <c r="L20" s="321">
        <v>36280</v>
      </c>
      <c r="M20" s="453">
        <v>1.0507717750826902</v>
      </c>
      <c r="N20" s="455">
        <v>0.64974619289340096</v>
      </c>
      <c r="O20" s="447">
        <v>0.71493587091435662</v>
      </c>
    </row>
    <row r="21" spans="1:16" ht="13.5" thickBot="1" x14ac:dyDescent="0.25">
      <c r="A21" s="439" t="s">
        <v>133</v>
      </c>
      <c r="B21" s="440">
        <v>166575</v>
      </c>
      <c r="C21" s="441">
        <v>71844</v>
      </c>
      <c r="D21" s="441">
        <v>66272</v>
      </c>
      <c r="E21" s="442">
        <v>2.3185652246534159</v>
      </c>
      <c r="F21" s="441">
        <v>142810</v>
      </c>
      <c r="G21" s="443">
        <v>0.85733153234278858</v>
      </c>
      <c r="H21" s="441">
        <v>55097</v>
      </c>
      <c r="I21" s="441">
        <v>37597</v>
      </c>
      <c r="J21" s="456">
        <v>1.4654626698938744</v>
      </c>
      <c r="K21" s="457">
        <v>38169</v>
      </c>
      <c r="L21" s="441">
        <v>35919</v>
      </c>
      <c r="M21" s="456">
        <v>1.0626409421197696</v>
      </c>
      <c r="N21" s="458">
        <v>0.52331440342965319</v>
      </c>
      <c r="O21" s="448">
        <v>0.56731349589570257</v>
      </c>
    </row>
    <row r="22" spans="1:16" ht="13.5" thickBot="1" x14ac:dyDescent="0.25">
      <c r="A22" s="449" t="s">
        <v>10</v>
      </c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1"/>
      <c r="O22" s="452"/>
    </row>
    <row r="23" spans="1:16" x14ac:dyDescent="0.2">
      <c r="A23" s="259" t="s">
        <v>132</v>
      </c>
      <c r="B23" s="435">
        <v>118170</v>
      </c>
      <c r="C23" s="321">
        <v>56655</v>
      </c>
      <c r="D23" s="321">
        <v>51429</v>
      </c>
      <c r="E23" s="436">
        <f>B23/C23</f>
        <v>2.0857823669579032</v>
      </c>
      <c r="F23" s="454">
        <v>97922</v>
      </c>
      <c r="G23" s="330">
        <f>F23/B23</f>
        <v>0.82865363459422869</v>
      </c>
      <c r="H23" s="321">
        <v>55954</v>
      </c>
      <c r="I23" s="321">
        <v>38642</v>
      </c>
      <c r="J23" s="453">
        <f>H23/I23</f>
        <v>1.448009937373842</v>
      </c>
      <c r="K23" s="454">
        <v>39514</v>
      </c>
      <c r="L23" s="321">
        <v>36972</v>
      </c>
      <c r="M23" s="453">
        <f>K23/L23</f>
        <v>1.0687547333116953</v>
      </c>
      <c r="N23" s="455">
        <v>0.65925765296902672</v>
      </c>
      <c r="O23" s="447">
        <f>I23/D23</f>
        <v>0.75136596083921525</v>
      </c>
    </row>
    <row r="24" spans="1:16" ht="13.5" thickBot="1" x14ac:dyDescent="0.25">
      <c r="A24" s="459" t="s">
        <v>133</v>
      </c>
      <c r="B24" s="460">
        <v>176564</v>
      </c>
      <c r="C24" s="461">
        <v>74279</v>
      </c>
      <c r="D24" s="461">
        <v>68258</v>
      </c>
      <c r="E24" s="462">
        <f>B24/C24</f>
        <v>2.3770379245816451</v>
      </c>
      <c r="F24" s="104">
        <v>150815</v>
      </c>
      <c r="G24" s="132">
        <f>F24/B24</f>
        <v>0.85416619469427513</v>
      </c>
      <c r="H24" s="104">
        <v>61921</v>
      </c>
      <c r="I24" s="461">
        <v>41344</v>
      </c>
      <c r="J24" s="463">
        <f>H24/I24</f>
        <v>1.497702205882353</v>
      </c>
      <c r="K24" s="104">
        <v>42005</v>
      </c>
      <c r="L24" s="461">
        <v>39237</v>
      </c>
      <c r="M24" s="463">
        <f>K24/L24</f>
        <v>1.0705456584346407</v>
      </c>
      <c r="N24" s="464">
        <v>0.53210301257113457</v>
      </c>
      <c r="O24" s="465">
        <f>I24/D24</f>
        <v>0.60570189574848365</v>
      </c>
    </row>
    <row r="25" spans="1:16" ht="13.5" thickBot="1" x14ac:dyDescent="0.25">
      <c r="A25" s="287" t="s">
        <v>11</v>
      </c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433"/>
      <c r="O25" s="434"/>
      <c r="P25" s="8" t="s">
        <v>54</v>
      </c>
    </row>
    <row r="26" spans="1:16" x14ac:dyDescent="0.2">
      <c r="A26" s="259" t="s">
        <v>132</v>
      </c>
      <c r="B26" s="435">
        <v>119427</v>
      </c>
      <c r="C26" s="321">
        <v>59081</v>
      </c>
      <c r="D26" s="321">
        <v>54203</v>
      </c>
      <c r="E26" s="436">
        <v>2.0214112828151181</v>
      </c>
      <c r="F26" s="454">
        <v>99498</v>
      </c>
      <c r="G26" s="330">
        <v>0.83312818709337089</v>
      </c>
      <c r="H26" s="321">
        <v>59570</v>
      </c>
      <c r="I26" s="321">
        <v>42299</v>
      </c>
      <c r="J26" s="453">
        <v>1.408307525000591</v>
      </c>
      <c r="K26" s="454">
        <v>42576</v>
      </c>
      <c r="L26" s="321">
        <v>40642</v>
      </c>
      <c r="M26" s="453">
        <v>1.0475862408346046</v>
      </c>
      <c r="N26" s="455">
        <v>0.71594928995785445</v>
      </c>
      <c r="O26" s="447">
        <v>0.78038115971440691</v>
      </c>
    </row>
    <row r="27" spans="1:16" ht="13.5" thickBot="1" x14ac:dyDescent="0.25">
      <c r="A27" s="459" t="s">
        <v>133</v>
      </c>
      <c r="B27" s="460">
        <v>183859</v>
      </c>
      <c r="C27" s="461">
        <v>78755</v>
      </c>
      <c r="D27" s="461">
        <v>72922</v>
      </c>
      <c r="E27" s="462">
        <v>2.3345692336994475</v>
      </c>
      <c r="F27" s="104">
        <v>157445</v>
      </c>
      <c r="G27" s="132">
        <v>0.85633556149005485</v>
      </c>
      <c r="H27" s="104">
        <v>70029</v>
      </c>
      <c r="I27" s="461">
        <v>46776</v>
      </c>
      <c r="J27" s="463">
        <v>1.4971139045664443</v>
      </c>
      <c r="K27" s="104">
        <v>47480</v>
      </c>
      <c r="L27" s="461">
        <v>44840</v>
      </c>
      <c r="M27" s="463">
        <v>1.0588760035682427</v>
      </c>
      <c r="N27" s="464">
        <v>0.59394324169893975</v>
      </c>
      <c r="O27" s="465">
        <v>0.64145251090205968</v>
      </c>
    </row>
    <row r="28" spans="1:16" ht="13.5" thickBot="1" x14ac:dyDescent="0.25">
      <c r="A28" s="287" t="s">
        <v>12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433"/>
      <c r="O28" s="434"/>
    </row>
    <row r="29" spans="1:16" x14ac:dyDescent="0.2">
      <c r="A29" s="259" t="s">
        <v>132</v>
      </c>
      <c r="B29" s="435">
        <v>127380</v>
      </c>
      <c r="C29" s="321">
        <v>63262</v>
      </c>
      <c r="D29" s="321">
        <v>58023</v>
      </c>
      <c r="E29" s="436">
        <v>2.0135310296860673</v>
      </c>
      <c r="F29" s="454">
        <v>105956</v>
      </c>
      <c r="G29" s="330">
        <v>0.83181033129219661</v>
      </c>
      <c r="H29" s="321">
        <v>63578</v>
      </c>
      <c r="I29" s="321">
        <v>46100</v>
      </c>
      <c r="J29" s="453">
        <v>1.3791323210412147</v>
      </c>
      <c r="K29" s="454">
        <v>46099</v>
      </c>
      <c r="L29" s="321">
        <v>43882</v>
      </c>
      <c r="M29" s="453">
        <v>1.0505218540631693</v>
      </c>
      <c r="N29" s="455">
        <v>0.65925765296902672</v>
      </c>
      <c r="O29" s="447">
        <v>0.79451252089688573</v>
      </c>
    </row>
    <row r="30" spans="1:16" ht="13.5" thickBot="1" x14ac:dyDescent="0.25">
      <c r="A30" s="466" t="s">
        <v>133</v>
      </c>
      <c r="B30" s="467">
        <v>196272</v>
      </c>
      <c r="C30" s="468">
        <v>83538</v>
      </c>
      <c r="D30" s="468">
        <v>77208</v>
      </c>
      <c r="E30" s="469">
        <v>2.3494936436112908</v>
      </c>
      <c r="F30" s="112">
        <v>168460</v>
      </c>
      <c r="G30" s="134">
        <v>0.85829868753566474</v>
      </c>
      <c r="H30" s="112">
        <v>76176</v>
      </c>
      <c r="I30" s="468">
        <v>51090</v>
      </c>
      <c r="J30" s="470">
        <v>1.491015854374633</v>
      </c>
      <c r="K30" s="112">
        <v>51820</v>
      </c>
      <c r="L30" s="468">
        <v>48845</v>
      </c>
      <c r="M30" s="470">
        <v>1.0609069505578872</v>
      </c>
      <c r="N30" s="471">
        <v>0.53210301257113457</v>
      </c>
      <c r="O30" s="472">
        <v>0.66171899285048186</v>
      </c>
    </row>
    <row r="31" spans="1:16" ht="14.25" thickTop="1" thickBot="1" x14ac:dyDescent="0.25">
      <c r="A31" s="287" t="s">
        <v>13</v>
      </c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433"/>
      <c r="O31" s="434"/>
    </row>
    <row r="32" spans="1:16" x14ac:dyDescent="0.2">
      <c r="A32" s="259" t="s">
        <v>132</v>
      </c>
      <c r="B32" s="435">
        <v>124142</v>
      </c>
      <c r="C32" s="321">
        <v>63599</v>
      </c>
      <c r="D32" s="321">
        <v>58762</v>
      </c>
      <c r="E32" s="436">
        <f>B32/C32</f>
        <v>1.9519489300146229</v>
      </c>
      <c r="F32" s="454">
        <v>104290</v>
      </c>
      <c r="G32" s="330">
        <f>F32/B32</f>
        <v>0.84008635272510512</v>
      </c>
      <c r="H32" s="321">
        <v>66799</v>
      </c>
      <c r="I32" s="321">
        <v>48742</v>
      </c>
      <c r="J32" s="453">
        <f>H32/I32</f>
        <v>1.3704607935661237</v>
      </c>
      <c r="K32" s="454">
        <v>48572</v>
      </c>
      <c r="L32" s="321">
        <v>46297</v>
      </c>
      <c r="M32" s="453">
        <f>K32/L32</f>
        <v>1.0491392530833532</v>
      </c>
      <c r="N32" s="455">
        <f>I32/C32</f>
        <v>0.76639569804556673</v>
      </c>
      <c r="O32" s="447">
        <f>I32/D32</f>
        <v>0.82948163779313167</v>
      </c>
    </row>
    <row r="33" spans="1:15" ht="13.5" thickBot="1" x14ac:dyDescent="0.25">
      <c r="A33" s="466" t="s">
        <v>133</v>
      </c>
      <c r="B33" s="467">
        <v>195890</v>
      </c>
      <c r="C33" s="468">
        <v>83677</v>
      </c>
      <c r="D33" s="468">
        <v>77355</v>
      </c>
      <c r="E33" s="469">
        <f>B33/C33</f>
        <v>2.3410256103827813</v>
      </c>
      <c r="F33" s="112">
        <v>168956</v>
      </c>
      <c r="G33" s="134">
        <f>F33/B33</f>
        <v>0.86250446679258763</v>
      </c>
      <c r="H33" s="112">
        <v>81979</v>
      </c>
      <c r="I33" s="468">
        <v>55261</v>
      </c>
      <c r="J33" s="470">
        <f>H33/I33</f>
        <v>1.4834874504623514</v>
      </c>
      <c r="K33" s="112">
        <v>55690</v>
      </c>
      <c r="L33" s="468">
        <v>52429</v>
      </c>
      <c r="M33" s="470">
        <f>K33/L33</f>
        <v>1.0621984016479429</v>
      </c>
      <c r="N33" s="471">
        <f>I33/C33</f>
        <v>0.66040847544725556</v>
      </c>
      <c r="O33" s="472">
        <f>I33/D33</f>
        <v>0.71438174649343933</v>
      </c>
    </row>
    <row r="34" spans="1:15" ht="14.25" thickTop="1" thickBot="1" x14ac:dyDescent="0.25">
      <c r="A34" s="287" t="s">
        <v>14</v>
      </c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433"/>
      <c r="O34" s="434"/>
    </row>
    <row r="35" spans="1:15" x14ac:dyDescent="0.2">
      <c r="A35" s="259" t="s">
        <v>132</v>
      </c>
      <c r="B35" s="435">
        <v>126005</v>
      </c>
      <c r="C35" s="321">
        <v>63535</v>
      </c>
      <c r="D35" s="321">
        <v>59373</v>
      </c>
      <c r="E35" s="436">
        <f>B35/C35</f>
        <v>1.9832375855827498</v>
      </c>
      <c r="F35" s="454">
        <v>108521</v>
      </c>
      <c r="G35" s="330">
        <f>F35/B35</f>
        <v>0.86124360144438716</v>
      </c>
      <c r="H35" s="321">
        <v>68256</v>
      </c>
      <c r="I35" s="321">
        <v>49482</v>
      </c>
      <c r="J35" s="453">
        <f>H35/I35</f>
        <v>1.3794106947981084</v>
      </c>
      <c r="K35" s="454">
        <v>48911</v>
      </c>
      <c r="L35" s="321">
        <v>46748</v>
      </c>
      <c r="M35" s="453">
        <f>K35/L35</f>
        <v>1.0462693591169676</v>
      </c>
      <c r="N35" s="455">
        <f>I35/C35</f>
        <v>0.77881482647359723</v>
      </c>
      <c r="O35" s="447">
        <f>I35/D35</f>
        <v>0.8334091253600121</v>
      </c>
    </row>
    <row r="36" spans="1:15" ht="13.5" thickBot="1" x14ac:dyDescent="0.25">
      <c r="A36" s="466" t="s">
        <v>133</v>
      </c>
      <c r="B36" s="467">
        <v>198426</v>
      </c>
      <c r="C36" s="468">
        <v>83085</v>
      </c>
      <c r="D36" s="468">
        <v>77394</v>
      </c>
      <c r="E36" s="469">
        <f>B36/C36</f>
        <v>2.3882289221881208</v>
      </c>
      <c r="F36" s="112">
        <v>173089</v>
      </c>
      <c r="G36" s="134">
        <f>F36/B36</f>
        <v>0.87231008033221458</v>
      </c>
      <c r="H36" s="112">
        <v>82921</v>
      </c>
      <c r="I36" s="468">
        <v>56088</v>
      </c>
      <c r="J36" s="470">
        <f>H36/I36</f>
        <v>1.4784089288261304</v>
      </c>
      <c r="K36" s="112">
        <v>56156</v>
      </c>
      <c r="L36" s="468">
        <v>53070</v>
      </c>
      <c r="M36" s="470">
        <f>K36/L36</f>
        <v>1.0581496137177313</v>
      </c>
      <c r="N36" s="471">
        <f>I36/C36</f>
        <v>0.67506770175121866</v>
      </c>
      <c r="O36" s="472">
        <f>I36/D36</f>
        <v>0.72470734165439177</v>
      </c>
    </row>
    <row r="37" spans="1:15" ht="14.25" thickTop="1" thickBot="1" x14ac:dyDescent="0.25">
      <c r="A37" s="287" t="s">
        <v>15</v>
      </c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433"/>
      <c r="O37" s="434"/>
    </row>
    <row r="38" spans="1:15" x14ac:dyDescent="0.2">
      <c r="A38" s="259" t="s">
        <v>132</v>
      </c>
      <c r="B38" s="435">
        <v>129675</v>
      </c>
      <c r="C38" s="321">
        <v>66031</v>
      </c>
      <c r="D38" s="321">
        <v>61455</v>
      </c>
      <c r="E38" s="436">
        <f>B38/C38</f>
        <v>1.9638503127318987</v>
      </c>
      <c r="F38" s="454">
        <v>111957</v>
      </c>
      <c r="G38" s="330">
        <f>F38/B38</f>
        <v>0.8633661075766339</v>
      </c>
      <c r="H38" s="321">
        <v>68803</v>
      </c>
      <c r="I38" s="321">
        <v>50357</v>
      </c>
      <c r="J38" s="453">
        <f>H38/I38</f>
        <v>1.3663045852612348</v>
      </c>
      <c r="K38" s="454">
        <v>49711</v>
      </c>
      <c r="L38" s="321">
        <v>47585</v>
      </c>
      <c r="M38" s="453">
        <f>K38/L38</f>
        <v>1.0446779447304824</v>
      </c>
      <c r="N38" s="455">
        <f>I38/C38</f>
        <v>0.76262664506065336</v>
      </c>
      <c r="O38" s="447">
        <f>I38/D38</f>
        <v>0.81941257830933201</v>
      </c>
    </row>
    <row r="39" spans="1:15" ht="13.5" thickBot="1" x14ac:dyDescent="0.25">
      <c r="A39" s="466" t="s">
        <v>133</v>
      </c>
      <c r="B39" s="467">
        <v>201729</v>
      </c>
      <c r="C39" s="468">
        <v>84557</v>
      </c>
      <c r="D39" s="468">
        <v>78617</v>
      </c>
      <c r="E39" s="469">
        <f>B39/C39</f>
        <v>2.3857161441394563</v>
      </c>
      <c r="F39" s="112">
        <v>176911</v>
      </c>
      <c r="G39" s="134">
        <f>F39/B39</f>
        <v>0.87697356354316935</v>
      </c>
      <c r="H39" s="112">
        <v>82218</v>
      </c>
      <c r="I39" s="468">
        <v>56080</v>
      </c>
      <c r="J39" s="470">
        <f>H39/I39</f>
        <v>1.4660841654778887</v>
      </c>
      <c r="K39" s="112">
        <v>56335</v>
      </c>
      <c r="L39" s="468">
        <v>53091</v>
      </c>
      <c r="M39" s="470">
        <f>K39/L39</f>
        <v>1.0611026350982276</v>
      </c>
      <c r="N39" s="471">
        <f>I39/C39</f>
        <v>0.66322125903236873</v>
      </c>
      <c r="O39" s="472">
        <f>I39/D39</f>
        <v>0.71333172214660956</v>
      </c>
    </row>
    <row r="40" spans="1:15" ht="14.25" thickTop="1" thickBot="1" x14ac:dyDescent="0.25">
      <c r="A40" s="287" t="s">
        <v>16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433"/>
      <c r="O40" s="434"/>
    </row>
    <row r="41" spans="1:15" x14ac:dyDescent="0.2">
      <c r="A41" s="259" t="s">
        <v>132</v>
      </c>
      <c r="B41" s="435">
        <v>128373</v>
      </c>
      <c r="C41" s="321">
        <v>64467</v>
      </c>
      <c r="D41" s="321">
        <v>60051</v>
      </c>
      <c r="E41" s="436">
        <f>B41/C41</f>
        <v>1.9912978733305413</v>
      </c>
      <c r="F41" s="454">
        <v>111495</v>
      </c>
      <c r="G41" s="330">
        <f>F41/B41</f>
        <v>0.86852375499520929</v>
      </c>
      <c r="H41" s="321">
        <v>65781</v>
      </c>
      <c r="I41" s="321">
        <v>49038</v>
      </c>
      <c r="J41" s="453">
        <f>H41/I41</f>
        <v>1.3414290958032546</v>
      </c>
      <c r="K41" s="454">
        <v>48526</v>
      </c>
      <c r="L41" s="321">
        <v>46278</v>
      </c>
      <c r="M41" s="453">
        <f>K41/L41</f>
        <v>1.0485759972341069</v>
      </c>
      <c r="N41" s="455">
        <f>I41/C41</f>
        <v>0.76066824887151563</v>
      </c>
      <c r="O41" s="447">
        <f>I41/D41</f>
        <v>0.81660588499775189</v>
      </c>
    </row>
    <row r="42" spans="1:15" ht="13.5" thickBot="1" x14ac:dyDescent="0.25">
      <c r="A42" s="466" t="s">
        <v>133</v>
      </c>
      <c r="B42" s="467">
        <v>201690</v>
      </c>
      <c r="C42" s="468">
        <v>85146</v>
      </c>
      <c r="D42" s="468">
        <v>79229</v>
      </c>
      <c r="E42" s="469">
        <f>B42/C42</f>
        <v>2.3687548446198297</v>
      </c>
      <c r="F42" s="112">
        <v>177084</v>
      </c>
      <c r="G42" s="134">
        <f>F42/B42</f>
        <v>0.87800089245872381</v>
      </c>
      <c r="H42" s="112">
        <v>77168</v>
      </c>
      <c r="I42" s="468">
        <v>54723</v>
      </c>
      <c r="J42" s="470">
        <f>H42/I42</f>
        <v>1.4101566069111708</v>
      </c>
      <c r="K42" s="112">
        <v>54585</v>
      </c>
      <c r="L42" s="468">
        <v>51559</v>
      </c>
      <c r="M42" s="470">
        <f>K42/L42</f>
        <v>1.0586900444151361</v>
      </c>
      <c r="N42" s="471">
        <f>I42/C42</f>
        <v>0.64269607497709813</v>
      </c>
      <c r="O42" s="472">
        <f>I42/D42</f>
        <v>0.69069406404220679</v>
      </c>
    </row>
    <row r="43" spans="1:15" ht="14.25" thickTop="1" thickBot="1" x14ac:dyDescent="0.25">
      <c r="A43" s="287" t="s">
        <v>17</v>
      </c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433"/>
      <c r="O43" s="434"/>
    </row>
    <row r="44" spans="1:15" x14ac:dyDescent="0.2">
      <c r="A44" s="259" t="s">
        <v>132</v>
      </c>
      <c r="B44" s="435">
        <v>119322</v>
      </c>
      <c r="C44" s="321">
        <v>60716</v>
      </c>
      <c r="D44" s="321">
        <v>56338</v>
      </c>
      <c r="E44" s="436">
        <f>B44/C44</f>
        <v>1.9652480400553396</v>
      </c>
      <c r="F44" s="454">
        <v>102562</v>
      </c>
      <c r="G44" s="330">
        <f>F44/B44</f>
        <v>0.85953973282378771</v>
      </c>
      <c r="H44" s="321">
        <v>61291</v>
      </c>
      <c r="I44" s="321">
        <v>45990</v>
      </c>
      <c r="J44" s="453">
        <f>H44/I44</f>
        <v>1.3327027614698848</v>
      </c>
      <c r="K44" s="454">
        <v>44946</v>
      </c>
      <c r="L44" s="321">
        <v>43239</v>
      </c>
      <c r="M44" s="453">
        <f>K44/L44</f>
        <v>1.0394782488031638</v>
      </c>
      <c r="N44" s="455">
        <f>I44/C44</f>
        <v>0.75746096580802424</v>
      </c>
      <c r="O44" s="447">
        <f>I44/D44</f>
        <v>0.81632290816145403</v>
      </c>
    </row>
    <row r="45" spans="1:15" ht="13.5" thickBot="1" x14ac:dyDescent="0.25">
      <c r="A45" s="466" t="s">
        <v>133</v>
      </c>
      <c r="B45" s="467">
        <v>190123</v>
      </c>
      <c r="C45" s="468">
        <v>80338</v>
      </c>
      <c r="D45" s="468">
        <v>74390</v>
      </c>
      <c r="E45" s="469">
        <f>B45/C45</f>
        <v>2.3665388732604744</v>
      </c>
      <c r="F45" s="112">
        <v>166147</v>
      </c>
      <c r="G45" s="134">
        <f>F45/B45</f>
        <v>0.87389216454610963</v>
      </c>
      <c r="H45" s="112">
        <v>73777</v>
      </c>
      <c r="I45" s="468">
        <v>52271</v>
      </c>
      <c r="J45" s="470">
        <f>H45/I45</f>
        <v>1.411432725603107</v>
      </c>
      <c r="K45" s="112">
        <v>51411</v>
      </c>
      <c r="L45" s="468">
        <v>49189</v>
      </c>
      <c r="M45" s="470">
        <f>K45/L45</f>
        <v>1.045172701213686</v>
      </c>
      <c r="N45" s="471">
        <f>I45/C45</f>
        <v>0.65063855211730437</v>
      </c>
      <c r="O45" s="472">
        <f>I45/D45</f>
        <v>0.70266164807097731</v>
      </c>
    </row>
    <row r="46" spans="1:15" ht="14.25" thickTop="1" thickBot="1" x14ac:dyDescent="0.25">
      <c r="A46" s="287" t="s">
        <v>35</v>
      </c>
      <c r="B46" s="288"/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433"/>
      <c r="O46" s="434"/>
    </row>
    <row r="47" spans="1:15" x14ac:dyDescent="0.2">
      <c r="A47" s="259" t="s">
        <v>132</v>
      </c>
      <c r="B47" s="435">
        <v>113016</v>
      </c>
      <c r="C47" s="321">
        <v>57771</v>
      </c>
      <c r="D47" s="321">
        <v>53421</v>
      </c>
      <c r="E47" s="436">
        <f>B47/C47</f>
        <v>1.9562756400270032</v>
      </c>
      <c r="F47" s="454">
        <v>96863</v>
      </c>
      <c r="G47" s="330">
        <f>F47/B47</f>
        <v>0.85707333474906211</v>
      </c>
      <c r="H47" s="321">
        <v>58345</v>
      </c>
      <c r="I47" s="321">
        <v>43768</v>
      </c>
      <c r="J47" s="453">
        <f>H47/I47</f>
        <v>1.3330515445074027</v>
      </c>
      <c r="K47" s="454">
        <v>42731</v>
      </c>
      <c r="L47" s="321">
        <v>41141</v>
      </c>
      <c r="M47" s="453">
        <f>K47/L47</f>
        <v>1.0386475778420554</v>
      </c>
      <c r="N47" s="455">
        <f>I47/C47</f>
        <v>0.75761195063267039</v>
      </c>
      <c r="O47" s="447">
        <f>I47/D47</f>
        <v>0.81930327024952732</v>
      </c>
    </row>
    <row r="48" spans="1:15" ht="13.5" thickBot="1" x14ac:dyDescent="0.25">
      <c r="A48" s="466" t="s">
        <v>133</v>
      </c>
      <c r="B48" s="467">
        <v>177883</v>
      </c>
      <c r="C48" s="468">
        <v>76486</v>
      </c>
      <c r="D48" s="468">
        <v>70345</v>
      </c>
      <c r="E48" s="469">
        <f>B48/C48</f>
        <v>2.3256935909839709</v>
      </c>
      <c r="F48" s="112">
        <v>153501</v>
      </c>
      <c r="G48" s="134">
        <f>F48/B48</f>
        <v>0.8629323768994227</v>
      </c>
      <c r="H48" s="112">
        <v>69777</v>
      </c>
      <c r="I48" s="468">
        <v>49946</v>
      </c>
      <c r="J48" s="470">
        <f>H48/I48</f>
        <v>1.3970488127177352</v>
      </c>
      <c r="K48" s="112">
        <v>48947</v>
      </c>
      <c r="L48" s="468">
        <v>46968</v>
      </c>
      <c r="M48" s="470">
        <f>K48/L48</f>
        <v>1.0421350706864247</v>
      </c>
      <c r="N48" s="471">
        <f>I48/C48</f>
        <v>0.65300839369296337</v>
      </c>
      <c r="O48" s="472">
        <f>I48/D48</f>
        <v>0.71001492643400388</v>
      </c>
    </row>
    <row r="49" spans="1:43" ht="14.25" thickTop="1" thickBot="1" x14ac:dyDescent="0.25">
      <c r="A49" s="287" t="s">
        <v>543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433"/>
      <c r="O49" s="434"/>
      <c r="Q49" s="8"/>
    </row>
    <row r="50" spans="1:43" x14ac:dyDescent="0.2">
      <c r="A50" s="259" t="s">
        <v>132</v>
      </c>
      <c r="B50" s="435">
        <v>100554</v>
      </c>
      <c r="C50" s="321">
        <v>52013</v>
      </c>
      <c r="D50" s="321">
        <v>47767</v>
      </c>
      <c r="E50" s="436">
        <f>B50/C50</f>
        <v>1.9332474573664276</v>
      </c>
      <c r="F50" s="454">
        <v>85911</v>
      </c>
      <c r="G50" s="330">
        <f>F50/B50</f>
        <v>0.85437675278954595</v>
      </c>
      <c r="H50" s="321">
        <v>52608</v>
      </c>
      <c r="I50" s="321">
        <v>39439</v>
      </c>
      <c r="J50" s="453">
        <f>H50/I50</f>
        <v>1.3339080605492026</v>
      </c>
      <c r="K50" s="454">
        <v>38174</v>
      </c>
      <c r="L50" s="321">
        <v>36797</v>
      </c>
      <c r="M50" s="453">
        <f>K50/L50</f>
        <v>1.0374215289289888</v>
      </c>
      <c r="N50" s="455">
        <f>I50/C50</f>
        <v>0.75825274450618119</v>
      </c>
      <c r="O50" s="447">
        <f>I50/D50</f>
        <v>0.8256536939728264</v>
      </c>
      <c r="Q50" s="8"/>
    </row>
    <row r="51" spans="1:43" ht="13.5" thickBot="1" x14ac:dyDescent="0.25">
      <c r="A51" s="466" t="s">
        <v>133</v>
      </c>
      <c r="B51" s="467">
        <v>159855</v>
      </c>
      <c r="C51" s="468">
        <v>69748</v>
      </c>
      <c r="D51" s="468">
        <v>63607</v>
      </c>
      <c r="E51" s="469">
        <f>B51/C51</f>
        <v>2.2918936743705913</v>
      </c>
      <c r="F51" s="112">
        <v>137393</v>
      </c>
      <c r="G51" s="134">
        <f>F51/B51</f>
        <v>0.85948515842482254</v>
      </c>
      <c r="H51" s="112">
        <v>63886</v>
      </c>
      <c r="I51" s="468">
        <v>45325</v>
      </c>
      <c r="J51" s="470">
        <f>H51/I51</f>
        <v>1.4095091009376723</v>
      </c>
      <c r="K51" s="112">
        <v>44184</v>
      </c>
      <c r="L51" s="468">
        <v>42276</v>
      </c>
      <c r="M51" s="470">
        <f>K51/L51</f>
        <v>1.0451319897814362</v>
      </c>
      <c r="N51" s="471">
        <f>I51/C51</f>
        <v>0.64983942191890809</v>
      </c>
      <c r="O51" s="472">
        <f>I51/D51</f>
        <v>0.71257880421966135</v>
      </c>
      <c r="Q51" s="8"/>
      <c r="AK51" s="399"/>
      <c r="AL51" s="399"/>
    </row>
    <row r="52" spans="1:43" ht="14.25" thickTop="1" thickBot="1" x14ac:dyDescent="0.25">
      <c r="A52" s="287" t="s">
        <v>545</v>
      </c>
      <c r="B52" s="288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433"/>
      <c r="O52" s="434"/>
      <c r="Q52" s="8"/>
      <c r="AK52" s="399"/>
      <c r="AL52" s="399"/>
    </row>
    <row r="53" spans="1:43" x14ac:dyDescent="0.2">
      <c r="A53" s="259" t="s">
        <v>132</v>
      </c>
      <c r="B53" s="435">
        <v>94092</v>
      </c>
      <c r="C53" s="321">
        <v>48633</v>
      </c>
      <c r="D53" s="321">
        <v>44839</v>
      </c>
      <c r="E53" s="436">
        <f>B53/C53</f>
        <v>1.9347356733082475</v>
      </c>
      <c r="F53" s="454">
        <v>80466</v>
      </c>
      <c r="G53" s="330">
        <f>F53/B53</f>
        <v>0.85518428771840327</v>
      </c>
      <c r="H53" s="321">
        <v>50561</v>
      </c>
      <c r="I53" s="321">
        <v>37609</v>
      </c>
      <c r="J53" s="453">
        <f>H53/I53</f>
        <v>1.3443856523704432</v>
      </c>
      <c r="K53" s="454">
        <v>36454</v>
      </c>
      <c r="L53" s="321">
        <v>35062</v>
      </c>
      <c r="M53" s="453">
        <f>K53/L53</f>
        <v>1.0397011009069648</v>
      </c>
      <c r="N53" s="455">
        <f>I53/C53</f>
        <v>0.77332264100507886</v>
      </c>
      <c r="O53" s="447">
        <f>I53/D53</f>
        <v>0.83875643970650549</v>
      </c>
      <c r="Q53" s="8"/>
      <c r="AK53" s="399"/>
      <c r="AL53" s="399"/>
    </row>
    <row r="54" spans="1:43" ht="13.5" thickBot="1" x14ac:dyDescent="0.25">
      <c r="A54" s="466" t="s">
        <v>133</v>
      </c>
      <c r="B54" s="467">
        <v>149551</v>
      </c>
      <c r="C54" s="468">
        <v>64460</v>
      </c>
      <c r="D54" s="468">
        <v>58603</v>
      </c>
      <c r="E54" s="469">
        <f>B54/C54</f>
        <v>2.3200589512876202</v>
      </c>
      <c r="F54" s="112">
        <v>127832</v>
      </c>
      <c r="G54" s="134">
        <f>F54/B54</f>
        <v>0.85477195070577927</v>
      </c>
      <c r="H54" s="112">
        <v>60207</v>
      </c>
      <c r="I54" s="468">
        <v>42693</v>
      </c>
      <c r="J54" s="470">
        <f>H54/I54</f>
        <v>1.4102311854402361</v>
      </c>
      <c r="K54" s="112">
        <v>41669</v>
      </c>
      <c r="L54" s="468">
        <v>39771</v>
      </c>
      <c r="M54" s="470">
        <f>K54/L54</f>
        <v>1.0477232154082121</v>
      </c>
      <c r="N54" s="471">
        <f>I54/C54</f>
        <v>0.66231771641327952</v>
      </c>
      <c r="O54" s="472">
        <f>I54/D54</f>
        <v>0.72851219220858998</v>
      </c>
      <c r="Q54" s="8"/>
      <c r="AK54" s="399"/>
      <c r="AL54" s="399"/>
    </row>
    <row r="55" spans="1:43" ht="14.25" thickTop="1" thickBot="1" x14ac:dyDescent="0.25">
      <c r="A55" s="287" t="s">
        <v>552</v>
      </c>
      <c r="B55" s="288"/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433"/>
      <c r="O55" s="434"/>
      <c r="Q55" s="8"/>
      <c r="AK55" s="399"/>
      <c r="AL55" s="399"/>
    </row>
    <row r="56" spans="1:43" x14ac:dyDescent="0.2">
      <c r="A56" s="259" t="s">
        <v>132</v>
      </c>
      <c r="B56" s="435">
        <v>85171</v>
      </c>
      <c r="C56" s="321">
        <v>43779</v>
      </c>
      <c r="D56" s="321">
        <v>40380</v>
      </c>
      <c r="E56" s="436">
        <f>B56/C56</f>
        <v>1.9454761415290436</v>
      </c>
      <c r="F56" s="454">
        <v>72713</v>
      </c>
      <c r="G56" s="330">
        <f>F56/B56</f>
        <v>0.85372955583473253</v>
      </c>
      <c r="H56" s="321">
        <v>46094</v>
      </c>
      <c r="I56" s="321">
        <v>34256</v>
      </c>
      <c r="J56" s="453">
        <f>H56/I56</f>
        <v>1.3455744978981785</v>
      </c>
      <c r="K56" s="454">
        <v>33247</v>
      </c>
      <c r="L56" s="321">
        <v>32029</v>
      </c>
      <c r="M56" s="453">
        <f>K56/L56</f>
        <v>1.0380280370913859</v>
      </c>
      <c r="N56" s="455">
        <f>I56/C56</f>
        <v>0.78247561616300054</v>
      </c>
      <c r="O56" s="447">
        <f>I56/D56</f>
        <v>0.84834076275383852</v>
      </c>
      <c r="Q56" s="8"/>
      <c r="AK56" s="399"/>
      <c r="AL56" s="399"/>
    </row>
    <row r="57" spans="1:43" ht="13.5" thickBot="1" x14ac:dyDescent="0.25">
      <c r="A57" s="466" t="s">
        <v>133</v>
      </c>
      <c r="B57" s="467">
        <v>138921</v>
      </c>
      <c r="C57" s="468">
        <v>59012</v>
      </c>
      <c r="D57" s="468">
        <v>53688</v>
      </c>
      <c r="E57" s="469">
        <f>B57/C57</f>
        <v>2.3541144174066293</v>
      </c>
      <c r="F57" s="112">
        <v>118105</v>
      </c>
      <c r="G57" s="134">
        <f>F57/B57</f>
        <v>0.85015944313674674</v>
      </c>
      <c r="H57" s="112">
        <v>57440</v>
      </c>
      <c r="I57" s="468">
        <v>40511</v>
      </c>
      <c r="J57" s="470">
        <f>H57/I57</f>
        <v>1.417886499962973</v>
      </c>
      <c r="K57" s="112">
        <v>39481</v>
      </c>
      <c r="L57" s="468">
        <v>37810</v>
      </c>
      <c r="M57" s="470">
        <f>K57/L57</f>
        <v>1.0441946574980163</v>
      </c>
      <c r="N57" s="471">
        <f>I57/C57</f>
        <v>0.68648749406900289</v>
      </c>
      <c r="O57" s="472">
        <f>I57/D57</f>
        <v>0.75456340336760541</v>
      </c>
      <c r="Q57" s="8"/>
      <c r="AK57" s="399"/>
      <c r="AL57" s="399"/>
    </row>
    <row r="58" spans="1:43" ht="14.25" thickTop="1" thickBot="1" x14ac:dyDescent="0.25">
      <c r="A58" s="287" t="s">
        <v>562</v>
      </c>
      <c r="B58" s="288"/>
      <c r="C58" s="288"/>
      <c r="D58" s="288"/>
      <c r="E58" s="288"/>
      <c r="F58" s="288"/>
      <c r="G58" s="288"/>
      <c r="H58" s="288"/>
      <c r="I58" s="288"/>
      <c r="J58" s="288"/>
      <c r="K58" s="288"/>
      <c r="L58" s="288"/>
      <c r="M58" s="288"/>
      <c r="N58" s="433"/>
      <c r="O58" s="434"/>
      <c r="Q58" s="8"/>
      <c r="AK58" s="399"/>
      <c r="AL58" s="399"/>
    </row>
    <row r="59" spans="1:43" x14ac:dyDescent="0.2">
      <c r="A59" s="259" t="s">
        <v>132</v>
      </c>
      <c r="B59" s="435">
        <v>81013</v>
      </c>
      <c r="C59" s="321">
        <v>42112</v>
      </c>
      <c r="D59" s="321">
        <v>39256</v>
      </c>
      <c r="E59" s="436">
        <f>B59/C59</f>
        <v>1.9237509498480243</v>
      </c>
      <c r="F59" s="454">
        <v>70086</v>
      </c>
      <c r="G59" s="330">
        <f>F59/B59</f>
        <v>0.86512041277325857</v>
      </c>
      <c r="H59" s="321">
        <v>44930</v>
      </c>
      <c r="I59" s="321">
        <v>33897</v>
      </c>
      <c r="J59" s="453">
        <f>H59/I59</f>
        <v>1.3254860312122017</v>
      </c>
      <c r="K59" s="454">
        <v>33065</v>
      </c>
      <c r="L59" s="321">
        <v>31943</v>
      </c>
      <c r="M59" s="453">
        <f>K59/L59</f>
        <v>1.0351250665247471</v>
      </c>
      <c r="N59" s="455">
        <f>I59/C59</f>
        <v>0.80492496200607899</v>
      </c>
      <c r="O59" s="447">
        <f>I59/D59</f>
        <v>0.86348583656001632</v>
      </c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3" ht="13.5" thickBot="1" x14ac:dyDescent="0.25">
      <c r="A60" s="466" t="s">
        <v>133</v>
      </c>
      <c r="B60" s="467">
        <v>132277</v>
      </c>
      <c r="C60" s="468">
        <v>55886</v>
      </c>
      <c r="D60" s="468">
        <v>51272</v>
      </c>
      <c r="E60" s="469">
        <f>B60/C60</f>
        <v>2.3669076333965573</v>
      </c>
      <c r="F60" s="112">
        <v>113218</v>
      </c>
      <c r="G60" s="134">
        <f>F60/B60</f>
        <v>0.85591599446615818</v>
      </c>
      <c r="H60" s="112">
        <v>58562</v>
      </c>
      <c r="I60" s="468">
        <v>40726</v>
      </c>
      <c r="J60" s="470">
        <f>H60/I60</f>
        <v>1.4379511859745617</v>
      </c>
      <c r="K60" s="112">
        <v>39680</v>
      </c>
      <c r="L60" s="468">
        <v>37968</v>
      </c>
      <c r="M60" s="470">
        <f>K60/L60</f>
        <v>1.0450906026127265</v>
      </c>
      <c r="N60" s="471">
        <f>I60/C60</f>
        <v>0.72873349318255021</v>
      </c>
      <c r="O60" s="472">
        <f>I60/D60</f>
        <v>0.79431268528631616</v>
      </c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</row>
    <row r="61" spans="1:43" ht="14.25" thickTop="1" thickBot="1" x14ac:dyDescent="0.25">
      <c r="A61" s="287" t="s">
        <v>591</v>
      </c>
      <c r="B61" s="288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433"/>
      <c r="O61" s="434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K61" s="399"/>
      <c r="AL61" s="399"/>
      <c r="AM61" s="399"/>
      <c r="AN61" s="399"/>
      <c r="AO61" s="399"/>
    </row>
    <row r="62" spans="1:43" x14ac:dyDescent="0.2">
      <c r="A62" s="259" t="s">
        <v>132</v>
      </c>
      <c r="B62" s="435">
        <v>78678</v>
      </c>
      <c r="C62" s="321">
        <v>41314</v>
      </c>
      <c r="D62" s="321">
        <v>38761</v>
      </c>
      <c r="E62" s="436">
        <f>B62/C62</f>
        <v>1.9043907634216004</v>
      </c>
      <c r="F62" s="454">
        <v>68185</v>
      </c>
      <c r="G62" s="330">
        <f>F62/B62</f>
        <v>0.86663362058008597</v>
      </c>
      <c r="H62" s="321">
        <v>44256</v>
      </c>
      <c r="I62" s="321">
        <v>33720</v>
      </c>
      <c r="J62" s="453">
        <f>H62/I62</f>
        <v>1.3124555160142348</v>
      </c>
      <c r="K62" s="454">
        <v>32087</v>
      </c>
      <c r="L62" s="321">
        <v>31744</v>
      </c>
      <c r="M62" s="453">
        <f>K62/L62</f>
        <v>1.010805191532258</v>
      </c>
      <c r="N62" s="455">
        <f>I62/C62</f>
        <v>0.81618821706927436</v>
      </c>
      <c r="O62" s="447">
        <f>I62/D62</f>
        <v>0.86994659580506184</v>
      </c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K62" s="399"/>
      <c r="AL62" s="399"/>
      <c r="AM62" s="399"/>
      <c r="AN62" s="399"/>
      <c r="AO62" s="399"/>
    </row>
    <row r="63" spans="1:43" ht="13.5" thickBot="1" x14ac:dyDescent="0.25">
      <c r="A63" s="466" t="s">
        <v>133</v>
      </c>
      <c r="B63" s="467">
        <v>125342</v>
      </c>
      <c r="C63" s="468">
        <v>53823</v>
      </c>
      <c r="D63" s="468">
        <v>49355</v>
      </c>
      <c r="E63" s="469">
        <f>B63/C63</f>
        <v>2.3287813759916762</v>
      </c>
      <c r="F63" s="112">
        <v>106735</v>
      </c>
      <c r="G63" s="134">
        <f>F63/B63</f>
        <v>0.85155015876561724</v>
      </c>
      <c r="H63" s="112">
        <v>56435</v>
      </c>
      <c r="I63" s="468">
        <v>39630</v>
      </c>
      <c r="J63" s="470">
        <f>H63/I63</f>
        <v>1.424047438808983</v>
      </c>
      <c r="K63" s="112">
        <v>38728</v>
      </c>
      <c r="L63" s="468">
        <v>37009</v>
      </c>
      <c r="M63" s="470">
        <f>K63/L63</f>
        <v>1.0464481612580723</v>
      </c>
      <c r="N63" s="471">
        <f>I63/C63</f>
        <v>0.73630232428515685</v>
      </c>
      <c r="O63" s="472">
        <f>I63/D63</f>
        <v>0.80295816026745015</v>
      </c>
      <c r="AK63" s="399"/>
      <c r="AL63" s="399"/>
      <c r="AM63" s="399"/>
      <c r="AN63" s="399"/>
      <c r="AO63" s="399"/>
    </row>
    <row r="64" spans="1:43" ht="14.25" thickTop="1" thickBot="1" x14ac:dyDescent="0.25">
      <c r="A64" s="287" t="s">
        <v>595</v>
      </c>
      <c r="B64" s="288"/>
      <c r="C64" s="288"/>
      <c r="D64" s="288"/>
      <c r="E64" s="288"/>
      <c r="F64" s="288"/>
      <c r="G64" s="288"/>
      <c r="H64" s="288"/>
      <c r="I64" s="288"/>
      <c r="J64" s="288"/>
      <c r="K64" s="288"/>
      <c r="L64" s="288"/>
      <c r="M64" s="288"/>
      <c r="N64" s="433"/>
      <c r="O64" s="434"/>
      <c r="AG64" s="395"/>
      <c r="AH64" s="395"/>
      <c r="AI64" s="395"/>
      <c r="AJ64" s="395"/>
      <c r="AK64" s="395"/>
      <c r="AL64" s="395"/>
      <c r="AM64" s="395"/>
      <c r="AN64" s="395"/>
      <c r="AO64" s="395"/>
      <c r="AP64" s="395"/>
      <c r="AQ64" s="395"/>
    </row>
    <row r="65" spans="1:48" x14ac:dyDescent="0.2">
      <c r="A65" s="259" t="s">
        <v>132</v>
      </c>
      <c r="B65" s="435">
        <v>83071</v>
      </c>
      <c r="C65" s="321">
        <v>43298</v>
      </c>
      <c r="D65" s="321">
        <v>41003</v>
      </c>
      <c r="E65" s="436">
        <f>B65/C65</f>
        <v>1.918587463624186</v>
      </c>
      <c r="F65" s="454">
        <v>72656</v>
      </c>
      <c r="G65" s="330">
        <f>F65/B65</f>
        <v>0.87462532050896225</v>
      </c>
      <c r="H65" s="321">
        <v>47779</v>
      </c>
      <c r="I65" s="321">
        <v>35940</v>
      </c>
      <c r="J65" s="453">
        <f>H65/I65</f>
        <v>1.3294101279910964</v>
      </c>
      <c r="K65" s="454">
        <v>35739</v>
      </c>
      <c r="L65" s="321">
        <v>33925</v>
      </c>
      <c r="M65" s="453">
        <f>K65/L65</f>
        <v>1.0534708916728077</v>
      </c>
      <c r="N65" s="455">
        <f>I65/C65</f>
        <v>0.83006143470830063</v>
      </c>
      <c r="O65" s="447">
        <f>I65/D65</f>
        <v>0.87652123015389116</v>
      </c>
      <c r="AG65" s="395"/>
      <c r="AH65" s="395"/>
      <c r="AI65" s="395"/>
      <c r="AJ65" s="395"/>
      <c r="AK65" s="395"/>
      <c r="AL65" s="395"/>
      <c r="AM65" s="395"/>
      <c r="AN65" s="395"/>
      <c r="AO65" s="395"/>
      <c r="AP65" s="395"/>
      <c r="AQ65" s="395"/>
    </row>
    <row r="66" spans="1:48" ht="13.5" thickBot="1" x14ac:dyDescent="0.25">
      <c r="A66" s="466" t="s">
        <v>133</v>
      </c>
      <c r="B66" s="467">
        <v>128328</v>
      </c>
      <c r="C66" s="468">
        <v>54829</v>
      </c>
      <c r="D66" s="468">
        <v>50747</v>
      </c>
      <c r="E66" s="469">
        <f>B66/C66</f>
        <v>2.3405132320487332</v>
      </c>
      <c r="F66" s="112">
        <v>110414</v>
      </c>
      <c r="G66" s="134">
        <f>F66/B66</f>
        <v>0.86040458824262822</v>
      </c>
      <c r="H66" s="112">
        <v>59531</v>
      </c>
      <c r="I66" s="468">
        <v>41545</v>
      </c>
      <c r="J66" s="470">
        <f>H66/I66</f>
        <v>1.4329281501985798</v>
      </c>
      <c r="K66" s="112">
        <v>40815</v>
      </c>
      <c r="L66" s="468">
        <v>38805</v>
      </c>
      <c r="M66" s="470">
        <f>K66/L66</f>
        <v>1.0517974487823734</v>
      </c>
      <c r="N66" s="471">
        <f>I66/C66</f>
        <v>0.75771945503292049</v>
      </c>
      <c r="O66" s="472">
        <f>I66/D66</f>
        <v>0.81866908388673221</v>
      </c>
      <c r="AG66" s="395"/>
      <c r="AH66" s="395"/>
      <c r="AI66" s="395"/>
      <c r="AJ66" s="395"/>
      <c r="AK66" s="395"/>
      <c r="AL66" s="395"/>
      <c r="AM66" s="395"/>
      <c r="AN66" s="395"/>
      <c r="AO66" s="395"/>
      <c r="AP66" s="395"/>
      <c r="AQ66" s="395"/>
    </row>
    <row r="67" spans="1:48" ht="14.25" thickTop="1" thickBot="1" x14ac:dyDescent="0.25">
      <c r="A67" s="287" t="s">
        <v>599</v>
      </c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433"/>
      <c r="O67" s="434"/>
      <c r="AK67" s="399"/>
      <c r="AL67" s="399"/>
      <c r="AM67" s="399"/>
      <c r="AN67" s="399"/>
      <c r="AO67" s="399"/>
      <c r="AP67" s="399"/>
      <c r="AQ67" s="395"/>
    </row>
    <row r="68" spans="1:48" ht="13.5" thickTop="1" x14ac:dyDescent="0.2">
      <c r="A68" s="259" t="s">
        <v>132</v>
      </c>
      <c r="B68" s="435">
        <v>81759</v>
      </c>
      <c r="C68" s="321">
        <v>43414</v>
      </c>
      <c r="D68" s="321">
        <v>41971</v>
      </c>
      <c r="E68" s="436">
        <f>B68/C68</f>
        <v>1.8832404293545861</v>
      </c>
      <c r="F68" s="454">
        <v>74379</v>
      </c>
      <c r="G68" s="330">
        <f>F68/B68</f>
        <v>0.9097347081055297</v>
      </c>
      <c r="H68" s="321">
        <v>48708</v>
      </c>
      <c r="I68" s="321">
        <v>36970</v>
      </c>
      <c r="J68" s="453">
        <f>H68/I68</f>
        <v>1.3175006762239654</v>
      </c>
      <c r="K68" s="454">
        <v>36519</v>
      </c>
      <c r="L68" s="321">
        <v>35127</v>
      </c>
      <c r="M68" s="453">
        <f>K68/L68</f>
        <v>1.0396276368605346</v>
      </c>
      <c r="N68" s="455">
        <f>I68/C68</f>
        <v>0.85156861841802178</v>
      </c>
      <c r="O68" s="447">
        <f>I68/D68</f>
        <v>0.8808462986347716</v>
      </c>
      <c r="P68" s="736" t="s">
        <v>604</v>
      </c>
      <c r="AK68" s="399"/>
      <c r="AL68" s="399"/>
      <c r="AM68" s="399"/>
      <c r="AN68" s="399"/>
      <c r="AO68" s="399"/>
      <c r="AP68" s="399"/>
      <c r="AQ68" s="395"/>
    </row>
    <row r="69" spans="1:48" ht="13.5" thickBot="1" x14ac:dyDescent="0.25">
      <c r="A69" s="466" t="s">
        <v>133</v>
      </c>
      <c r="B69" s="467">
        <v>129618</v>
      </c>
      <c r="C69" s="468">
        <v>55454</v>
      </c>
      <c r="D69" s="468">
        <v>52798</v>
      </c>
      <c r="E69" s="469">
        <f>B69/C69</f>
        <v>2.3373967612796189</v>
      </c>
      <c r="F69" s="112">
        <v>115465</v>
      </c>
      <c r="G69" s="134">
        <f>F69/B69</f>
        <v>0.89080991837553425</v>
      </c>
      <c r="H69" s="112">
        <v>61183</v>
      </c>
      <c r="I69" s="468">
        <v>42830</v>
      </c>
      <c r="J69" s="470">
        <f>H69/I69</f>
        <v>1.4285080551015643</v>
      </c>
      <c r="K69" s="112">
        <v>42615</v>
      </c>
      <c r="L69" s="468">
        <v>40478</v>
      </c>
      <c r="M69" s="470">
        <f>K69/L69</f>
        <v>1.0527941103809477</v>
      </c>
      <c r="N69" s="471">
        <f>I69/C69</f>
        <v>0.77235185919861504</v>
      </c>
      <c r="O69" s="472">
        <f>I69/D69</f>
        <v>0.81120496988522295</v>
      </c>
      <c r="P69" s="737"/>
      <c r="AK69" s="399"/>
      <c r="AL69" s="399"/>
      <c r="AM69" s="399"/>
      <c r="AN69" s="399"/>
      <c r="AO69" s="399"/>
      <c r="AP69" s="399"/>
      <c r="AQ69" s="395"/>
    </row>
    <row r="70" spans="1:48" ht="14.25" thickTop="1" thickBot="1" x14ac:dyDescent="0.25">
      <c r="A70" s="287" t="s">
        <v>602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433"/>
      <c r="O70" s="434"/>
      <c r="P70" s="738"/>
      <c r="AK70" s="399"/>
      <c r="AL70" s="399"/>
      <c r="AM70" s="399"/>
      <c r="AN70" s="399"/>
      <c r="AO70" s="399"/>
      <c r="AP70" s="399"/>
      <c r="AQ70" s="399"/>
    </row>
    <row r="71" spans="1:48" x14ac:dyDescent="0.2">
      <c r="A71" s="259" t="s">
        <v>132</v>
      </c>
      <c r="B71" s="435">
        <v>86543</v>
      </c>
      <c r="C71" s="321">
        <v>43864</v>
      </c>
      <c r="D71" s="321">
        <v>42114</v>
      </c>
      <c r="E71" s="436">
        <f>B71/C71</f>
        <v>1.9729846799197519</v>
      </c>
      <c r="F71" s="454">
        <v>77431</v>
      </c>
      <c r="G71" s="330">
        <f>F71/B71</f>
        <v>0.89471129958517726</v>
      </c>
      <c r="H71" s="321">
        <v>49097</v>
      </c>
      <c r="I71" s="321">
        <v>36761</v>
      </c>
      <c r="J71" s="453">
        <f>H71/I71</f>
        <v>1.3355730257609968</v>
      </c>
      <c r="K71" s="454">
        <v>36107</v>
      </c>
      <c r="L71" s="321">
        <v>34845</v>
      </c>
      <c r="M71" s="453">
        <f>K71/L71</f>
        <v>1.036217534796958</v>
      </c>
      <c r="N71" s="455">
        <f>I71/C71</f>
        <v>0.8380676636877622</v>
      </c>
      <c r="O71" s="447">
        <f>I71/D71</f>
        <v>0.87289262478035812</v>
      </c>
      <c r="P71" s="447">
        <f>37741/D71</f>
        <v>0.89616279621978434</v>
      </c>
      <c r="AK71" s="399"/>
      <c r="AL71" s="399"/>
      <c r="AM71" s="399"/>
      <c r="AN71" s="399"/>
      <c r="AO71" s="399"/>
      <c r="AP71" s="399"/>
      <c r="AQ71" s="399"/>
    </row>
    <row r="72" spans="1:48" ht="13.5" thickBot="1" x14ac:dyDescent="0.25">
      <c r="A72" s="466" t="s">
        <v>133</v>
      </c>
      <c r="B72" s="467">
        <v>141884</v>
      </c>
      <c r="C72" s="468">
        <v>58491</v>
      </c>
      <c r="D72" s="468">
        <v>54964</v>
      </c>
      <c r="E72" s="469">
        <f>B72/C72</f>
        <v>2.4257407122463284</v>
      </c>
      <c r="F72" s="112">
        <v>124037</v>
      </c>
      <c r="G72" s="134">
        <f>F72/B72</f>
        <v>0.87421414676778209</v>
      </c>
      <c r="H72" s="112">
        <v>60493</v>
      </c>
      <c r="I72" s="468">
        <v>42860</v>
      </c>
      <c r="J72" s="470">
        <f>H72/I72</f>
        <v>1.4114092393840412</v>
      </c>
      <c r="K72" s="112">
        <v>42348</v>
      </c>
      <c r="L72" s="468">
        <v>40420</v>
      </c>
      <c r="M72" s="470">
        <f>K72/L72</f>
        <v>1.0476991588322613</v>
      </c>
      <c r="N72" s="471">
        <f>I72/C72</f>
        <v>0.73276230531192832</v>
      </c>
      <c r="O72" s="472">
        <f>I72/D72</f>
        <v>0.77978313077650829</v>
      </c>
      <c r="P72" s="472">
        <f>44344/D72</f>
        <v>0.80678262135215772</v>
      </c>
      <c r="R72" s="688"/>
      <c r="S72" s="688"/>
      <c r="T72" s="688"/>
      <c r="U72" s="688"/>
      <c r="V72" s="688"/>
      <c r="W72" s="688"/>
      <c r="X72" s="688"/>
      <c r="Y72" s="688"/>
      <c r="Z72" s="688"/>
      <c r="AA72" s="688"/>
      <c r="AB72" s="688"/>
      <c r="AC72" s="688"/>
      <c r="AD72" s="688"/>
      <c r="AE72" s="688"/>
      <c r="AF72" s="688"/>
      <c r="AG72" s="688"/>
      <c r="AH72" s="688"/>
      <c r="AI72" s="688"/>
      <c r="AJ72" s="688"/>
      <c r="AK72" s="688"/>
      <c r="AL72" s="688"/>
      <c r="AM72" s="688"/>
      <c r="AN72" s="688"/>
      <c r="AO72" s="688"/>
      <c r="AP72" s="688"/>
      <c r="AQ72" s="688"/>
      <c r="AR72" s="688"/>
      <c r="AS72" s="688"/>
      <c r="AT72" s="688"/>
      <c r="AU72" s="688"/>
      <c r="AV72" s="688"/>
    </row>
    <row r="73" spans="1:48" ht="14.25" thickTop="1" thickBot="1" x14ac:dyDescent="0.25">
      <c r="A73" s="287" t="s">
        <v>609</v>
      </c>
      <c r="B73" s="288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433"/>
      <c r="O73" s="433"/>
      <c r="P73" s="434"/>
      <c r="R73" s="688"/>
      <c r="S73" s="688"/>
      <c r="T73" s="688"/>
      <c r="U73" s="688"/>
      <c r="V73" s="688"/>
      <c r="W73" s="688"/>
      <c r="X73" s="688"/>
      <c r="Y73" s="688"/>
      <c r="Z73" s="688"/>
      <c r="AA73" s="688"/>
      <c r="AB73" s="688"/>
      <c r="AC73" s="688"/>
      <c r="AD73" s="688"/>
      <c r="AE73" s="688"/>
      <c r="AF73" s="688"/>
      <c r="AG73" s="688"/>
      <c r="AH73" s="688"/>
      <c r="AI73" s="688"/>
      <c r="AJ73" s="688"/>
      <c r="AK73" s="688"/>
      <c r="AL73" s="688"/>
      <c r="AM73" s="688"/>
      <c r="AN73" s="688"/>
      <c r="AO73" s="688"/>
      <c r="AP73" s="688"/>
      <c r="AQ73" s="688"/>
      <c r="AR73" s="688"/>
      <c r="AS73" s="688"/>
      <c r="AT73" s="688"/>
      <c r="AU73" s="688"/>
      <c r="AV73" s="688"/>
    </row>
    <row r="74" spans="1:48" x14ac:dyDescent="0.2">
      <c r="A74" s="259" t="s">
        <v>132</v>
      </c>
      <c r="B74" s="435">
        <v>88314</v>
      </c>
      <c r="C74" s="321">
        <v>43559</v>
      </c>
      <c r="D74" s="321">
        <v>41116</v>
      </c>
      <c r="E74" s="436">
        <f>B74/C74</f>
        <v>2.0274570123281066</v>
      </c>
      <c r="F74" s="454">
        <v>76128</v>
      </c>
      <c r="G74" s="330">
        <f>F74/B74</f>
        <v>0.86201508254636861</v>
      </c>
      <c r="H74" s="321">
        <v>46464</v>
      </c>
      <c r="I74" s="321">
        <v>35298</v>
      </c>
      <c r="J74" s="453">
        <f>H74/I74</f>
        <v>1.3163352031276561</v>
      </c>
      <c r="K74" s="454">
        <v>35249</v>
      </c>
      <c r="L74" s="321">
        <v>33850</v>
      </c>
      <c r="M74" s="453">
        <f>K74/L74</f>
        <v>1.0413293943870015</v>
      </c>
      <c r="N74" s="455">
        <f>I74/C74</f>
        <v>0.81034918156982483</v>
      </c>
      <c r="O74" s="447">
        <f>I74/D74</f>
        <v>0.85849790835684403</v>
      </c>
      <c r="P74" s="447">
        <f>38894/D74</f>
        <v>0.9459577779939683</v>
      </c>
      <c r="R74" s="688"/>
      <c r="S74" s="688"/>
      <c r="T74" s="688"/>
      <c r="U74" s="688"/>
      <c r="V74" s="688"/>
      <c r="W74" s="688"/>
      <c r="X74" s="688"/>
      <c r="Y74" s="688"/>
      <c r="Z74" s="688"/>
      <c r="AA74" s="688"/>
      <c r="AB74" s="688"/>
      <c r="AC74" s="688"/>
      <c r="AD74" s="688"/>
      <c r="AE74" s="688"/>
      <c r="AF74" s="688"/>
      <c r="AG74" s="688"/>
      <c r="AH74" s="688"/>
      <c r="AI74" s="688"/>
      <c r="AJ74" s="688"/>
      <c r="AK74" s="688"/>
      <c r="AL74" s="688"/>
      <c r="AM74" s="688"/>
      <c r="AN74" s="688"/>
      <c r="AO74" s="688"/>
      <c r="AP74" s="688"/>
      <c r="AQ74" s="688"/>
      <c r="AR74" s="688"/>
      <c r="AS74" s="688"/>
      <c r="AT74" s="688"/>
      <c r="AU74" s="688"/>
      <c r="AV74" s="688"/>
    </row>
    <row r="75" spans="1:48" ht="13.5" thickBot="1" x14ac:dyDescent="0.25">
      <c r="A75" s="466" t="s">
        <v>133</v>
      </c>
      <c r="B75" s="467">
        <v>141409</v>
      </c>
      <c r="C75" s="468">
        <v>57189</v>
      </c>
      <c r="D75" s="468">
        <v>52675</v>
      </c>
      <c r="E75" s="469">
        <f>B75/C75</f>
        <v>2.4726608263826959</v>
      </c>
      <c r="F75" s="112">
        <v>120743</v>
      </c>
      <c r="G75" s="134">
        <f>F75/B75</f>
        <v>0.85385654378434184</v>
      </c>
      <c r="H75" s="112">
        <v>56935</v>
      </c>
      <c r="I75" s="468">
        <v>40840</v>
      </c>
      <c r="J75" s="470">
        <f>H75/I75</f>
        <v>1.3940989226248777</v>
      </c>
      <c r="K75" s="112">
        <v>40891</v>
      </c>
      <c r="L75" s="468">
        <v>38863</v>
      </c>
      <c r="M75" s="470">
        <f>K75/L75</f>
        <v>1.0521833106039162</v>
      </c>
      <c r="N75" s="471">
        <f>I75/C75</f>
        <v>0.71412334539859068</v>
      </c>
      <c r="O75" s="472">
        <f>I75/D75</f>
        <v>0.7753203607024205</v>
      </c>
      <c r="P75" s="472">
        <f>49144/D75</f>
        <v>0.93296630280018988</v>
      </c>
      <c r="R75" s="688"/>
      <c r="S75" s="688"/>
      <c r="T75" s="688"/>
      <c r="U75" s="688"/>
      <c r="V75" s="688"/>
      <c r="W75" s="688"/>
      <c r="X75" s="688"/>
      <c r="Y75" s="688"/>
      <c r="Z75" s="688"/>
      <c r="AA75" s="688"/>
      <c r="AB75" s="688"/>
      <c r="AC75" s="688"/>
      <c r="AD75" s="688"/>
      <c r="AE75" s="688"/>
      <c r="AF75" s="688"/>
      <c r="AG75" s="688"/>
      <c r="AH75" s="688"/>
      <c r="AI75" s="688"/>
      <c r="AJ75" s="688"/>
      <c r="AK75" s="688"/>
      <c r="AL75" s="688"/>
      <c r="AM75" s="688"/>
      <c r="AN75" s="688"/>
      <c r="AO75" s="688"/>
      <c r="AP75" s="688"/>
      <c r="AQ75" s="688"/>
      <c r="AR75" s="688"/>
      <c r="AS75" s="688"/>
      <c r="AT75" s="688"/>
      <c r="AU75" s="688"/>
      <c r="AV75" s="688"/>
    </row>
    <row r="76" spans="1:48" ht="14.25" thickTop="1" thickBot="1" x14ac:dyDescent="0.25">
      <c r="A76" s="287" t="s">
        <v>613</v>
      </c>
      <c r="B76" s="288"/>
      <c r="C76" s="288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433"/>
      <c r="O76" s="433"/>
      <c r="P76" s="434"/>
      <c r="AK76" s="399"/>
      <c r="AL76" s="399"/>
      <c r="AM76" s="399"/>
      <c r="AN76" s="399"/>
      <c r="AO76" s="399"/>
      <c r="AP76" s="399"/>
      <c r="AQ76" s="399"/>
      <c r="AR76" s="688"/>
      <c r="AS76" s="688"/>
      <c r="AT76" s="688"/>
      <c r="AU76" s="688"/>
      <c r="AV76" s="688"/>
    </row>
    <row r="77" spans="1:48" x14ac:dyDescent="0.2">
      <c r="A77" s="259" t="s">
        <v>132</v>
      </c>
      <c r="B77" s="435">
        <v>93605</v>
      </c>
      <c r="C77" s="321">
        <v>44808</v>
      </c>
      <c r="D77" s="321">
        <v>42411</v>
      </c>
      <c r="E77" s="436">
        <f>B77/C77</f>
        <v>2.0890242813783253</v>
      </c>
      <c r="F77" s="454">
        <v>81483</v>
      </c>
      <c r="G77" s="330">
        <f>F77/B77</f>
        <v>0.87049837081352488</v>
      </c>
      <c r="H77" s="321">
        <v>48150</v>
      </c>
      <c r="I77" s="321">
        <v>36108</v>
      </c>
      <c r="J77" s="453">
        <f>H77/I77</f>
        <v>1.3334995014955136</v>
      </c>
      <c r="K77" s="454">
        <v>35959</v>
      </c>
      <c r="L77" s="321">
        <v>34567</v>
      </c>
      <c r="M77" s="453">
        <f>K77/L77</f>
        <v>1.0402696213151272</v>
      </c>
      <c r="N77" s="455">
        <f>I77/C77</f>
        <v>0.80583824317086239</v>
      </c>
      <c r="O77" s="447">
        <f>I77/D77</f>
        <v>0.85138289594680627</v>
      </c>
      <c r="P77" s="447">
        <f>37646/D77</f>
        <v>0.88764707269340504</v>
      </c>
      <c r="AK77" s="399"/>
      <c r="AL77" s="399"/>
      <c r="AM77" s="399"/>
      <c r="AN77" s="399"/>
      <c r="AO77" s="399"/>
      <c r="AP77" s="399"/>
      <c r="AQ77" s="399"/>
      <c r="AR77" s="688"/>
      <c r="AS77" s="688"/>
      <c r="AT77" s="688"/>
      <c r="AU77" s="688"/>
      <c r="AV77" s="688"/>
    </row>
    <row r="78" spans="1:48" ht="13.5" thickBot="1" x14ac:dyDescent="0.25">
      <c r="A78" s="466" t="s">
        <v>133</v>
      </c>
      <c r="B78" s="467">
        <v>153590</v>
      </c>
      <c r="C78" s="468">
        <v>59912</v>
      </c>
      <c r="D78" s="468">
        <v>55367</v>
      </c>
      <c r="E78" s="469">
        <f>B78/C78</f>
        <v>2.5635932701295232</v>
      </c>
      <c r="F78" s="112">
        <v>131761</v>
      </c>
      <c r="G78" s="134">
        <f>F78/B78</f>
        <v>0.85787486164463833</v>
      </c>
      <c r="H78" s="112">
        <v>59703</v>
      </c>
      <c r="I78" s="468">
        <v>42642</v>
      </c>
      <c r="J78" s="470">
        <f>H78/I78</f>
        <v>1.4000984944420993</v>
      </c>
      <c r="K78" s="112">
        <v>42678</v>
      </c>
      <c r="L78" s="468">
        <v>40648</v>
      </c>
      <c r="M78" s="470">
        <f>K78/L78</f>
        <v>1.0499409565046252</v>
      </c>
      <c r="N78" s="471">
        <f>I78/C78</f>
        <v>0.71174389104019231</v>
      </c>
      <c r="O78" s="472">
        <f>I78/D78</f>
        <v>0.77016995683349287</v>
      </c>
      <c r="P78" s="472">
        <f>44399/D78</f>
        <v>0.80190366102552058</v>
      </c>
      <c r="AK78" s="399"/>
      <c r="AL78" s="399"/>
      <c r="AM78" s="399"/>
      <c r="AN78" s="399"/>
      <c r="AO78" s="399"/>
      <c r="AP78" s="399"/>
      <c r="AQ78" s="399"/>
      <c r="AR78" s="688"/>
      <c r="AS78" s="688"/>
      <c r="AT78" s="688"/>
      <c r="AU78" s="688"/>
      <c r="AV78" s="688"/>
    </row>
    <row r="79" spans="1:48" ht="13.5" thickTop="1" x14ac:dyDescent="0.2">
      <c r="A79" s="8" t="s">
        <v>55</v>
      </c>
      <c r="F79" s="39"/>
      <c r="H79" s="39"/>
      <c r="I79" s="39"/>
      <c r="J79" s="39"/>
      <c r="K79" s="39"/>
      <c r="L79" s="39"/>
      <c r="M79" s="8" t="s">
        <v>54</v>
      </c>
      <c r="O79" s="473"/>
      <c r="S79" s="404" t="s">
        <v>25</v>
      </c>
      <c r="T79" s="416" t="s">
        <v>5</v>
      </c>
      <c r="U79" s="416" t="s">
        <v>6</v>
      </c>
      <c r="V79" s="416" t="s">
        <v>7</v>
      </c>
      <c r="W79" s="416" t="s">
        <v>8</v>
      </c>
      <c r="X79" s="416" t="s">
        <v>9</v>
      </c>
      <c r="Y79" s="416" t="s">
        <v>10</v>
      </c>
      <c r="Z79" s="416" t="s">
        <v>11</v>
      </c>
      <c r="AA79" s="416" t="s">
        <v>12</v>
      </c>
      <c r="AB79" s="416" t="s">
        <v>13</v>
      </c>
      <c r="AC79" s="417" t="s">
        <v>14</v>
      </c>
      <c r="AD79" s="417" t="s">
        <v>15</v>
      </c>
      <c r="AE79" s="399" t="s">
        <v>16</v>
      </c>
      <c r="AF79" s="399" t="s">
        <v>17</v>
      </c>
      <c r="AG79" s="399" t="s">
        <v>35</v>
      </c>
      <c r="AH79" s="399" t="s">
        <v>543</v>
      </c>
      <c r="AI79" s="399" t="s">
        <v>545</v>
      </c>
      <c r="AJ79" s="399" t="s">
        <v>552</v>
      </c>
      <c r="AK79" s="399" t="s">
        <v>562</v>
      </c>
      <c r="AL79" s="399" t="s">
        <v>591</v>
      </c>
      <c r="AM79" s="399" t="s">
        <v>595</v>
      </c>
      <c r="AN79" s="399" t="s">
        <v>599</v>
      </c>
      <c r="AO79" s="399" t="s">
        <v>602</v>
      </c>
      <c r="AP79" s="399" t="s">
        <v>609</v>
      </c>
      <c r="AQ79" s="399" t="s">
        <v>613</v>
      </c>
      <c r="AR79" s="688"/>
      <c r="AS79" s="688"/>
      <c r="AT79" s="688"/>
      <c r="AU79" s="688"/>
      <c r="AV79" s="688"/>
    </row>
    <row r="80" spans="1:48" x14ac:dyDescent="0.2">
      <c r="F80" s="28"/>
      <c r="G80" s="28"/>
      <c r="I80" s="28"/>
      <c r="J80" s="28"/>
      <c r="K80" s="28"/>
      <c r="L80" s="28"/>
      <c r="R80" s="399" t="s">
        <v>137</v>
      </c>
      <c r="S80" s="474">
        <v>2.1224218366344738</v>
      </c>
      <c r="T80" s="474">
        <v>1.8998944033790919</v>
      </c>
      <c r="U80" s="474">
        <v>2.1545983798454431</v>
      </c>
      <c r="V80" s="474">
        <v>2.0286271958360445</v>
      </c>
      <c r="W80" s="474">
        <v>1.9887057718023782</v>
      </c>
      <c r="X80" s="474">
        <v>2.0233468355295767</v>
      </c>
      <c r="Y80" s="474">
        <v>2.0857823669579032</v>
      </c>
      <c r="Z80" s="475">
        <v>2.0214112828151181</v>
      </c>
      <c r="AA80" s="475">
        <v>2.0135310296860673</v>
      </c>
      <c r="AB80" s="475">
        <v>1.9522730847884222</v>
      </c>
      <c r="AC80" s="475">
        <v>1.9832375855827498</v>
      </c>
      <c r="AD80" s="474">
        <f>+E38</f>
        <v>1.9638503127318987</v>
      </c>
      <c r="AE80" s="474">
        <f>+E41</f>
        <v>1.9912978733305413</v>
      </c>
      <c r="AF80" s="474">
        <f>+E44</f>
        <v>1.9652480400553396</v>
      </c>
      <c r="AG80" s="474">
        <f>E47</f>
        <v>1.9562756400270032</v>
      </c>
      <c r="AH80" s="474">
        <f>+E50</f>
        <v>1.9332474573664276</v>
      </c>
      <c r="AI80" s="474">
        <f>+E53</f>
        <v>1.9347356733082475</v>
      </c>
      <c r="AJ80" s="474">
        <f>E56</f>
        <v>1.9454761415290436</v>
      </c>
      <c r="AK80" s="474">
        <f>E59</f>
        <v>1.9237509498480243</v>
      </c>
      <c r="AL80" s="474">
        <f>E62</f>
        <v>1.9043907634216004</v>
      </c>
      <c r="AM80" s="474">
        <f>E65</f>
        <v>1.918587463624186</v>
      </c>
      <c r="AN80" s="474">
        <f>E68</f>
        <v>1.8832404293545861</v>
      </c>
      <c r="AO80" s="474">
        <f>E71</f>
        <v>1.9729846799197519</v>
      </c>
      <c r="AP80" s="474">
        <f>E74</f>
        <v>2.0274570123281066</v>
      </c>
      <c r="AQ80" s="474">
        <f>E77</f>
        <v>2.0890242813783253</v>
      </c>
      <c r="AR80" s="688"/>
      <c r="AS80" s="688"/>
      <c r="AT80" s="688"/>
      <c r="AU80" s="688"/>
      <c r="AV80" s="688"/>
    </row>
    <row r="81" spans="1:48" x14ac:dyDescent="0.2">
      <c r="A81" s="11" t="s">
        <v>39</v>
      </c>
      <c r="F81" s="28"/>
      <c r="R81" s="399" t="s">
        <v>138</v>
      </c>
      <c r="S81" s="474">
        <v>2.300022988912271</v>
      </c>
      <c r="T81" s="474">
        <v>2.107121836374338</v>
      </c>
      <c r="U81" s="474">
        <v>2.3520056422463194</v>
      </c>
      <c r="V81" s="474">
        <v>2.2559399893329664</v>
      </c>
      <c r="W81" s="474">
        <v>2.3022055750249173</v>
      </c>
      <c r="X81" s="474">
        <v>2.3185652246534159</v>
      </c>
      <c r="Y81" s="474">
        <v>2.3770379245816451</v>
      </c>
      <c r="Z81" s="475">
        <v>2.3345692336994475</v>
      </c>
      <c r="AA81" s="475">
        <v>2.3494936436112908</v>
      </c>
      <c r="AB81" s="475">
        <v>2.341234266862696</v>
      </c>
      <c r="AC81" s="475">
        <v>2.3882289221881208</v>
      </c>
      <c r="AD81" s="474">
        <f>+E39</f>
        <v>2.3857161441394563</v>
      </c>
      <c r="AE81" s="474">
        <f>+E42</f>
        <v>2.3687548446198297</v>
      </c>
      <c r="AF81" s="474">
        <f>+E45</f>
        <v>2.3665388732604744</v>
      </c>
      <c r="AG81" s="474">
        <f>E48</f>
        <v>2.3256935909839709</v>
      </c>
      <c r="AH81" s="474">
        <f>+E51</f>
        <v>2.2918936743705913</v>
      </c>
      <c r="AI81" s="474">
        <f>+E54</f>
        <v>2.3200589512876202</v>
      </c>
      <c r="AJ81" s="474">
        <f>E57</f>
        <v>2.3541144174066293</v>
      </c>
      <c r="AK81" s="474">
        <f>E60</f>
        <v>2.3669076333965573</v>
      </c>
      <c r="AL81" s="474">
        <f>E63</f>
        <v>2.3287813759916762</v>
      </c>
      <c r="AM81" s="474">
        <f>E66</f>
        <v>2.3405132320487332</v>
      </c>
      <c r="AN81" s="474">
        <f>E69</f>
        <v>2.3373967612796189</v>
      </c>
      <c r="AO81" s="474">
        <f>E72</f>
        <v>2.4257407122463284</v>
      </c>
      <c r="AP81" s="474">
        <f>E75</f>
        <v>2.4726608263826959</v>
      </c>
      <c r="AQ81" s="474">
        <f>E78</f>
        <v>2.5635932701295232</v>
      </c>
      <c r="AR81" s="688"/>
      <c r="AS81" s="688"/>
      <c r="AT81" s="688"/>
      <c r="AU81" s="688"/>
      <c r="AV81" s="688"/>
    </row>
    <row r="82" spans="1:48" x14ac:dyDescent="0.2">
      <c r="M82" s="8" t="s">
        <v>136</v>
      </c>
      <c r="S82" s="404"/>
      <c r="T82" s="416"/>
      <c r="U82" s="416"/>
      <c r="V82" s="416"/>
      <c r="W82" s="416"/>
      <c r="X82" s="416"/>
      <c r="Y82" s="416"/>
      <c r="Z82" s="416"/>
      <c r="AA82" s="416"/>
      <c r="AB82" s="416"/>
      <c r="AC82" s="417"/>
      <c r="AD82" s="417"/>
      <c r="AK82" s="399"/>
      <c r="AL82" s="399"/>
      <c r="AM82" s="399"/>
      <c r="AN82" s="399"/>
      <c r="AO82" s="399"/>
      <c r="AP82" s="399"/>
      <c r="AQ82" s="399"/>
      <c r="AR82" s="688"/>
      <c r="AS82" s="688"/>
      <c r="AT82" s="688"/>
      <c r="AU82" s="688"/>
      <c r="AV82" s="688"/>
    </row>
    <row r="83" spans="1:48" x14ac:dyDescent="0.2">
      <c r="S83" s="474"/>
      <c r="T83" s="474"/>
      <c r="U83" s="474"/>
      <c r="V83" s="474"/>
      <c r="W83" s="474"/>
      <c r="X83" s="474"/>
      <c r="Y83" s="474"/>
      <c r="Z83" s="475"/>
      <c r="AA83" s="475"/>
      <c r="AB83" s="475"/>
      <c r="AC83" s="475"/>
      <c r="AD83" s="475"/>
      <c r="AE83" s="474"/>
      <c r="AF83" s="474"/>
      <c r="AG83" s="474"/>
      <c r="AK83" s="399"/>
      <c r="AL83" s="399"/>
      <c r="AM83" s="399"/>
      <c r="AN83" s="399"/>
      <c r="AO83" s="399"/>
      <c r="AP83" s="399"/>
      <c r="AQ83" s="399"/>
      <c r="AR83" s="688"/>
      <c r="AS83" s="688"/>
      <c r="AT83" s="688"/>
      <c r="AU83" s="688"/>
      <c r="AV83" s="688"/>
    </row>
    <row r="84" spans="1:48" x14ac:dyDescent="0.2">
      <c r="R84" s="688"/>
      <c r="S84" s="689"/>
      <c r="T84" s="689"/>
      <c r="U84" s="689"/>
      <c r="V84" s="689"/>
      <c r="W84" s="689"/>
      <c r="X84" s="689"/>
      <c r="Y84" s="689"/>
      <c r="Z84" s="690"/>
      <c r="AA84" s="690"/>
      <c r="AB84" s="690"/>
      <c r="AC84" s="690"/>
      <c r="AD84" s="690"/>
      <c r="AE84" s="689"/>
      <c r="AF84" s="689"/>
      <c r="AG84" s="689"/>
      <c r="AH84" s="688"/>
      <c r="AI84" s="688"/>
      <c r="AJ84" s="688"/>
      <c r="AK84" s="688"/>
      <c r="AL84" s="688"/>
      <c r="AM84" s="688"/>
      <c r="AN84" s="688"/>
      <c r="AO84" s="688"/>
      <c r="AP84" s="688"/>
      <c r="AQ84" s="688"/>
      <c r="AR84" s="688"/>
      <c r="AS84" s="688"/>
      <c r="AT84" s="688"/>
      <c r="AU84" s="688"/>
      <c r="AV84" s="688"/>
    </row>
    <row r="85" spans="1:48" x14ac:dyDescent="0.2">
      <c r="R85" s="688"/>
      <c r="S85" s="688"/>
      <c r="T85" s="688"/>
      <c r="U85" s="688"/>
      <c r="V85" s="688"/>
      <c r="W85" s="688"/>
      <c r="X85" s="688"/>
      <c r="Y85" s="688"/>
      <c r="Z85" s="688"/>
      <c r="AA85" s="688"/>
      <c r="AB85" s="688"/>
      <c r="AC85" s="688"/>
      <c r="AD85" s="688"/>
      <c r="AE85" s="688"/>
      <c r="AF85" s="688"/>
      <c r="AG85" s="688"/>
      <c r="AH85" s="688"/>
      <c r="AI85" s="688"/>
      <c r="AJ85" s="688"/>
      <c r="AK85" s="688"/>
      <c r="AL85" s="688"/>
      <c r="AM85" s="688"/>
      <c r="AN85" s="688"/>
      <c r="AO85" s="688"/>
      <c r="AP85" s="688"/>
      <c r="AQ85" s="688"/>
      <c r="AR85" s="688"/>
      <c r="AS85" s="688"/>
      <c r="AT85" s="688"/>
      <c r="AU85" s="688"/>
      <c r="AV85" s="688"/>
    </row>
    <row r="86" spans="1:48" x14ac:dyDescent="0.2">
      <c r="R86" s="688"/>
      <c r="S86" s="688"/>
      <c r="T86" s="688"/>
      <c r="U86" s="688"/>
      <c r="V86" s="688"/>
      <c r="W86" s="688"/>
      <c r="X86" s="688"/>
      <c r="Y86" s="688"/>
      <c r="Z86" s="688"/>
      <c r="AA86" s="688"/>
      <c r="AB86" s="688"/>
      <c r="AC86" s="688"/>
      <c r="AD86" s="688"/>
      <c r="AE86" s="688"/>
      <c r="AF86" s="688"/>
      <c r="AG86" s="688"/>
      <c r="AH86" s="688"/>
      <c r="AI86" s="688"/>
      <c r="AJ86" s="688"/>
      <c r="AK86" s="688"/>
      <c r="AL86" s="688"/>
      <c r="AM86" s="688"/>
      <c r="AN86" s="688"/>
      <c r="AO86" s="688"/>
      <c r="AP86" s="688"/>
      <c r="AQ86" s="688"/>
      <c r="AR86" s="688"/>
      <c r="AS86" s="688"/>
      <c r="AT86" s="688"/>
      <c r="AU86" s="688"/>
      <c r="AV86" s="688"/>
    </row>
    <row r="87" spans="1:48" x14ac:dyDescent="0.2">
      <c r="R87" s="688"/>
      <c r="S87" s="688"/>
      <c r="T87" s="688"/>
      <c r="U87" s="688"/>
      <c r="V87" s="688"/>
      <c r="W87" s="688"/>
      <c r="X87" s="688"/>
      <c r="Y87" s="688"/>
      <c r="Z87" s="688"/>
      <c r="AA87" s="688"/>
      <c r="AB87" s="688"/>
      <c r="AC87" s="688"/>
      <c r="AD87" s="688"/>
      <c r="AE87" s="688"/>
      <c r="AF87" s="688"/>
      <c r="AG87" s="688"/>
      <c r="AH87" s="688"/>
      <c r="AI87" s="688"/>
      <c r="AJ87" s="688"/>
      <c r="AK87" s="688"/>
      <c r="AL87" s="688"/>
      <c r="AM87" s="688"/>
      <c r="AN87" s="688"/>
      <c r="AO87" s="688"/>
      <c r="AP87" s="688"/>
      <c r="AQ87" s="688"/>
      <c r="AR87" s="688"/>
      <c r="AS87" s="688"/>
      <c r="AT87" s="688"/>
      <c r="AU87" s="688"/>
      <c r="AV87" s="688"/>
    </row>
    <row r="88" spans="1:48" x14ac:dyDescent="0.2">
      <c r="R88" s="688"/>
      <c r="S88" s="688"/>
      <c r="T88" s="688"/>
      <c r="U88" s="688"/>
      <c r="V88" s="688"/>
      <c r="W88" s="688"/>
      <c r="X88" s="688"/>
      <c r="Y88" s="688"/>
      <c r="Z88" s="688"/>
      <c r="AA88" s="688"/>
      <c r="AB88" s="688"/>
      <c r="AC88" s="688"/>
      <c r="AD88" s="688"/>
      <c r="AE88" s="688"/>
      <c r="AF88" s="688"/>
      <c r="AG88" s="688"/>
      <c r="AH88" s="688"/>
      <c r="AI88" s="688"/>
      <c r="AJ88" s="688"/>
      <c r="AK88" s="688"/>
      <c r="AL88" s="688"/>
      <c r="AM88" s="688"/>
      <c r="AN88" s="688"/>
      <c r="AO88" s="688"/>
      <c r="AP88" s="688"/>
      <c r="AQ88" s="688"/>
      <c r="AR88" s="688"/>
      <c r="AS88" s="688"/>
      <c r="AT88" s="688"/>
      <c r="AU88" s="688"/>
      <c r="AV88" s="688"/>
    </row>
    <row r="89" spans="1:48" x14ac:dyDescent="0.2">
      <c r="R89" s="688"/>
      <c r="S89" s="688"/>
      <c r="T89" s="688"/>
      <c r="U89" s="688"/>
      <c r="V89" s="688"/>
      <c r="W89" s="688"/>
      <c r="X89" s="688"/>
      <c r="Y89" s="688"/>
      <c r="Z89" s="688"/>
      <c r="AA89" s="688"/>
      <c r="AB89" s="688"/>
      <c r="AC89" s="688"/>
      <c r="AD89" s="688"/>
      <c r="AE89" s="688"/>
      <c r="AF89" s="688"/>
      <c r="AG89" s="688"/>
      <c r="AH89" s="688"/>
      <c r="AI89" s="688"/>
      <c r="AJ89" s="688"/>
      <c r="AK89" s="688"/>
      <c r="AL89" s="688"/>
      <c r="AM89" s="688"/>
      <c r="AN89" s="688"/>
      <c r="AO89" s="688"/>
      <c r="AP89" s="688"/>
      <c r="AQ89" s="688"/>
      <c r="AR89" s="688"/>
      <c r="AS89" s="688"/>
      <c r="AT89" s="688"/>
      <c r="AU89" s="688"/>
      <c r="AV89" s="688"/>
    </row>
    <row r="90" spans="1:48" x14ac:dyDescent="0.2">
      <c r="R90" s="688"/>
      <c r="S90" s="688"/>
      <c r="T90" s="688"/>
      <c r="U90" s="688"/>
      <c r="V90" s="688"/>
      <c r="W90" s="688"/>
      <c r="X90" s="688"/>
      <c r="Y90" s="688"/>
      <c r="Z90" s="688"/>
      <c r="AA90" s="688"/>
      <c r="AB90" s="688"/>
      <c r="AC90" s="688"/>
      <c r="AD90" s="688"/>
      <c r="AE90" s="688"/>
      <c r="AF90" s="688"/>
      <c r="AG90" s="688"/>
      <c r="AH90" s="688"/>
      <c r="AI90" s="688"/>
      <c r="AJ90" s="688"/>
      <c r="AK90" s="688"/>
      <c r="AL90" s="688"/>
      <c r="AM90" s="688"/>
      <c r="AN90" s="688"/>
      <c r="AO90" s="688"/>
      <c r="AP90" s="688"/>
      <c r="AQ90" s="688"/>
      <c r="AR90" s="688"/>
      <c r="AS90" s="688"/>
      <c r="AT90" s="688"/>
      <c r="AU90" s="688"/>
      <c r="AV90" s="688"/>
    </row>
    <row r="91" spans="1:48" x14ac:dyDescent="0.2">
      <c r="AG91" s="395"/>
      <c r="AH91" s="395"/>
      <c r="AI91" s="395"/>
      <c r="AJ91" s="395"/>
      <c r="AK91" s="395"/>
      <c r="AL91" s="395"/>
      <c r="AM91" s="395"/>
      <c r="AN91" s="395"/>
      <c r="AO91" s="395"/>
      <c r="AP91" s="395"/>
      <c r="AQ91" s="395"/>
    </row>
    <row r="92" spans="1:48" x14ac:dyDescent="0.2">
      <c r="AG92" s="395"/>
      <c r="AH92" s="395"/>
      <c r="AI92" s="395"/>
      <c r="AJ92" s="395"/>
      <c r="AK92" s="395"/>
      <c r="AL92" s="395"/>
      <c r="AM92" s="395"/>
      <c r="AN92" s="395"/>
      <c r="AO92" s="395"/>
      <c r="AP92" s="395"/>
      <c r="AQ92" s="395"/>
    </row>
    <row r="107" spans="11:11" x14ac:dyDescent="0.2">
      <c r="K107" s="96"/>
    </row>
    <row r="108" spans="11:11" x14ac:dyDescent="0.2">
      <c r="K108" s="96"/>
    </row>
    <row r="194" spans="26:28" x14ac:dyDescent="0.2">
      <c r="Z194" s="476"/>
      <c r="AA194" s="476"/>
      <c r="AB194" s="476"/>
    </row>
  </sheetData>
  <mergeCells count="1">
    <mergeCell ref="P68:P7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UP275"/>
  <sheetViews>
    <sheetView workbookViewId="0">
      <pane xSplit="10" topLeftCell="BS1" activePane="topRight" state="frozen"/>
      <selection pane="topRight" activeCell="DE12" sqref="DE12"/>
    </sheetView>
  </sheetViews>
  <sheetFormatPr defaultRowHeight="12.75" x14ac:dyDescent="0.2"/>
  <cols>
    <col min="1" max="1" width="40.28515625" style="8" customWidth="1"/>
    <col min="2" max="2" width="5.85546875" style="605" customWidth="1"/>
    <col min="3" max="3" width="40.28515625" style="8" customWidth="1"/>
    <col min="4" max="4" width="7.5703125" style="8" hidden="1" customWidth="1"/>
    <col min="5" max="5" width="7.140625" style="8" hidden="1" customWidth="1"/>
    <col min="6" max="6" width="10.28515625" style="8" hidden="1" customWidth="1"/>
    <col min="7" max="7" width="7.42578125" style="8" hidden="1" customWidth="1"/>
    <col min="8" max="8" width="6.7109375" style="8" hidden="1" customWidth="1"/>
    <col min="9" max="9" width="9.140625" style="8" hidden="1" customWidth="1"/>
    <col min="10" max="10" width="7.140625" style="8" hidden="1" customWidth="1"/>
    <col min="11" max="11" width="8" style="478" customWidth="1"/>
    <col min="12" max="12" width="7" style="8" customWidth="1"/>
    <col min="13" max="13" width="10" style="8" customWidth="1"/>
    <col min="14" max="14" width="6.85546875" style="8" customWidth="1"/>
    <col min="15" max="15" width="7.140625" style="8" customWidth="1"/>
    <col min="16" max="16" width="9.140625" style="8"/>
    <col min="17" max="17" width="7" style="8" customWidth="1"/>
    <col min="18" max="18" width="8" style="478" customWidth="1"/>
    <col min="19" max="19" width="7" style="8" customWidth="1"/>
    <col min="20" max="20" width="10" style="8" customWidth="1"/>
    <col min="21" max="21" width="6.85546875" style="8" customWidth="1"/>
    <col min="22" max="22" width="7.140625" style="8" customWidth="1"/>
    <col min="23" max="24" width="8.85546875" style="8" customWidth="1"/>
    <col min="25" max="25" width="8" style="478" customWidth="1"/>
    <col min="26" max="26" width="7" style="8" customWidth="1"/>
    <col min="27" max="27" width="10" style="8" customWidth="1"/>
    <col min="28" max="28" width="6.85546875" style="8" customWidth="1"/>
    <col min="29" max="29" width="7.140625" style="8" customWidth="1"/>
    <col min="30" max="31" width="8.85546875" style="8" customWidth="1"/>
    <col min="32" max="32" width="8" style="478" customWidth="1"/>
    <col min="33" max="33" width="7" style="8" customWidth="1"/>
    <col min="34" max="34" width="10" style="8" customWidth="1"/>
    <col min="35" max="35" width="6.85546875" style="8" customWidth="1"/>
    <col min="36" max="36" width="7.140625" style="8" customWidth="1"/>
    <col min="37" max="38" width="8.85546875" style="8" customWidth="1"/>
    <col min="39" max="39" width="8" style="8" customWidth="1"/>
    <col min="40" max="40" width="7" style="8" customWidth="1"/>
    <col min="41" max="41" width="10" style="8" customWidth="1"/>
    <col min="42" max="42" width="6.85546875" style="8" customWidth="1"/>
    <col min="43" max="43" width="7.140625" style="8" customWidth="1"/>
    <col min="44" max="45" width="8.85546875" style="8" customWidth="1"/>
    <col min="46" max="46" width="8" style="8" customWidth="1"/>
    <col min="47" max="47" width="7" style="8" customWidth="1"/>
    <col min="48" max="48" width="10" style="8" customWidth="1"/>
    <col min="49" max="49" width="6.85546875" style="8" customWidth="1"/>
    <col min="50" max="50" width="7.140625" style="8" customWidth="1"/>
    <col min="51" max="52" width="8.85546875" style="8" customWidth="1"/>
    <col min="53" max="53" width="8" style="8" customWidth="1"/>
    <col min="54" max="54" width="7" style="8" customWidth="1"/>
    <col min="55" max="55" width="10" style="8" customWidth="1"/>
    <col min="56" max="56" width="6.85546875" style="8" customWidth="1"/>
    <col min="57" max="57" width="7.140625" style="8" customWidth="1"/>
    <col min="58" max="59" width="8.85546875" style="8" customWidth="1"/>
    <col min="60" max="60" width="8" style="8" customWidth="1"/>
    <col min="61" max="61" width="7" style="8" customWidth="1"/>
    <col min="62" max="62" width="10" style="8" customWidth="1"/>
    <col min="63" max="63" width="6.85546875" style="8" customWidth="1"/>
    <col min="64" max="64" width="7.140625" style="8" customWidth="1"/>
    <col min="65" max="66" width="8.85546875" style="8" customWidth="1"/>
    <col min="67" max="67" width="8" style="8" customWidth="1"/>
    <col min="68" max="68" width="7" style="8" customWidth="1"/>
    <col min="69" max="69" width="10" style="8" customWidth="1"/>
    <col min="70" max="70" width="6.85546875" style="8" customWidth="1"/>
    <col min="71" max="71" width="7.140625" style="8" customWidth="1"/>
    <col min="72" max="73" width="8.85546875" style="8" customWidth="1"/>
    <col min="74" max="74" width="8" style="8" customWidth="1"/>
    <col min="75" max="75" width="7" style="8" customWidth="1"/>
    <col min="76" max="76" width="10" style="8" customWidth="1"/>
    <col min="77" max="77" width="6.85546875" style="8" customWidth="1"/>
    <col min="78" max="78" width="7.140625" style="8" customWidth="1"/>
    <col min="79" max="80" width="8.85546875" style="8" customWidth="1"/>
    <col min="81" max="81" width="8" style="8" customWidth="1"/>
    <col min="82" max="82" width="7" style="8" customWidth="1"/>
    <col min="83" max="83" width="10" style="8" customWidth="1"/>
    <col min="84" max="84" width="6.85546875" style="8" customWidth="1"/>
    <col min="85" max="85" width="7.140625" style="8" customWidth="1"/>
    <col min="86" max="87" width="8.85546875" style="8" customWidth="1"/>
    <col min="88" max="88" width="8" style="8" customWidth="1"/>
    <col min="89" max="89" width="7" style="8" customWidth="1"/>
    <col min="90" max="90" width="10" style="8" customWidth="1"/>
    <col min="91" max="91" width="6.85546875" style="8" customWidth="1"/>
    <col min="92" max="92" width="7.140625" style="8" customWidth="1"/>
    <col min="93" max="94" width="8.85546875" style="8" customWidth="1"/>
    <col min="95" max="95" width="12.7109375" style="8" customWidth="1"/>
    <col min="96" max="96" width="9.140625" style="8"/>
    <col min="97" max="97" width="8" style="8" customWidth="1"/>
    <col min="98" max="98" width="7" style="8" customWidth="1"/>
    <col min="99" max="99" width="10" style="8" customWidth="1"/>
    <col min="100" max="100" width="6.85546875" style="8" customWidth="1"/>
    <col min="101" max="101" width="7.140625" style="8" customWidth="1"/>
    <col min="102" max="103" width="8.85546875" style="8" customWidth="1"/>
    <col min="104" max="104" width="12.7109375" style="8" customWidth="1"/>
    <col min="105" max="206" width="9.140625" style="8"/>
    <col min="207" max="207" width="40.28515625" style="8" customWidth="1"/>
    <col min="208" max="208" width="5.85546875" style="8" customWidth="1"/>
    <col min="209" max="209" width="40.28515625" style="8" customWidth="1"/>
    <col min="210" max="216" width="0" style="8" hidden="1" customWidth="1"/>
    <col min="217" max="217" width="8" style="8" customWidth="1"/>
    <col min="218" max="218" width="7" style="8" customWidth="1"/>
    <col min="219" max="219" width="10" style="8" customWidth="1"/>
    <col min="220" max="220" width="6.85546875" style="8" customWidth="1"/>
    <col min="221" max="221" width="7.140625" style="8" customWidth="1"/>
    <col min="222" max="222" width="9.140625" style="8"/>
    <col min="223" max="223" width="7" style="8" customWidth="1"/>
    <col min="224" max="224" width="8" style="8" customWidth="1"/>
    <col min="225" max="225" width="7" style="8" customWidth="1"/>
    <col min="226" max="226" width="10" style="8" customWidth="1"/>
    <col min="227" max="227" width="6.85546875" style="8" customWidth="1"/>
    <col min="228" max="228" width="7.140625" style="8" customWidth="1"/>
    <col min="229" max="230" width="8.85546875" style="8" customWidth="1"/>
    <col min="231" max="231" width="8" style="8" customWidth="1"/>
    <col min="232" max="232" width="7" style="8" customWidth="1"/>
    <col min="233" max="233" width="10" style="8" customWidth="1"/>
    <col min="234" max="234" width="6.85546875" style="8" customWidth="1"/>
    <col min="235" max="235" width="7.140625" style="8" customWidth="1"/>
    <col min="236" max="237" width="8.85546875" style="8" customWidth="1"/>
    <col min="238" max="462" width="9.140625" style="8"/>
    <col min="463" max="463" width="40.28515625" style="8" customWidth="1"/>
    <col min="464" max="464" width="5.85546875" style="8" customWidth="1"/>
    <col min="465" max="465" width="40.28515625" style="8" customWidth="1"/>
    <col min="466" max="472" width="0" style="8" hidden="1" customWidth="1"/>
    <col min="473" max="473" width="8" style="8" customWidth="1"/>
    <col min="474" max="474" width="7" style="8" customWidth="1"/>
    <col min="475" max="475" width="10" style="8" customWidth="1"/>
    <col min="476" max="476" width="6.85546875" style="8" customWidth="1"/>
    <col min="477" max="477" width="7.140625" style="8" customWidth="1"/>
    <col min="478" max="478" width="9.140625" style="8"/>
    <col min="479" max="479" width="7" style="8" customWidth="1"/>
    <col min="480" max="480" width="8" style="8" customWidth="1"/>
    <col min="481" max="481" width="7" style="8" customWidth="1"/>
    <col min="482" max="482" width="10" style="8" customWidth="1"/>
    <col min="483" max="483" width="6.85546875" style="8" customWidth="1"/>
    <col min="484" max="484" width="7.140625" style="8" customWidth="1"/>
    <col min="485" max="486" width="8.85546875" style="8" customWidth="1"/>
    <col min="487" max="487" width="8" style="8" customWidth="1"/>
    <col min="488" max="488" width="7" style="8" customWidth="1"/>
    <col min="489" max="489" width="10" style="8" customWidth="1"/>
    <col min="490" max="490" width="6.85546875" style="8" customWidth="1"/>
    <col min="491" max="491" width="7.140625" style="8" customWidth="1"/>
    <col min="492" max="493" width="8.85546875" style="8" customWidth="1"/>
    <col min="494" max="718" width="9.140625" style="8"/>
    <col min="719" max="719" width="40.28515625" style="8" customWidth="1"/>
    <col min="720" max="720" width="5.85546875" style="8" customWidth="1"/>
    <col min="721" max="721" width="40.28515625" style="8" customWidth="1"/>
    <col min="722" max="728" width="0" style="8" hidden="1" customWidth="1"/>
    <col min="729" max="729" width="8" style="8" customWidth="1"/>
    <col min="730" max="730" width="7" style="8" customWidth="1"/>
    <col min="731" max="731" width="10" style="8" customWidth="1"/>
    <col min="732" max="732" width="6.85546875" style="8" customWidth="1"/>
    <col min="733" max="733" width="7.140625" style="8" customWidth="1"/>
    <col min="734" max="734" width="9.140625" style="8"/>
    <col min="735" max="735" width="7" style="8" customWidth="1"/>
    <col min="736" max="736" width="8" style="8" customWidth="1"/>
    <col min="737" max="737" width="7" style="8" customWidth="1"/>
    <col min="738" max="738" width="10" style="8" customWidth="1"/>
    <col min="739" max="739" width="6.85546875" style="8" customWidth="1"/>
    <col min="740" max="740" width="7.140625" style="8" customWidth="1"/>
    <col min="741" max="742" width="8.85546875" style="8" customWidth="1"/>
    <col min="743" max="743" width="8" style="8" customWidth="1"/>
    <col min="744" max="744" width="7" style="8" customWidth="1"/>
    <col min="745" max="745" width="10" style="8" customWidth="1"/>
    <col min="746" max="746" width="6.85546875" style="8" customWidth="1"/>
    <col min="747" max="747" width="7.140625" style="8" customWidth="1"/>
    <col min="748" max="749" width="8.85546875" style="8" customWidth="1"/>
    <col min="750" max="974" width="9.140625" style="8"/>
    <col min="975" max="975" width="40.28515625" style="8" customWidth="1"/>
    <col min="976" max="976" width="5.85546875" style="8" customWidth="1"/>
    <col min="977" max="977" width="40.28515625" style="8" customWidth="1"/>
    <col min="978" max="984" width="0" style="8" hidden="1" customWidth="1"/>
    <col min="985" max="985" width="8" style="8" customWidth="1"/>
    <col min="986" max="986" width="7" style="8" customWidth="1"/>
    <col min="987" max="987" width="10" style="8" customWidth="1"/>
    <col min="988" max="988" width="6.85546875" style="8" customWidth="1"/>
    <col min="989" max="989" width="7.140625" style="8" customWidth="1"/>
    <col min="990" max="990" width="9.140625" style="8"/>
    <col min="991" max="991" width="7" style="8" customWidth="1"/>
    <col min="992" max="992" width="8" style="8" customWidth="1"/>
    <col min="993" max="993" width="7" style="8" customWidth="1"/>
    <col min="994" max="994" width="10" style="8" customWidth="1"/>
    <col min="995" max="995" width="6.85546875" style="8" customWidth="1"/>
    <col min="996" max="996" width="7.140625" style="8" customWidth="1"/>
    <col min="997" max="998" width="8.85546875" style="8" customWidth="1"/>
    <col min="999" max="999" width="8" style="8" customWidth="1"/>
    <col min="1000" max="1000" width="7" style="8" customWidth="1"/>
    <col min="1001" max="1001" width="10" style="8" customWidth="1"/>
    <col min="1002" max="1002" width="6.85546875" style="8" customWidth="1"/>
    <col min="1003" max="1003" width="7.140625" style="8" customWidth="1"/>
    <col min="1004" max="1005" width="8.85546875" style="8" customWidth="1"/>
    <col min="1006" max="1230" width="9.140625" style="8"/>
    <col min="1231" max="1231" width="40.28515625" style="8" customWidth="1"/>
    <col min="1232" max="1232" width="5.85546875" style="8" customWidth="1"/>
    <col min="1233" max="1233" width="40.28515625" style="8" customWidth="1"/>
    <col min="1234" max="1240" width="0" style="8" hidden="1" customWidth="1"/>
    <col min="1241" max="1241" width="8" style="8" customWidth="1"/>
    <col min="1242" max="1242" width="7" style="8" customWidth="1"/>
    <col min="1243" max="1243" width="10" style="8" customWidth="1"/>
    <col min="1244" max="1244" width="6.85546875" style="8" customWidth="1"/>
    <col min="1245" max="1245" width="7.140625" style="8" customWidth="1"/>
    <col min="1246" max="1246" width="9.140625" style="8"/>
    <col min="1247" max="1247" width="7" style="8" customWidth="1"/>
    <col min="1248" max="1248" width="8" style="8" customWidth="1"/>
    <col min="1249" max="1249" width="7" style="8" customWidth="1"/>
    <col min="1250" max="1250" width="10" style="8" customWidth="1"/>
    <col min="1251" max="1251" width="6.85546875" style="8" customWidth="1"/>
    <col min="1252" max="1252" width="7.140625" style="8" customWidth="1"/>
    <col min="1253" max="1254" width="8.85546875" style="8" customWidth="1"/>
    <col min="1255" max="1255" width="8" style="8" customWidth="1"/>
    <col min="1256" max="1256" width="7" style="8" customWidth="1"/>
    <col min="1257" max="1257" width="10" style="8" customWidth="1"/>
    <col min="1258" max="1258" width="6.85546875" style="8" customWidth="1"/>
    <col min="1259" max="1259" width="7.140625" style="8" customWidth="1"/>
    <col min="1260" max="1261" width="8.85546875" style="8" customWidth="1"/>
    <col min="1262" max="1486" width="9.140625" style="8"/>
    <col min="1487" max="1487" width="40.28515625" style="8" customWidth="1"/>
    <col min="1488" max="1488" width="5.85546875" style="8" customWidth="1"/>
    <col min="1489" max="1489" width="40.28515625" style="8" customWidth="1"/>
    <col min="1490" max="1496" width="0" style="8" hidden="1" customWidth="1"/>
    <col min="1497" max="1497" width="8" style="8" customWidth="1"/>
    <col min="1498" max="1498" width="7" style="8" customWidth="1"/>
    <col min="1499" max="1499" width="10" style="8" customWidth="1"/>
    <col min="1500" max="1500" width="6.85546875" style="8" customWidth="1"/>
    <col min="1501" max="1501" width="7.140625" style="8" customWidth="1"/>
    <col min="1502" max="1502" width="9.140625" style="8"/>
    <col min="1503" max="1503" width="7" style="8" customWidth="1"/>
    <col min="1504" max="1504" width="8" style="8" customWidth="1"/>
    <col min="1505" max="1505" width="7" style="8" customWidth="1"/>
    <col min="1506" max="1506" width="10" style="8" customWidth="1"/>
    <col min="1507" max="1507" width="6.85546875" style="8" customWidth="1"/>
    <col min="1508" max="1508" width="7.140625" style="8" customWidth="1"/>
    <col min="1509" max="1510" width="8.85546875" style="8" customWidth="1"/>
    <col min="1511" max="1511" width="8" style="8" customWidth="1"/>
    <col min="1512" max="1512" width="7" style="8" customWidth="1"/>
    <col min="1513" max="1513" width="10" style="8" customWidth="1"/>
    <col min="1514" max="1514" width="6.85546875" style="8" customWidth="1"/>
    <col min="1515" max="1515" width="7.140625" style="8" customWidth="1"/>
    <col min="1516" max="1517" width="8.85546875" style="8" customWidth="1"/>
    <col min="1518" max="1742" width="9.140625" style="8"/>
    <col min="1743" max="1743" width="40.28515625" style="8" customWidth="1"/>
    <col min="1744" max="1744" width="5.85546875" style="8" customWidth="1"/>
    <col min="1745" max="1745" width="40.28515625" style="8" customWidth="1"/>
    <col min="1746" max="1752" width="0" style="8" hidden="1" customWidth="1"/>
    <col min="1753" max="1753" width="8" style="8" customWidth="1"/>
    <col min="1754" max="1754" width="7" style="8" customWidth="1"/>
    <col min="1755" max="1755" width="10" style="8" customWidth="1"/>
    <col min="1756" max="1756" width="6.85546875" style="8" customWidth="1"/>
    <col min="1757" max="1757" width="7.140625" style="8" customWidth="1"/>
    <col min="1758" max="1758" width="9.140625" style="8"/>
    <col min="1759" max="1759" width="7" style="8" customWidth="1"/>
    <col min="1760" max="1760" width="8" style="8" customWidth="1"/>
    <col min="1761" max="1761" width="7" style="8" customWidth="1"/>
    <col min="1762" max="1762" width="10" style="8" customWidth="1"/>
    <col min="1763" max="1763" width="6.85546875" style="8" customWidth="1"/>
    <col min="1764" max="1764" width="7.140625" style="8" customWidth="1"/>
    <col min="1765" max="1766" width="8.85546875" style="8" customWidth="1"/>
    <col min="1767" max="1767" width="8" style="8" customWidth="1"/>
    <col min="1768" max="1768" width="7" style="8" customWidth="1"/>
    <col min="1769" max="1769" width="10" style="8" customWidth="1"/>
    <col min="1770" max="1770" width="6.85546875" style="8" customWidth="1"/>
    <col min="1771" max="1771" width="7.140625" style="8" customWidth="1"/>
    <col min="1772" max="1773" width="8.85546875" style="8" customWidth="1"/>
    <col min="1774" max="1998" width="9.140625" style="8"/>
    <col min="1999" max="1999" width="40.28515625" style="8" customWidth="1"/>
    <col min="2000" max="2000" width="5.85546875" style="8" customWidth="1"/>
    <col min="2001" max="2001" width="40.28515625" style="8" customWidth="1"/>
    <col min="2002" max="2008" width="0" style="8" hidden="1" customWidth="1"/>
    <col min="2009" max="2009" width="8" style="8" customWidth="1"/>
    <col min="2010" max="2010" width="7" style="8" customWidth="1"/>
    <col min="2011" max="2011" width="10" style="8" customWidth="1"/>
    <col min="2012" max="2012" width="6.85546875" style="8" customWidth="1"/>
    <col min="2013" max="2013" width="7.140625" style="8" customWidth="1"/>
    <col min="2014" max="2014" width="9.140625" style="8"/>
    <col min="2015" max="2015" width="7" style="8" customWidth="1"/>
    <col min="2016" max="2016" width="8" style="8" customWidth="1"/>
    <col min="2017" max="2017" width="7" style="8" customWidth="1"/>
    <col min="2018" max="2018" width="10" style="8" customWidth="1"/>
    <col min="2019" max="2019" width="6.85546875" style="8" customWidth="1"/>
    <col min="2020" max="2020" width="7.140625" style="8" customWidth="1"/>
    <col min="2021" max="2022" width="8.85546875" style="8" customWidth="1"/>
    <col min="2023" max="2023" width="8" style="8" customWidth="1"/>
    <col min="2024" max="2024" width="7" style="8" customWidth="1"/>
    <col min="2025" max="2025" width="10" style="8" customWidth="1"/>
    <col min="2026" max="2026" width="6.85546875" style="8" customWidth="1"/>
    <col min="2027" max="2027" width="7.140625" style="8" customWidth="1"/>
    <col min="2028" max="2029" width="8.85546875" style="8" customWidth="1"/>
    <col min="2030" max="2254" width="9.140625" style="8"/>
    <col min="2255" max="2255" width="40.28515625" style="8" customWidth="1"/>
    <col min="2256" max="2256" width="5.85546875" style="8" customWidth="1"/>
    <col min="2257" max="2257" width="40.28515625" style="8" customWidth="1"/>
    <col min="2258" max="2264" width="0" style="8" hidden="1" customWidth="1"/>
    <col min="2265" max="2265" width="8" style="8" customWidth="1"/>
    <col min="2266" max="2266" width="7" style="8" customWidth="1"/>
    <col min="2267" max="2267" width="10" style="8" customWidth="1"/>
    <col min="2268" max="2268" width="6.85546875" style="8" customWidth="1"/>
    <col min="2269" max="2269" width="7.140625" style="8" customWidth="1"/>
    <col min="2270" max="2270" width="9.140625" style="8"/>
    <col min="2271" max="2271" width="7" style="8" customWidth="1"/>
    <col min="2272" max="2272" width="8" style="8" customWidth="1"/>
    <col min="2273" max="2273" width="7" style="8" customWidth="1"/>
    <col min="2274" max="2274" width="10" style="8" customWidth="1"/>
    <col min="2275" max="2275" width="6.85546875" style="8" customWidth="1"/>
    <col min="2276" max="2276" width="7.140625" style="8" customWidth="1"/>
    <col min="2277" max="2278" width="8.85546875" style="8" customWidth="1"/>
    <col min="2279" max="2279" width="8" style="8" customWidth="1"/>
    <col min="2280" max="2280" width="7" style="8" customWidth="1"/>
    <col min="2281" max="2281" width="10" style="8" customWidth="1"/>
    <col min="2282" max="2282" width="6.85546875" style="8" customWidth="1"/>
    <col min="2283" max="2283" width="7.140625" style="8" customWidth="1"/>
    <col min="2284" max="2285" width="8.85546875" style="8" customWidth="1"/>
    <col min="2286" max="2510" width="9.140625" style="8"/>
    <col min="2511" max="2511" width="40.28515625" style="8" customWidth="1"/>
    <col min="2512" max="2512" width="5.85546875" style="8" customWidth="1"/>
    <col min="2513" max="2513" width="40.28515625" style="8" customWidth="1"/>
    <col min="2514" max="2520" width="0" style="8" hidden="1" customWidth="1"/>
    <col min="2521" max="2521" width="8" style="8" customWidth="1"/>
    <col min="2522" max="2522" width="7" style="8" customWidth="1"/>
    <col min="2523" max="2523" width="10" style="8" customWidth="1"/>
    <col min="2524" max="2524" width="6.85546875" style="8" customWidth="1"/>
    <col min="2525" max="2525" width="7.140625" style="8" customWidth="1"/>
    <col min="2526" max="2526" width="9.140625" style="8"/>
    <col min="2527" max="2527" width="7" style="8" customWidth="1"/>
    <col min="2528" max="2528" width="8" style="8" customWidth="1"/>
    <col min="2529" max="2529" width="7" style="8" customWidth="1"/>
    <col min="2530" max="2530" width="10" style="8" customWidth="1"/>
    <col min="2531" max="2531" width="6.85546875" style="8" customWidth="1"/>
    <col min="2532" max="2532" width="7.140625" style="8" customWidth="1"/>
    <col min="2533" max="2534" width="8.85546875" style="8" customWidth="1"/>
    <col min="2535" max="2535" width="8" style="8" customWidth="1"/>
    <col min="2536" max="2536" width="7" style="8" customWidth="1"/>
    <col min="2537" max="2537" width="10" style="8" customWidth="1"/>
    <col min="2538" max="2538" width="6.85546875" style="8" customWidth="1"/>
    <col min="2539" max="2539" width="7.140625" style="8" customWidth="1"/>
    <col min="2540" max="2541" width="8.85546875" style="8" customWidth="1"/>
    <col min="2542" max="2766" width="9.140625" style="8"/>
    <col min="2767" max="2767" width="40.28515625" style="8" customWidth="1"/>
    <col min="2768" max="2768" width="5.85546875" style="8" customWidth="1"/>
    <col min="2769" max="2769" width="40.28515625" style="8" customWidth="1"/>
    <col min="2770" max="2776" width="0" style="8" hidden="1" customWidth="1"/>
    <col min="2777" max="2777" width="8" style="8" customWidth="1"/>
    <col min="2778" max="2778" width="7" style="8" customWidth="1"/>
    <col min="2779" max="2779" width="10" style="8" customWidth="1"/>
    <col min="2780" max="2780" width="6.85546875" style="8" customWidth="1"/>
    <col min="2781" max="2781" width="7.140625" style="8" customWidth="1"/>
    <col min="2782" max="2782" width="9.140625" style="8"/>
    <col min="2783" max="2783" width="7" style="8" customWidth="1"/>
    <col min="2784" max="2784" width="8" style="8" customWidth="1"/>
    <col min="2785" max="2785" width="7" style="8" customWidth="1"/>
    <col min="2786" max="2786" width="10" style="8" customWidth="1"/>
    <col min="2787" max="2787" width="6.85546875" style="8" customWidth="1"/>
    <col min="2788" max="2788" width="7.140625" style="8" customWidth="1"/>
    <col min="2789" max="2790" width="8.85546875" style="8" customWidth="1"/>
    <col min="2791" max="2791" width="8" style="8" customWidth="1"/>
    <col min="2792" max="2792" width="7" style="8" customWidth="1"/>
    <col min="2793" max="2793" width="10" style="8" customWidth="1"/>
    <col min="2794" max="2794" width="6.85546875" style="8" customWidth="1"/>
    <col min="2795" max="2795" width="7.140625" style="8" customWidth="1"/>
    <col min="2796" max="2797" width="8.85546875" style="8" customWidth="1"/>
    <col min="2798" max="3022" width="9.140625" style="8"/>
    <col min="3023" max="3023" width="40.28515625" style="8" customWidth="1"/>
    <col min="3024" max="3024" width="5.85546875" style="8" customWidth="1"/>
    <col min="3025" max="3025" width="40.28515625" style="8" customWidth="1"/>
    <col min="3026" max="3032" width="0" style="8" hidden="1" customWidth="1"/>
    <col min="3033" max="3033" width="8" style="8" customWidth="1"/>
    <col min="3034" max="3034" width="7" style="8" customWidth="1"/>
    <col min="3035" max="3035" width="10" style="8" customWidth="1"/>
    <col min="3036" max="3036" width="6.85546875" style="8" customWidth="1"/>
    <col min="3037" max="3037" width="7.140625" style="8" customWidth="1"/>
    <col min="3038" max="3038" width="9.140625" style="8"/>
    <col min="3039" max="3039" width="7" style="8" customWidth="1"/>
    <col min="3040" max="3040" width="8" style="8" customWidth="1"/>
    <col min="3041" max="3041" width="7" style="8" customWidth="1"/>
    <col min="3042" max="3042" width="10" style="8" customWidth="1"/>
    <col min="3043" max="3043" width="6.85546875" style="8" customWidth="1"/>
    <col min="3044" max="3044" width="7.140625" style="8" customWidth="1"/>
    <col min="3045" max="3046" width="8.85546875" style="8" customWidth="1"/>
    <col min="3047" max="3047" width="8" style="8" customWidth="1"/>
    <col min="3048" max="3048" width="7" style="8" customWidth="1"/>
    <col min="3049" max="3049" width="10" style="8" customWidth="1"/>
    <col min="3050" max="3050" width="6.85546875" style="8" customWidth="1"/>
    <col min="3051" max="3051" width="7.140625" style="8" customWidth="1"/>
    <col min="3052" max="3053" width="8.85546875" style="8" customWidth="1"/>
    <col min="3054" max="3278" width="9.140625" style="8"/>
    <col min="3279" max="3279" width="40.28515625" style="8" customWidth="1"/>
    <col min="3280" max="3280" width="5.85546875" style="8" customWidth="1"/>
    <col min="3281" max="3281" width="40.28515625" style="8" customWidth="1"/>
    <col min="3282" max="3288" width="0" style="8" hidden="1" customWidth="1"/>
    <col min="3289" max="3289" width="8" style="8" customWidth="1"/>
    <col min="3290" max="3290" width="7" style="8" customWidth="1"/>
    <col min="3291" max="3291" width="10" style="8" customWidth="1"/>
    <col min="3292" max="3292" width="6.85546875" style="8" customWidth="1"/>
    <col min="3293" max="3293" width="7.140625" style="8" customWidth="1"/>
    <col min="3294" max="3294" width="9.140625" style="8"/>
    <col min="3295" max="3295" width="7" style="8" customWidth="1"/>
    <col min="3296" max="3296" width="8" style="8" customWidth="1"/>
    <col min="3297" max="3297" width="7" style="8" customWidth="1"/>
    <col min="3298" max="3298" width="10" style="8" customWidth="1"/>
    <col min="3299" max="3299" width="6.85546875" style="8" customWidth="1"/>
    <col min="3300" max="3300" width="7.140625" style="8" customWidth="1"/>
    <col min="3301" max="3302" width="8.85546875" style="8" customWidth="1"/>
    <col min="3303" max="3303" width="8" style="8" customWidth="1"/>
    <col min="3304" max="3304" width="7" style="8" customWidth="1"/>
    <col min="3305" max="3305" width="10" style="8" customWidth="1"/>
    <col min="3306" max="3306" width="6.85546875" style="8" customWidth="1"/>
    <col min="3307" max="3307" width="7.140625" style="8" customWidth="1"/>
    <col min="3308" max="3309" width="8.85546875" style="8" customWidth="1"/>
    <col min="3310" max="3534" width="9.140625" style="8"/>
    <col min="3535" max="3535" width="40.28515625" style="8" customWidth="1"/>
    <col min="3536" max="3536" width="5.85546875" style="8" customWidth="1"/>
    <col min="3537" max="3537" width="40.28515625" style="8" customWidth="1"/>
    <col min="3538" max="3544" width="0" style="8" hidden="1" customWidth="1"/>
    <col min="3545" max="3545" width="8" style="8" customWidth="1"/>
    <col min="3546" max="3546" width="7" style="8" customWidth="1"/>
    <col min="3547" max="3547" width="10" style="8" customWidth="1"/>
    <col min="3548" max="3548" width="6.85546875" style="8" customWidth="1"/>
    <col min="3549" max="3549" width="7.140625" style="8" customWidth="1"/>
    <col min="3550" max="3550" width="9.140625" style="8"/>
    <col min="3551" max="3551" width="7" style="8" customWidth="1"/>
    <col min="3552" max="3552" width="8" style="8" customWidth="1"/>
    <col min="3553" max="3553" width="7" style="8" customWidth="1"/>
    <col min="3554" max="3554" width="10" style="8" customWidth="1"/>
    <col min="3555" max="3555" width="6.85546875" style="8" customWidth="1"/>
    <col min="3556" max="3556" width="7.140625" style="8" customWidth="1"/>
    <col min="3557" max="3558" width="8.85546875" style="8" customWidth="1"/>
    <col min="3559" max="3559" width="8" style="8" customWidth="1"/>
    <col min="3560" max="3560" width="7" style="8" customWidth="1"/>
    <col min="3561" max="3561" width="10" style="8" customWidth="1"/>
    <col min="3562" max="3562" width="6.85546875" style="8" customWidth="1"/>
    <col min="3563" max="3563" width="7.140625" style="8" customWidth="1"/>
    <col min="3564" max="3565" width="8.85546875" style="8" customWidth="1"/>
    <col min="3566" max="3790" width="9.140625" style="8"/>
    <col min="3791" max="3791" width="40.28515625" style="8" customWidth="1"/>
    <col min="3792" max="3792" width="5.85546875" style="8" customWidth="1"/>
    <col min="3793" max="3793" width="40.28515625" style="8" customWidth="1"/>
    <col min="3794" max="3800" width="0" style="8" hidden="1" customWidth="1"/>
    <col min="3801" max="3801" width="8" style="8" customWidth="1"/>
    <col min="3802" max="3802" width="7" style="8" customWidth="1"/>
    <col min="3803" max="3803" width="10" style="8" customWidth="1"/>
    <col min="3804" max="3804" width="6.85546875" style="8" customWidth="1"/>
    <col min="3805" max="3805" width="7.140625" style="8" customWidth="1"/>
    <col min="3806" max="3806" width="9.140625" style="8"/>
    <col min="3807" max="3807" width="7" style="8" customWidth="1"/>
    <col min="3808" max="3808" width="8" style="8" customWidth="1"/>
    <col min="3809" max="3809" width="7" style="8" customWidth="1"/>
    <col min="3810" max="3810" width="10" style="8" customWidth="1"/>
    <col min="3811" max="3811" width="6.85546875" style="8" customWidth="1"/>
    <col min="3812" max="3812" width="7.140625" style="8" customWidth="1"/>
    <col min="3813" max="3814" width="8.85546875" style="8" customWidth="1"/>
    <col min="3815" max="3815" width="8" style="8" customWidth="1"/>
    <col min="3816" max="3816" width="7" style="8" customWidth="1"/>
    <col min="3817" max="3817" width="10" style="8" customWidth="1"/>
    <col min="3818" max="3818" width="6.85546875" style="8" customWidth="1"/>
    <col min="3819" max="3819" width="7.140625" style="8" customWidth="1"/>
    <col min="3820" max="3821" width="8.85546875" style="8" customWidth="1"/>
    <col min="3822" max="4046" width="9.140625" style="8"/>
    <col min="4047" max="4047" width="40.28515625" style="8" customWidth="1"/>
    <col min="4048" max="4048" width="5.85546875" style="8" customWidth="1"/>
    <col min="4049" max="4049" width="40.28515625" style="8" customWidth="1"/>
    <col min="4050" max="4056" width="0" style="8" hidden="1" customWidth="1"/>
    <col min="4057" max="4057" width="8" style="8" customWidth="1"/>
    <col min="4058" max="4058" width="7" style="8" customWidth="1"/>
    <col min="4059" max="4059" width="10" style="8" customWidth="1"/>
    <col min="4060" max="4060" width="6.85546875" style="8" customWidth="1"/>
    <col min="4061" max="4061" width="7.140625" style="8" customWidth="1"/>
    <col min="4062" max="4062" width="9.140625" style="8"/>
    <col min="4063" max="4063" width="7" style="8" customWidth="1"/>
    <col min="4064" max="4064" width="8" style="8" customWidth="1"/>
    <col min="4065" max="4065" width="7" style="8" customWidth="1"/>
    <col min="4066" max="4066" width="10" style="8" customWidth="1"/>
    <col min="4067" max="4067" width="6.85546875" style="8" customWidth="1"/>
    <col min="4068" max="4068" width="7.140625" style="8" customWidth="1"/>
    <col min="4069" max="4070" width="8.85546875" style="8" customWidth="1"/>
    <col min="4071" max="4071" width="8" style="8" customWidth="1"/>
    <col min="4072" max="4072" width="7" style="8" customWidth="1"/>
    <col min="4073" max="4073" width="10" style="8" customWidth="1"/>
    <col min="4074" max="4074" width="6.85546875" style="8" customWidth="1"/>
    <col min="4075" max="4075" width="7.140625" style="8" customWidth="1"/>
    <col min="4076" max="4077" width="8.85546875" style="8" customWidth="1"/>
    <col min="4078" max="4302" width="9.140625" style="8"/>
    <col min="4303" max="4303" width="40.28515625" style="8" customWidth="1"/>
    <col min="4304" max="4304" width="5.85546875" style="8" customWidth="1"/>
    <col min="4305" max="4305" width="40.28515625" style="8" customWidth="1"/>
    <col min="4306" max="4312" width="0" style="8" hidden="1" customWidth="1"/>
    <col min="4313" max="4313" width="8" style="8" customWidth="1"/>
    <col min="4314" max="4314" width="7" style="8" customWidth="1"/>
    <col min="4315" max="4315" width="10" style="8" customWidth="1"/>
    <col min="4316" max="4316" width="6.85546875" style="8" customWidth="1"/>
    <col min="4317" max="4317" width="7.140625" style="8" customWidth="1"/>
    <col min="4318" max="4318" width="9.140625" style="8"/>
    <col min="4319" max="4319" width="7" style="8" customWidth="1"/>
    <col min="4320" max="4320" width="8" style="8" customWidth="1"/>
    <col min="4321" max="4321" width="7" style="8" customWidth="1"/>
    <col min="4322" max="4322" width="10" style="8" customWidth="1"/>
    <col min="4323" max="4323" width="6.85546875" style="8" customWidth="1"/>
    <col min="4324" max="4324" width="7.140625" style="8" customWidth="1"/>
    <col min="4325" max="4326" width="8.85546875" style="8" customWidth="1"/>
    <col min="4327" max="4327" width="8" style="8" customWidth="1"/>
    <col min="4328" max="4328" width="7" style="8" customWidth="1"/>
    <col min="4329" max="4329" width="10" style="8" customWidth="1"/>
    <col min="4330" max="4330" width="6.85546875" style="8" customWidth="1"/>
    <col min="4331" max="4331" width="7.140625" style="8" customWidth="1"/>
    <col min="4332" max="4333" width="8.85546875" style="8" customWidth="1"/>
    <col min="4334" max="4558" width="9.140625" style="8"/>
    <col min="4559" max="4559" width="40.28515625" style="8" customWidth="1"/>
    <col min="4560" max="4560" width="5.85546875" style="8" customWidth="1"/>
    <col min="4561" max="4561" width="40.28515625" style="8" customWidth="1"/>
    <col min="4562" max="4568" width="0" style="8" hidden="1" customWidth="1"/>
    <col min="4569" max="4569" width="8" style="8" customWidth="1"/>
    <col min="4570" max="4570" width="7" style="8" customWidth="1"/>
    <col min="4571" max="4571" width="10" style="8" customWidth="1"/>
    <col min="4572" max="4572" width="6.85546875" style="8" customWidth="1"/>
    <col min="4573" max="4573" width="7.140625" style="8" customWidth="1"/>
    <col min="4574" max="4574" width="9.140625" style="8"/>
    <col min="4575" max="4575" width="7" style="8" customWidth="1"/>
    <col min="4576" max="4576" width="8" style="8" customWidth="1"/>
    <col min="4577" max="4577" width="7" style="8" customWidth="1"/>
    <col min="4578" max="4578" width="10" style="8" customWidth="1"/>
    <col min="4579" max="4579" width="6.85546875" style="8" customWidth="1"/>
    <col min="4580" max="4580" width="7.140625" style="8" customWidth="1"/>
    <col min="4581" max="4582" width="8.85546875" style="8" customWidth="1"/>
    <col min="4583" max="4583" width="8" style="8" customWidth="1"/>
    <col min="4584" max="4584" width="7" style="8" customWidth="1"/>
    <col min="4585" max="4585" width="10" style="8" customWidth="1"/>
    <col min="4586" max="4586" width="6.85546875" style="8" customWidth="1"/>
    <col min="4587" max="4587" width="7.140625" style="8" customWidth="1"/>
    <col min="4588" max="4589" width="8.85546875" style="8" customWidth="1"/>
    <col min="4590" max="4814" width="9.140625" style="8"/>
    <col min="4815" max="4815" width="40.28515625" style="8" customWidth="1"/>
    <col min="4816" max="4816" width="5.85546875" style="8" customWidth="1"/>
    <col min="4817" max="4817" width="40.28515625" style="8" customWidth="1"/>
    <col min="4818" max="4824" width="0" style="8" hidden="1" customWidth="1"/>
    <col min="4825" max="4825" width="8" style="8" customWidth="1"/>
    <col min="4826" max="4826" width="7" style="8" customWidth="1"/>
    <col min="4827" max="4827" width="10" style="8" customWidth="1"/>
    <col min="4828" max="4828" width="6.85546875" style="8" customWidth="1"/>
    <col min="4829" max="4829" width="7.140625" style="8" customWidth="1"/>
    <col min="4830" max="4830" width="9.140625" style="8"/>
    <col min="4831" max="4831" width="7" style="8" customWidth="1"/>
    <col min="4832" max="4832" width="8" style="8" customWidth="1"/>
    <col min="4833" max="4833" width="7" style="8" customWidth="1"/>
    <col min="4834" max="4834" width="10" style="8" customWidth="1"/>
    <col min="4835" max="4835" width="6.85546875" style="8" customWidth="1"/>
    <col min="4836" max="4836" width="7.140625" style="8" customWidth="1"/>
    <col min="4837" max="4838" width="8.85546875" style="8" customWidth="1"/>
    <col min="4839" max="4839" width="8" style="8" customWidth="1"/>
    <col min="4840" max="4840" width="7" style="8" customWidth="1"/>
    <col min="4841" max="4841" width="10" style="8" customWidth="1"/>
    <col min="4842" max="4842" width="6.85546875" style="8" customWidth="1"/>
    <col min="4843" max="4843" width="7.140625" style="8" customWidth="1"/>
    <col min="4844" max="4845" width="8.85546875" style="8" customWidth="1"/>
    <col min="4846" max="5070" width="9.140625" style="8"/>
    <col min="5071" max="5071" width="40.28515625" style="8" customWidth="1"/>
    <col min="5072" max="5072" width="5.85546875" style="8" customWidth="1"/>
    <col min="5073" max="5073" width="40.28515625" style="8" customWidth="1"/>
    <col min="5074" max="5080" width="0" style="8" hidden="1" customWidth="1"/>
    <col min="5081" max="5081" width="8" style="8" customWidth="1"/>
    <col min="5082" max="5082" width="7" style="8" customWidth="1"/>
    <col min="5083" max="5083" width="10" style="8" customWidth="1"/>
    <col min="5084" max="5084" width="6.85546875" style="8" customWidth="1"/>
    <col min="5085" max="5085" width="7.140625" style="8" customWidth="1"/>
    <col min="5086" max="5086" width="9.140625" style="8"/>
    <col min="5087" max="5087" width="7" style="8" customWidth="1"/>
    <col min="5088" max="5088" width="8" style="8" customWidth="1"/>
    <col min="5089" max="5089" width="7" style="8" customWidth="1"/>
    <col min="5090" max="5090" width="10" style="8" customWidth="1"/>
    <col min="5091" max="5091" width="6.85546875" style="8" customWidth="1"/>
    <col min="5092" max="5092" width="7.140625" style="8" customWidth="1"/>
    <col min="5093" max="5094" width="8.85546875" style="8" customWidth="1"/>
    <col min="5095" max="5095" width="8" style="8" customWidth="1"/>
    <col min="5096" max="5096" width="7" style="8" customWidth="1"/>
    <col min="5097" max="5097" width="10" style="8" customWidth="1"/>
    <col min="5098" max="5098" width="6.85546875" style="8" customWidth="1"/>
    <col min="5099" max="5099" width="7.140625" style="8" customWidth="1"/>
    <col min="5100" max="5101" width="8.85546875" style="8" customWidth="1"/>
    <col min="5102" max="5326" width="9.140625" style="8"/>
    <col min="5327" max="5327" width="40.28515625" style="8" customWidth="1"/>
    <col min="5328" max="5328" width="5.85546875" style="8" customWidth="1"/>
    <col min="5329" max="5329" width="40.28515625" style="8" customWidth="1"/>
    <col min="5330" max="5336" width="0" style="8" hidden="1" customWidth="1"/>
    <col min="5337" max="5337" width="8" style="8" customWidth="1"/>
    <col min="5338" max="5338" width="7" style="8" customWidth="1"/>
    <col min="5339" max="5339" width="10" style="8" customWidth="1"/>
    <col min="5340" max="5340" width="6.85546875" style="8" customWidth="1"/>
    <col min="5341" max="5341" width="7.140625" style="8" customWidth="1"/>
    <col min="5342" max="5342" width="9.140625" style="8"/>
    <col min="5343" max="5343" width="7" style="8" customWidth="1"/>
    <col min="5344" max="5344" width="8" style="8" customWidth="1"/>
    <col min="5345" max="5345" width="7" style="8" customWidth="1"/>
    <col min="5346" max="5346" width="10" style="8" customWidth="1"/>
    <col min="5347" max="5347" width="6.85546875" style="8" customWidth="1"/>
    <col min="5348" max="5348" width="7.140625" style="8" customWidth="1"/>
    <col min="5349" max="5350" width="8.85546875" style="8" customWidth="1"/>
    <col min="5351" max="5351" width="8" style="8" customWidth="1"/>
    <col min="5352" max="5352" width="7" style="8" customWidth="1"/>
    <col min="5353" max="5353" width="10" style="8" customWidth="1"/>
    <col min="5354" max="5354" width="6.85546875" style="8" customWidth="1"/>
    <col min="5355" max="5355" width="7.140625" style="8" customWidth="1"/>
    <col min="5356" max="5357" width="8.85546875" style="8" customWidth="1"/>
    <col min="5358" max="5582" width="9.140625" style="8"/>
    <col min="5583" max="5583" width="40.28515625" style="8" customWidth="1"/>
    <col min="5584" max="5584" width="5.85546875" style="8" customWidth="1"/>
    <col min="5585" max="5585" width="40.28515625" style="8" customWidth="1"/>
    <col min="5586" max="5592" width="0" style="8" hidden="1" customWidth="1"/>
    <col min="5593" max="5593" width="8" style="8" customWidth="1"/>
    <col min="5594" max="5594" width="7" style="8" customWidth="1"/>
    <col min="5595" max="5595" width="10" style="8" customWidth="1"/>
    <col min="5596" max="5596" width="6.85546875" style="8" customWidth="1"/>
    <col min="5597" max="5597" width="7.140625" style="8" customWidth="1"/>
    <col min="5598" max="5598" width="9.140625" style="8"/>
    <col min="5599" max="5599" width="7" style="8" customWidth="1"/>
    <col min="5600" max="5600" width="8" style="8" customWidth="1"/>
    <col min="5601" max="5601" width="7" style="8" customWidth="1"/>
    <col min="5602" max="5602" width="10" style="8" customWidth="1"/>
    <col min="5603" max="5603" width="6.85546875" style="8" customWidth="1"/>
    <col min="5604" max="5604" width="7.140625" style="8" customWidth="1"/>
    <col min="5605" max="5606" width="8.85546875" style="8" customWidth="1"/>
    <col min="5607" max="5607" width="8" style="8" customWidth="1"/>
    <col min="5608" max="5608" width="7" style="8" customWidth="1"/>
    <col min="5609" max="5609" width="10" style="8" customWidth="1"/>
    <col min="5610" max="5610" width="6.85546875" style="8" customWidth="1"/>
    <col min="5611" max="5611" width="7.140625" style="8" customWidth="1"/>
    <col min="5612" max="5613" width="8.85546875" style="8" customWidth="1"/>
    <col min="5614" max="5838" width="9.140625" style="8"/>
    <col min="5839" max="5839" width="40.28515625" style="8" customWidth="1"/>
    <col min="5840" max="5840" width="5.85546875" style="8" customWidth="1"/>
    <col min="5841" max="5841" width="40.28515625" style="8" customWidth="1"/>
    <col min="5842" max="5848" width="0" style="8" hidden="1" customWidth="1"/>
    <col min="5849" max="5849" width="8" style="8" customWidth="1"/>
    <col min="5850" max="5850" width="7" style="8" customWidth="1"/>
    <col min="5851" max="5851" width="10" style="8" customWidth="1"/>
    <col min="5852" max="5852" width="6.85546875" style="8" customWidth="1"/>
    <col min="5853" max="5853" width="7.140625" style="8" customWidth="1"/>
    <col min="5854" max="5854" width="9.140625" style="8"/>
    <col min="5855" max="5855" width="7" style="8" customWidth="1"/>
    <col min="5856" max="5856" width="8" style="8" customWidth="1"/>
    <col min="5857" max="5857" width="7" style="8" customWidth="1"/>
    <col min="5858" max="5858" width="10" style="8" customWidth="1"/>
    <col min="5859" max="5859" width="6.85546875" style="8" customWidth="1"/>
    <col min="5860" max="5860" width="7.140625" style="8" customWidth="1"/>
    <col min="5861" max="5862" width="8.85546875" style="8" customWidth="1"/>
    <col min="5863" max="5863" width="8" style="8" customWidth="1"/>
    <col min="5864" max="5864" width="7" style="8" customWidth="1"/>
    <col min="5865" max="5865" width="10" style="8" customWidth="1"/>
    <col min="5866" max="5866" width="6.85546875" style="8" customWidth="1"/>
    <col min="5867" max="5867" width="7.140625" style="8" customWidth="1"/>
    <col min="5868" max="5869" width="8.85546875" style="8" customWidth="1"/>
    <col min="5870" max="6094" width="9.140625" style="8"/>
    <col min="6095" max="6095" width="40.28515625" style="8" customWidth="1"/>
    <col min="6096" max="6096" width="5.85546875" style="8" customWidth="1"/>
    <col min="6097" max="6097" width="40.28515625" style="8" customWidth="1"/>
    <col min="6098" max="6104" width="0" style="8" hidden="1" customWidth="1"/>
    <col min="6105" max="6105" width="8" style="8" customWidth="1"/>
    <col min="6106" max="6106" width="7" style="8" customWidth="1"/>
    <col min="6107" max="6107" width="10" style="8" customWidth="1"/>
    <col min="6108" max="6108" width="6.85546875" style="8" customWidth="1"/>
    <col min="6109" max="6109" width="7.140625" style="8" customWidth="1"/>
    <col min="6110" max="6110" width="9.140625" style="8"/>
    <col min="6111" max="6111" width="7" style="8" customWidth="1"/>
    <col min="6112" max="6112" width="8" style="8" customWidth="1"/>
    <col min="6113" max="6113" width="7" style="8" customWidth="1"/>
    <col min="6114" max="6114" width="10" style="8" customWidth="1"/>
    <col min="6115" max="6115" width="6.85546875" style="8" customWidth="1"/>
    <col min="6116" max="6116" width="7.140625" style="8" customWidth="1"/>
    <col min="6117" max="6118" width="8.85546875" style="8" customWidth="1"/>
    <col min="6119" max="6119" width="8" style="8" customWidth="1"/>
    <col min="6120" max="6120" width="7" style="8" customWidth="1"/>
    <col min="6121" max="6121" width="10" style="8" customWidth="1"/>
    <col min="6122" max="6122" width="6.85546875" style="8" customWidth="1"/>
    <col min="6123" max="6123" width="7.140625" style="8" customWidth="1"/>
    <col min="6124" max="6125" width="8.85546875" style="8" customWidth="1"/>
    <col min="6126" max="6350" width="9.140625" style="8"/>
    <col min="6351" max="6351" width="40.28515625" style="8" customWidth="1"/>
    <col min="6352" max="6352" width="5.85546875" style="8" customWidth="1"/>
    <col min="6353" max="6353" width="40.28515625" style="8" customWidth="1"/>
    <col min="6354" max="6360" width="0" style="8" hidden="1" customWidth="1"/>
    <col min="6361" max="6361" width="8" style="8" customWidth="1"/>
    <col min="6362" max="6362" width="7" style="8" customWidth="1"/>
    <col min="6363" max="6363" width="10" style="8" customWidth="1"/>
    <col min="6364" max="6364" width="6.85546875" style="8" customWidth="1"/>
    <col min="6365" max="6365" width="7.140625" style="8" customWidth="1"/>
    <col min="6366" max="6366" width="9.140625" style="8"/>
    <col min="6367" max="6367" width="7" style="8" customWidth="1"/>
    <col min="6368" max="6368" width="8" style="8" customWidth="1"/>
    <col min="6369" max="6369" width="7" style="8" customWidth="1"/>
    <col min="6370" max="6370" width="10" style="8" customWidth="1"/>
    <col min="6371" max="6371" width="6.85546875" style="8" customWidth="1"/>
    <col min="6372" max="6372" width="7.140625" style="8" customWidth="1"/>
    <col min="6373" max="6374" width="8.85546875" style="8" customWidth="1"/>
    <col min="6375" max="6375" width="8" style="8" customWidth="1"/>
    <col min="6376" max="6376" width="7" style="8" customWidth="1"/>
    <col min="6377" max="6377" width="10" style="8" customWidth="1"/>
    <col min="6378" max="6378" width="6.85546875" style="8" customWidth="1"/>
    <col min="6379" max="6379" width="7.140625" style="8" customWidth="1"/>
    <col min="6380" max="6381" width="8.85546875" style="8" customWidth="1"/>
    <col min="6382" max="6606" width="9.140625" style="8"/>
    <col min="6607" max="6607" width="40.28515625" style="8" customWidth="1"/>
    <col min="6608" max="6608" width="5.85546875" style="8" customWidth="1"/>
    <col min="6609" max="6609" width="40.28515625" style="8" customWidth="1"/>
    <col min="6610" max="6616" width="0" style="8" hidden="1" customWidth="1"/>
    <col min="6617" max="6617" width="8" style="8" customWidth="1"/>
    <col min="6618" max="6618" width="7" style="8" customWidth="1"/>
    <col min="6619" max="6619" width="10" style="8" customWidth="1"/>
    <col min="6620" max="6620" width="6.85546875" style="8" customWidth="1"/>
    <col min="6621" max="6621" width="7.140625" style="8" customWidth="1"/>
    <col min="6622" max="6622" width="9.140625" style="8"/>
    <col min="6623" max="6623" width="7" style="8" customWidth="1"/>
    <col min="6624" max="6624" width="8" style="8" customWidth="1"/>
    <col min="6625" max="6625" width="7" style="8" customWidth="1"/>
    <col min="6626" max="6626" width="10" style="8" customWidth="1"/>
    <col min="6627" max="6627" width="6.85546875" style="8" customWidth="1"/>
    <col min="6628" max="6628" width="7.140625" style="8" customWidth="1"/>
    <col min="6629" max="6630" width="8.85546875" style="8" customWidth="1"/>
    <col min="6631" max="6631" width="8" style="8" customWidth="1"/>
    <col min="6632" max="6632" width="7" style="8" customWidth="1"/>
    <col min="6633" max="6633" width="10" style="8" customWidth="1"/>
    <col min="6634" max="6634" width="6.85546875" style="8" customWidth="1"/>
    <col min="6635" max="6635" width="7.140625" style="8" customWidth="1"/>
    <col min="6636" max="6637" width="8.85546875" style="8" customWidth="1"/>
    <col min="6638" max="6862" width="9.140625" style="8"/>
    <col min="6863" max="6863" width="40.28515625" style="8" customWidth="1"/>
    <col min="6864" max="6864" width="5.85546875" style="8" customWidth="1"/>
    <col min="6865" max="6865" width="40.28515625" style="8" customWidth="1"/>
    <col min="6866" max="6872" width="0" style="8" hidden="1" customWidth="1"/>
    <col min="6873" max="6873" width="8" style="8" customWidth="1"/>
    <col min="6874" max="6874" width="7" style="8" customWidth="1"/>
    <col min="6875" max="6875" width="10" style="8" customWidth="1"/>
    <col min="6876" max="6876" width="6.85546875" style="8" customWidth="1"/>
    <col min="6877" max="6877" width="7.140625" style="8" customWidth="1"/>
    <col min="6878" max="6878" width="9.140625" style="8"/>
    <col min="6879" max="6879" width="7" style="8" customWidth="1"/>
    <col min="6880" max="6880" width="8" style="8" customWidth="1"/>
    <col min="6881" max="6881" width="7" style="8" customWidth="1"/>
    <col min="6882" max="6882" width="10" style="8" customWidth="1"/>
    <col min="6883" max="6883" width="6.85546875" style="8" customWidth="1"/>
    <col min="6884" max="6884" width="7.140625" style="8" customWidth="1"/>
    <col min="6885" max="6886" width="8.85546875" style="8" customWidth="1"/>
    <col min="6887" max="6887" width="8" style="8" customWidth="1"/>
    <col min="6888" max="6888" width="7" style="8" customWidth="1"/>
    <col min="6889" max="6889" width="10" style="8" customWidth="1"/>
    <col min="6890" max="6890" width="6.85546875" style="8" customWidth="1"/>
    <col min="6891" max="6891" width="7.140625" style="8" customWidth="1"/>
    <col min="6892" max="6893" width="8.85546875" style="8" customWidth="1"/>
    <col min="6894" max="7118" width="9.140625" style="8"/>
    <col min="7119" max="7119" width="40.28515625" style="8" customWidth="1"/>
    <col min="7120" max="7120" width="5.85546875" style="8" customWidth="1"/>
    <col min="7121" max="7121" width="40.28515625" style="8" customWidth="1"/>
    <col min="7122" max="7128" width="0" style="8" hidden="1" customWidth="1"/>
    <col min="7129" max="7129" width="8" style="8" customWidth="1"/>
    <col min="7130" max="7130" width="7" style="8" customWidth="1"/>
    <col min="7131" max="7131" width="10" style="8" customWidth="1"/>
    <col min="7132" max="7132" width="6.85546875" style="8" customWidth="1"/>
    <col min="7133" max="7133" width="7.140625" style="8" customWidth="1"/>
    <col min="7134" max="7134" width="9.140625" style="8"/>
    <col min="7135" max="7135" width="7" style="8" customWidth="1"/>
    <col min="7136" max="7136" width="8" style="8" customWidth="1"/>
    <col min="7137" max="7137" width="7" style="8" customWidth="1"/>
    <col min="7138" max="7138" width="10" style="8" customWidth="1"/>
    <col min="7139" max="7139" width="6.85546875" style="8" customWidth="1"/>
    <col min="7140" max="7140" width="7.140625" style="8" customWidth="1"/>
    <col min="7141" max="7142" width="8.85546875" style="8" customWidth="1"/>
    <col min="7143" max="7143" width="8" style="8" customWidth="1"/>
    <col min="7144" max="7144" width="7" style="8" customWidth="1"/>
    <col min="7145" max="7145" width="10" style="8" customWidth="1"/>
    <col min="7146" max="7146" width="6.85546875" style="8" customWidth="1"/>
    <col min="7147" max="7147" width="7.140625" style="8" customWidth="1"/>
    <col min="7148" max="7149" width="8.85546875" style="8" customWidth="1"/>
    <col min="7150" max="7374" width="9.140625" style="8"/>
    <col min="7375" max="7375" width="40.28515625" style="8" customWidth="1"/>
    <col min="7376" max="7376" width="5.85546875" style="8" customWidth="1"/>
    <col min="7377" max="7377" width="40.28515625" style="8" customWidth="1"/>
    <col min="7378" max="7384" width="0" style="8" hidden="1" customWidth="1"/>
    <col min="7385" max="7385" width="8" style="8" customWidth="1"/>
    <col min="7386" max="7386" width="7" style="8" customWidth="1"/>
    <col min="7387" max="7387" width="10" style="8" customWidth="1"/>
    <col min="7388" max="7388" width="6.85546875" style="8" customWidth="1"/>
    <col min="7389" max="7389" width="7.140625" style="8" customWidth="1"/>
    <col min="7390" max="7390" width="9.140625" style="8"/>
    <col min="7391" max="7391" width="7" style="8" customWidth="1"/>
    <col min="7392" max="7392" width="8" style="8" customWidth="1"/>
    <col min="7393" max="7393" width="7" style="8" customWidth="1"/>
    <col min="7394" max="7394" width="10" style="8" customWidth="1"/>
    <col min="7395" max="7395" width="6.85546875" style="8" customWidth="1"/>
    <col min="7396" max="7396" width="7.140625" style="8" customWidth="1"/>
    <col min="7397" max="7398" width="8.85546875" style="8" customWidth="1"/>
    <col min="7399" max="7399" width="8" style="8" customWidth="1"/>
    <col min="7400" max="7400" width="7" style="8" customWidth="1"/>
    <col min="7401" max="7401" width="10" style="8" customWidth="1"/>
    <col min="7402" max="7402" width="6.85546875" style="8" customWidth="1"/>
    <col min="7403" max="7403" width="7.140625" style="8" customWidth="1"/>
    <col min="7404" max="7405" width="8.85546875" style="8" customWidth="1"/>
    <col min="7406" max="7630" width="9.140625" style="8"/>
    <col min="7631" max="7631" width="40.28515625" style="8" customWidth="1"/>
    <col min="7632" max="7632" width="5.85546875" style="8" customWidth="1"/>
    <col min="7633" max="7633" width="40.28515625" style="8" customWidth="1"/>
    <col min="7634" max="7640" width="0" style="8" hidden="1" customWidth="1"/>
    <col min="7641" max="7641" width="8" style="8" customWidth="1"/>
    <col min="7642" max="7642" width="7" style="8" customWidth="1"/>
    <col min="7643" max="7643" width="10" style="8" customWidth="1"/>
    <col min="7644" max="7644" width="6.85546875" style="8" customWidth="1"/>
    <col min="7645" max="7645" width="7.140625" style="8" customWidth="1"/>
    <col min="7646" max="7646" width="9.140625" style="8"/>
    <col min="7647" max="7647" width="7" style="8" customWidth="1"/>
    <col min="7648" max="7648" width="8" style="8" customWidth="1"/>
    <col min="7649" max="7649" width="7" style="8" customWidth="1"/>
    <col min="7650" max="7650" width="10" style="8" customWidth="1"/>
    <col min="7651" max="7651" width="6.85546875" style="8" customWidth="1"/>
    <col min="7652" max="7652" width="7.140625" style="8" customWidth="1"/>
    <col min="7653" max="7654" width="8.85546875" style="8" customWidth="1"/>
    <col min="7655" max="7655" width="8" style="8" customWidth="1"/>
    <col min="7656" max="7656" width="7" style="8" customWidth="1"/>
    <col min="7657" max="7657" width="10" style="8" customWidth="1"/>
    <col min="7658" max="7658" width="6.85546875" style="8" customWidth="1"/>
    <col min="7659" max="7659" width="7.140625" style="8" customWidth="1"/>
    <col min="7660" max="7661" width="8.85546875" style="8" customWidth="1"/>
    <col min="7662" max="7886" width="9.140625" style="8"/>
    <col min="7887" max="7887" width="40.28515625" style="8" customWidth="1"/>
    <col min="7888" max="7888" width="5.85546875" style="8" customWidth="1"/>
    <col min="7889" max="7889" width="40.28515625" style="8" customWidth="1"/>
    <col min="7890" max="7896" width="0" style="8" hidden="1" customWidth="1"/>
    <col min="7897" max="7897" width="8" style="8" customWidth="1"/>
    <col min="7898" max="7898" width="7" style="8" customWidth="1"/>
    <col min="7899" max="7899" width="10" style="8" customWidth="1"/>
    <col min="7900" max="7900" width="6.85546875" style="8" customWidth="1"/>
    <col min="7901" max="7901" width="7.140625" style="8" customWidth="1"/>
    <col min="7902" max="7902" width="9.140625" style="8"/>
    <col min="7903" max="7903" width="7" style="8" customWidth="1"/>
    <col min="7904" max="7904" width="8" style="8" customWidth="1"/>
    <col min="7905" max="7905" width="7" style="8" customWidth="1"/>
    <col min="7906" max="7906" width="10" style="8" customWidth="1"/>
    <col min="7907" max="7907" width="6.85546875" style="8" customWidth="1"/>
    <col min="7908" max="7908" width="7.140625" style="8" customWidth="1"/>
    <col min="7909" max="7910" width="8.85546875" style="8" customWidth="1"/>
    <col min="7911" max="7911" width="8" style="8" customWidth="1"/>
    <col min="7912" max="7912" width="7" style="8" customWidth="1"/>
    <col min="7913" max="7913" width="10" style="8" customWidth="1"/>
    <col min="7914" max="7914" width="6.85546875" style="8" customWidth="1"/>
    <col min="7915" max="7915" width="7.140625" style="8" customWidth="1"/>
    <col min="7916" max="7917" width="8.85546875" style="8" customWidth="1"/>
    <col min="7918" max="8142" width="9.140625" style="8"/>
    <col min="8143" max="8143" width="40.28515625" style="8" customWidth="1"/>
    <col min="8144" max="8144" width="5.85546875" style="8" customWidth="1"/>
    <col min="8145" max="8145" width="40.28515625" style="8" customWidth="1"/>
    <col min="8146" max="8152" width="0" style="8" hidden="1" customWidth="1"/>
    <col min="8153" max="8153" width="8" style="8" customWidth="1"/>
    <col min="8154" max="8154" width="7" style="8" customWidth="1"/>
    <col min="8155" max="8155" width="10" style="8" customWidth="1"/>
    <col min="8156" max="8156" width="6.85546875" style="8" customWidth="1"/>
    <col min="8157" max="8157" width="7.140625" style="8" customWidth="1"/>
    <col min="8158" max="8158" width="9.140625" style="8"/>
    <col min="8159" max="8159" width="7" style="8" customWidth="1"/>
    <col min="8160" max="8160" width="8" style="8" customWidth="1"/>
    <col min="8161" max="8161" width="7" style="8" customWidth="1"/>
    <col min="8162" max="8162" width="10" style="8" customWidth="1"/>
    <col min="8163" max="8163" width="6.85546875" style="8" customWidth="1"/>
    <col min="8164" max="8164" width="7.140625" style="8" customWidth="1"/>
    <col min="8165" max="8166" width="8.85546875" style="8" customWidth="1"/>
    <col min="8167" max="8167" width="8" style="8" customWidth="1"/>
    <col min="8168" max="8168" width="7" style="8" customWidth="1"/>
    <col min="8169" max="8169" width="10" style="8" customWidth="1"/>
    <col min="8170" max="8170" width="6.85546875" style="8" customWidth="1"/>
    <col min="8171" max="8171" width="7.140625" style="8" customWidth="1"/>
    <col min="8172" max="8173" width="8.85546875" style="8" customWidth="1"/>
    <col min="8174" max="8398" width="9.140625" style="8"/>
    <col min="8399" max="8399" width="40.28515625" style="8" customWidth="1"/>
    <col min="8400" max="8400" width="5.85546875" style="8" customWidth="1"/>
    <col min="8401" max="8401" width="40.28515625" style="8" customWidth="1"/>
    <col min="8402" max="8408" width="0" style="8" hidden="1" customWidth="1"/>
    <col min="8409" max="8409" width="8" style="8" customWidth="1"/>
    <col min="8410" max="8410" width="7" style="8" customWidth="1"/>
    <col min="8411" max="8411" width="10" style="8" customWidth="1"/>
    <col min="8412" max="8412" width="6.85546875" style="8" customWidth="1"/>
    <col min="8413" max="8413" width="7.140625" style="8" customWidth="1"/>
    <col min="8414" max="8414" width="9.140625" style="8"/>
    <col min="8415" max="8415" width="7" style="8" customWidth="1"/>
    <col min="8416" max="8416" width="8" style="8" customWidth="1"/>
    <col min="8417" max="8417" width="7" style="8" customWidth="1"/>
    <col min="8418" max="8418" width="10" style="8" customWidth="1"/>
    <col min="8419" max="8419" width="6.85546875" style="8" customWidth="1"/>
    <col min="8420" max="8420" width="7.140625" style="8" customWidth="1"/>
    <col min="8421" max="8422" width="8.85546875" style="8" customWidth="1"/>
    <col min="8423" max="8423" width="8" style="8" customWidth="1"/>
    <col min="8424" max="8424" width="7" style="8" customWidth="1"/>
    <col min="8425" max="8425" width="10" style="8" customWidth="1"/>
    <col min="8426" max="8426" width="6.85546875" style="8" customWidth="1"/>
    <col min="8427" max="8427" width="7.140625" style="8" customWidth="1"/>
    <col min="8428" max="8429" width="8.85546875" style="8" customWidth="1"/>
    <col min="8430" max="8654" width="9.140625" style="8"/>
    <col min="8655" max="8655" width="40.28515625" style="8" customWidth="1"/>
    <col min="8656" max="8656" width="5.85546875" style="8" customWidth="1"/>
    <col min="8657" max="8657" width="40.28515625" style="8" customWidth="1"/>
    <col min="8658" max="8664" width="0" style="8" hidden="1" customWidth="1"/>
    <col min="8665" max="8665" width="8" style="8" customWidth="1"/>
    <col min="8666" max="8666" width="7" style="8" customWidth="1"/>
    <col min="8667" max="8667" width="10" style="8" customWidth="1"/>
    <col min="8668" max="8668" width="6.85546875" style="8" customWidth="1"/>
    <col min="8669" max="8669" width="7.140625" style="8" customWidth="1"/>
    <col min="8670" max="8670" width="9.140625" style="8"/>
    <col min="8671" max="8671" width="7" style="8" customWidth="1"/>
    <col min="8672" max="8672" width="8" style="8" customWidth="1"/>
    <col min="8673" max="8673" width="7" style="8" customWidth="1"/>
    <col min="8674" max="8674" width="10" style="8" customWidth="1"/>
    <col min="8675" max="8675" width="6.85546875" style="8" customWidth="1"/>
    <col min="8676" max="8676" width="7.140625" style="8" customWidth="1"/>
    <col min="8677" max="8678" width="8.85546875" style="8" customWidth="1"/>
    <col min="8679" max="8679" width="8" style="8" customWidth="1"/>
    <col min="8680" max="8680" width="7" style="8" customWidth="1"/>
    <col min="8681" max="8681" width="10" style="8" customWidth="1"/>
    <col min="8682" max="8682" width="6.85546875" style="8" customWidth="1"/>
    <col min="8683" max="8683" width="7.140625" style="8" customWidth="1"/>
    <col min="8684" max="8685" width="8.85546875" style="8" customWidth="1"/>
    <col min="8686" max="8910" width="9.140625" style="8"/>
    <col min="8911" max="8911" width="40.28515625" style="8" customWidth="1"/>
    <col min="8912" max="8912" width="5.85546875" style="8" customWidth="1"/>
    <col min="8913" max="8913" width="40.28515625" style="8" customWidth="1"/>
    <col min="8914" max="8920" width="0" style="8" hidden="1" customWidth="1"/>
    <col min="8921" max="8921" width="8" style="8" customWidth="1"/>
    <col min="8922" max="8922" width="7" style="8" customWidth="1"/>
    <col min="8923" max="8923" width="10" style="8" customWidth="1"/>
    <col min="8924" max="8924" width="6.85546875" style="8" customWidth="1"/>
    <col min="8925" max="8925" width="7.140625" style="8" customWidth="1"/>
    <col min="8926" max="8926" width="9.140625" style="8"/>
    <col min="8927" max="8927" width="7" style="8" customWidth="1"/>
    <col min="8928" max="8928" width="8" style="8" customWidth="1"/>
    <col min="8929" max="8929" width="7" style="8" customWidth="1"/>
    <col min="8930" max="8930" width="10" style="8" customWidth="1"/>
    <col min="8931" max="8931" width="6.85546875" style="8" customWidth="1"/>
    <col min="8932" max="8932" width="7.140625" style="8" customWidth="1"/>
    <col min="8933" max="8934" width="8.85546875" style="8" customWidth="1"/>
    <col min="8935" max="8935" width="8" style="8" customWidth="1"/>
    <col min="8936" max="8936" width="7" style="8" customWidth="1"/>
    <col min="8937" max="8937" width="10" style="8" customWidth="1"/>
    <col min="8938" max="8938" width="6.85546875" style="8" customWidth="1"/>
    <col min="8939" max="8939" width="7.140625" style="8" customWidth="1"/>
    <col min="8940" max="8941" width="8.85546875" style="8" customWidth="1"/>
    <col min="8942" max="9166" width="9.140625" style="8"/>
    <col min="9167" max="9167" width="40.28515625" style="8" customWidth="1"/>
    <col min="9168" max="9168" width="5.85546875" style="8" customWidth="1"/>
    <col min="9169" max="9169" width="40.28515625" style="8" customWidth="1"/>
    <col min="9170" max="9176" width="0" style="8" hidden="1" customWidth="1"/>
    <col min="9177" max="9177" width="8" style="8" customWidth="1"/>
    <col min="9178" max="9178" width="7" style="8" customWidth="1"/>
    <col min="9179" max="9179" width="10" style="8" customWidth="1"/>
    <col min="9180" max="9180" width="6.85546875" style="8" customWidth="1"/>
    <col min="9181" max="9181" width="7.140625" style="8" customWidth="1"/>
    <col min="9182" max="9182" width="9.140625" style="8"/>
    <col min="9183" max="9183" width="7" style="8" customWidth="1"/>
    <col min="9184" max="9184" width="8" style="8" customWidth="1"/>
    <col min="9185" max="9185" width="7" style="8" customWidth="1"/>
    <col min="9186" max="9186" width="10" style="8" customWidth="1"/>
    <col min="9187" max="9187" width="6.85546875" style="8" customWidth="1"/>
    <col min="9188" max="9188" width="7.140625" style="8" customWidth="1"/>
    <col min="9189" max="9190" width="8.85546875" style="8" customWidth="1"/>
    <col min="9191" max="9191" width="8" style="8" customWidth="1"/>
    <col min="9192" max="9192" width="7" style="8" customWidth="1"/>
    <col min="9193" max="9193" width="10" style="8" customWidth="1"/>
    <col min="9194" max="9194" width="6.85546875" style="8" customWidth="1"/>
    <col min="9195" max="9195" width="7.140625" style="8" customWidth="1"/>
    <col min="9196" max="9197" width="8.85546875" style="8" customWidth="1"/>
    <col min="9198" max="9422" width="9.140625" style="8"/>
    <col min="9423" max="9423" width="40.28515625" style="8" customWidth="1"/>
    <col min="9424" max="9424" width="5.85546875" style="8" customWidth="1"/>
    <col min="9425" max="9425" width="40.28515625" style="8" customWidth="1"/>
    <col min="9426" max="9432" width="0" style="8" hidden="1" customWidth="1"/>
    <col min="9433" max="9433" width="8" style="8" customWidth="1"/>
    <col min="9434" max="9434" width="7" style="8" customWidth="1"/>
    <col min="9435" max="9435" width="10" style="8" customWidth="1"/>
    <col min="9436" max="9436" width="6.85546875" style="8" customWidth="1"/>
    <col min="9437" max="9437" width="7.140625" style="8" customWidth="1"/>
    <col min="9438" max="9438" width="9.140625" style="8"/>
    <col min="9439" max="9439" width="7" style="8" customWidth="1"/>
    <col min="9440" max="9440" width="8" style="8" customWidth="1"/>
    <col min="9441" max="9441" width="7" style="8" customWidth="1"/>
    <col min="9442" max="9442" width="10" style="8" customWidth="1"/>
    <col min="9443" max="9443" width="6.85546875" style="8" customWidth="1"/>
    <col min="9444" max="9444" width="7.140625" style="8" customWidth="1"/>
    <col min="9445" max="9446" width="8.85546875" style="8" customWidth="1"/>
    <col min="9447" max="9447" width="8" style="8" customWidth="1"/>
    <col min="9448" max="9448" width="7" style="8" customWidth="1"/>
    <col min="9449" max="9449" width="10" style="8" customWidth="1"/>
    <col min="9450" max="9450" width="6.85546875" style="8" customWidth="1"/>
    <col min="9451" max="9451" width="7.140625" style="8" customWidth="1"/>
    <col min="9452" max="9453" width="8.85546875" style="8" customWidth="1"/>
    <col min="9454" max="9678" width="9.140625" style="8"/>
    <col min="9679" max="9679" width="40.28515625" style="8" customWidth="1"/>
    <col min="9680" max="9680" width="5.85546875" style="8" customWidth="1"/>
    <col min="9681" max="9681" width="40.28515625" style="8" customWidth="1"/>
    <col min="9682" max="9688" width="0" style="8" hidden="1" customWidth="1"/>
    <col min="9689" max="9689" width="8" style="8" customWidth="1"/>
    <col min="9690" max="9690" width="7" style="8" customWidth="1"/>
    <col min="9691" max="9691" width="10" style="8" customWidth="1"/>
    <col min="9692" max="9692" width="6.85546875" style="8" customWidth="1"/>
    <col min="9693" max="9693" width="7.140625" style="8" customWidth="1"/>
    <col min="9694" max="9694" width="9.140625" style="8"/>
    <col min="9695" max="9695" width="7" style="8" customWidth="1"/>
    <col min="9696" max="9696" width="8" style="8" customWidth="1"/>
    <col min="9697" max="9697" width="7" style="8" customWidth="1"/>
    <col min="9698" max="9698" width="10" style="8" customWidth="1"/>
    <col min="9699" max="9699" width="6.85546875" style="8" customWidth="1"/>
    <col min="9700" max="9700" width="7.140625" style="8" customWidth="1"/>
    <col min="9701" max="9702" width="8.85546875" style="8" customWidth="1"/>
    <col min="9703" max="9703" width="8" style="8" customWidth="1"/>
    <col min="9704" max="9704" width="7" style="8" customWidth="1"/>
    <col min="9705" max="9705" width="10" style="8" customWidth="1"/>
    <col min="9706" max="9706" width="6.85546875" style="8" customWidth="1"/>
    <col min="9707" max="9707" width="7.140625" style="8" customWidth="1"/>
    <col min="9708" max="9709" width="8.85546875" style="8" customWidth="1"/>
    <col min="9710" max="9934" width="9.140625" style="8"/>
    <col min="9935" max="9935" width="40.28515625" style="8" customWidth="1"/>
    <col min="9936" max="9936" width="5.85546875" style="8" customWidth="1"/>
    <col min="9937" max="9937" width="40.28515625" style="8" customWidth="1"/>
    <col min="9938" max="9944" width="0" style="8" hidden="1" customWidth="1"/>
    <col min="9945" max="9945" width="8" style="8" customWidth="1"/>
    <col min="9946" max="9946" width="7" style="8" customWidth="1"/>
    <col min="9947" max="9947" width="10" style="8" customWidth="1"/>
    <col min="9948" max="9948" width="6.85546875" style="8" customWidth="1"/>
    <col min="9949" max="9949" width="7.140625" style="8" customWidth="1"/>
    <col min="9950" max="9950" width="9.140625" style="8"/>
    <col min="9951" max="9951" width="7" style="8" customWidth="1"/>
    <col min="9952" max="9952" width="8" style="8" customWidth="1"/>
    <col min="9953" max="9953" width="7" style="8" customWidth="1"/>
    <col min="9954" max="9954" width="10" style="8" customWidth="1"/>
    <col min="9955" max="9955" width="6.85546875" style="8" customWidth="1"/>
    <col min="9956" max="9956" width="7.140625" style="8" customWidth="1"/>
    <col min="9957" max="9958" width="8.85546875" style="8" customWidth="1"/>
    <col min="9959" max="9959" width="8" style="8" customWidth="1"/>
    <col min="9960" max="9960" width="7" style="8" customWidth="1"/>
    <col min="9961" max="9961" width="10" style="8" customWidth="1"/>
    <col min="9962" max="9962" width="6.85546875" style="8" customWidth="1"/>
    <col min="9963" max="9963" width="7.140625" style="8" customWidth="1"/>
    <col min="9964" max="9965" width="8.85546875" style="8" customWidth="1"/>
    <col min="9966" max="10190" width="9.140625" style="8"/>
    <col min="10191" max="10191" width="40.28515625" style="8" customWidth="1"/>
    <col min="10192" max="10192" width="5.85546875" style="8" customWidth="1"/>
    <col min="10193" max="10193" width="40.28515625" style="8" customWidth="1"/>
    <col min="10194" max="10200" width="0" style="8" hidden="1" customWidth="1"/>
    <col min="10201" max="10201" width="8" style="8" customWidth="1"/>
    <col min="10202" max="10202" width="7" style="8" customWidth="1"/>
    <col min="10203" max="10203" width="10" style="8" customWidth="1"/>
    <col min="10204" max="10204" width="6.85546875" style="8" customWidth="1"/>
    <col min="10205" max="10205" width="7.140625" style="8" customWidth="1"/>
    <col min="10206" max="10206" width="9.140625" style="8"/>
    <col min="10207" max="10207" width="7" style="8" customWidth="1"/>
    <col min="10208" max="10208" width="8" style="8" customWidth="1"/>
    <col min="10209" max="10209" width="7" style="8" customWidth="1"/>
    <col min="10210" max="10210" width="10" style="8" customWidth="1"/>
    <col min="10211" max="10211" width="6.85546875" style="8" customWidth="1"/>
    <col min="10212" max="10212" width="7.140625" style="8" customWidth="1"/>
    <col min="10213" max="10214" width="8.85546875" style="8" customWidth="1"/>
    <col min="10215" max="10215" width="8" style="8" customWidth="1"/>
    <col min="10216" max="10216" width="7" style="8" customWidth="1"/>
    <col min="10217" max="10217" width="10" style="8" customWidth="1"/>
    <col min="10218" max="10218" width="6.85546875" style="8" customWidth="1"/>
    <col min="10219" max="10219" width="7.140625" style="8" customWidth="1"/>
    <col min="10220" max="10221" width="8.85546875" style="8" customWidth="1"/>
    <col min="10222" max="10446" width="9.140625" style="8"/>
    <col min="10447" max="10447" width="40.28515625" style="8" customWidth="1"/>
    <col min="10448" max="10448" width="5.85546875" style="8" customWidth="1"/>
    <col min="10449" max="10449" width="40.28515625" style="8" customWidth="1"/>
    <col min="10450" max="10456" width="0" style="8" hidden="1" customWidth="1"/>
    <col min="10457" max="10457" width="8" style="8" customWidth="1"/>
    <col min="10458" max="10458" width="7" style="8" customWidth="1"/>
    <col min="10459" max="10459" width="10" style="8" customWidth="1"/>
    <col min="10460" max="10460" width="6.85546875" style="8" customWidth="1"/>
    <col min="10461" max="10461" width="7.140625" style="8" customWidth="1"/>
    <col min="10462" max="10462" width="9.140625" style="8"/>
    <col min="10463" max="10463" width="7" style="8" customWidth="1"/>
    <col min="10464" max="10464" width="8" style="8" customWidth="1"/>
    <col min="10465" max="10465" width="7" style="8" customWidth="1"/>
    <col min="10466" max="10466" width="10" style="8" customWidth="1"/>
    <col min="10467" max="10467" width="6.85546875" style="8" customWidth="1"/>
    <col min="10468" max="10468" width="7.140625" style="8" customWidth="1"/>
    <col min="10469" max="10470" width="8.85546875" style="8" customWidth="1"/>
    <col min="10471" max="10471" width="8" style="8" customWidth="1"/>
    <col min="10472" max="10472" width="7" style="8" customWidth="1"/>
    <col min="10473" max="10473" width="10" style="8" customWidth="1"/>
    <col min="10474" max="10474" width="6.85546875" style="8" customWidth="1"/>
    <col min="10475" max="10475" width="7.140625" style="8" customWidth="1"/>
    <col min="10476" max="10477" width="8.85546875" style="8" customWidth="1"/>
    <col min="10478" max="10702" width="9.140625" style="8"/>
    <col min="10703" max="10703" width="40.28515625" style="8" customWidth="1"/>
    <col min="10704" max="10704" width="5.85546875" style="8" customWidth="1"/>
    <col min="10705" max="10705" width="40.28515625" style="8" customWidth="1"/>
    <col min="10706" max="10712" width="0" style="8" hidden="1" customWidth="1"/>
    <col min="10713" max="10713" width="8" style="8" customWidth="1"/>
    <col min="10714" max="10714" width="7" style="8" customWidth="1"/>
    <col min="10715" max="10715" width="10" style="8" customWidth="1"/>
    <col min="10716" max="10716" width="6.85546875" style="8" customWidth="1"/>
    <col min="10717" max="10717" width="7.140625" style="8" customWidth="1"/>
    <col min="10718" max="10718" width="9.140625" style="8"/>
    <col min="10719" max="10719" width="7" style="8" customWidth="1"/>
    <col min="10720" max="10720" width="8" style="8" customWidth="1"/>
    <col min="10721" max="10721" width="7" style="8" customWidth="1"/>
    <col min="10722" max="10722" width="10" style="8" customWidth="1"/>
    <col min="10723" max="10723" width="6.85546875" style="8" customWidth="1"/>
    <col min="10724" max="10724" width="7.140625" style="8" customWidth="1"/>
    <col min="10725" max="10726" width="8.85546875" style="8" customWidth="1"/>
    <col min="10727" max="10727" width="8" style="8" customWidth="1"/>
    <col min="10728" max="10728" width="7" style="8" customWidth="1"/>
    <col min="10729" max="10729" width="10" style="8" customWidth="1"/>
    <col min="10730" max="10730" width="6.85546875" style="8" customWidth="1"/>
    <col min="10731" max="10731" width="7.140625" style="8" customWidth="1"/>
    <col min="10732" max="10733" width="8.85546875" style="8" customWidth="1"/>
    <col min="10734" max="10958" width="9.140625" style="8"/>
    <col min="10959" max="10959" width="40.28515625" style="8" customWidth="1"/>
    <col min="10960" max="10960" width="5.85546875" style="8" customWidth="1"/>
    <col min="10961" max="10961" width="40.28515625" style="8" customWidth="1"/>
    <col min="10962" max="10968" width="0" style="8" hidden="1" customWidth="1"/>
    <col min="10969" max="10969" width="8" style="8" customWidth="1"/>
    <col min="10970" max="10970" width="7" style="8" customWidth="1"/>
    <col min="10971" max="10971" width="10" style="8" customWidth="1"/>
    <col min="10972" max="10972" width="6.85546875" style="8" customWidth="1"/>
    <col min="10973" max="10973" width="7.140625" style="8" customWidth="1"/>
    <col min="10974" max="10974" width="9.140625" style="8"/>
    <col min="10975" max="10975" width="7" style="8" customWidth="1"/>
    <col min="10976" max="10976" width="8" style="8" customWidth="1"/>
    <col min="10977" max="10977" width="7" style="8" customWidth="1"/>
    <col min="10978" max="10978" width="10" style="8" customWidth="1"/>
    <col min="10979" max="10979" width="6.85546875" style="8" customWidth="1"/>
    <col min="10980" max="10980" width="7.140625" style="8" customWidth="1"/>
    <col min="10981" max="10982" width="8.85546875" style="8" customWidth="1"/>
    <col min="10983" max="10983" width="8" style="8" customWidth="1"/>
    <col min="10984" max="10984" width="7" style="8" customWidth="1"/>
    <col min="10985" max="10985" width="10" style="8" customWidth="1"/>
    <col min="10986" max="10986" width="6.85546875" style="8" customWidth="1"/>
    <col min="10987" max="10987" width="7.140625" style="8" customWidth="1"/>
    <col min="10988" max="10989" width="8.85546875" style="8" customWidth="1"/>
    <col min="10990" max="11214" width="9.140625" style="8"/>
    <col min="11215" max="11215" width="40.28515625" style="8" customWidth="1"/>
    <col min="11216" max="11216" width="5.85546875" style="8" customWidth="1"/>
    <col min="11217" max="11217" width="40.28515625" style="8" customWidth="1"/>
    <col min="11218" max="11224" width="0" style="8" hidden="1" customWidth="1"/>
    <col min="11225" max="11225" width="8" style="8" customWidth="1"/>
    <col min="11226" max="11226" width="7" style="8" customWidth="1"/>
    <col min="11227" max="11227" width="10" style="8" customWidth="1"/>
    <col min="11228" max="11228" width="6.85546875" style="8" customWidth="1"/>
    <col min="11229" max="11229" width="7.140625" style="8" customWidth="1"/>
    <col min="11230" max="11230" width="9.140625" style="8"/>
    <col min="11231" max="11231" width="7" style="8" customWidth="1"/>
    <col min="11232" max="11232" width="8" style="8" customWidth="1"/>
    <col min="11233" max="11233" width="7" style="8" customWidth="1"/>
    <col min="11234" max="11234" width="10" style="8" customWidth="1"/>
    <col min="11235" max="11235" width="6.85546875" style="8" customWidth="1"/>
    <col min="11236" max="11236" width="7.140625" style="8" customWidth="1"/>
    <col min="11237" max="11238" width="8.85546875" style="8" customWidth="1"/>
    <col min="11239" max="11239" width="8" style="8" customWidth="1"/>
    <col min="11240" max="11240" width="7" style="8" customWidth="1"/>
    <col min="11241" max="11241" width="10" style="8" customWidth="1"/>
    <col min="11242" max="11242" width="6.85546875" style="8" customWidth="1"/>
    <col min="11243" max="11243" width="7.140625" style="8" customWidth="1"/>
    <col min="11244" max="11245" width="8.85546875" style="8" customWidth="1"/>
    <col min="11246" max="11470" width="9.140625" style="8"/>
    <col min="11471" max="11471" width="40.28515625" style="8" customWidth="1"/>
    <col min="11472" max="11472" width="5.85546875" style="8" customWidth="1"/>
    <col min="11473" max="11473" width="40.28515625" style="8" customWidth="1"/>
    <col min="11474" max="11480" width="0" style="8" hidden="1" customWidth="1"/>
    <col min="11481" max="11481" width="8" style="8" customWidth="1"/>
    <col min="11482" max="11482" width="7" style="8" customWidth="1"/>
    <col min="11483" max="11483" width="10" style="8" customWidth="1"/>
    <col min="11484" max="11484" width="6.85546875" style="8" customWidth="1"/>
    <col min="11485" max="11485" width="7.140625" style="8" customWidth="1"/>
    <col min="11486" max="11486" width="9.140625" style="8"/>
    <col min="11487" max="11487" width="7" style="8" customWidth="1"/>
    <col min="11488" max="11488" width="8" style="8" customWidth="1"/>
    <col min="11489" max="11489" width="7" style="8" customWidth="1"/>
    <col min="11490" max="11490" width="10" style="8" customWidth="1"/>
    <col min="11491" max="11491" width="6.85546875" style="8" customWidth="1"/>
    <col min="11492" max="11492" width="7.140625" style="8" customWidth="1"/>
    <col min="11493" max="11494" width="8.85546875" style="8" customWidth="1"/>
    <col min="11495" max="11495" width="8" style="8" customWidth="1"/>
    <col min="11496" max="11496" width="7" style="8" customWidth="1"/>
    <col min="11497" max="11497" width="10" style="8" customWidth="1"/>
    <col min="11498" max="11498" width="6.85546875" style="8" customWidth="1"/>
    <col min="11499" max="11499" width="7.140625" style="8" customWidth="1"/>
    <col min="11500" max="11501" width="8.85546875" style="8" customWidth="1"/>
    <col min="11502" max="11726" width="9.140625" style="8"/>
    <col min="11727" max="11727" width="40.28515625" style="8" customWidth="1"/>
    <col min="11728" max="11728" width="5.85546875" style="8" customWidth="1"/>
    <col min="11729" max="11729" width="40.28515625" style="8" customWidth="1"/>
    <col min="11730" max="11736" width="0" style="8" hidden="1" customWidth="1"/>
    <col min="11737" max="11737" width="8" style="8" customWidth="1"/>
    <col min="11738" max="11738" width="7" style="8" customWidth="1"/>
    <col min="11739" max="11739" width="10" style="8" customWidth="1"/>
    <col min="11740" max="11740" width="6.85546875" style="8" customWidth="1"/>
    <col min="11741" max="11741" width="7.140625" style="8" customWidth="1"/>
    <col min="11742" max="11742" width="9.140625" style="8"/>
    <col min="11743" max="11743" width="7" style="8" customWidth="1"/>
    <col min="11744" max="11744" width="8" style="8" customWidth="1"/>
    <col min="11745" max="11745" width="7" style="8" customWidth="1"/>
    <col min="11746" max="11746" width="10" style="8" customWidth="1"/>
    <col min="11747" max="11747" width="6.85546875" style="8" customWidth="1"/>
    <col min="11748" max="11748" width="7.140625" style="8" customWidth="1"/>
    <col min="11749" max="11750" width="8.85546875" style="8" customWidth="1"/>
    <col min="11751" max="11751" width="8" style="8" customWidth="1"/>
    <col min="11752" max="11752" width="7" style="8" customWidth="1"/>
    <col min="11753" max="11753" width="10" style="8" customWidth="1"/>
    <col min="11754" max="11754" width="6.85546875" style="8" customWidth="1"/>
    <col min="11755" max="11755" width="7.140625" style="8" customWidth="1"/>
    <col min="11756" max="11757" width="8.85546875" style="8" customWidth="1"/>
    <col min="11758" max="11982" width="9.140625" style="8"/>
    <col min="11983" max="11983" width="40.28515625" style="8" customWidth="1"/>
    <col min="11984" max="11984" width="5.85546875" style="8" customWidth="1"/>
    <col min="11985" max="11985" width="40.28515625" style="8" customWidth="1"/>
    <col min="11986" max="11992" width="0" style="8" hidden="1" customWidth="1"/>
    <col min="11993" max="11993" width="8" style="8" customWidth="1"/>
    <col min="11994" max="11994" width="7" style="8" customWidth="1"/>
    <col min="11995" max="11995" width="10" style="8" customWidth="1"/>
    <col min="11996" max="11996" width="6.85546875" style="8" customWidth="1"/>
    <col min="11997" max="11997" width="7.140625" style="8" customWidth="1"/>
    <col min="11998" max="11998" width="9.140625" style="8"/>
    <col min="11999" max="11999" width="7" style="8" customWidth="1"/>
    <col min="12000" max="12000" width="8" style="8" customWidth="1"/>
    <col min="12001" max="12001" width="7" style="8" customWidth="1"/>
    <col min="12002" max="12002" width="10" style="8" customWidth="1"/>
    <col min="12003" max="12003" width="6.85546875" style="8" customWidth="1"/>
    <col min="12004" max="12004" width="7.140625" style="8" customWidth="1"/>
    <col min="12005" max="12006" width="8.85546875" style="8" customWidth="1"/>
    <col min="12007" max="12007" width="8" style="8" customWidth="1"/>
    <col min="12008" max="12008" width="7" style="8" customWidth="1"/>
    <col min="12009" max="12009" width="10" style="8" customWidth="1"/>
    <col min="12010" max="12010" width="6.85546875" style="8" customWidth="1"/>
    <col min="12011" max="12011" width="7.140625" style="8" customWidth="1"/>
    <col min="12012" max="12013" width="8.85546875" style="8" customWidth="1"/>
    <col min="12014" max="12238" width="9.140625" style="8"/>
    <col min="12239" max="12239" width="40.28515625" style="8" customWidth="1"/>
    <col min="12240" max="12240" width="5.85546875" style="8" customWidth="1"/>
    <col min="12241" max="12241" width="40.28515625" style="8" customWidth="1"/>
    <col min="12242" max="12248" width="0" style="8" hidden="1" customWidth="1"/>
    <col min="12249" max="12249" width="8" style="8" customWidth="1"/>
    <col min="12250" max="12250" width="7" style="8" customWidth="1"/>
    <col min="12251" max="12251" width="10" style="8" customWidth="1"/>
    <col min="12252" max="12252" width="6.85546875" style="8" customWidth="1"/>
    <col min="12253" max="12253" width="7.140625" style="8" customWidth="1"/>
    <col min="12254" max="12254" width="9.140625" style="8"/>
    <col min="12255" max="12255" width="7" style="8" customWidth="1"/>
    <col min="12256" max="12256" width="8" style="8" customWidth="1"/>
    <col min="12257" max="12257" width="7" style="8" customWidth="1"/>
    <col min="12258" max="12258" width="10" style="8" customWidth="1"/>
    <col min="12259" max="12259" width="6.85546875" style="8" customWidth="1"/>
    <col min="12260" max="12260" width="7.140625" style="8" customWidth="1"/>
    <col min="12261" max="12262" width="8.85546875" style="8" customWidth="1"/>
    <col min="12263" max="12263" width="8" style="8" customWidth="1"/>
    <col min="12264" max="12264" width="7" style="8" customWidth="1"/>
    <col min="12265" max="12265" width="10" style="8" customWidth="1"/>
    <col min="12266" max="12266" width="6.85546875" style="8" customWidth="1"/>
    <col min="12267" max="12267" width="7.140625" style="8" customWidth="1"/>
    <col min="12268" max="12269" width="8.85546875" style="8" customWidth="1"/>
    <col min="12270" max="12494" width="9.140625" style="8"/>
    <col min="12495" max="12495" width="40.28515625" style="8" customWidth="1"/>
    <col min="12496" max="12496" width="5.85546875" style="8" customWidth="1"/>
    <col min="12497" max="12497" width="40.28515625" style="8" customWidth="1"/>
    <col min="12498" max="12504" width="0" style="8" hidden="1" customWidth="1"/>
    <col min="12505" max="12505" width="8" style="8" customWidth="1"/>
    <col min="12506" max="12506" width="7" style="8" customWidth="1"/>
    <col min="12507" max="12507" width="10" style="8" customWidth="1"/>
    <col min="12508" max="12508" width="6.85546875" style="8" customWidth="1"/>
    <col min="12509" max="12509" width="7.140625" style="8" customWidth="1"/>
    <col min="12510" max="12510" width="9.140625" style="8"/>
    <col min="12511" max="12511" width="7" style="8" customWidth="1"/>
    <col min="12512" max="12512" width="8" style="8" customWidth="1"/>
    <col min="12513" max="12513" width="7" style="8" customWidth="1"/>
    <col min="12514" max="12514" width="10" style="8" customWidth="1"/>
    <col min="12515" max="12515" width="6.85546875" style="8" customWidth="1"/>
    <col min="12516" max="12516" width="7.140625" style="8" customWidth="1"/>
    <col min="12517" max="12518" width="8.85546875" style="8" customWidth="1"/>
    <col min="12519" max="12519" width="8" style="8" customWidth="1"/>
    <col min="12520" max="12520" width="7" style="8" customWidth="1"/>
    <col min="12521" max="12521" width="10" style="8" customWidth="1"/>
    <col min="12522" max="12522" width="6.85546875" style="8" customWidth="1"/>
    <col min="12523" max="12523" width="7.140625" style="8" customWidth="1"/>
    <col min="12524" max="12525" width="8.85546875" style="8" customWidth="1"/>
    <col min="12526" max="12750" width="9.140625" style="8"/>
    <col min="12751" max="12751" width="40.28515625" style="8" customWidth="1"/>
    <col min="12752" max="12752" width="5.85546875" style="8" customWidth="1"/>
    <col min="12753" max="12753" width="40.28515625" style="8" customWidth="1"/>
    <col min="12754" max="12760" width="0" style="8" hidden="1" customWidth="1"/>
    <col min="12761" max="12761" width="8" style="8" customWidth="1"/>
    <col min="12762" max="12762" width="7" style="8" customWidth="1"/>
    <col min="12763" max="12763" width="10" style="8" customWidth="1"/>
    <col min="12764" max="12764" width="6.85546875" style="8" customWidth="1"/>
    <col min="12765" max="12765" width="7.140625" style="8" customWidth="1"/>
    <col min="12766" max="12766" width="9.140625" style="8"/>
    <col min="12767" max="12767" width="7" style="8" customWidth="1"/>
    <col min="12768" max="12768" width="8" style="8" customWidth="1"/>
    <col min="12769" max="12769" width="7" style="8" customWidth="1"/>
    <col min="12770" max="12770" width="10" style="8" customWidth="1"/>
    <col min="12771" max="12771" width="6.85546875" style="8" customWidth="1"/>
    <col min="12772" max="12772" width="7.140625" style="8" customWidth="1"/>
    <col min="12773" max="12774" width="8.85546875" style="8" customWidth="1"/>
    <col min="12775" max="12775" width="8" style="8" customWidth="1"/>
    <col min="12776" max="12776" width="7" style="8" customWidth="1"/>
    <col min="12777" max="12777" width="10" style="8" customWidth="1"/>
    <col min="12778" max="12778" width="6.85546875" style="8" customWidth="1"/>
    <col min="12779" max="12779" width="7.140625" style="8" customWidth="1"/>
    <col min="12780" max="12781" width="8.85546875" style="8" customWidth="1"/>
    <col min="12782" max="13006" width="9.140625" style="8"/>
    <col min="13007" max="13007" width="40.28515625" style="8" customWidth="1"/>
    <col min="13008" max="13008" width="5.85546875" style="8" customWidth="1"/>
    <col min="13009" max="13009" width="40.28515625" style="8" customWidth="1"/>
    <col min="13010" max="13016" width="0" style="8" hidden="1" customWidth="1"/>
    <col min="13017" max="13017" width="8" style="8" customWidth="1"/>
    <col min="13018" max="13018" width="7" style="8" customWidth="1"/>
    <col min="13019" max="13019" width="10" style="8" customWidth="1"/>
    <col min="13020" max="13020" width="6.85546875" style="8" customWidth="1"/>
    <col min="13021" max="13021" width="7.140625" style="8" customWidth="1"/>
    <col min="13022" max="13022" width="9.140625" style="8"/>
    <col min="13023" max="13023" width="7" style="8" customWidth="1"/>
    <col min="13024" max="13024" width="8" style="8" customWidth="1"/>
    <col min="13025" max="13025" width="7" style="8" customWidth="1"/>
    <col min="13026" max="13026" width="10" style="8" customWidth="1"/>
    <col min="13027" max="13027" width="6.85546875" style="8" customWidth="1"/>
    <col min="13028" max="13028" width="7.140625" style="8" customWidth="1"/>
    <col min="13029" max="13030" width="8.85546875" style="8" customWidth="1"/>
    <col min="13031" max="13031" width="8" style="8" customWidth="1"/>
    <col min="13032" max="13032" width="7" style="8" customWidth="1"/>
    <col min="13033" max="13033" width="10" style="8" customWidth="1"/>
    <col min="13034" max="13034" width="6.85546875" style="8" customWidth="1"/>
    <col min="13035" max="13035" width="7.140625" style="8" customWidth="1"/>
    <col min="13036" max="13037" width="8.85546875" style="8" customWidth="1"/>
    <col min="13038" max="13262" width="9.140625" style="8"/>
    <col min="13263" max="13263" width="40.28515625" style="8" customWidth="1"/>
    <col min="13264" max="13264" width="5.85546875" style="8" customWidth="1"/>
    <col min="13265" max="13265" width="40.28515625" style="8" customWidth="1"/>
    <col min="13266" max="13272" width="0" style="8" hidden="1" customWidth="1"/>
    <col min="13273" max="13273" width="8" style="8" customWidth="1"/>
    <col min="13274" max="13274" width="7" style="8" customWidth="1"/>
    <col min="13275" max="13275" width="10" style="8" customWidth="1"/>
    <col min="13276" max="13276" width="6.85546875" style="8" customWidth="1"/>
    <col min="13277" max="13277" width="7.140625" style="8" customWidth="1"/>
    <col min="13278" max="13278" width="9.140625" style="8"/>
    <col min="13279" max="13279" width="7" style="8" customWidth="1"/>
    <col min="13280" max="13280" width="8" style="8" customWidth="1"/>
    <col min="13281" max="13281" width="7" style="8" customWidth="1"/>
    <col min="13282" max="13282" width="10" style="8" customWidth="1"/>
    <col min="13283" max="13283" width="6.85546875" style="8" customWidth="1"/>
    <col min="13284" max="13284" width="7.140625" style="8" customWidth="1"/>
    <col min="13285" max="13286" width="8.85546875" style="8" customWidth="1"/>
    <col min="13287" max="13287" width="8" style="8" customWidth="1"/>
    <col min="13288" max="13288" width="7" style="8" customWidth="1"/>
    <col min="13289" max="13289" width="10" style="8" customWidth="1"/>
    <col min="13290" max="13290" width="6.85546875" style="8" customWidth="1"/>
    <col min="13291" max="13291" width="7.140625" style="8" customWidth="1"/>
    <col min="13292" max="13293" width="8.85546875" style="8" customWidth="1"/>
    <col min="13294" max="13518" width="9.140625" style="8"/>
    <col min="13519" max="13519" width="40.28515625" style="8" customWidth="1"/>
    <col min="13520" max="13520" width="5.85546875" style="8" customWidth="1"/>
    <col min="13521" max="13521" width="40.28515625" style="8" customWidth="1"/>
    <col min="13522" max="13528" width="0" style="8" hidden="1" customWidth="1"/>
    <col min="13529" max="13529" width="8" style="8" customWidth="1"/>
    <col min="13530" max="13530" width="7" style="8" customWidth="1"/>
    <col min="13531" max="13531" width="10" style="8" customWidth="1"/>
    <col min="13532" max="13532" width="6.85546875" style="8" customWidth="1"/>
    <col min="13533" max="13533" width="7.140625" style="8" customWidth="1"/>
    <col min="13534" max="13534" width="9.140625" style="8"/>
    <col min="13535" max="13535" width="7" style="8" customWidth="1"/>
    <col min="13536" max="13536" width="8" style="8" customWidth="1"/>
    <col min="13537" max="13537" width="7" style="8" customWidth="1"/>
    <col min="13538" max="13538" width="10" style="8" customWidth="1"/>
    <col min="13539" max="13539" width="6.85546875" style="8" customWidth="1"/>
    <col min="13540" max="13540" width="7.140625" style="8" customWidth="1"/>
    <col min="13541" max="13542" width="8.85546875" style="8" customWidth="1"/>
    <col min="13543" max="13543" width="8" style="8" customWidth="1"/>
    <col min="13544" max="13544" width="7" style="8" customWidth="1"/>
    <col min="13545" max="13545" width="10" style="8" customWidth="1"/>
    <col min="13546" max="13546" width="6.85546875" style="8" customWidth="1"/>
    <col min="13547" max="13547" width="7.140625" style="8" customWidth="1"/>
    <col min="13548" max="13549" width="8.85546875" style="8" customWidth="1"/>
    <col min="13550" max="13774" width="9.140625" style="8"/>
    <col min="13775" max="13775" width="40.28515625" style="8" customWidth="1"/>
    <col min="13776" max="13776" width="5.85546875" style="8" customWidth="1"/>
    <col min="13777" max="13777" width="40.28515625" style="8" customWidth="1"/>
    <col min="13778" max="13784" width="0" style="8" hidden="1" customWidth="1"/>
    <col min="13785" max="13785" width="8" style="8" customWidth="1"/>
    <col min="13786" max="13786" width="7" style="8" customWidth="1"/>
    <col min="13787" max="13787" width="10" style="8" customWidth="1"/>
    <col min="13788" max="13788" width="6.85546875" style="8" customWidth="1"/>
    <col min="13789" max="13789" width="7.140625" style="8" customWidth="1"/>
    <col min="13790" max="13790" width="9.140625" style="8"/>
    <col min="13791" max="13791" width="7" style="8" customWidth="1"/>
    <col min="13792" max="13792" width="8" style="8" customWidth="1"/>
    <col min="13793" max="13793" width="7" style="8" customWidth="1"/>
    <col min="13794" max="13794" width="10" style="8" customWidth="1"/>
    <col min="13795" max="13795" width="6.85546875" style="8" customWidth="1"/>
    <col min="13796" max="13796" width="7.140625" style="8" customWidth="1"/>
    <col min="13797" max="13798" width="8.85546875" style="8" customWidth="1"/>
    <col min="13799" max="13799" width="8" style="8" customWidth="1"/>
    <col min="13800" max="13800" width="7" style="8" customWidth="1"/>
    <col min="13801" max="13801" width="10" style="8" customWidth="1"/>
    <col min="13802" max="13802" width="6.85546875" style="8" customWidth="1"/>
    <col min="13803" max="13803" width="7.140625" style="8" customWidth="1"/>
    <col min="13804" max="13805" width="8.85546875" style="8" customWidth="1"/>
    <col min="13806" max="14030" width="9.140625" style="8"/>
    <col min="14031" max="14031" width="40.28515625" style="8" customWidth="1"/>
    <col min="14032" max="14032" width="5.85546875" style="8" customWidth="1"/>
    <col min="14033" max="14033" width="40.28515625" style="8" customWidth="1"/>
    <col min="14034" max="14040" width="0" style="8" hidden="1" customWidth="1"/>
    <col min="14041" max="14041" width="8" style="8" customWidth="1"/>
    <col min="14042" max="14042" width="7" style="8" customWidth="1"/>
    <col min="14043" max="14043" width="10" style="8" customWidth="1"/>
    <col min="14044" max="14044" width="6.85546875" style="8" customWidth="1"/>
    <col min="14045" max="14045" width="7.140625" style="8" customWidth="1"/>
    <col min="14046" max="14046" width="9.140625" style="8"/>
    <col min="14047" max="14047" width="7" style="8" customWidth="1"/>
    <col min="14048" max="14048" width="8" style="8" customWidth="1"/>
    <col min="14049" max="14049" width="7" style="8" customWidth="1"/>
    <col min="14050" max="14050" width="10" style="8" customWidth="1"/>
    <col min="14051" max="14051" width="6.85546875" style="8" customWidth="1"/>
    <col min="14052" max="14052" width="7.140625" style="8" customWidth="1"/>
    <col min="14053" max="14054" width="8.85546875" style="8" customWidth="1"/>
    <col min="14055" max="14055" width="8" style="8" customWidth="1"/>
    <col min="14056" max="14056" width="7" style="8" customWidth="1"/>
    <col min="14057" max="14057" width="10" style="8" customWidth="1"/>
    <col min="14058" max="14058" width="6.85546875" style="8" customWidth="1"/>
    <col min="14059" max="14059" width="7.140625" style="8" customWidth="1"/>
    <col min="14060" max="14061" width="8.85546875" style="8" customWidth="1"/>
    <col min="14062" max="14286" width="9.140625" style="8"/>
    <col min="14287" max="14287" width="40.28515625" style="8" customWidth="1"/>
    <col min="14288" max="14288" width="5.85546875" style="8" customWidth="1"/>
    <col min="14289" max="14289" width="40.28515625" style="8" customWidth="1"/>
    <col min="14290" max="14296" width="0" style="8" hidden="1" customWidth="1"/>
    <col min="14297" max="14297" width="8" style="8" customWidth="1"/>
    <col min="14298" max="14298" width="7" style="8" customWidth="1"/>
    <col min="14299" max="14299" width="10" style="8" customWidth="1"/>
    <col min="14300" max="14300" width="6.85546875" style="8" customWidth="1"/>
    <col min="14301" max="14301" width="7.140625" style="8" customWidth="1"/>
    <col min="14302" max="14302" width="9.140625" style="8"/>
    <col min="14303" max="14303" width="7" style="8" customWidth="1"/>
    <col min="14304" max="14304" width="8" style="8" customWidth="1"/>
    <col min="14305" max="14305" width="7" style="8" customWidth="1"/>
    <col min="14306" max="14306" width="10" style="8" customWidth="1"/>
    <col min="14307" max="14307" width="6.85546875" style="8" customWidth="1"/>
    <col min="14308" max="14308" width="7.140625" style="8" customWidth="1"/>
    <col min="14309" max="14310" width="8.85546875" style="8" customWidth="1"/>
    <col min="14311" max="14311" width="8" style="8" customWidth="1"/>
    <col min="14312" max="14312" width="7" style="8" customWidth="1"/>
    <col min="14313" max="14313" width="10" style="8" customWidth="1"/>
    <col min="14314" max="14314" width="6.85546875" style="8" customWidth="1"/>
    <col min="14315" max="14315" width="7.140625" style="8" customWidth="1"/>
    <col min="14316" max="14317" width="8.85546875" style="8" customWidth="1"/>
    <col min="14318" max="14542" width="9.140625" style="8"/>
    <col min="14543" max="14543" width="40.28515625" style="8" customWidth="1"/>
    <col min="14544" max="14544" width="5.85546875" style="8" customWidth="1"/>
    <col min="14545" max="14545" width="40.28515625" style="8" customWidth="1"/>
    <col min="14546" max="14552" width="0" style="8" hidden="1" customWidth="1"/>
    <col min="14553" max="14553" width="8" style="8" customWidth="1"/>
    <col min="14554" max="14554" width="7" style="8" customWidth="1"/>
    <col min="14555" max="14555" width="10" style="8" customWidth="1"/>
    <col min="14556" max="14556" width="6.85546875" style="8" customWidth="1"/>
    <col min="14557" max="14557" width="7.140625" style="8" customWidth="1"/>
    <col min="14558" max="14558" width="9.140625" style="8"/>
    <col min="14559" max="14559" width="7" style="8" customWidth="1"/>
    <col min="14560" max="14560" width="8" style="8" customWidth="1"/>
    <col min="14561" max="14561" width="7" style="8" customWidth="1"/>
    <col min="14562" max="14562" width="10" style="8" customWidth="1"/>
    <col min="14563" max="14563" width="6.85546875" style="8" customWidth="1"/>
    <col min="14564" max="14564" width="7.140625" style="8" customWidth="1"/>
    <col min="14565" max="14566" width="8.85546875" style="8" customWidth="1"/>
    <col min="14567" max="14567" width="8" style="8" customWidth="1"/>
    <col min="14568" max="14568" width="7" style="8" customWidth="1"/>
    <col min="14569" max="14569" width="10" style="8" customWidth="1"/>
    <col min="14570" max="14570" width="6.85546875" style="8" customWidth="1"/>
    <col min="14571" max="14571" width="7.140625" style="8" customWidth="1"/>
    <col min="14572" max="14573" width="8.85546875" style="8" customWidth="1"/>
    <col min="14574" max="14798" width="9.140625" style="8"/>
    <col min="14799" max="14799" width="40.28515625" style="8" customWidth="1"/>
    <col min="14800" max="14800" width="5.85546875" style="8" customWidth="1"/>
    <col min="14801" max="14801" width="40.28515625" style="8" customWidth="1"/>
    <col min="14802" max="14808" width="0" style="8" hidden="1" customWidth="1"/>
    <col min="14809" max="14809" width="8" style="8" customWidth="1"/>
    <col min="14810" max="14810" width="7" style="8" customWidth="1"/>
    <col min="14811" max="14811" width="10" style="8" customWidth="1"/>
    <col min="14812" max="14812" width="6.85546875" style="8" customWidth="1"/>
    <col min="14813" max="14813" width="7.140625" style="8" customWidth="1"/>
    <col min="14814" max="14814" width="9.140625" style="8"/>
    <col min="14815" max="14815" width="7" style="8" customWidth="1"/>
    <col min="14816" max="14816" width="8" style="8" customWidth="1"/>
    <col min="14817" max="14817" width="7" style="8" customWidth="1"/>
    <col min="14818" max="14818" width="10" style="8" customWidth="1"/>
    <col min="14819" max="14819" width="6.85546875" style="8" customWidth="1"/>
    <col min="14820" max="14820" width="7.140625" style="8" customWidth="1"/>
    <col min="14821" max="14822" width="8.85546875" style="8" customWidth="1"/>
    <col min="14823" max="14823" width="8" style="8" customWidth="1"/>
    <col min="14824" max="14824" width="7" style="8" customWidth="1"/>
    <col min="14825" max="14825" width="10" style="8" customWidth="1"/>
    <col min="14826" max="14826" width="6.85546875" style="8" customWidth="1"/>
    <col min="14827" max="14827" width="7.140625" style="8" customWidth="1"/>
    <col min="14828" max="14829" width="8.85546875" style="8" customWidth="1"/>
    <col min="14830" max="15054" width="9.140625" style="8"/>
    <col min="15055" max="15055" width="40.28515625" style="8" customWidth="1"/>
    <col min="15056" max="15056" width="5.85546875" style="8" customWidth="1"/>
    <col min="15057" max="15057" width="40.28515625" style="8" customWidth="1"/>
    <col min="15058" max="15064" width="0" style="8" hidden="1" customWidth="1"/>
    <col min="15065" max="15065" width="8" style="8" customWidth="1"/>
    <col min="15066" max="15066" width="7" style="8" customWidth="1"/>
    <col min="15067" max="15067" width="10" style="8" customWidth="1"/>
    <col min="15068" max="15068" width="6.85546875" style="8" customWidth="1"/>
    <col min="15069" max="15069" width="7.140625" style="8" customWidth="1"/>
    <col min="15070" max="15070" width="9.140625" style="8"/>
    <col min="15071" max="15071" width="7" style="8" customWidth="1"/>
    <col min="15072" max="15072" width="8" style="8" customWidth="1"/>
    <col min="15073" max="15073" width="7" style="8" customWidth="1"/>
    <col min="15074" max="15074" width="10" style="8" customWidth="1"/>
    <col min="15075" max="15075" width="6.85546875" style="8" customWidth="1"/>
    <col min="15076" max="15076" width="7.140625" style="8" customWidth="1"/>
    <col min="15077" max="15078" width="8.85546875" style="8" customWidth="1"/>
    <col min="15079" max="15079" width="8" style="8" customWidth="1"/>
    <col min="15080" max="15080" width="7" style="8" customWidth="1"/>
    <col min="15081" max="15081" width="10" style="8" customWidth="1"/>
    <col min="15082" max="15082" width="6.85546875" style="8" customWidth="1"/>
    <col min="15083" max="15083" width="7.140625" style="8" customWidth="1"/>
    <col min="15084" max="15085" width="8.85546875" style="8" customWidth="1"/>
    <col min="15086" max="15310" width="9.140625" style="8"/>
    <col min="15311" max="15311" width="40.28515625" style="8" customWidth="1"/>
    <col min="15312" max="15312" width="5.85546875" style="8" customWidth="1"/>
    <col min="15313" max="15313" width="40.28515625" style="8" customWidth="1"/>
    <col min="15314" max="15320" width="0" style="8" hidden="1" customWidth="1"/>
    <col min="15321" max="15321" width="8" style="8" customWidth="1"/>
    <col min="15322" max="15322" width="7" style="8" customWidth="1"/>
    <col min="15323" max="15323" width="10" style="8" customWidth="1"/>
    <col min="15324" max="15324" width="6.85546875" style="8" customWidth="1"/>
    <col min="15325" max="15325" width="7.140625" style="8" customWidth="1"/>
    <col min="15326" max="15326" width="9.140625" style="8"/>
    <col min="15327" max="15327" width="7" style="8" customWidth="1"/>
    <col min="15328" max="15328" width="8" style="8" customWidth="1"/>
    <col min="15329" max="15329" width="7" style="8" customWidth="1"/>
    <col min="15330" max="15330" width="10" style="8" customWidth="1"/>
    <col min="15331" max="15331" width="6.85546875" style="8" customWidth="1"/>
    <col min="15332" max="15332" width="7.140625" style="8" customWidth="1"/>
    <col min="15333" max="15334" width="8.85546875" style="8" customWidth="1"/>
    <col min="15335" max="15335" width="8" style="8" customWidth="1"/>
    <col min="15336" max="15336" width="7" style="8" customWidth="1"/>
    <col min="15337" max="15337" width="10" style="8" customWidth="1"/>
    <col min="15338" max="15338" width="6.85546875" style="8" customWidth="1"/>
    <col min="15339" max="15339" width="7.140625" style="8" customWidth="1"/>
    <col min="15340" max="15341" width="8.85546875" style="8" customWidth="1"/>
    <col min="15342" max="15566" width="9.140625" style="8"/>
    <col min="15567" max="15567" width="40.28515625" style="8" customWidth="1"/>
    <col min="15568" max="15568" width="5.85546875" style="8" customWidth="1"/>
    <col min="15569" max="15569" width="40.28515625" style="8" customWidth="1"/>
    <col min="15570" max="15576" width="0" style="8" hidden="1" customWidth="1"/>
    <col min="15577" max="15577" width="8" style="8" customWidth="1"/>
    <col min="15578" max="15578" width="7" style="8" customWidth="1"/>
    <col min="15579" max="15579" width="10" style="8" customWidth="1"/>
    <col min="15580" max="15580" width="6.85546875" style="8" customWidth="1"/>
    <col min="15581" max="15581" width="7.140625" style="8" customWidth="1"/>
    <col min="15582" max="15582" width="9.140625" style="8"/>
    <col min="15583" max="15583" width="7" style="8" customWidth="1"/>
    <col min="15584" max="15584" width="8" style="8" customWidth="1"/>
    <col min="15585" max="15585" width="7" style="8" customWidth="1"/>
    <col min="15586" max="15586" width="10" style="8" customWidth="1"/>
    <col min="15587" max="15587" width="6.85546875" style="8" customWidth="1"/>
    <col min="15588" max="15588" width="7.140625" style="8" customWidth="1"/>
    <col min="15589" max="15590" width="8.85546875" style="8" customWidth="1"/>
    <col min="15591" max="15591" width="8" style="8" customWidth="1"/>
    <col min="15592" max="15592" width="7" style="8" customWidth="1"/>
    <col min="15593" max="15593" width="10" style="8" customWidth="1"/>
    <col min="15594" max="15594" width="6.85546875" style="8" customWidth="1"/>
    <col min="15595" max="15595" width="7.140625" style="8" customWidth="1"/>
    <col min="15596" max="15597" width="8.85546875" style="8" customWidth="1"/>
    <col min="15598" max="15822" width="9.140625" style="8"/>
    <col min="15823" max="15823" width="40.28515625" style="8" customWidth="1"/>
    <col min="15824" max="15824" width="5.85546875" style="8" customWidth="1"/>
    <col min="15825" max="15825" width="40.28515625" style="8" customWidth="1"/>
    <col min="15826" max="15832" width="0" style="8" hidden="1" customWidth="1"/>
    <col min="15833" max="15833" width="8" style="8" customWidth="1"/>
    <col min="15834" max="15834" width="7" style="8" customWidth="1"/>
    <col min="15835" max="15835" width="10" style="8" customWidth="1"/>
    <col min="15836" max="15836" width="6.85546875" style="8" customWidth="1"/>
    <col min="15837" max="15837" width="7.140625" style="8" customWidth="1"/>
    <col min="15838" max="15838" width="9.140625" style="8"/>
    <col min="15839" max="15839" width="7" style="8" customWidth="1"/>
    <col min="15840" max="15840" width="8" style="8" customWidth="1"/>
    <col min="15841" max="15841" width="7" style="8" customWidth="1"/>
    <col min="15842" max="15842" width="10" style="8" customWidth="1"/>
    <col min="15843" max="15843" width="6.85546875" style="8" customWidth="1"/>
    <col min="15844" max="15844" width="7.140625" style="8" customWidth="1"/>
    <col min="15845" max="15846" width="8.85546875" style="8" customWidth="1"/>
    <col min="15847" max="15847" width="8" style="8" customWidth="1"/>
    <col min="15848" max="15848" width="7" style="8" customWidth="1"/>
    <col min="15849" max="15849" width="10" style="8" customWidth="1"/>
    <col min="15850" max="15850" width="6.85546875" style="8" customWidth="1"/>
    <col min="15851" max="15851" width="7.140625" style="8" customWidth="1"/>
    <col min="15852" max="15853" width="8.85546875" style="8" customWidth="1"/>
    <col min="15854" max="16078" width="9.140625" style="8"/>
    <col min="16079" max="16079" width="40.28515625" style="8" customWidth="1"/>
    <col min="16080" max="16080" width="5.85546875" style="8" customWidth="1"/>
    <col min="16081" max="16081" width="40.28515625" style="8" customWidth="1"/>
    <col min="16082" max="16088" width="0" style="8" hidden="1" customWidth="1"/>
    <col min="16089" max="16089" width="8" style="8" customWidth="1"/>
    <col min="16090" max="16090" width="7" style="8" customWidth="1"/>
    <col min="16091" max="16091" width="10" style="8" customWidth="1"/>
    <col min="16092" max="16092" width="6.85546875" style="8" customWidth="1"/>
    <col min="16093" max="16093" width="7.140625" style="8" customWidth="1"/>
    <col min="16094" max="16094" width="9.140625" style="8"/>
    <col min="16095" max="16095" width="7" style="8" customWidth="1"/>
    <col min="16096" max="16096" width="8" style="8" customWidth="1"/>
    <col min="16097" max="16097" width="7" style="8" customWidth="1"/>
    <col min="16098" max="16098" width="10" style="8" customWidth="1"/>
    <col min="16099" max="16099" width="6.85546875" style="8" customWidth="1"/>
    <col min="16100" max="16100" width="7.140625" style="8" customWidth="1"/>
    <col min="16101" max="16102" width="8.85546875" style="8" customWidth="1"/>
    <col min="16103" max="16103" width="8" style="8" customWidth="1"/>
    <col min="16104" max="16104" width="7" style="8" customWidth="1"/>
    <col min="16105" max="16105" width="10" style="8" customWidth="1"/>
    <col min="16106" max="16106" width="6.85546875" style="8" customWidth="1"/>
    <col min="16107" max="16107" width="7.140625" style="8" customWidth="1"/>
    <col min="16108" max="16109" width="8.85546875" style="8" customWidth="1"/>
    <col min="16110" max="16384" width="9.140625" style="8"/>
  </cols>
  <sheetData>
    <row r="1" spans="1:114" x14ac:dyDescent="0.2">
      <c r="A1" s="7" t="s">
        <v>625</v>
      </c>
      <c r="B1" s="477"/>
    </row>
    <row r="2" spans="1:114" ht="11.25" customHeight="1" thickBot="1" x14ac:dyDescent="0.25">
      <c r="A2" s="479"/>
      <c r="B2" s="480"/>
      <c r="C2" s="481"/>
    </row>
    <row r="3" spans="1:114" ht="13.5" customHeight="1" thickTop="1" x14ac:dyDescent="0.25">
      <c r="A3" s="759" t="s">
        <v>139</v>
      </c>
      <c r="B3" s="760"/>
      <c r="C3" s="761"/>
      <c r="D3" s="765" t="s">
        <v>14</v>
      </c>
      <c r="E3" s="766"/>
      <c r="F3" s="766"/>
      <c r="G3" s="766"/>
      <c r="H3" s="766"/>
      <c r="I3" s="766"/>
      <c r="J3" s="767"/>
      <c r="K3" s="765" t="s">
        <v>15</v>
      </c>
      <c r="L3" s="766"/>
      <c r="M3" s="766"/>
      <c r="N3" s="766"/>
      <c r="O3" s="766"/>
      <c r="P3" s="766"/>
      <c r="Q3" s="767"/>
      <c r="R3" s="768" t="s">
        <v>16</v>
      </c>
      <c r="S3" s="766"/>
      <c r="T3" s="766"/>
      <c r="U3" s="766"/>
      <c r="V3" s="766"/>
      <c r="W3" s="766"/>
      <c r="X3" s="767"/>
      <c r="Y3" s="768" t="s">
        <v>17</v>
      </c>
      <c r="Z3" s="766"/>
      <c r="AA3" s="766"/>
      <c r="AB3" s="766"/>
      <c r="AC3" s="766"/>
      <c r="AD3" s="766"/>
      <c r="AE3" s="767"/>
      <c r="AF3" s="768" t="s">
        <v>35</v>
      </c>
      <c r="AG3" s="766"/>
      <c r="AH3" s="766"/>
      <c r="AI3" s="766"/>
      <c r="AJ3" s="766"/>
      <c r="AK3" s="766"/>
      <c r="AL3" s="767"/>
      <c r="AM3" s="768" t="s">
        <v>543</v>
      </c>
      <c r="AN3" s="766"/>
      <c r="AO3" s="766"/>
      <c r="AP3" s="766"/>
      <c r="AQ3" s="766"/>
      <c r="AR3" s="766"/>
      <c r="AS3" s="767"/>
      <c r="AT3" s="768" t="s">
        <v>545</v>
      </c>
      <c r="AU3" s="766"/>
      <c r="AV3" s="766"/>
      <c r="AW3" s="766"/>
      <c r="AX3" s="766"/>
      <c r="AY3" s="766"/>
      <c r="AZ3" s="767"/>
      <c r="BA3" s="768" t="s">
        <v>552</v>
      </c>
      <c r="BB3" s="766"/>
      <c r="BC3" s="766"/>
      <c r="BD3" s="766"/>
      <c r="BE3" s="766"/>
      <c r="BF3" s="766"/>
      <c r="BG3" s="767"/>
      <c r="BH3" s="768" t="s">
        <v>562</v>
      </c>
      <c r="BI3" s="766"/>
      <c r="BJ3" s="766"/>
      <c r="BK3" s="766"/>
      <c r="BL3" s="766"/>
      <c r="BM3" s="766"/>
      <c r="BN3" s="767"/>
      <c r="BO3" s="768" t="s">
        <v>591</v>
      </c>
      <c r="BP3" s="766"/>
      <c r="BQ3" s="766"/>
      <c r="BR3" s="766"/>
      <c r="BS3" s="766"/>
      <c r="BT3" s="766"/>
      <c r="BU3" s="767"/>
      <c r="BV3" s="768" t="s">
        <v>595</v>
      </c>
      <c r="BW3" s="766"/>
      <c r="BX3" s="766"/>
      <c r="BY3" s="766"/>
      <c r="BZ3" s="766"/>
      <c r="CA3" s="766"/>
      <c r="CB3" s="767"/>
      <c r="CC3" s="768" t="s">
        <v>599</v>
      </c>
      <c r="CD3" s="766"/>
      <c r="CE3" s="766"/>
      <c r="CF3" s="766"/>
      <c r="CG3" s="766"/>
      <c r="CH3" s="766"/>
      <c r="CI3" s="767"/>
      <c r="CJ3" s="769" t="s">
        <v>602</v>
      </c>
      <c r="CK3" s="770"/>
      <c r="CL3" s="770"/>
      <c r="CM3" s="770"/>
      <c r="CN3" s="770"/>
      <c r="CO3" s="770"/>
      <c r="CP3" s="770"/>
      <c r="CQ3" s="771"/>
      <c r="CR3" s="772"/>
      <c r="CS3" s="769" t="s">
        <v>609</v>
      </c>
      <c r="CT3" s="770"/>
      <c r="CU3" s="770"/>
      <c r="CV3" s="770"/>
      <c r="CW3" s="770"/>
      <c r="CX3" s="770"/>
      <c r="CY3" s="770"/>
      <c r="CZ3" s="771"/>
      <c r="DA3" s="772"/>
      <c r="DB3" s="769" t="s">
        <v>613</v>
      </c>
      <c r="DC3" s="770"/>
      <c r="DD3" s="770"/>
      <c r="DE3" s="770"/>
      <c r="DF3" s="770"/>
      <c r="DG3" s="770"/>
      <c r="DH3" s="770"/>
      <c r="DI3" s="771"/>
      <c r="DJ3" s="772"/>
    </row>
    <row r="4" spans="1:114" ht="69" customHeight="1" thickBot="1" x14ac:dyDescent="0.25">
      <c r="A4" s="762"/>
      <c r="B4" s="763"/>
      <c r="C4" s="764"/>
      <c r="D4" s="482" t="s">
        <v>140</v>
      </c>
      <c r="E4" s="483" t="s">
        <v>141</v>
      </c>
      <c r="F4" s="484" t="s">
        <v>142</v>
      </c>
      <c r="G4" s="484" t="s">
        <v>143</v>
      </c>
      <c r="H4" s="485" t="s">
        <v>144</v>
      </c>
      <c r="I4" s="486" t="s">
        <v>145</v>
      </c>
      <c r="J4" s="487" t="s">
        <v>146</v>
      </c>
      <c r="K4" s="482" t="s">
        <v>140</v>
      </c>
      <c r="L4" s="483" t="s">
        <v>141</v>
      </c>
      <c r="M4" s="484" t="s">
        <v>142</v>
      </c>
      <c r="N4" s="484" t="s">
        <v>143</v>
      </c>
      <c r="O4" s="485" t="s">
        <v>144</v>
      </c>
      <c r="P4" s="486" t="s">
        <v>145</v>
      </c>
      <c r="Q4" s="487" t="s">
        <v>146</v>
      </c>
      <c r="R4" s="482" t="s">
        <v>140</v>
      </c>
      <c r="S4" s="483" t="s">
        <v>141</v>
      </c>
      <c r="T4" s="484" t="s">
        <v>142</v>
      </c>
      <c r="U4" s="484" t="s">
        <v>143</v>
      </c>
      <c r="V4" s="485" t="s">
        <v>144</v>
      </c>
      <c r="W4" s="486" t="s">
        <v>145</v>
      </c>
      <c r="X4" s="487" t="s">
        <v>146</v>
      </c>
      <c r="Y4" s="482" t="s">
        <v>140</v>
      </c>
      <c r="Z4" s="483" t="s">
        <v>141</v>
      </c>
      <c r="AA4" s="484" t="s">
        <v>142</v>
      </c>
      <c r="AB4" s="484" t="s">
        <v>143</v>
      </c>
      <c r="AC4" s="485" t="s">
        <v>144</v>
      </c>
      <c r="AD4" s="486" t="s">
        <v>145</v>
      </c>
      <c r="AE4" s="487" t="s">
        <v>146</v>
      </c>
      <c r="AF4" s="482" t="s">
        <v>140</v>
      </c>
      <c r="AG4" s="483" t="s">
        <v>141</v>
      </c>
      <c r="AH4" s="484" t="s">
        <v>142</v>
      </c>
      <c r="AI4" s="484" t="s">
        <v>143</v>
      </c>
      <c r="AJ4" s="485" t="s">
        <v>144</v>
      </c>
      <c r="AK4" s="486" t="s">
        <v>145</v>
      </c>
      <c r="AL4" s="487" t="s">
        <v>146</v>
      </c>
      <c r="AM4" s="482" t="s">
        <v>140</v>
      </c>
      <c r="AN4" s="483" t="s">
        <v>141</v>
      </c>
      <c r="AO4" s="484" t="s">
        <v>142</v>
      </c>
      <c r="AP4" s="484" t="s">
        <v>143</v>
      </c>
      <c r="AQ4" s="485" t="s">
        <v>144</v>
      </c>
      <c r="AR4" s="486" t="s">
        <v>145</v>
      </c>
      <c r="AS4" s="487" t="s">
        <v>146</v>
      </c>
      <c r="AT4" s="482" t="s">
        <v>140</v>
      </c>
      <c r="AU4" s="483" t="s">
        <v>141</v>
      </c>
      <c r="AV4" s="484" t="s">
        <v>142</v>
      </c>
      <c r="AW4" s="484" t="s">
        <v>143</v>
      </c>
      <c r="AX4" s="485" t="s">
        <v>144</v>
      </c>
      <c r="AY4" s="486" t="s">
        <v>145</v>
      </c>
      <c r="AZ4" s="487" t="s">
        <v>146</v>
      </c>
      <c r="BA4" s="482" t="s">
        <v>140</v>
      </c>
      <c r="BB4" s="483" t="s">
        <v>141</v>
      </c>
      <c r="BC4" s="484" t="s">
        <v>142</v>
      </c>
      <c r="BD4" s="484" t="s">
        <v>143</v>
      </c>
      <c r="BE4" s="485" t="s">
        <v>144</v>
      </c>
      <c r="BF4" s="486" t="s">
        <v>145</v>
      </c>
      <c r="BG4" s="487" t="s">
        <v>146</v>
      </c>
      <c r="BH4" s="482" t="s">
        <v>140</v>
      </c>
      <c r="BI4" s="483" t="s">
        <v>141</v>
      </c>
      <c r="BJ4" s="484" t="s">
        <v>142</v>
      </c>
      <c r="BK4" s="484" t="s">
        <v>143</v>
      </c>
      <c r="BL4" s="485" t="s">
        <v>144</v>
      </c>
      <c r="BM4" s="486" t="s">
        <v>145</v>
      </c>
      <c r="BN4" s="487" t="s">
        <v>146</v>
      </c>
      <c r="BO4" s="482" t="s">
        <v>140</v>
      </c>
      <c r="BP4" s="483" t="s">
        <v>141</v>
      </c>
      <c r="BQ4" s="484" t="s">
        <v>142</v>
      </c>
      <c r="BR4" s="484" t="s">
        <v>143</v>
      </c>
      <c r="BS4" s="485" t="s">
        <v>144</v>
      </c>
      <c r="BT4" s="486" t="s">
        <v>145</v>
      </c>
      <c r="BU4" s="487" t="s">
        <v>146</v>
      </c>
      <c r="BV4" s="482" t="s">
        <v>140</v>
      </c>
      <c r="BW4" s="483" t="s">
        <v>141</v>
      </c>
      <c r="BX4" s="484" t="s">
        <v>142</v>
      </c>
      <c r="BY4" s="484" t="s">
        <v>143</v>
      </c>
      <c r="BZ4" s="485" t="s">
        <v>144</v>
      </c>
      <c r="CA4" s="486" t="s">
        <v>145</v>
      </c>
      <c r="CB4" s="487" t="s">
        <v>146</v>
      </c>
      <c r="CC4" s="482" t="s">
        <v>140</v>
      </c>
      <c r="CD4" s="483" t="s">
        <v>141</v>
      </c>
      <c r="CE4" s="484" t="s">
        <v>142</v>
      </c>
      <c r="CF4" s="484" t="s">
        <v>143</v>
      </c>
      <c r="CG4" s="485" t="s">
        <v>144</v>
      </c>
      <c r="CH4" s="486" t="s">
        <v>145</v>
      </c>
      <c r="CI4" s="487" t="s">
        <v>146</v>
      </c>
      <c r="CJ4" s="680" t="s">
        <v>140</v>
      </c>
      <c r="CK4" s="483" t="s">
        <v>141</v>
      </c>
      <c r="CL4" s="484" t="s">
        <v>142</v>
      </c>
      <c r="CM4" s="484" t="s">
        <v>143</v>
      </c>
      <c r="CN4" s="485" t="s">
        <v>144</v>
      </c>
      <c r="CO4" s="486" t="s">
        <v>145</v>
      </c>
      <c r="CP4" s="671" t="s">
        <v>146</v>
      </c>
      <c r="CQ4" s="672" t="s">
        <v>603</v>
      </c>
      <c r="CR4" s="673" t="s">
        <v>604</v>
      </c>
      <c r="CS4" s="680" t="s">
        <v>140</v>
      </c>
      <c r="CT4" s="483" t="s">
        <v>141</v>
      </c>
      <c r="CU4" s="484" t="s">
        <v>142</v>
      </c>
      <c r="CV4" s="484" t="s">
        <v>143</v>
      </c>
      <c r="CW4" s="485" t="s">
        <v>144</v>
      </c>
      <c r="CX4" s="486" t="s">
        <v>145</v>
      </c>
      <c r="CY4" s="671" t="s">
        <v>146</v>
      </c>
      <c r="CZ4" s="672" t="s">
        <v>603</v>
      </c>
      <c r="DA4" s="673" t="s">
        <v>604</v>
      </c>
      <c r="DB4" s="680" t="s">
        <v>140</v>
      </c>
      <c r="DC4" s="483" t="s">
        <v>141</v>
      </c>
      <c r="DD4" s="484" t="s">
        <v>142</v>
      </c>
      <c r="DE4" s="484" t="s">
        <v>143</v>
      </c>
      <c r="DF4" s="485" t="s">
        <v>144</v>
      </c>
      <c r="DG4" s="486" t="s">
        <v>145</v>
      </c>
      <c r="DH4" s="671" t="s">
        <v>146</v>
      </c>
      <c r="DI4" s="672" t="s">
        <v>603</v>
      </c>
      <c r="DJ4" s="673" t="s">
        <v>604</v>
      </c>
    </row>
    <row r="5" spans="1:114" s="2" customFormat="1" ht="13.5" thickBot="1" x14ac:dyDescent="0.3">
      <c r="A5" s="488" t="s">
        <v>48</v>
      </c>
      <c r="B5" s="489" t="s">
        <v>147</v>
      </c>
      <c r="C5" s="490"/>
      <c r="D5" s="491">
        <v>324993</v>
      </c>
      <c r="E5" s="492">
        <v>146620</v>
      </c>
      <c r="F5" s="492">
        <v>136767</v>
      </c>
      <c r="G5" s="492">
        <v>105570</v>
      </c>
      <c r="H5" s="493">
        <v>99818</v>
      </c>
      <c r="I5" s="494">
        <f>G5/E5</f>
        <v>0.72002455326694859</v>
      </c>
      <c r="J5" s="495">
        <f>G5/F5</f>
        <v>0.77189672947421528</v>
      </c>
      <c r="K5" s="491">
        <v>331536</v>
      </c>
      <c r="L5" s="492">
        <v>150588</v>
      </c>
      <c r="M5" s="492">
        <v>140072</v>
      </c>
      <c r="N5" s="492">
        <v>106437</v>
      </c>
      <c r="O5" s="493">
        <v>100676</v>
      </c>
      <c r="P5" s="494">
        <f>N5/L5</f>
        <v>0.70680930751454296</v>
      </c>
      <c r="Q5" s="495">
        <f>N5/M5</f>
        <v>0.75987349363184653</v>
      </c>
      <c r="R5" s="491">
        <v>330066</v>
      </c>
      <c r="S5" s="492">
        <v>149613</v>
      </c>
      <c r="T5" s="492">
        <v>139280</v>
      </c>
      <c r="U5" s="492">
        <v>103761</v>
      </c>
      <c r="V5" s="493">
        <v>97837</v>
      </c>
      <c r="W5" s="494">
        <f>U5/S5</f>
        <v>0.69352930560846981</v>
      </c>
      <c r="X5" s="495">
        <f>U5/T5</f>
        <v>0.74498133256749</v>
      </c>
      <c r="Y5" s="491">
        <v>309452</v>
      </c>
      <c r="Z5" s="492">
        <v>141054</v>
      </c>
      <c r="AA5" s="492">
        <v>130728</v>
      </c>
      <c r="AB5" s="492">
        <v>98261</v>
      </c>
      <c r="AC5" s="493">
        <v>92428</v>
      </c>
      <c r="AD5" s="494">
        <f t="shared" ref="AD5:AD32" si="0">AB5/Z5</f>
        <v>0.69661973428615986</v>
      </c>
      <c r="AE5" s="495">
        <f t="shared" ref="AE5:AE32" si="1">AB5/AA5</f>
        <v>0.75164463619117561</v>
      </c>
      <c r="AF5" s="491">
        <v>290953</v>
      </c>
      <c r="AG5" s="492">
        <v>134257</v>
      </c>
      <c r="AH5" s="492">
        <v>123766</v>
      </c>
      <c r="AI5" s="492">
        <v>93714</v>
      </c>
      <c r="AJ5" s="493">
        <v>88109</v>
      </c>
      <c r="AK5" s="494">
        <f t="shared" ref="AK5:AK32" si="2">AI5/AG5</f>
        <v>0.69801947012073862</v>
      </c>
      <c r="AL5" s="495">
        <f t="shared" ref="AL5:AL32" si="3">AI5/AH5</f>
        <v>0.75718694956611665</v>
      </c>
      <c r="AM5" s="491">
        <v>260467</v>
      </c>
      <c r="AN5" s="492">
        <v>121761</v>
      </c>
      <c r="AO5" s="492">
        <v>111374</v>
      </c>
      <c r="AP5" s="492">
        <v>84764</v>
      </c>
      <c r="AQ5" s="493">
        <v>79073</v>
      </c>
      <c r="AR5" s="494">
        <f t="shared" ref="AR5:AR32" si="4">AP5/AN5</f>
        <v>0.6961506557929058</v>
      </c>
      <c r="AS5" s="495">
        <f t="shared" ref="AS5:AS32" si="5">AP5/AO5</f>
        <v>0.76107529585001887</v>
      </c>
      <c r="AT5" s="491">
        <v>243718</v>
      </c>
      <c r="AU5" s="492">
        <v>113093</v>
      </c>
      <c r="AV5" s="492">
        <v>103442</v>
      </c>
      <c r="AW5" s="492">
        <v>80302</v>
      </c>
      <c r="AX5" s="493">
        <v>74833</v>
      </c>
      <c r="AY5" s="494">
        <f t="shared" ref="AY5:AY32" si="6">AW5/AU5</f>
        <v>0.71005278841307595</v>
      </c>
      <c r="AZ5" s="495">
        <f t="shared" ref="AZ5:AZ32" si="7">AW5/AV5</f>
        <v>0.77629976218557262</v>
      </c>
      <c r="BA5" s="491">
        <v>224151</v>
      </c>
      <c r="BB5" s="492">
        <v>102791</v>
      </c>
      <c r="BC5" s="492">
        <v>94068</v>
      </c>
      <c r="BD5" s="492">
        <v>74767</v>
      </c>
      <c r="BE5" s="493">
        <v>69839</v>
      </c>
      <c r="BF5" s="494">
        <f t="shared" ref="BF5:BF32" si="8">BD5/BB5</f>
        <v>0.72736912764736217</v>
      </c>
      <c r="BG5" s="495">
        <f t="shared" ref="BG5:BG32" si="9">BD5/BC5</f>
        <v>0.79481864183356721</v>
      </c>
      <c r="BH5" s="491">
        <v>213317</v>
      </c>
      <c r="BI5" s="492">
        <v>97998</v>
      </c>
      <c r="BJ5" s="492">
        <v>90528</v>
      </c>
      <c r="BK5" s="492">
        <v>74623</v>
      </c>
      <c r="BL5" s="493">
        <v>69911</v>
      </c>
      <c r="BM5" s="494">
        <f t="shared" ref="BM5:BM32" si="10">BK5/BI5</f>
        <v>0.76147472397395866</v>
      </c>
      <c r="BN5" s="495">
        <f t="shared" ref="BN5:BN32" si="11">BK5/BJ5</f>
        <v>0.82430850123718624</v>
      </c>
      <c r="BO5" s="491">
        <v>204053</v>
      </c>
      <c r="BP5" s="492">
        <v>95137</v>
      </c>
      <c r="BQ5" s="492">
        <v>88116</v>
      </c>
      <c r="BR5" s="492">
        <v>73350</v>
      </c>
      <c r="BS5" s="493">
        <v>68753</v>
      </c>
      <c r="BT5" s="494">
        <f t="shared" ref="BT5:BT32" si="12">BR5/BP5</f>
        <v>0.77099340950418871</v>
      </c>
      <c r="BU5" s="495">
        <f t="shared" ref="BU5:BU32" si="13">BR5/BQ5</f>
        <v>0.83242543919378997</v>
      </c>
      <c r="BV5" s="491">
        <v>211447</v>
      </c>
      <c r="BW5" s="492">
        <v>98127</v>
      </c>
      <c r="BX5" s="492">
        <v>91750</v>
      </c>
      <c r="BY5" s="492">
        <v>77485</v>
      </c>
      <c r="BZ5" s="493">
        <v>72730</v>
      </c>
      <c r="CA5" s="494">
        <f t="shared" ref="CA5:CA32" si="14">BY5/BW5</f>
        <v>0.78963995638305462</v>
      </c>
      <c r="CB5" s="495">
        <f t="shared" ref="CB5:CB32" si="15">BY5/BX5</f>
        <v>0.84452316076294276</v>
      </c>
      <c r="CC5" s="491">
        <v>211447</v>
      </c>
      <c r="CD5" s="492">
        <v>98868</v>
      </c>
      <c r="CE5" s="492">
        <v>94769</v>
      </c>
      <c r="CF5" s="492">
        <v>79800</v>
      </c>
      <c r="CG5" s="493">
        <v>75605</v>
      </c>
      <c r="CH5" s="494">
        <f t="shared" ref="CH5:CH32" si="16">CF5/CD5</f>
        <v>0.80713678844519965</v>
      </c>
      <c r="CI5" s="495">
        <f t="shared" ref="CI5:CI32" si="17">CF5/CE5</f>
        <v>0.8420475049858076</v>
      </c>
      <c r="CJ5" s="681">
        <v>228483</v>
      </c>
      <c r="CK5" s="492">
        <v>102335</v>
      </c>
      <c r="CL5" s="492">
        <v>97078</v>
      </c>
      <c r="CM5" s="492">
        <v>79621</v>
      </c>
      <c r="CN5" s="493">
        <v>75265</v>
      </c>
      <c r="CO5" s="494">
        <f t="shared" ref="CO5:CO32" si="18">CM5/CK5</f>
        <v>0.77804270288757515</v>
      </c>
      <c r="CP5" s="674">
        <f t="shared" ref="CP5:CP32" si="19">CM5/CL5</f>
        <v>0.82017552895609713</v>
      </c>
      <c r="CQ5" s="494">
        <v>0.79992182537743683</v>
      </c>
      <c r="CR5" s="682">
        <v>0.84323945693153957</v>
      </c>
      <c r="CS5" s="681">
        <v>229775</v>
      </c>
      <c r="CT5" s="492">
        <v>100748</v>
      </c>
      <c r="CU5" s="492">
        <v>93791</v>
      </c>
      <c r="CV5" s="492">
        <v>76138</v>
      </c>
      <c r="CW5" s="493">
        <v>72713</v>
      </c>
      <c r="CX5" s="494">
        <f t="shared" ref="CX5:CX32" si="20">CV5/CT5</f>
        <v>0.75572716083693969</v>
      </c>
      <c r="CY5" s="674">
        <f t="shared" ref="CY5:CY32" si="21">CV5/CU5</f>
        <v>0.81178364661854552</v>
      </c>
      <c r="CZ5" s="494">
        <v>0.78211974431254216</v>
      </c>
      <c r="DA5" s="682">
        <v>0.84013391476794153</v>
      </c>
      <c r="DB5" s="681">
        <v>246787</v>
      </c>
      <c r="DC5" s="492">
        <v>104596</v>
      </c>
      <c r="DD5" s="492">
        <v>97645</v>
      </c>
      <c r="DE5" s="492">
        <v>78750</v>
      </c>
      <c r="DF5" s="493">
        <v>75215</v>
      </c>
      <c r="DG5" s="494">
        <f t="shared" ref="DG5:DG32" si="22">DE5/DC5</f>
        <v>0.75289686030058511</v>
      </c>
      <c r="DH5" s="674">
        <f t="shared" ref="DH5:DH32" si="23">DE5/DD5</f>
        <v>0.80649290798299966</v>
      </c>
      <c r="DI5" s="494">
        <v>0.78439902099506675</v>
      </c>
      <c r="DJ5" s="682">
        <v>0.84023759537098675</v>
      </c>
    </row>
    <row r="6" spans="1:114" s="2" customFormat="1" x14ac:dyDescent="0.25">
      <c r="A6" s="496" t="s">
        <v>554</v>
      </c>
      <c r="B6" s="497" t="s">
        <v>148</v>
      </c>
      <c r="C6" s="498"/>
      <c r="D6" s="499">
        <v>45930</v>
      </c>
      <c r="E6" s="500">
        <v>25939</v>
      </c>
      <c r="F6" s="500">
        <v>23322</v>
      </c>
      <c r="G6" s="500">
        <v>10785</v>
      </c>
      <c r="H6" s="501">
        <v>9046</v>
      </c>
      <c r="I6" s="502">
        <f t="shared" ref="I6:I71" si="24">G6/E6</f>
        <v>0.41578318362311578</v>
      </c>
      <c r="J6" s="503">
        <f t="shared" ref="J6:J71" si="25">G6/F6</f>
        <v>0.4624388988937484</v>
      </c>
      <c r="K6" s="499">
        <v>46075</v>
      </c>
      <c r="L6" s="500">
        <v>26400</v>
      </c>
      <c r="M6" s="500">
        <v>23617</v>
      </c>
      <c r="N6" s="500">
        <v>11155</v>
      </c>
      <c r="O6" s="501">
        <v>9462</v>
      </c>
      <c r="P6" s="502">
        <f t="shared" ref="P6:P31" si="26">N6/L6</f>
        <v>0.4225378787878788</v>
      </c>
      <c r="Q6" s="503">
        <f t="shared" ref="Q6:Q31" si="27">N6/M6</f>
        <v>0.47232925435067957</v>
      </c>
      <c r="R6" s="499">
        <v>44285</v>
      </c>
      <c r="S6" s="500">
        <v>25324</v>
      </c>
      <c r="T6" s="500">
        <v>22721</v>
      </c>
      <c r="U6" s="500">
        <v>10043</v>
      </c>
      <c r="V6" s="501">
        <v>8770</v>
      </c>
      <c r="W6" s="502">
        <f t="shared" ref="W6:W70" si="28">U6/S6</f>
        <v>0.39658031906491864</v>
      </c>
      <c r="X6" s="503">
        <f t="shared" ref="X6:X70" si="29">U6/T6</f>
        <v>0.44201399586285817</v>
      </c>
      <c r="Y6" s="499">
        <v>44532</v>
      </c>
      <c r="Z6" s="500">
        <v>25199</v>
      </c>
      <c r="AA6" s="500">
        <v>22402</v>
      </c>
      <c r="AB6" s="500">
        <v>9391</v>
      </c>
      <c r="AC6" s="501">
        <v>8233</v>
      </c>
      <c r="AD6" s="502">
        <f t="shared" si="0"/>
        <v>0.3726735187904282</v>
      </c>
      <c r="AE6" s="503">
        <f t="shared" si="1"/>
        <v>0.41920364253191678</v>
      </c>
      <c r="AF6" s="499">
        <v>43562</v>
      </c>
      <c r="AG6" s="500">
        <v>24510</v>
      </c>
      <c r="AH6" s="500">
        <v>21693</v>
      </c>
      <c r="AI6" s="500">
        <v>9117</v>
      </c>
      <c r="AJ6" s="501">
        <v>8023</v>
      </c>
      <c r="AK6" s="502">
        <f t="shared" si="2"/>
        <v>0.3719706242350061</v>
      </c>
      <c r="AL6" s="503">
        <f t="shared" si="3"/>
        <v>0.42027382104826444</v>
      </c>
      <c r="AM6" s="499">
        <v>41201</v>
      </c>
      <c r="AN6" s="500">
        <v>23297</v>
      </c>
      <c r="AO6" s="500">
        <v>20336</v>
      </c>
      <c r="AP6" s="500">
        <v>9152</v>
      </c>
      <c r="AQ6" s="501">
        <v>8050</v>
      </c>
      <c r="AR6" s="502">
        <f t="shared" si="4"/>
        <v>0.39284027986436021</v>
      </c>
      <c r="AS6" s="503">
        <f t="shared" si="5"/>
        <v>0.45003933910306843</v>
      </c>
      <c r="AT6" s="499">
        <v>40711</v>
      </c>
      <c r="AU6" s="500">
        <v>22672</v>
      </c>
      <c r="AV6" s="500">
        <v>19863</v>
      </c>
      <c r="AW6" s="500">
        <v>9200</v>
      </c>
      <c r="AX6" s="501">
        <v>8137</v>
      </c>
      <c r="AY6" s="502">
        <f t="shared" si="6"/>
        <v>0.40578687367678196</v>
      </c>
      <c r="AZ6" s="503">
        <f t="shared" si="7"/>
        <v>0.46317273322257463</v>
      </c>
      <c r="BA6" s="499">
        <v>40313</v>
      </c>
      <c r="BB6" s="500">
        <v>21796</v>
      </c>
      <c r="BC6" s="500">
        <v>18861</v>
      </c>
      <c r="BD6" s="500">
        <v>8893</v>
      </c>
      <c r="BE6" s="501">
        <v>7723</v>
      </c>
      <c r="BF6" s="502">
        <f t="shared" si="8"/>
        <v>0.4080106441548908</v>
      </c>
      <c r="BG6" s="503">
        <f t="shared" si="9"/>
        <v>0.47150204124913841</v>
      </c>
      <c r="BH6" s="499">
        <v>39360</v>
      </c>
      <c r="BI6" s="500">
        <v>21171</v>
      </c>
      <c r="BJ6" s="500">
        <v>18146</v>
      </c>
      <c r="BK6" s="500">
        <v>8846</v>
      </c>
      <c r="BL6" s="501">
        <v>7989</v>
      </c>
      <c r="BM6" s="502">
        <f t="shared" si="10"/>
        <v>0.417835718671768</v>
      </c>
      <c r="BN6" s="503">
        <f t="shared" si="11"/>
        <v>0.48749035600132262</v>
      </c>
      <c r="BO6" s="499">
        <v>36752</v>
      </c>
      <c r="BP6" s="500">
        <v>19954</v>
      </c>
      <c r="BQ6" s="500">
        <v>16842</v>
      </c>
      <c r="BR6" s="500">
        <v>8493</v>
      </c>
      <c r="BS6" s="501">
        <v>7754</v>
      </c>
      <c r="BT6" s="502">
        <f t="shared" si="12"/>
        <v>0.42562894657712741</v>
      </c>
      <c r="BU6" s="503">
        <f t="shared" si="13"/>
        <v>0.504275026718917</v>
      </c>
      <c r="BV6" s="499">
        <v>38255</v>
      </c>
      <c r="BW6" s="500">
        <v>20191</v>
      </c>
      <c r="BX6" s="500">
        <v>17358</v>
      </c>
      <c r="BY6" s="500">
        <v>9042</v>
      </c>
      <c r="BZ6" s="501">
        <v>8253</v>
      </c>
      <c r="CA6" s="502">
        <f t="shared" si="14"/>
        <v>0.44782328760338763</v>
      </c>
      <c r="CB6" s="503">
        <f t="shared" si="15"/>
        <v>0.52091254752851712</v>
      </c>
      <c r="CC6" s="499">
        <v>36829</v>
      </c>
      <c r="CD6" s="500">
        <v>19805</v>
      </c>
      <c r="CE6" s="500">
        <v>17931</v>
      </c>
      <c r="CF6" s="500">
        <v>9382</v>
      </c>
      <c r="CG6" s="501">
        <v>8841</v>
      </c>
      <c r="CH6" s="502">
        <f t="shared" si="16"/>
        <v>0.47371875788942186</v>
      </c>
      <c r="CI6" s="503">
        <f t="shared" si="17"/>
        <v>0.52322792928447937</v>
      </c>
      <c r="CJ6" s="683">
        <v>38468</v>
      </c>
      <c r="CK6" s="500">
        <v>20977</v>
      </c>
      <c r="CL6" s="500">
        <v>18016</v>
      </c>
      <c r="CM6" s="500">
        <v>9103</v>
      </c>
      <c r="CN6" s="501">
        <v>8763</v>
      </c>
      <c r="CO6" s="502">
        <f t="shared" si="18"/>
        <v>0.43395147065834011</v>
      </c>
      <c r="CP6" s="675">
        <f t="shared" si="19"/>
        <v>0.50527309058614567</v>
      </c>
      <c r="CQ6" s="502">
        <v>0.50059589073747435</v>
      </c>
      <c r="CR6" s="684">
        <v>0.58287078152753113</v>
      </c>
      <c r="CS6" s="683">
        <v>40933</v>
      </c>
      <c r="CT6" s="500">
        <v>21828</v>
      </c>
      <c r="CU6" s="500">
        <v>18469</v>
      </c>
      <c r="CV6" s="500">
        <v>8969</v>
      </c>
      <c r="CW6" s="501">
        <v>8530</v>
      </c>
      <c r="CX6" s="502">
        <f t="shared" si="20"/>
        <v>0.41089426424775516</v>
      </c>
      <c r="CY6" s="675">
        <f t="shared" si="21"/>
        <v>0.48562456007363691</v>
      </c>
      <c r="CZ6" s="502">
        <v>0.45812717610408649</v>
      </c>
      <c r="DA6" s="684">
        <v>0.54144783150143483</v>
      </c>
      <c r="DB6" s="683">
        <v>44011</v>
      </c>
      <c r="DC6" s="500">
        <v>23223</v>
      </c>
      <c r="DD6" s="500">
        <v>19676</v>
      </c>
      <c r="DE6" s="500">
        <v>9776</v>
      </c>
      <c r="DF6" s="501">
        <v>9354</v>
      </c>
      <c r="DG6" s="502">
        <f t="shared" si="22"/>
        <v>0.42096197735004093</v>
      </c>
      <c r="DH6" s="675">
        <f t="shared" si="23"/>
        <v>0.4968489530392356</v>
      </c>
      <c r="DI6" s="502">
        <v>0.48439047496016879</v>
      </c>
      <c r="DJ6" s="684">
        <v>0.57171173002642817</v>
      </c>
    </row>
    <row r="7" spans="1:114" s="2" customFormat="1" x14ac:dyDescent="0.25">
      <c r="A7" s="504" t="s">
        <v>554</v>
      </c>
      <c r="B7" s="505" t="s">
        <v>149</v>
      </c>
      <c r="C7" s="506" t="s">
        <v>150</v>
      </c>
      <c r="D7" s="507">
        <v>3379</v>
      </c>
      <c r="E7" s="508">
        <v>2825</v>
      </c>
      <c r="F7" s="508">
        <v>2243</v>
      </c>
      <c r="G7" s="508">
        <v>1110</v>
      </c>
      <c r="H7" s="508">
        <v>698</v>
      </c>
      <c r="I7" s="509">
        <f t="shared" si="24"/>
        <v>0.39292035398230091</v>
      </c>
      <c r="J7" s="510">
        <f t="shared" si="25"/>
        <v>0.49487293802942489</v>
      </c>
      <c r="K7" s="507">
        <v>3453</v>
      </c>
      <c r="L7" s="508">
        <v>2855</v>
      </c>
      <c r="M7" s="508">
        <v>2244</v>
      </c>
      <c r="N7" s="508">
        <v>1056</v>
      </c>
      <c r="O7" s="508">
        <v>690</v>
      </c>
      <c r="P7" s="509">
        <f t="shared" si="26"/>
        <v>0.36987740805604202</v>
      </c>
      <c r="Q7" s="510">
        <f t="shared" si="27"/>
        <v>0.47058823529411764</v>
      </c>
      <c r="R7" s="507">
        <v>3825</v>
      </c>
      <c r="S7" s="508">
        <v>3134</v>
      </c>
      <c r="T7" s="508">
        <v>2529</v>
      </c>
      <c r="U7" s="508">
        <v>1154</v>
      </c>
      <c r="V7" s="508">
        <v>780</v>
      </c>
      <c r="W7" s="509">
        <f t="shared" si="28"/>
        <v>0.36821952776005107</v>
      </c>
      <c r="X7" s="510">
        <f t="shared" si="29"/>
        <v>0.45630684064847765</v>
      </c>
      <c r="Y7" s="507">
        <v>4296</v>
      </c>
      <c r="Z7" s="508">
        <v>3516</v>
      </c>
      <c r="AA7" s="508">
        <v>2983</v>
      </c>
      <c r="AB7" s="508">
        <v>1068</v>
      </c>
      <c r="AC7" s="508">
        <v>730</v>
      </c>
      <c r="AD7" s="509">
        <f t="shared" si="0"/>
        <v>0.30375426621160412</v>
      </c>
      <c r="AE7" s="510">
        <f t="shared" si="1"/>
        <v>0.35802883003687563</v>
      </c>
      <c r="AF7" s="507">
        <v>4182</v>
      </c>
      <c r="AG7" s="508">
        <v>3467</v>
      </c>
      <c r="AH7" s="508">
        <v>2846</v>
      </c>
      <c r="AI7" s="508">
        <v>940</v>
      </c>
      <c r="AJ7" s="508">
        <v>647</v>
      </c>
      <c r="AK7" s="509">
        <f t="shared" si="2"/>
        <v>0.27112777617536776</v>
      </c>
      <c r="AL7" s="510">
        <f t="shared" si="3"/>
        <v>0.33028812368236121</v>
      </c>
      <c r="AM7" s="507">
        <v>4372</v>
      </c>
      <c r="AN7" s="508">
        <v>3682</v>
      </c>
      <c r="AO7" s="508">
        <v>2804</v>
      </c>
      <c r="AP7" s="508">
        <v>825</v>
      </c>
      <c r="AQ7" s="508">
        <v>593</v>
      </c>
      <c r="AR7" s="509">
        <f t="shared" si="4"/>
        <v>0.2240630092341119</v>
      </c>
      <c r="AS7" s="510">
        <f t="shared" si="5"/>
        <v>0.2942225392296719</v>
      </c>
      <c r="AT7" s="507">
        <v>5139</v>
      </c>
      <c r="AU7" s="508">
        <v>4311</v>
      </c>
      <c r="AV7" s="508">
        <v>3322</v>
      </c>
      <c r="AW7" s="508">
        <v>889</v>
      </c>
      <c r="AX7" s="508">
        <v>614</v>
      </c>
      <c r="AY7" s="509">
        <f t="shared" si="6"/>
        <v>0.20621665506842959</v>
      </c>
      <c r="AZ7" s="510">
        <f t="shared" si="7"/>
        <v>0.26760987357013849</v>
      </c>
      <c r="BA7" s="507">
        <v>4724</v>
      </c>
      <c r="BB7" s="508">
        <v>3956</v>
      </c>
      <c r="BC7" s="508">
        <v>2906</v>
      </c>
      <c r="BD7" s="508">
        <v>833</v>
      </c>
      <c r="BE7" s="508">
        <v>570</v>
      </c>
      <c r="BF7" s="509">
        <f t="shared" si="8"/>
        <v>0.21056622851365014</v>
      </c>
      <c r="BG7" s="510">
        <f t="shared" si="9"/>
        <v>0.28664831383344802</v>
      </c>
      <c r="BH7" s="507">
        <v>4514</v>
      </c>
      <c r="BI7" s="508">
        <v>3838</v>
      </c>
      <c r="BJ7" s="508">
        <v>3203</v>
      </c>
      <c r="BK7" s="508">
        <v>1022</v>
      </c>
      <c r="BL7" s="508">
        <v>524</v>
      </c>
      <c r="BM7" s="509">
        <f t="shared" si="10"/>
        <v>0.26628452318916102</v>
      </c>
      <c r="BN7" s="510">
        <f t="shared" si="11"/>
        <v>0.31907586637527319</v>
      </c>
      <c r="BO7" s="507">
        <v>3969</v>
      </c>
      <c r="BP7" s="508">
        <v>3397</v>
      </c>
      <c r="BQ7" s="508">
        <v>2657</v>
      </c>
      <c r="BR7" s="508">
        <v>933</v>
      </c>
      <c r="BS7" s="508">
        <v>586</v>
      </c>
      <c r="BT7" s="509">
        <f t="shared" si="12"/>
        <v>0.27465410656461586</v>
      </c>
      <c r="BU7" s="510">
        <f t="shared" si="13"/>
        <v>0.3511479111780203</v>
      </c>
      <c r="BV7" s="507">
        <v>4567</v>
      </c>
      <c r="BW7" s="508">
        <v>3711</v>
      </c>
      <c r="BX7" s="508">
        <v>2838</v>
      </c>
      <c r="BY7" s="508">
        <v>1097</v>
      </c>
      <c r="BZ7" s="508">
        <v>682</v>
      </c>
      <c r="CA7" s="509">
        <f t="shared" si="14"/>
        <v>0.29560765292374025</v>
      </c>
      <c r="CB7" s="510">
        <f t="shared" si="15"/>
        <v>0.38653981677237492</v>
      </c>
      <c r="CC7" s="507">
        <v>4414</v>
      </c>
      <c r="CD7" s="508">
        <v>3633</v>
      </c>
      <c r="CE7" s="508">
        <v>2932</v>
      </c>
      <c r="CF7" s="508">
        <v>1308</v>
      </c>
      <c r="CG7" s="508">
        <v>713</v>
      </c>
      <c r="CH7" s="509">
        <f t="shared" si="16"/>
        <v>0.36003303055326175</v>
      </c>
      <c r="CI7" s="510">
        <f t="shared" si="17"/>
        <v>0.44611186903137789</v>
      </c>
      <c r="CJ7" s="507">
        <v>4577</v>
      </c>
      <c r="CK7" s="508">
        <v>3788</v>
      </c>
      <c r="CL7" s="508">
        <v>2879</v>
      </c>
      <c r="CM7" s="508">
        <v>760</v>
      </c>
      <c r="CN7" s="508">
        <v>760</v>
      </c>
      <c r="CO7" s="509">
        <f t="shared" si="18"/>
        <v>0.20063357972544879</v>
      </c>
      <c r="CP7" s="509">
        <f t="shared" si="19"/>
        <v>0.26398054880166727</v>
      </c>
      <c r="CQ7" s="509">
        <v>0.27375923970432947</v>
      </c>
      <c r="CR7" s="510">
        <v>0.36019451198332753</v>
      </c>
      <c r="CS7" s="507">
        <v>4792</v>
      </c>
      <c r="CT7" s="508">
        <v>3945</v>
      </c>
      <c r="CU7" s="508">
        <v>2981</v>
      </c>
      <c r="CV7" s="508">
        <v>767</v>
      </c>
      <c r="CW7" s="508">
        <v>766</v>
      </c>
      <c r="CX7" s="509">
        <f t="shared" si="20"/>
        <v>0.19442332065906209</v>
      </c>
      <c r="CY7" s="509">
        <f t="shared" si="21"/>
        <v>0.25729620932572961</v>
      </c>
      <c r="CZ7" s="509">
        <v>0.27807351077313053</v>
      </c>
      <c r="DA7" s="510">
        <v>0.36799731633679972</v>
      </c>
      <c r="DB7" s="507">
        <v>5012</v>
      </c>
      <c r="DC7" s="508">
        <v>4040</v>
      </c>
      <c r="DD7" s="508">
        <v>3382</v>
      </c>
      <c r="DE7" s="508">
        <v>711</v>
      </c>
      <c r="DF7" s="508">
        <v>711</v>
      </c>
      <c r="DG7" s="509">
        <f t="shared" si="22"/>
        <v>0.17599009900990098</v>
      </c>
      <c r="DH7" s="509">
        <f t="shared" si="23"/>
        <v>0.21023063276167947</v>
      </c>
      <c r="DI7" s="509">
        <v>0.348019801980198</v>
      </c>
      <c r="DJ7" s="510">
        <v>0.4157303370786517</v>
      </c>
    </row>
    <row r="8" spans="1:114" s="2" customFormat="1" x14ac:dyDescent="0.25">
      <c r="A8" s="511" t="s">
        <v>554</v>
      </c>
      <c r="B8" s="512" t="s">
        <v>151</v>
      </c>
      <c r="C8" s="513" t="s">
        <v>152</v>
      </c>
      <c r="D8" s="514">
        <v>2134</v>
      </c>
      <c r="E8" s="515">
        <v>2006</v>
      </c>
      <c r="F8" s="515">
        <v>1750</v>
      </c>
      <c r="G8" s="515">
        <v>476</v>
      </c>
      <c r="H8" s="515">
        <v>280</v>
      </c>
      <c r="I8" s="516">
        <f t="shared" si="24"/>
        <v>0.23728813559322035</v>
      </c>
      <c r="J8" s="517">
        <f t="shared" si="25"/>
        <v>0.27200000000000002</v>
      </c>
      <c r="K8" s="514">
        <v>2225</v>
      </c>
      <c r="L8" s="515">
        <v>2104</v>
      </c>
      <c r="M8" s="515">
        <v>1848</v>
      </c>
      <c r="N8" s="515">
        <v>484</v>
      </c>
      <c r="O8" s="515">
        <v>301</v>
      </c>
      <c r="P8" s="516">
        <f t="shared" si="26"/>
        <v>0.23003802281368821</v>
      </c>
      <c r="Q8" s="517">
        <f t="shared" si="27"/>
        <v>0.26190476190476192</v>
      </c>
      <c r="R8" s="514">
        <v>2171</v>
      </c>
      <c r="S8" s="515">
        <v>2017</v>
      </c>
      <c r="T8" s="515">
        <v>1731</v>
      </c>
      <c r="U8" s="515">
        <v>462</v>
      </c>
      <c r="V8" s="515">
        <v>313</v>
      </c>
      <c r="W8" s="516">
        <f t="shared" si="28"/>
        <v>0.22905304908279622</v>
      </c>
      <c r="X8" s="517">
        <f t="shared" si="29"/>
        <v>0.26689774696707108</v>
      </c>
      <c r="Y8" s="514">
        <v>2328</v>
      </c>
      <c r="Z8" s="515">
        <v>2138</v>
      </c>
      <c r="AA8" s="515">
        <v>1586</v>
      </c>
      <c r="AB8" s="515">
        <v>378</v>
      </c>
      <c r="AC8" s="515">
        <v>291</v>
      </c>
      <c r="AD8" s="516">
        <f t="shared" si="0"/>
        <v>0.17680074836295603</v>
      </c>
      <c r="AE8" s="517">
        <f t="shared" si="1"/>
        <v>0.23833543505674654</v>
      </c>
      <c r="AF8" s="514">
        <v>2719</v>
      </c>
      <c r="AG8" s="515">
        <v>2485</v>
      </c>
      <c r="AH8" s="515">
        <v>1827</v>
      </c>
      <c r="AI8" s="515">
        <v>350</v>
      </c>
      <c r="AJ8" s="515">
        <v>315</v>
      </c>
      <c r="AK8" s="516">
        <f t="shared" si="2"/>
        <v>0.14084507042253522</v>
      </c>
      <c r="AL8" s="517">
        <f t="shared" si="3"/>
        <v>0.19157088122605365</v>
      </c>
      <c r="AM8" s="514">
        <v>2690</v>
      </c>
      <c r="AN8" s="515">
        <v>2460</v>
      </c>
      <c r="AO8" s="515">
        <v>2048</v>
      </c>
      <c r="AP8" s="515">
        <v>384</v>
      </c>
      <c r="AQ8" s="515">
        <v>262</v>
      </c>
      <c r="AR8" s="516">
        <f t="shared" si="4"/>
        <v>0.15609756097560976</v>
      </c>
      <c r="AS8" s="517">
        <f t="shared" si="5"/>
        <v>0.1875</v>
      </c>
      <c r="AT8" s="514">
        <v>2573</v>
      </c>
      <c r="AU8" s="515">
        <v>2403</v>
      </c>
      <c r="AV8" s="515">
        <v>1924</v>
      </c>
      <c r="AW8" s="515">
        <v>442</v>
      </c>
      <c r="AX8" s="515">
        <v>318</v>
      </c>
      <c r="AY8" s="516">
        <f t="shared" si="6"/>
        <v>0.18393674573449853</v>
      </c>
      <c r="AZ8" s="517">
        <f t="shared" si="7"/>
        <v>0.22972972972972974</v>
      </c>
      <c r="BA8" s="514">
        <v>2954</v>
      </c>
      <c r="BB8" s="515">
        <v>2723</v>
      </c>
      <c r="BC8" s="515">
        <v>2080</v>
      </c>
      <c r="BD8" s="515">
        <v>437</v>
      </c>
      <c r="BE8" s="515">
        <v>323</v>
      </c>
      <c r="BF8" s="516">
        <f t="shared" si="8"/>
        <v>0.16048475945648183</v>
      </c>
      <c r="BG8" s="517">
        <f t="shared" si="9"/>
        <v>0.21009615384615385</v>
      </c>
      <c r="BH8" s="514">
        <v>2954</v>
      </c>
      <c r="BI8" s="515">
        <v>2710</v>
      </c>
      <c r="BJ8" s="515">
        <v>2029</v>
      </c>
      <c r="BK8" s="515">
        <v>414</v>
      </c>
      <c r="BL8" s="515">
        <v>322</v>
      </c>
      <c r="BM8" s="516">
        <f t="shared" si="10"/>
        <v>0.15276752767527677</v>
      </c>
      <c r="BN8" s="517">
        <f t="shared" si="11"/>
        <v>0.20404139970428783</v>
      </c>
      <c r="BO8" s="514">
        <v>2918</v>
      </c>
      <c r="BP8" s="515">
        <v>2675</v>
      </c>
      <c r="BQ8" s="515">
        <v>1899</v>
      </c>
      <c r="BR8" s="515">
        <v>405</v>
      </c>
      <c r="BS8" s="515">
        <v>312</v>
      </c>
      <c r="BT8" s="516">
        <f t="shared" si="12"/>
        <v>0.15140186915887852</v>
      </c>
      <c r="BU8" s="517">
        <f t="shared" si="13"/>
        <v>0.2132701421800948</v>
      </c>
      <c r="BV8" s="514">
        <v>2821</v>
      </c>
      <c r="BW8" s="515">
        <v>2605</v>
      </c>
      <c r="BX8" s="515">
        <v>2111</v>
      </c>
      <c r="BY8" s="515">
        <v>468</v>
      </c>
      <c r="BZ8" s="515">
        <v>309</v>
      </c>
      <c r="CA8" s="516">
        <f t="shared" si="14"/>
        <v>0.17965451055662188</v>
      </c>
      <c r="CB8" s="517">
        <f t="shared" si="15"/>
        <v>0.22169587873045951</v>
      </c>
      <c r="CC8" s="514">
        <v>2655</v>
      </c>
      <c r="CD8" s="515">
        <v>2416</v>
      </c>
      <c r="CE8" s="515">
        <v>2012</v>
      </c>
      <c r="CF8" s="515">
        <v>358</v>
      </c>
      <c r="CG8" s="515">
        <v>335</v>
      </c>
      <c r="CH8" s="516">
        <f t="shared" si="16"/>
        <v>0.14817880794701987</v>
      </c>
      <c r="CI8" s="517">
        <f t="shared" si="17"/>
        <v>0.17793240556660039</v>
      </c>
      <c r="CJ8" s="514">
        <v>2789</v>
      </c>
      <c r="CK8" s="515">
        <v>2570</v>
      </c>
      <c r="CL8" s="515">
        <v>2056</v>
      </c>
      <c r="CM8" s="515">
        <v>403</v>
      </c>
      <c r="CN8" s="515">
        <v>370</v>
      </c>
      <c r="CO8" s="516">
        <f t="shared" si="18"/>
        <v>0.15680933852140078</v>
      </c>
      <c r="CP8" s="516">
        <f t="shared" si="19"/>
        <v>0.19601167315175097</v>
      </c>
      <c r="CQ8" s="516">
        <v>0.19143968871595332</v>
      </c>
      <c r="CR8" s="517">
        <v>0.23929961089494164</v>
      </c>
      <c r="CS8" s="514">
        <v>2692</v>
      </c>
      <c r="CT8" s="515">
        <v>2450</v>
      </c>
      <c r="CU8" s="515">
        <v>1958</v>
      </c>
      <c r="CV8" s="515">
        <v>434</v>
      </c>
      <c r="CW8" s="515">
        <v>333</v>
      </c>
      <c r="CX8" s="516">
        <f t="shared" si="20"/>
        <v>0.17714285714285713</v>
      </c>
      <c r="CY8" s="516">
        <f t="shared" si="21"/>
        <v>0.22165474974463739</v>
      </c>
      <c r="CZ8" s="516">
        <v>0.18530612244897959</v>
      </c>
      <c r="DA8" s="517">
        <v>0.23186925434116445</v>
      </c>
      <c r="DB8" s="514">
        <v>2813</v>
      </c>
      <c r="DC8" s="515">
        <v>2559</v>
      </c>
      <c r="DD8" s="515">
        <v>2080</v>
      </c>
      <c r="DE8" s="515">
        <v>448</v>
      </c>
      <c r="DF8" s="515">
        <v>342</v>
      </c>
      <c r="DG8" s="516">
        <f t="shared" si="22"/>
        <v>0.17506838608831574</v>
      </c>
      <c r="DH8" s="516">
        <f t="shared" si="23"/>
        <v>0.2153846153846154</v>
      </c>
      <c r="DI8" s="516">
        <v>0.1981242672919109</v>
      </c>
      <c r="DJ8" s="517">
        <v>0.24374999999999999</v>
      </c>
    </row>
    <row r="9" spans="1:114" s="2" customFormat="1" x14ac:dyDescent="0.25">
      <c r="A9" s="511" t="s">
        <v>554</v>
      </c>
      <c r="B9" s="512" t="s">
        <v>153</v>
      </c>
      <c r="C9" s="513" t="s">
        <v>154</v>
      </c>
      <c r="D9" s="514">
        <v>1528</v>
      </c>
      <c r="E9" s="515">
        <v>1475</v>
      </c>
      <c r="F9" s="515">
        <v>1050</v>
      </c>
      <c r="G9" s="515">
        <v>220</v>
      </c>
      <c r="H9" s="515">
        <v>190</v>
      </c>
      <c r="I9" s="516">
        <f t="shared" si="24"/>
        <v>0.14915254237288136</v>
      </c>
      <c r="J9" s="517">
        <f t="shared" si="25"/>
        <v>0.20952380952380953</v>
      </c>
      <c r="K9" s="514">
        <v>1995</v>
      </c>
      <c r="L9" s="515">
        <v>1893</v>
      </c>
      <c r="M9" s="515">
        <v>1634</v>
      </c>
      <c r="N9" s="515">
        <v>261</v>
      </c>
      <c r="O9" s="515">
        <v>192</v>
      </c>
      <c r="P9" s="516">
        <f t="shared" si="26"/>
        <v>0.13787638668779714</v>
      </c>
      <c r="Q9" s="517">
        <f t="shared" si="27"/>
        <v>0.15973072215422277</v>
      </c>
      <c r="R9" s="514">
        <v>1688</v>
      </c>
      <c r="S9" s="515">
        <v>1607</v>
      </c>
      <c r="T9" s="515">
        <v>1399</v>
      </c>
      <c r="U9" s="515">
        <v>235</v>
      </c>
      <c r="V9" s="515">
        <v>190</v>
      </c>
      <c r="W9" s="516">
        <f t="shared" si="28"/>
        <v>0.1462352209085252</v>
      </c>
      <c r="X9" s="517">
        <f t="shared" si="29"/>
        <v>0.16797712651894209</v>
      </c>
      <c r="Y9" s="514">
        <v>1701</v>
      </c>
      <c r="Z9" s="515">
        <v>1648</v>
      </c>
      <c r="AA9" s="515">
        <v>1278</v>
      </c>
      <c r="AB9" s="515">
        <v>243</v>
      </c>
      <c r="AC9" s="515">
        <v>207</v>
      </c>
      <c r="AD9" s="516">
        <f t="shared" si="0"/>
        <v>0.1474514563106796</v>
      </c>
      <c r="AE9" s="517">
        <f t="shared" si="1"/>
        <v>0.19014084507042253</v>
      </c>
      <c r="AF9" s="514">
        <v>1860</v>
      </c>
      <c r="AG9" s="515">
        <v>1804</v>
      </c>
      <c r="AH9" s="515">
        <v>1376</v>
      </c>
      <c r="AI9" s="515">
        <v>211</v>
      </c>
      <c r="AJ9" s="515">
        <v>188</v>
      </c>
      <c r="AK9" s="516">
        <f t="shared" si="2"/>
        <v>0.11696230598669623</v>
      </c>
      <c r="AL9" s="517">
        <f t="shared" si="3"/>
        <v>0.15334302325581395</v>
      </c>
      <c r="AM9" s="514">
        <v>1715</v>
      </c>
      <c r="AN9" s="515">
        <v>1647</v>
      </c>
      <c r="AO9" s="515">
        <v>1162</v>
      </c>
      <c r="AP9" s="515">
        <v>213</v>
      </c>
      <c r="AQ9" s="515">
        <v>191</v>
      </c>
      <c r="AR9" s="516">
        <f t="shared" si="4"/>
        <v>0.12932604735883424</v>
      </c>
      <c r="AS9" s="517">
        <f t="shared" si="5"/>
        <v>0.18330464716006883</v>
      </c>
      <c r="AT9" s="514">
        <v>1915</v>
      </c>
      <c r="AU9" s="515">
        <v>1842</v>
      </c>
      <c r="AV9" s="515">
        <v>1471</v>
      </c>
      <c r="AW9" s="515">
        <v>256</v>
      </c>
      <c r="AX9" s="515">
        <v>208</v>
      </c>
      <c r="AY9" s="516">
        <f t="shared" si="6"/>
        <v>0.13897937024972856</v>
      </c>
      <c r="AZ9" s="517">
        <f t="shared" si="7"/>
        <v>0.17403127124405166</v>
      </c>
      <c r="BA9" s="514">
        <v>1989</v>
      </c>
      <c r="BB9" s="515">
        <v>1906</v>
      </c>
      <c r="BC9" s="515">
        <v>1521</v>
      </c>
      <c r="BD9" s="515">
        <v>257</v>
      </c>
      <c r="BE9" s="515">
        <v>212</v>
      </c>
      <c r="BF9" s="516">
        <f t="shared" si="8"/>
        <v>0.1348373557187828</v>
      </c>
      <c r="BG9" s="517">
        <f t="shared" si="9"/>
        <v>0.16896778435239973</v>
      </c>
      <c r="BH9" s="514">
        <v>2005</v>
      </c>
      <c r="BI9" s="515">
        <v>1912</v>
      </c>
      <c r="BJ9" s="515">
        <v>1486</v>
      </c>
      <c r="BK9" s="515">
        <v>268</v>
      </c>
      <c r="BL9" s="515">
        <v>202</v>
      </c>
      <c r="BM9" s="516">
        <f t="shared" si="10"/>
        <v>0.14016736401673641</v>
      </c>
      <c r="BN9" s="517">
        <f t="shared" si="11"/>
        <v>0.18034993270524899</v>
      </c>
      <c r="BO9" s="514">
        <v>2048</v>
      </c>
      <c r="BP9" s="515">
        <v>1938</v>
      </c>
      <c r="BQ9" s="515">
        <v>1487</v>
      </c>
      <c r="BR9" s="515">
        <v>273</v>
      </c>
      <c r="BS9" s="515">
        <v>208</v>
      </c>
      <c r="BT9" s="516">
        <f t="shared" si="12"/>
        <v>0.14086687306501547</v>
      </c>
      <c r="BU9" s="517">
        <f t="shared" si="13"/>
        <v>0.18359112306657699</v>
      </c>
      <c r="BV9" s="514">
        <v>2121</v>
      </c>
      <c r="BW9" s="515">
        <v>1961</v>
      </c>
      <c r="BX9" s="515">
        <v>1522</v>
      </c>
      <c r="BY9" s="515">
        <v>345</v>
      </c>
      <c r="BZ9" s="515">
        <v>273</v>
      </c>
      <c r="CA9" s="516">
        <f t="shared" si="14"/>
        <v>0.17593064762876084</v>
      </c>
      <c r="CB9" s="517">
        <f t="shared" si="15"/>
        <v>0.22667542706964519</v>
      </c>
      <c r="CC9" s="514">
        <v>1930</v>
      </c>
      <c r="CD9" s="515">
        <v>1797</v>
      </c>
      <c r="CE9" s="515">
        <v>1500</v>
      </c>
      <c r="CF9" s="515">
        <v>385</v>
      </c>
      <c r="CG9" s="515">
        <v>319</v>
      </c>
      <c r="CH9" s="516">
        <f t="shared" si="16"/>
        <v>0.2142459654980523</v>
      </c>
      <c r="CI9" s="517">
        <f t="shared" si="17"/>
        <v>0.25666666666666665</v>
      </c>
      <c r="CJ9" s="514">
        <v>2137</v>
      </c>
      <c r="CK9" s="515">
        <v>2019</v>
      </c>
      <c r="CL9" s="515">
        <v>1479</v>
      </c>
      <c r="CM9" s="515">
        <v>299</v>
      </c>
      <c r="CN9" s="515">
        <v>277</v>
      </c>
      <c r="CO9" s="516">
        <f t="shared" si="18"/>
        <v>0.14809311540366518</v>
      </c>
      <c r="CP9" s="516">
        <f t="shared" si="19"/>
        <v>0.20216362407031779</v>
      </c>
      <c r="CQ9" s="516">
        <v>0.14809311540366518</v>
      </c>
      <c r="CR9" s="517">
        <v>0.20216362407031779</v>
      </c>
      <c r="CS9" s="514">
        <v>2112</v>
      </c>
      <c r="CT9" s="515">
        <v>1971</v>
      </c>
      <c r="CU9" s="515">
        <v>1510</v>
      </c>
      <c r="CV9" s="515">
        <v>350</v>
      </c>
      <c r="CW9" s="515">
        <v>290</v>
      </c>
      <c r="CX9" s="516">
        <f t="shared" si="20"/>
        <v>0.17757483510908167</v>
      </c>
      <c r="CY9" s="516">
        <f t="shared" si="21"/>
        <v>0.23178807947019867</v>
      </c>
      <c r="CZ9" s="516">
        <v>0.18011161846778284</v>
      </c>
      <c r="DA9" s="517">
        <v>0.23509933774834438</v>
      </c>
      <c r="DB9" s="514">
        <v>2256</v>
      </c>
      <c r="DC9" s="515">
        <v>2092</v>
      </c>
      <c r="DD9" s="515">
        <v>1491</v>
      </c>
      <c r="DE9" s="515">
        <v>370</v>
      </c>
      <c r="DF9" s="515">
        <v>321</v>
      </c>
      <c r="DG9" s="516">
        <f t="shared" si="22"/>
        <v>0.17686424474187382</v>
      </c>
      <c r="DH9" s="516">
        <f t="shared" si="23"/>
        <v>0.24815560026827632</v>
      </c>
      <c r="DI9" s="516">
        <v>0.1835564053537285</v>
      </c>
      <c r="DJ9" s="517">
        <v>0.25754527162977869</v>
      </c>
    </row>
    <row r="10" spans="1:114" s="2" customFormat="1" x14ac:dyDescent="0.25">
      <c r="A10" s="511" t="s">
        <v>554</v>
      </c>
      <c r="B10" s="512" t="s">
        <v>155</v>
      </c>
      <c r="C10" s="513" t="s">
        <v>156</v>
      </c>
      <c r="D10" s="514">
        <v>1720</v>
      </c>
      <c r="E10" s="515">
        <v>1402</v>
      </c>
      <c r="F10" s="515">
        <v>1105</v>
      </c>
      <c r="G10" s="515">
        <v>439</v>
      </c>
      <c r="H10" s="515">
        <v>278</v>
      </c>
      <c r="I10" s="516">
        <f t="shared" si="24"/>
        <v>0.31312410841654781</v>
      </c>
      <c r="J10" s="517">
        <f t="shared" si="25"/>
        <v>0.39728506787330314</v>
      </c>
      <c r="K10" s="514">
        <v>1714</v>
      </c>
      <c r="L10" s="515">
        <v>1397</v>
      </c>
      <c r="M10" s="515">
        <v>1143</v>
      </c>
      <c r="N10" s="515">
        <v>454</v>
      </c>
      <c r="O10" s="515">
        <v>261</v>
      </c>
      <c r="P10" s="516">
        <f t="shared" si="26"/>
        <v>0.32498210450966358</v>
      </c>
      <c r="Q10" s="517">
        <f t="shared" si="27"/>
        <v>0.39720034995625547</v>
      </c>
      <c r="R10" s="514">
        <v>1820</v>
      </c>
      <c r="S10" s="515">
        <v>1470</v>
      </c>
      <c r="T10" s="515">
        <v>1219</v>
      </c>
      <c r="U10" s="515">
        <v>475</v>
      </c>
      <c r="V10" s="515">
        <v>292</v>
      </c>
      <c r="W10" s="516">
        <f t="shared" si="28"/>
        <v>0.3231292517006803</v>
      </c>
      <c r="X10" s="517">
        <f t="shared" si="29"/>
        <v>0.38966365873666942</v>
      </c>
      <c r="Y10" s="514">
        <v>1791</v>
      </c>
      <c r="Z10" s="515">
        <v>1453</v>
      </c>
      <c r="AA10" s="515">
        <v>1270</v>
      </c>
      <c r="AB10" s="515">
        <v>409</v>
      </c>
      <c r="AC10" s="515">
        <v>230</v>
      </c>
      <c r="AD10" s="516">
        <f t="shared" si="0"/>
        <v>0.28148657949070888</v>
      </c>
      <c r="AE10" s="517">
        <f t="shared" si="1"/>
        <v>0.32204724409448821</v>
      </c>
      <c r="AF10" s="514">
        <v>1710</v>
      </c>
      <c r="AG10" s="515">
        <v>1399</v>
      </c>
      <c r="AH10" s="515">
        <v>1210</v>
      </c>
      <c r="AI10" s="515">
        <v>415</v>
      </c>
      <c r="AJ10" s="515">
        <v>265</v>
      </c>
      <c r="AK10" s="516">
        <f t="shared" si="2"/>
        <v>0.29664045746962114</v>
      </c>
      <c r="AL10" s="517">
        <f t="shared" si="3"/>
        <v>0.34297520661157027</v>
      </c>
      <c r="AM10" s="514">
        <v>1921</v>
      </c>
      <c r="AN10" s="515">
        <v>1561</v>
      </c>
      <c r="AO10" s="515">
        <v>1253</v>
      </c>
      <c r="AP10" s="515">
        <v>423</v>
      </c>
      <c r="AQ10" s="515">
        <v>275</v>
      </c>
      <c r="AR10" s="516">
        <f t="shared" si="4"/>
        <v>0.27098014093529788</v>
      </c>
      <c r="AS10" s="517">
        <f t="shared" si="5"/>
        <v>0.33758978451715882</v>
      </c>
      <c r="AT10" s="514">
        <v>2036</v>
      </c>
      <c r="AU10" s="515">
        <v>1657</v>
      </c>
      <c r="AV10" s="515">
        <v>1296</v>
      </c>
      <c r="AW10" s="515">
        <v>423</v>
      </c>
      <c r="AX10" s="515">
        <v>278</v>
      </c>
      <c r="AY10" s="516">
        <f t="shared" si="6"/>
        <v>0.25528062764031384</v>
      </c>
      <c r="AZ10" s="517">
        <f t="shared" si="7"/>
        <v>0.3263888888888889</v>
      </c>
      <c r="BA10" s="514">
        <v>2067</v>
      </c>
      <c r="BB10" s="515">
        <v>1696</v>
      </c>
      <c r="BC10" s="515">
        <v>1433</v>
      </c>
      <c r="BD10" s="515">
        <v>456</v>
      </c>
      <c r="BE10" s="515">
        <v>227</v>
      </c>
      <c r="BF10" s="516">
        <f t="shared" si="8"/>
        <v>0.26886792452830188</v>
      </c>
      <c r="BG10" s="517">
        <f t="shared" si="9"/>
        <v>0.31821353803210051</v>
      </c>
      <c r="BH10" s="514">
        <v>2094</v>
      </c>
      <c r="BI10" s="515">
        <v>1730</v>
      </c>
      <c r="BJ10" s="515">
        <v>1486</v>
      </c>
      <c r="BK10" s="515">
        <v>256</v>
      </c>
      <c r="BL10" s="515">
        <v>256</v>
      </c>
      <c r="BM10" s="516">
        <f t="shared" si="10"/>
        <v>0.14797687861271677</v>
      </c>
      <c r="BN10" s="517">
        <f t="shared" si="11"/>
        <v>0.17227456258411844</v>
      </c>
      <c r="BO10" s="514">
        <v>1922</v>
      </c>
      <c r="BP10" s="515">
        <v>1633</v>
      </c>
      <c r="BQ10" s="515">
        <v>1305</v>
      </c>
      <c r="BR10" s="515">
        <v>238</v>
      </c>
      <c r="BS10" s="515">
        <v>238</v>
      </c>
      <c r="BT10" s="516">
        <f t="shared" si="12"/>
        <v>0.14574402939375383</v>
      </c>
      <c r="BU10" s="517">
        <f t="shared" si="13"/>
        <v>0.18237547892720307</v>
      </c>
      <c r="BV10" s="514">
        <v>2091</v>
      </c>
      <c r="BW10" s="515">
        <v>1711</v>
      </c>
      <c r="BX10" s="515">
        <v>1206</v>
      </c>
      <c r="BY10" s="515">
        <v>286</v>
      </c>
      <c r="BZ10" s="515">
        <v>286</v>
      </c>
      <c r="CA10" s="516">
        <f t="shared" si="14"/>
        <v>0.16715371127995324</v>
      </c>
      <c r="CB10" s="517">
        <f t="shared" si="15"/>
        <v>0.23714759535655058</v>
      </c>
      <c r="CC10" s="514">
        <v>2081</v>
      </c>
      <c r="CD10" s="515">
        <v>1708</v>
      </c>
      <c r="CE10" s="515">
        <v>1364</v>
      </c>
      <c r="CF10" s="515">
        <v>300</v>
      </c>
      <c r="CG10" s="515">
        <v>300</v>
      </c>
      <c r="CH10" s="516">
        <f t="shared" si="16"/>
        <v>0.1756440281030445</v>
      </c>
      <c r="CI10" s="517">
        <f t="shared" si="17"/>
        <v>0.21994134897360704</v>
      </c>
      <c r="CJ10" s="514">
        <v>2151</v>
      </c>
      <c r="CK10" s="515">
        <v>1756</v>
      </c>
      <c r="CL10" s="515">
        <v>1395</v>
      </c>
      <c r="CM10" s="515">
        <v>320</v>
      </c>
      <c r="CN10" s="515">
        <v>320</v>
      </c>
      <c r="CO10" s="516">
        <f t="shared" si="18"/>
        <v>0.18223234624145787</v>
      </c>
      <c r="CP10" s="516">
        <f t="shared" si="19"/>
        <v>0.22939068100358423</v>
      </c>
      <c r="CQ10" s="516">
        <v>0.2386104783599089</v>
      </c>
      <c r="CR10" s="517">
        <v>0.30035842293906811</v>
      </c>
      <c r="CS10" s="514">
        <v>2212</v>
      </c>
      <c r="CT10" s="515">
        <v>1806</v>
      </c>
      <c r="CU10" s="515">
        <v>1534</v>
      </c>
      <c r="CV10" s="515">
        <v>332</v>
      </c>
      <c r="CW10" s="515">
        <v>331</v>
      </c>
      <c r="CX10" s="516">
        <f t="shared" si="20"/>
        <v>0.18383167220376523</v>
      </c>
      <c r="CY10" s="516">
        <f t="shared" si="21"/>
        <v>0.21642764015645372</v>
      </c>
      <c r="CZ10" s="516">
        <v>0.2425249169435216</v>
      </c>
      <c r="DA10" s="517">
        <v>0.28552803129074317</v>
      </c>
      <c r="DB10" s="514">
        <v>2456</v>
      </c>
      <c r="DC10" s="515">
        <v>1979</v>
      </c>
      <c r="DD10" s="515">
        <v>1650</v>
      </c>
      <c r="DE10" s="515">
        <v>395</v>
      </c>
      <c r="DF10" s="515">
        <v>395</v>
      </c>
      <c r="DG10" s="516">
        <f t="shared" si="22"/>
        <v>0.19959575543203639</v>
      </c>
      <c r="DH10" s="516">
        <f t="shared" si="23"/>
        <v>0.23939393939393938</v>
      </c>
      <c r="DI10" s="516">
        <v>0.32743810005053059</v>
      </c>
      <c r="DJ10" s="517">
        <v>0.3927272727272727</v>
      </c>
    </row>
    <row r="11" spans="1:114" s="2" customFormat="1" x14ac:dyDescent="0.25">
      <c r="A11" s="511" t="s">
        <v>554</v>
      </c>
      <c r="B11" s="512" t="s">
        <v>157</v>
      </c>
      <c r="C11" s="513" t="s">
        <v>158</v>
      </c>
      <c r="D11" s="514">
        <v>1933</v>
      </c>
      <c r="E11" s="515">
        <v>1612</v>
      </c>
      <c r="F11" s="515">
        <v>1389</v>
      </c>
      <c r="G11" s="515">
        <v>437</v>
      </c>
      <c r="H11" s="515">
        <v>256</v>
      </c>
      <c r="I11" s="516">
        <f t="shared" si="24"/>
        <v>0.27109181141439204</v>
      </c>
      <c r="J11" s="517">
        <f t="shared" si="25"/>
        <v>0.31461483081353492</v>
      </c>
      <c r="K11" s="514">
        <v>1773</v>
      </c>
      <c r="L11" s="515">
        <v>1513</v>
      </c>
      <c r="M11" s="515">
        <v>1188</v>
      </c>
      <c r="N11" s="515">
        <v>425</v>
      </c>
      <c r="O11" s="515">
        <v>292</v>
      </c>
      <c r="P11" s="516">
        <f t="shared" si="26"/>
        <v>0.2808988764044944</v>
      </c>
      <c r="Q11" s="517">
        <f t="shared" si="27"/>
        <v>0.35774410774410775</v>
      </c>
      <c r="R11" s="514">
        <v>1933</v>
      </c>
      <c r="S11" s="515">
        <v>1606</v>
      </c>
      <c r="T11" s="515">
        <v>1305</v>
      </c>
      <c r="U11" s="515">
        <v>409</v>
      </c>
      <c r="V11" s="515">
        <v>255</v>
      </c>
      <c r="W11" s="516">
        <f t="shared" si="28"/>
        <v>0.25466998754669989</v>
      </c>
      <c r="X11" s="517">
        <f t="shared" si="29"/>
        <v>0.31340996168582375</v>
      </c>
      <c r="Y11" s="514">
        <v>2132</v>
      </c>
      <c r="Z11" s="515">
        <v>1781</v>
      </c>
      <c r="AA11" s="515">
        <v>1252</v>
      </c>
      <c r="AB11" s="515">
        <v>381</v>
      </c>
      <c r="AC11" s="515">
        <v>282</v>
      </c>
      <c r="AD11" s="516">
        <f t="shared" si="0"/>
        <v>0.21392476137001684</v>
      </c>
      <c r="AE11" s="517">
        <f t="shared" si="1"/>
        <v>0.30431309904153353</v>
      </c>
      <c r="AF11" s="514">
        <v>1739</v>
      </c>
      <c r="AG11" s="515">
        <v>1453</v>
      </c>
      <c r="AH11" s="515">
        <v>1280</v>
      </c>
      <c r="AI11" s="515">
        <v>386</v>
      </c>
      <c r="AJ11" s="515">
        <v>237</v>
      </c>
      <c r="AK11" s="516">
        <f t="shared" si="2"/>
        <v>0.26565726083964214</v>
      </c>
      <c r="AL11" s="517">
        <f t="shared" si="3"/>
        <v>0.30156250000000001</v>
      </c>
      <c r="AM11" s="514">
        <v>1812</v>
      </c>
      <c r="AN11" s="515">
        <v>1534</v>
      </c>
      <c r="AO11" s="515">
        <v>1258</v>
      </c>
      <c r="AP11" s="515">
        <v>373</v>
      </c>
      <c r="AQ11" s="515">
        <v>237</v>
      </c>
      <c r="AR11" s="516">
        <f t="shared" si="4"/>
        <v>0.24315514993481094</v>
      </c>
      <c r="AS11" s="517">
        <f t="shared" si="5"/>
        <v>0.29650238473767887</v>
      </c>
      <c r="AT11" s="514">
        <v>1933</v>
      </c>
      <c r="AU11" s="515">
        <v>1639</v>
      </c>
      <c r="AV11" s="515">
        <v>1164</v>
      </c>
      <c r="AW11" s="515">
        <v>327</v>
      </c>
      <c r="AX11" s="515">
        <v>202</v>
      </c>
      <c r="AY11" s="516">
        <f t="shared" si="6"/>
        <v>0.19951189749847467</v>
      </c>
      <c r="AZ11" s="517">
        <f t="shared" si="7"/>
        <v>0.28092783505154639</v>
      </c>
      <c r="BA11" s="514">
        <v>2048</v>
      </c>
      <c r="BB11" s="515">
        <v>1742</v>
      </c>
      <c r="BC11" s="515">
        <v>1322</v>
      </c>
      <c r="BD11" s="515">
        <v>371</v>
      </c>
      <c r="BE11" s="515">
        <v>224</v>
      </c>
      <c r="BF11" s="516">
        <f t="shared" si="8"/>
        <v>0.21297359357060849</v>
      </c>
      <c r="BG11" s="517">
        <f t="shared" si="9"/>
        <v>0.2806354009077156</v>
      </c>
      <c r="BH11" s="514">
        <v>1941</v>
      </c>
      <c r="BI11" s="515">
        <v>1659</v>
      </c>
      <c r="BJ11" s="515">
        <v>1200</v>
      </c>
      <c r="BK11" s="515">
        <v>373</v>
      </c>
      <c r="BL11" s="515">
        <v>241</v>
      </c>
      <c r="BM11" s="516">
        <f t="shared" si="10"/>
        <v>0.22483423749246534</v>
      </c>
      <c r="BN11" s="517">
        <f t="shared" si="11"/>
        <v>0.31083333333333335</v>
      </c>
      <c r="BO11" s="514">
        <v>1803</v>
      </c>
      <c r="BP11" s="515">
        <v>1538</v>
      </c>
      <c r="BQ11" s="515">
        <v>1276</v>
      </c>
      <c r="BR11" s="515">
        <v>346</v>
      </c>
      <c r="BS11" s="515">
        <v>219</v>
      </c>
      <c r="BT11" s="516">
        <f t="shared" si="12"/>
        <v>0.22496749024707413</v>
      </c>
      <c r="BU11" s="517">
        <f t="shared" si="13"/>
        <v>0.2711598746081505</v>
      </c>
      <c r="BV11" s="514">
        <v>2020</v>
      </c>
      <c r="BW11" s="515">
        <v>1705</v>
      </c>
      <c r="BX11" s="515">
        <v>1249</v>
      </c>
      <c r="BY11" s="515">
        <v>405</v>
      </c>
      <c r="BZ11" s="515">
        <v>293</v>
      </c>
      <c r="CA11" s="516">
        <f t="shared" si="14"/>
        <v>0.23753665689149561</v>
      </c>
      <c r="CB11" s="517">
        <f t="shared" si="15"/>
        <v>0.32425940752602084</v>
      </c>
      <c r="CC11" s="514">
        <v>1872</v>
      </c>
      <c r="CD11" s="515">
        <v>1587</v>
      </c>
      <c r="CE11" s="515">
        <v>1585</v>
      </c>
      <c r="CF11" s="515">
        <v>222</v>
      </c>
      <c r="CG11" s="515">
        <v>220</v>
      </c>
      <c r="CH11" s="516">
        <f t="shared" si="16"/>
        <v>0.13988657844990549</v>
      </c>
      <c r="CI11" s="517">
        <f t="shared" si="17"/>
        <v>0.14006309148264984</v>
      </c>
      <c r="CJ11" s="514">
        <v>1633</v>
      </c>
      <c r="CK11" s="515">
        <v>1398</v>
      </c>
      <c r="CL11" s="515">
        <v>973</v>
      </c>
      <c r="CM11" s="515">
        <v>353</v>
      </c>
      <c r="CN11" s="515">
        <v>273</v>
      </c>
      <c r="CO11" s="516">
        <f t="shared" si="18"/>
        <v>0.25250357653791128</v>
      </c>
      <c r="CP11" s="516">
        <f t="shared" si="19"/>
        <v>0.36279547790339156</v>
      </c>
      <c r="CQ11" s="516">
        <v>0.2625178826895565</v>
      </c>
      <c r="CR11" s="517">
        <v>0.37718396711202468</v>
      </c>
      <c r="CS11" s="514">
        <v>1693</v>
      </c>
      <c r="CT11" s="515">
        <v>1437</v>
      </c>
      <c r="CU11" s="515">
        <v>1013</v>
      </c>
      <c r="CV11" s="515">
        <v>365</v>
      </c>
      <c r="CW11" s="515">
        <v>260</v>
      </c>
      <c r="CX11" s="516">
        <f t="shared" si="20"/>
        <v>0.25400139178844816</v>
      </c>
      <c r="CY11" s="516">
        <f t="shared" si="21"/>
        <v>0.36031589338598224</v>
      </c>
      <c r="CZ11" s="516">
        <v>0.26026443980514963</v>
      </c>
      <c r="DA11" s="517">
        <v>0.36920039486673245</v>
      </c>
      <c r="DB11" s="514">
        <v>2031</v>
      </c>
      <c r="DC11" s="515">
        <v>1717</v>
      </c>
      <c r="DD11" s="515">
        <v>1222</v>
      </c>
      <c r="DE11" s="515">
        <v>365</v>
      </c>
      <c r="DF11" s="515">
        <v>267</v>
      </c>
      <c r="DG11" s="516">
        <f t="shared" si="22"/>
        <v>0.21258008153756552</v>
      </c>
      <c r="DH11" s="516">
        <f t="shared" si="23"/>
        <v>0.29869067103109659</v>
      </c>
      <c r="DI11" s="516">
        <v>0.22597553873034362</v>
      </c>
      <c r="DJ11" s="517">
        <v>0.31751227495908346</v>
      </c>
    </row>
    <row r="12" spans="1:114" s="2" customFormat="1" x14ac:dyDescent="0.25">
      <c r="A12" s="511" t="s">
        <v>554</v>
      </c>
      <c r="B12" s="512" t="s">
        <v>159</v>
      </c>
      <c r="C12" s="513" t="s">
        <v>160</v>
      </c>
      <c r="D12" s="514">
        <v>1017</v>
      </c>
      <c r="E12" s="515">
        <v>947</v>
      </c>
      <c r="F12" s="515">
        <v>825</v>
      </c>
      <c r="G12" s="515">
        <v>494</v>
      </c>
      <c r="H12" s="515">
        <v>320</v>
      </c>
      <c r="I12" s="516">
        <f t="shared" si="24"/>
        <v>0.52164730728616682</v>
      </c>
      <c r="J12" s="517">
        <f t="shared" si="25"/>
        <v>0.59878787878787876</v>
      </c>
      <c r="K12" s="514">
        <v>1057</v>
      </c>
      <c r="L12" s="515">
        <v>987</v>
      </c>
      <c r="M12" s="515">
        <v>878</v>
      </c>
      <c r="N12" s="515">
        <v>526</v>
      </c>
      <c r="O12" s="515">
        <v>352</v>
      </c>
      <c r="P12" s="516">
        <f t="shared" si="26"/>
        <v>0.53292806484295852</v>
      </c>
      <c r="Q12" s="517">
        <f t="shared" si="27"/>
        <v>0.59908883826879267</v>
      </c>
      <c r="R12" s="514">
        <v>883</v>
      </c>
      <c r="S12" s="515">
        <v>816</v>
      </c>
      <c r="T12" s="515">
        <v>735</v>
      </c>
      <c r="U12" s="515">
        <v>534</v>
      </c>
      <c r="V12" s="515">
        <v>391</v>
      </c>
      <c r="W12" s="516">
        <f t="shared" si="28"/>
        <v>0.65441176470588236</v>
      </c>
      <c r="X12" s="517">
        <f t="shared" si="29"/>
        <v>0.72653061224489801</v>
      </c>
      <c r="Y12" s="514">
        <v>1236</v>
      </c>
      <c r="Z12" s="515">
        <v>1155</v>
      </c>
      <c r="AA12" s="515">
        <v>997</v>
      </c>
      <c r="AB12" s="515">
        <v>382</v>
      </c>
      <c r="AC12" s="515">
        <v>315</v>
      </c>
      <c r="AD12" s="516">
        <f t="shared" si="0"/>
        <v>0.33073593073593072</v>
      </c>
      <c r="AE12" s="517">
        <f t="shared" si="1"/>
        <v>0.38314944834503512</v>
      </c>
      <c r="AF12" s="514">
        <v>1236</v>
      </c>
      <c r="AG12" s="515">
        <v>1107</v>
      </c>
      <c r="AH12" s="515">
        <v>954</v>
      </c>
      <c r="AI12" s="515">
        <v>485</v>
      </c>
      <c r="AJ12" s="515">
        <v>312</v>
      </c>
      <c r="AK12" s="516">
        <f t="shared" si="2"/>
        <v>0.43812104787714545</v>
      </c>
      <c r="AL12" s="517">
        <f t="shared" si="3"/>
        <v>0.50838574423480087</v>
      </c>
      <c r="AM12" s="514">
        <v>1111</v>
      </c>
      <c r="AN12" s="515">
        <v>1006</v>
      </c>
      <c r="AO12" s="515">
        <v>845</v>
      </c>
      <c r="AP12" s="515">
        <v>400</v>
      </c>
      <c r="AQ12" s="515">
        <v>307</v>
      </c>
      <c r="AR12" s="516">
        <f t="shared" si="4"/>
        <v>0.39761431411530818</v>
      </c>
      <c r="AS12" s="517">
        <f t="shared" si="5"/>
        <v>0.47337278106508873</v>
      </c>
      <c r="AT12" s="514">
        <v>1125</v>
      </c>
      <c r="AU12" s="515">
        <v>1048</v>
      </c>
      <c r="AV12" s="515">
        <v>800</v>
      </c>
      <c r="AW12" s="515">
        <v>470</v>
      </c>
      <c r="AX12" s="515">
        <v>373</v>
      </c>
      <c r="AY12" s="516">
        <f t="shared" si="6"/>
        <v>0.44847328244274809</v>
      </c>
      <c r="AZ12" s="517">
        <f t="shared" si="7"/>
        <v>0.58750000000000002</v>
      </c>
      <c r="BA12" s="514">
        <v>1003</v>
      </c>
      <c r="BB12" s="515">
        <v>925</v>
      </c>
      <c r="BC12" s="515">
        <v>753</v>
      </c>
      <c r="BD12" s="515">
        <v>505</v>
      </c>
      <c r="BE12" s="515">
        <v>365</v>
      </c>
      <c r="BF12" s="516">
        <f t="shared" si="8"/>
        <v>0.54594594594594592</v>
      </c>
      <c r="BG12" s="517">
        <f t="shared" si="9"/>
        <v>0.67065073041168655</v>
      </c>
      <c r="BH12" s="514">
        <v>806</v>
      </c>
      <c r="BI12" s="515">
        <v>737</v>
      </c>
      <c r="BJ12" s="515">
        <v>612</v>
      </c>
      <c r="BK12" s="515">
        <v>483</v>
      </c>
      <c r="BL12" s="515">
        <v>353</v>
      </c>
      <c r="BM12" s="516">
        <f t="shared" si="10"/>
        <v>0.65535956580732702</v>
      </c>
      <c r="BN12" s="517">
        <f t="shared" si="11"/>
        <v>0.78921568627450978</v>
      </c>
      <c r="BO12" s="514">
        <v>740</v>
      </c>
      <c r="BP12" s="515">
        <v>699</v>
      </c>
      <c r="BQ12" s="515">
        <v>599</v>
      </c>
      <c r="BR12" s="515">
        <v>469</v>
      </c>
      <c r="BS12" s="515">
        <v>323</v>
      </c>
      <c r="BT12" s="516">
        <f t="shared" si="12"/>
        <v>0.67095851216022895</v>
      </c>
      <c r="BU12" s="517">
        <f t="shared" si="13"/>
        <v>0.78297161936560933</v>
      </c>
      <c r="BV12" s="514">
        <v>655</v>
      </c>
      <c r="BW12" s="515">
        <v>609</v>
      </c>
      <c r="BX12" s="515">
        <v>538</v>
      </c>
      <c r="BY12" s="515">
        <v>432</v>
      </c>
      <c r="BZ12" s="515">
        <v>323</v>
      </c>
      <c r="CA12" s="516">
        <f t="shared" si="14"/>
        <v>0.70935960591133007</v>
      </c>
      <c r="CB12" s="517">
        <f t="shared" si="15"/>
        <v>0.80297397769516732</v>
      </c>
      <c r="CC12" s="514">
        <v>666</v>
      </c>
      <c r="CD12" s="515">
        <v>629</v>
      </c>
      <c r="CE12" s="515">
        <v>629</v>
      </c>
      <c r="CF12" s="515">
        <v>296</v>
      </c>
      <c r="CG12" s="515">
        <v>276</v>
      </c>
      <c r="CH12" s="516">
        <f t="shared" si="16"/>
        <v>0.47058823529411764</v>
      </c>
      <c r="CI12" s="517">
        <f t="shared" si="17"/>
        <v>0.47058823529411764</v>
      </c>
      <c r="CJ12" s="514">
        <v>659</v>
      </c>
      <c r="CK12" s="515">
        <v>611</v>
      </c>
      <c r="CL12" s="515">
        <v>262</v>
      </c>
      <c r="CM12" s="515">
        <v>235</v>
      </c>
      <c r="CN12" s="515">
        <v>227</v>
      </c>
      <c r="CO12" s="516">
        <f t="shared" si="18"/>
        <v>0.38461538461538464</v>
      </c>
      <c r="CP12" s="516">
        <f t="shared" si="19"/>
        <v>0.89694656488549618</v>
      </c>
      <c r="CQ12" s="516">
        <v>0.42062193126022912</v>
      </c>
      <c r="CR12" s="517">
        <v>0.98091603053435117</v>
      </c>
      <c r="CS12" s="514">
        <v>766</v>
      </c>
      <c r="CT12" s="515">
        <v>711</v>
      </c>
      <c r="CU12" s="515">
        <v>669</v>
      </c>
      <c r="CV12" s="515">
        <v>380</v>
      </c>
      <c r="CW12" s="515">
        <v>337</v>
      </c>
      <c r="CX12" s="516">
        <f t="shared" si="20"/>
        <v>0.5344585091420534</v>
      </c>
      <c r="CY12" s="516">
        <f t="shared" si="21"/>
        <v>0.56801195814648731</v>
      </c>
      <c r="CZ12" s="516">
        <v>0.5344585091420534</v>
      </c>
      <c r="DA12" s="517">
        <v>0.56801195814648731</v>
      </c>
      <c r="DB12" s="514">
        <v>854</v>
      </c>
      <c r="DC12" s="515">
        <v>796</v>
      </c>
      <c r="DD12" s="515">
        <v>735</v>
      </c>
      <c r="DE12" s="515">
        <v>440</v>
      </c>
      <c r="DF12" s="515">
        <v>384</v>
      </c>
      <c r="DG12" s="516">
        <f t="shared" si="22"/>
        <v>0.55276381909547734</v>
      </c>
      <c r="DH12" s="516">
        <f t="shared" si="23"/>
        <v>0.59863945578231292</v>
      </c>
      <c r="DI12" s="516">
        <v>0.89070351758793975</v>
      </c>
      <c r="DJ12" s="517">
        <v>0.96462585034013604</v>
      </c>
    </row>
    <row r="13" spans="1:114" s="2" customFormat="1" x14ac:dyDescent="0.25">
      <c r="A13" s="511" t="s">
        <v>554</v>
      </c>
      <c r="B13" s="512" t="s">
        <v>161</v>
      </c>
      <c r="C13" s="513" t="s">
        <v>162</v>
      </c>
      <c r="D13" s="514">
        <v>8451</v>
      </c>
      <c r="E13" s="515">
        <v>5853</v>
      </c>
      <c r="F13" s="515">
        <v>4784</v>
      </c>
      <c r="G13" s="515">
        <v>1669</v>
      </c>
      <c r="H13" s="515">
        <v>1386</v>
      </c>
      <c r="I13" s="516">
        <f t="shared" si="24"/>
        <v>0.28515291303604989</v>
      </c>
      <c r="J13" s="517">
        <f t="shared" si="25"/>
        <v>0.34887123745819398</v>
      </c>
      <c r="K13" s="514">
        <v>8233</v>
      </c>
      <c r="L13" s="515">
        <v>5804</v>
      </c>
      <c r="M13" s="515">
        <v>4865</v>
      </c>
      <c r="N13" s="515">
        <v>1676</v>
      </c>
      <c r="O13" s="515">
        <v>1395</v>
      </c>
      <c r="P13" s="516">
        <f t="shared" si="26"/>
        <v>0.28876636802205374</v>
      </c>
      <c r="Q13" s="517">
        <f t="shared" si="27"/>
        <v>0.34450154162384378</v>
      </c>
      <c r="R13" s="514">
        <v>7893</v>
      </c>
      <c r="S13" s="515">
        <v>5537</v>
      </c>
      <c r="T13" s="515">
        <v>4556</v>
      </c>
      <c r="U13" s="515">
        <v>1368</v>
      </c>
      <c r="V13" s="515">
        <v>1133</v>
      </c>
      <c r="W13" s="516">
        <f t="shared" si="28"/>
        <v>0.24706519776052013</v>
      </c>
      <c r="X13" s="517">
        <f t="shared" si="29"/>
        <v>0.30026338893766463</v>
      </c>
      <c r="Y13" s="514">
        <v>7734</v>
      </c>
      <c r="Z13" s="515">
        <v>5526</v>
      </c>
      <c r="AA13" s="515">
        <v>4417</v>
      </c>
      <c r="AB13" s="515">
        <v>1291</v>
      </c>
      <c r="AC13" s="515">
        <v>1080</v>
      </c>
      <c r="AD13" s="516">
        <f t="shared" si="0"/>
        <v>0.23362287368802026</v>
      </c>
      <c r="AE13" s="517">
        <f t="shared" si="1"/>
        <v>0.29227982793751417</v>
      </c>
      <c r="AF13" s="514">
        <v>7065</v>
      </c>
      <c r="AG13" s="515">
        <v>5010</v>
      </c>
      <c r="AH13" s="515">
        <v>3968</v>
      </c>
      <c r="AI13" s="515">
        <v>1083</v>
      </c>
      <c r="AJ13" s="515">
        <v>896</v>
      </c>
      <c r="AK13" s="516">
        <f t="shared" si="2"/>
        <v>0.21616766467065868</v>
      </c>
      <c r="AL13" s="517">
        <f t="shared" si="3"/>
        <v>0.2729334677419355</v>
      </c>
      <c r="AM13" s="514">
        <v>6147</v>
      </c>
      <c r="AN13" s="515">
        <v>4309</v>
      </c>
      <c r="AO13" s="515">
        <v>3445</v>
      </c>
      <c r="AP13" s="515">
        <v>1098</v>
      </c>
      <c r="AQ13" s="515">
        <v>918</v>
      </c>
      <c r="AR13" s="516">
        <f t="shared" si="4"/>
        <v>0.25481550243676027</v>
      </c>
      <c r="AS13" s="517">
        <f t="shared" si="5"/>
        <v>0.31872278664731496</v>
      </c>
      <c r="AT13" s="514">
        <v>5964</v>
      </c>
      <c r="AU13" s="515">
        <v>4240</v>
      </c>
      <c r="AV13" s="515">
        <v>3292</v>
      </c>
      <c r="AW13" s="515">
        <v>1150</v>
      </c>
      <c r="AX13" s="515">
        <v>945</v>
      </c>
      <c r="AY13" s="516">
        <f t="shared" si="6"/>
        <v>0.27122641509433965</v>
      </c>
      <c r="AZ13" s="517">
        <f t="shared" si="7"/>
        <v>0.34933171324422846</v>
      </c>
      <c r="BA13" s="514">
        <v>6083</v>
      </c>
      <c r="BB13" s="515">
        <v>4084</v>
      </c>
      <c r="BC13" s="515">
        <v>3144</v>
      </c>
      <c r="BD13" s="515">
        <v>1139</v>
      </c>
      <c r="BE13" s="515">
        <v>900</v>
      </c>
      <c r="BF13" s="516">
        <f t="shared" si="8"/>
        <v>0.27889324191968656</v>
      </c>
      <c r="BG13" s="517">
        <f t="shared" si="9"/>
        <v>0.36227735368956743</v>
      </c>
      <c r="BH13" s="514">
        <v>5826</v>
      </c>
      <c r="BI13" s="515">
        <v>3938</v>
      </c>
      <c r="BJ13" s="515">
        <v>3027</v>
      </c>
      <c r="BK13" s="515">
        <v>931</v>
      </c>
      <c r="BL13" s="515">
        <v>930</v>
      </c>
      <c r="BM13" s="516">
        <f t="shared" si="10"/>
        <v>0.23641442356526154</v>
      </c>
      <c r="BN13" s="517">
        <f t="shared" si="11"/>
        <v>0.30756524611826891</v>
      </c>
      <c r="BO13" s="514">
        <v>5146</v>
      </c>
      <c r="BP13" s="515">
        <v>3641</v>
      </c>
      <c r="BQ13" s="515">
        <v>2688</v>
      </c>
      <c r="BR13" s="515">
        <v>954</v>
      </c>
      <c r="BS13" s="515">
        <v>948</v>
      </c>
      <c r="BT13" s="516">
        <f t="shared" si="12"/>
        <v>0.26201592968964571</v>
      </c>
      <c r="BU13" s="517">
        <f t="shared" si="13"/>
        <v>0.3549107142857143</v>
      </c>
      <c r="BV13" s="514">
        <v>5319</v>
      </c>
      <c r="BW13" s="515">
        <v>3711</v>
      </c>
      <c r="BX13" s="515">
        <v>2730</v>
      </c>
      <c r="BY13" s="515">
        <v>1273</v>
      </c>
      <c r="BZ13" s="515">
        <v>1126</v>
      </c>
      <c r="CA13" s="516">
        <f t="shared" si="14"/>
        <v>0.34303422258151439</v>
      </c>
      <c r="CB13" s="517">
        <f t="shared" si="15"/>
        <v>0.46630036630036631</v>
      </c>
      <c r="CC13" s="514">
        <v>4830</v>
      </c>
      <c r="CD13" s="515">
        <v>3369</v>
      </c>
      <c r="CE13" s="515">
        <v>2630</v>
      </c>
      <c r="CF13" s="515">
        <v>1015</v>
      </c>
      <c r="CG13" s="515">
        <v>1007</v>
      </c>
      <c r="CH13" s="516">
        <f t="shared" si="16"/>
        <v>0.3012763431285248</v>
      </c>
      <c r="CI13" s="517">
        <f t="shared" si="17"/>
        <v>0.38593155893536124</v>
      </c>
      <c r="CJ13" s="514">
        <v>5571</v>
      </c>
      <c r="CK13" s="515">
        <v>3887</v>
      </c>
      <c r="CL13" s="515">
        <v>2930</v>
      </c>
      <c r="CM13" s="515">
        <v>1058</v>
      </c>
      <c r="CN13" s="515">
        <v>1048</v>
      </c>
      <c r="CO13" s="516">
        <f t="shared" si="18"/>
        <v>0.27218934911242604</v>
      </c>
      <c r="CP13" s="516">
        <f t="shared" si="19"/>
        <v>0.36109215017064844</v>
      </c>
      <c r="CQ13" s="516">
        <v>0.32673012606122975</v>
      </c>
      <c r="CR13" s="517">
        <v>0.43344709897610922</v>
      </c>
      <c r="CS13" s="514">
        <v>5969</v>
      </c>
      <c r="CT13" s="515">
        <v>4128</v>
      </c>
      <c r="CU13" s="515">
        <v>3152</v>
      </c>
      <c r="CV13" s="515">
        <v>1050</v>
      </c>
      <c r="CW13" s="515">
        <v>1036</v>
      </c>
      <c r="CX13" s="516">
        <f t="shared" si="20"/>
        <v>0.25436046511627908</v>
      </c>
      <c r="CY13" s="516">
        <f t="shared" si="21"/>
        <v>0.33312182741116753</v>
      </c>
      <c r="CZ13" s="516">
        <v>0.28754844961240311</v>
      </c>
      <c r="DA13" s="517">
        <v>0.37658629441624364</v>
      </c>
      <c r="DB13" s="514">
        <v>6286</v>
      </c>
      <c r="DC13" s="515">
        <v>4301</v>
      </c>
      <c r="DD13" s="515">
        <v>3157</v>
      </c>
      <c r="DE13" s="515">
        <v>1087</v>
      </c>
      <c r="DF13" s="515">
        <v>1022</v>
      </c>
      <c r="DG13" s="516">
        <f t="shared" si="22"/>
        <v>0.25273192280864915</v>
      </c>
      <c r="DH13" s="516">
        <f t="shared" si="23"/>
        <v>0.34431422236300285</v>
      </c>
      <c r="DI13" s="516">
        <v>0.29876772843524763</v>
      </c>
      <c r="DJ13" s="517">
        <v>0.40703199239784604</v>
      </c>
    </row>
    <row r="14" spans="1:114" s="2" customFormat="1" x14ac:dyDescent="0.25">
      <c r="A14" s="511" t="s">
        <v>554</v>
      </c>
      <c r="B14" s="512" t="s">
        <v>163</v>
      </c>
      <c r="C14" s="513" t="s">
        <v>164</v>
      </c>
      <c r="D14" s="514">
        <v>4399</v>
      </c>
      <c r="E14" s="515">
        <v>4399</v>
      </c>
      <c r="F14" s="515">
        <v>4141</v>
      </c>
      <c r="G14" s="515">
        <v>836</v>
      </c>
      <c r="H14" s="515">
        <v>703</v>
      </c>
      <c r="I14" s="516">
        <f t="shared" si="24"/>
        <v>0.19004319163446237</v>
      </c>
      <c r="J14" s="517">
        <f t="shared" si="25"/>
        <v>0.2018836029944458</v>
      </c>
      <c r="K14" s="514">
        <v>4095</v>
      </c>
      <c r="L14" s="515">
        <v>4095</v>
      </c>
      <c r="M14" s="515">
        <v>3888</v>
      </c>
      <c r="N14" s="515">
        <v>869</v>
      </c>
      <c r="O14" s="515">
        <v>763</v>
      </c>
      <c r="P14" s="516">
        <f t="shared" si="26"/>
        <v>0.21221001221001221</v>
      </c>
      <c r="Q14" s="517">
        <f t="shared" si="27"/>
        <v>0.2235082304526749</v>
      </c>
      <c r="R14" s="514">
        <v>3549</v>
      </c>
      <c r="S14" s="515">
        <v>3549</v>
      </c>
      <c r="T14" s="515">
        <v>3356</v>
      </c>
      <c r="U14" s="515">
        <v>834</v>
      </c>
      <c r="V14" s="515">
        <v>726</v>
      </c>
      <c r="W14" s="516">
        <f t="shared" si="28"/>
        <v>0.23499577345731193</v>
      </c>
      <c r="X14" s="517">
        <f t="shared" si="29"/>
        <v>0.24851013110846246</v>
      </c>
      <c r="Y14" s="514">
        <v>3422</v>
      </c>
      <c r="Z14" s="515">
        <v>3422</v>
      </c>
      <c r="AA14" s="515">
        <v>3422</v>
      </c>
      <c r="AB14" s="515">
        <v>814</v>
      </c>
      <c r="AC14" s="515">
        <v>703</v>
      </c>
      <c r="AD14" s="516">
        <f t="shared" si="0"/>
        <v>0.23787258912916423</v>
      </c>
      <c r="AE14" s="517">
        <f t="shared" si="1"/>
        <v>0.23787258912916423</v>
      </c>
      <c r="AF14" s="514">
        <v>3240</v>
      </c>
      <c r="AG14" s="515">
        <v>3240</v>
      </c>
      <c r="AH14" s="515">
        <v>3240</v>
      </c>
      <c r="AI14" s="515">
        <v>801</v>
      </c>
      <c r="AJ14" s="515">
        <v>702</v>
      </c>
      <c r="AK14" s="516">
        <f t="shared" si="2"/>
        <v>0.24722222222222223</v>
      </c>
      <c r="AL14" s="517">
        <f t="shared" si="3"/>
        <v>0.24722222222222223</v>
      </c>
      <c r="AM14" s="514">
        <v>3068</v>
      </c>
      <c r="AN14" s="515">
        <v>3068</v>
      </c>
      <c r="AO14" s="515">
        <v>3067</v>
      </c>
      <c r="AP14" s="515">
        <v>683</v>
      </c>
      <c r="AQ14" s="515">
        <v>609</v>
      </c>
      <c r="AR14" s="516">
        <f t="shared" si="4"/>
        <v>0.22262059973924381</v>
      </c>
      <c r="AS14" s="517">
        <f t="shared" si="5"/>
        <v>0.22269318552331269</v>
      </c>
      <c r="AT14" s="514">
        <v>3000</v>
      </c>
      <c r="AU14" s="515">
        <v>3000</v>
      </c>
      <c r="AV14" s="515">
        <v>3000</v>
      </c>
      <c r="AW14" s="515">
        <v>636</v>
      </c>
      <c r="AX14" s="515">
        <v>590</v>
      </c>
      <c r="AY14" s="516">
        <f t="shared" si="6"/>
        <v>0.21199999999999999</v>
      </c>
      <c r="AZ14" s="517">
        <f t="shared" si="7"/>
        <v>0.21199999999999999</v>
      </c>
      <c r="BA14" s="514">
        <v>2823</v>
      </c>
      <c r="BB14" s="515">
        <v>2823</v>
      </c>
      <c r="BC14" s="515">
        <v>2823</v>
      </c>
      <c r="BD14" s="515">
        <v>636</v>
      </c>
      <c r="BE14" s="515">
        <v>570</v>
      </c>
      <c r="BF14" s="516">
        <f t="shared" si="8"/>
        <v>0.22529224229543041</v>
      </c>
      <c r="BG14" s="517">
        <f t="shared" si="9"/>
        <v>0.22529224229543041</v>
      </c>
      <c r="BH14" s="514">
        <v>2690</v>
      </c>
      <c r="BI14" s="515">
        <v>2690</v>
      </c>
      <c r="BJ14" s="515">
        <v>2576</v>
      </c>
      <c r="BK14" s="515">
        <v>667</v>
      </c>
      <c r="BL14" s="515">
        <v>620</v>
      </c>
      <c r="BM14" s="516">
        <f t="shared" si="10"/>
        <v>0.24795539033457248</v>
      </c>
      <c r="BN14" s="517">
        <f t="shared" si="11"/>
        <v>0.25892857142857145</v>
      </c>
      <c r="BO14" s="514">
        <v>2346</v>
      </c>
      <c r="BP14" s="515">
        <v>2346</v>
      </c>
      <c r="BQ14" s="515">
        <v>2267</v>
      </c>
      <c r="BR14" s="515">
        <v>675</v>
      </c>
      <c r="BS14" s="515">
        <v>608</v>
      </c>
      <c r="BT14" s="516">
        <f t="shared" si="12"/>
        <v>0.28772378516624042</v>
      </c>
      <c r="BU14" s="517">
        <f t="shared" si="13"/>
        <v>0.29775033083370095</v>
      </c>
      <c r="BV14" s="514">
        <v>2432</v>
      </c>
      <c r="BW14" s="515">
        <v>2432</v>
      </c>
      <c r="BX14" s="515">
        <v>2432</v>
      </c>
      <c r="BY14" s="515">
        <v>656</v>
      </c>
      <c r="BZ14" s="515">
        <v>595</v>
      </c>
      <c r="CA14" s="516">
        <f t="shared" si="14"/>
        <v>0.26973684210526316</v>
      </c>
      <c r="CB14" s="517">
        <f t="shared" si="15"/>
        <v>0.26973684210526316</v>
      </c>
      <c r="CC14" s="514">
        <v>2180</v>
      </c>
      <c r="CD14" s="515">
        <v>2127</v>
      </c>
      <c r="CE14" s="515">
        <v>2127</v>
      </c>
      <c r="CF14" s="515">
        <v>650</v>
      </c>
      <c r="CG14" s="515">
        <v>579</v>
      </c>
      <c r="CH14" s="516">
        <f t="shared" si="16"/>
        <v>0.305594734367654</v>
      </c>
      <c r="CI14" s="517">
        <f t="shared" si="17"/>
        <v>0.305594734367654</v>
      </c>
      <c r="CJ14" s="514">
        <v>2207</v>
      </c>
      <c r="CK14" s="515">
        <v>2207</v>
      </c>
      <c r="CL14" s="515">
        <v>2083</v>
      </c>
      <c r="CM14" s="515">
        <v>634</v>
      </c>
      <c r="CN14" s="515">
        <v>583</v>
      </c>
      <c r="CO14" s="516">
        <f t="shared" si="18"/>
        <v>0.28726778432260985</v>
      </c>
      <c r="CP14" s="516">
        <f t="shared" si="19"/>
        <v>0.30436869899183872</v>
      </c>
      <c r="CQ14" s="516">
        <v>0.28726778432260985</v>
      </c>
      <c r="CR14" s="517">
        <v>0.30436869899183872</v>
      </c>
      <c r="CS14" s="514">
        <v>2285</v>
      </c>
      <c r="CT14" s="515">
        <v>2285</v>
      </c>
      <c r="CU14" s="515">
        <v>2110</v>
      </c>
      <c r="CV14" s="515">
        <v>633</v>
      </c>
      <c r="CW14" s="515">
        <v>580</v>
      </c>
      <c r="CX14" s="516">
        <f t="shared" si="20"/>
        <v>0.27702407002188184</v>
      </c>
      <c r="CY14" s="516">
        <f t="shared" si="21"/>
        <v>0.3</v>
      </c>
      <c r="CZ14" s="516">
        <v>0.27702407002188184</v>
      </c>
      <c r="DA14" s="517">
        <v>0.3</v>
      </c>
      <c r="DB14" s="514">
        <v>2388</v>
      </c>
      <c r="DC14" s="515">
        <v>2388</v>
      </c>
      <c r="DD14" s="515">
        <v>2202</v>
      </c>
      <c r="DE14" s="515">
        <v>657</v>
      </c>
      <c r="DF14" s="515">
        <v>606</v>
      </c>
      <c r="DG14" s="516">
        <f t="shared" si="22"/>
        <v>0.27512562814070352</v>
      </c>
      <c r="DH14" s="516">
        <f t="shared" si="23"/>
        <v>0.29836512261580383</v>
      </c>
      <c r="DI14" s="516">
        <v>0.27512562814070352</v>
      </c>
      <c r="DJ14" s="517">
        <v>0.29836512261580383</v>
      </c>
    </row>
    <row r="15" spans="1:114" s="2" customFormat="1" x14ac:dyDescent="0.25">
      <c r="A15" s="511" t="s">
        <v>554</v>
      </c>
      <c r="B15" s="512" t="s">
        <v>165</v>
      </c>
      <c r="C15" s="513" t="s">
        <v>166</v>
      </c>
      <c r="D15" s="514">
        <v>6999</v>
      </c>
      <c r="E15" s="515">
        <v>5016</v>
      </c>
      <c r="F15" s="515">
        <v>4657</v>
      </c>
      <c r="G15" s="515">
        <v>1103</v>
      </c>
      <c r="H15" s="515">
        <v>757</v>
      </c>
      <c r="I15" s="516">
        <f t="shared" si="24"/>
        <v>0.21989633173843701</v>
      </c>
      <c r="J15" s="517">
        <f t="shared" si="25"/>
        <v>0.23684775606613701</v>
      </c>
      <c r="K15" s="514">
        <v>6193</v>
      </c>
      <c r="L15" s="515">
        <v>4621</v>
      </c>
      <c r="M15" s="515">
        <v>4255</v>
      </c>
      <c r="N15" s="515">
        <v>1107</v>
      </c>
      <c r="O15" s="515">
        <v>758</v>
      </c>
      <c r="P15" s="516">
        <f t="shared" si="26"/>
        <v>0.23955853711317895</v>
      </c>
      <c r="Q15" s="517">
        <f t="shared" si="27"/>
        <v>0.26016451233842536</v>
      </c>
      <c r="R15" s="514">
        <v>4695</v>
      </c>
      <c r="S15" s="515">
        <v>3649</v>
      </c>
      <c r="T15" s="515">
        <v>3007</v>
      </c>
      <c r="U15" s="515">
        <v>1037</v>
      </c>
      <c r="V15" s="515">
        <v>754</v>
      </c>
      <c r="W15" s="516">
        <f t="shared" si="28"/>
        <v>0.28418744861605921</v>
      </c>
      <c r="X15" s="517">
        <f t="shared" si="29"/>
        <v>0.34486198869304957</v>
      </c>
      <c r="Y15" s="514">
        <v>4699</v>
      </c>
      <c r="Z15" s="515">
        <v>3584</v>
      </c>
      <c r="AA15" s="515">
        <v>2946</v>
      </c>
      <c r="AB15" s="515">
        <v>1010</v>
      </c>
      <c r="AC15" s="515">
        <v>739</v>
      </c>
      <c r="AD15" s="516">
        <f t="shared" si="0"/>
        <v>0.2818080357142857</v>
      </c>
      <c r="AE15" s="517">
        <f t="shared" si="1"/>
        <v>0.34283774609640189</v>
      </c>
      <c r="AF15" s="514">
        <v>4813</v>
      </c>
      <c r="AG15" s="515">
        <v>3729</v>
      </c>
      <c r="AH15" s="515">
        <v>3237</v>
      </c>
      <c r="AI15" s="515">
        <v>908</v>
      </c>
      <c r="AJ15" s="515">
        <v>662</v>
      </c>
      <c r="AK15" s="516">
        <f t="shared" si="2"/>
        <v>0.24349691606328774</v>
      </c>
      <c r="AL15" s="517">
        <f t="shared" si="3"/>
        <v>0.28050664195242508</v>
      </c>
      <c r="AM15" s="514">
        <v>3868</v>
      </c>
      <c r="AN15" s="515">
        <v>3033</v>
      </c>
      <c r="AO15" s="515">
        <v>2643</v>
      </c>
      <c r="AP15" s="515">
        <v>890</v>
      </c>
      <c r="AQ15" s="515">
        <v>658</v>
      </c>
      <c r="AR15" s="516">
        <f t="shared" si="4"/>
        <v>0.29343883943290472</v>
      </c>
      <c r="AS15" s="517">
        <f t="shared" si="5"/>
        <v>0.3367385546727204</v>
      </c>
      <c r="AT15" s="514">
        <v>3890</v>
      </c>
      <c r="AU15" s="515">
        <v>3017</v>
      </c>
      <c r="AV15" s="515">
        <v>2711</v>
      </c>
      <c r="AW15" s="515">
        <v>1021</v>
      </c>
      <c r="AX15" s="515">
        <v>765</v>
      </c>
      <c r="AY15" s="516">
        <f t="shared" si="6"/>
        <v>0.33841564468014584</v>
      </c>
      <c r="AZ15" s="517">
        <f t="shared" si="7"/>
        <v>0.37661379564736258</v>
      </c>
      <c r="BA15" s="514">
        <v>3843</v>
      </c>
      <c r="BB15" s="515">
        <v>2928</v>
      </c>
      <c r="BC15" s="515">
        <v>2619</v>
      </c>
      <c r="BD15" s="515">
        <v>1146</v>
      </c>
      <c r="BE15" s="515">
        <v>835</v>
      </c>
      <c r="BF15" s="516">
        <f t="shared" si="8"/>
        <v>0.39139344262295084</v>
      </c>
      <c r="BG15" s="517">
        <f t="shared" si="9"/>
        <v>0.43757159221076747</v>
      </c>
      <c r="BH15" s="514">
        <v>3574</v>
      </c>
      <c r="BI15" s="515">
        <v>2704</v>
      </c>
      <c r="BJ15" s="515">
        <v>2445</v>
      </c>
      <c r="BK15" s="515">
        <v>910</v>
      </c>
      <c r="BL15" s="515">
        <v>794</v>
      </c>
      <c r="BM15" s="516">
        <f t="shared" si="10"/>
        <v>0.33653846153846156</v>
      </c>
      <c r="BN15" s="517">
        <f t="shared" si="11"/>
        <v>0.3721881390593047</v>
      </c>
      <c r="BO15" s="514">
        <v>3762</v>
      </c>
      <c r="BP15" s="515">
        <v>2763</v>
      </c>
      <c r="BQ15" s="515">
        <v>2440</v>
      </c>
      <c r="BR15" s="515">
        <v>922</v>
      </c>
      <c r="BS15" s="515">
        <v>830</v>
      </c>
      <c r="BT15" s="516">
        <f t="shared" si="12"/>
        <v>0.33369525877669198</v>
      </c>
      <c r="BU15" s="517">
        <f t="shared" si="13"/>
        <v>0.37786885245901641</v>
      </c>
      <c r="BV15" s="514">
        <v>3334</v>
      </c>
      <c r="BW15" s="515">
        <v>2531</v>
      </c>
      <c r="BX15" s="515">
        <v>2223</v>
      </c>
      <c r="BY15" s="515">
        <v>927</v>
      </c>
      <c r="BZ15" s="515">
        <v>781</v>
      </c>
      <c r="CA15" s="516">
        <f t="shared" si="14"/>
        <v>0.36625839589095222</v>
      </c>
      <c r="CB15" s="517">
        <f t="shared" si="15"/>
        <v>0.41700404858299595</v>
      </c>
      <c r="CC15" s="514">
        <v>3121</v>
      </c>
      <c r="CD15" s="515">
        <v>2468</v>
      </c>
      <c r="CE15" s="515">
        <v>2074</v>
      </c>
      <c r="CF15" s="515">
        <v>850</v>
      </c>
      <c r="CG15" s="515">
        <v>812</v>
      </c>
      <c r="CH15" s="516">
        <f t="shared" si="16"/>
        <v>0.34440842787682335</v>
      </c>
      <c r="CI15" s="517">
        <f t="shared" si="17"/>
        <v>0.4098360655737705</v>
      </c>
      <c r="CJ15" s="514">
        <v>3413</v>
      </c>
      <c r="CK15" s="515">
        <v>2607</v>
      </c>
      <c r="CL15" s="515">
        <v>2301</v>
      </c>
      <c r="CM15" s="515">
        <v>872</v>
      </c>
      <c r="CN15" s="515">
        <v>776</v>
      </c>
      <c r="CO15" s="516">
        <f t="shared" si="18"/>
        <v>0.33448408131952434</v>
      </c>
      <c r="CP15" s="516">
        <f t="shared" si="19"/>
        <v>0.37896566710126034</v>
      </c>
      <c r="CQ15" s="516">
        <v>0.41311852704257768</v>
      </c>
      <c r="CR15" s="517">
        <v>0.4680573663624511</v>
      </c>
      <c r="CS15" s="514">
        <v>3662</v>
      </c>
      <c r="CT15" s="515">
        <v>2858</v>
      </c>
      <c r="CU15" s="515">
        <v>2427</v>
      </c>
      <c r="CV15" s="515">
        <v>946</v>
      </c>
      <c r="CW15" s="515">
        <v>800</v>
      </c>
      <c r="CX15" s="516">
        <f t="shared" si="20"/>
        <v>0.33100069979006297</v>
      </c>
      <c r="CY15" s="516">
        <f t="shared" si="21"/>
        <v>0.38978162340337863</v>
      </c>
      <c r="CZ15" s="516">
        <v>0.3999300209937019</v>
      </c>
      <c r="DA15" s="517">
        <v>0.47095179233621753</v>
      </c>
      <c r="DB15" s="514">
        <v>3895</v>
      </c>
      <c r="DC15" s="515">
        <v>2979</v>
      </c>
      <c r="DD15" s="515">
        <v>2633</v>
      </c>
      <c r="DE15" s="515">
        <v>1162</v>
      </c>
      <c r="DF15" s="515">
        <v>941</v>
      </c>
      <c r="DG15" s="516">
        <f t="shared" si="22"/>
        <v>0.39006377979187645</v>
      </c>
      <c r="DH15" s="516">
        <f t="shared" si="23"/>
        <v>0.44132168628940371</v>
      </c>
      <c r="DI15" s="516">
        <v>0.46022155085599192</v>
      </c>
      <c r="DJ15" s="517">
        <v>0.52069882263577671</v>
      </c>
    </row>
    <row r="16" spans="1:114" s="2" customFormat="1" x14ac:dyDescent="0.25">
      <c r="A16" s="511" t="s">
        <v>554</v>
      </c>
      <c r="B16" s="512" t="s">
        <v>167</v>
      </c>
      <c r="C16" s="518" t="s">
        <v>168</v>
      </c>
      <c r="D16" s="514">
        <v>2601</v>
      </c>
      <c r="E16" s="515">
        <v>2601</v>
      </c>
      <c r="F16" s="515">
        <v>2405</v>
      </c>
      <c r="G16" s="515">
        <v>1170</v>
      </c>
      <c r="H16" s="515">
        <v>749</v>
      </c>
      <c r="I16" s="516">
        <f t="shared" si="24"/>
        <v>0.44982698961937717</v>
      </c>
      <c r="J16" s="517">
        <f t="shared" si="25"/>
        <v>0.48648648648648651</v>
      </c>
      <c r="K16" s="514">
        <v>2591</v>
      </c>
      <c r="L16" s="515">
        <v>2591</v>
      </c>
      <c r="M16" s="515">
        <v>2388</v>
      </c>
      <c r="N16" s="515">
        <v>1054</v>
      </c>
      <c r="O16" s="515">
        <v>666</v>
      </c>
      <c r="P16" s="516">
        <f t="shared" si="26"/>
        <v>0.4067927441142416</v>
      </c>
      <c r="Q16" s="517">
        <f t="shared" si="27"/>
        <v>0.44137353433835846</v>
      </c>
      <c r="R16" s="514">
        <v>2439</v>
      </c>
      <c r="S16" s="515">
        <v>2439</v>
      </c>
      <c r="T16" s="515">
        <v>2229</v>
      </c>
      <c r="U16" s="515">
        <v>686</v>
      </c>
      <c r="V16" s="515">
        <v>686</v>
      </c>
      <c r="W16" s="516">
        <f t="shared" si="28"/>
        <v>0.2812628126281263</v>
      </c>
      <c r="X16" s="517">
        <f t="shared" si="29"/>
        <v>0.30776132794975325</v>
      </c>
      <c r="Y16" s="514">
        <v>2276</v>
      </c>
      <c r="Z16" s="515">
        <v>2273</v>
      </c>
      <c r="AA16" s="515">
        <v>2044</v>
      </c>
      <c r="AB16" s="515">
        <v>703</v>
      </c>
      <c r="AC16" s="515">
        <v>703</v>
      </c>
      <c r="AD16" s="516">
        <f t="shared" si="0"/>
        <v>0.30928288605367354</v>
      </c>
      <c r="AE16" s="517">
        <f t="shared" si="1"/>
        <v>0.34393346379647749</v>
      </c>
      <c r="AF16" s="514">
        <v>2094</v>
      </c>
      <c r="AG16" s="515">
        <v>2090</v>
      </c>
      <c r="AH16" s="515">
        <v>1907</v>
      </c>
      <c r="AI16" s="515">
        <v>671</v>
      </c>
      <c r="AJ16" s="515">
        <v>671</v>
      </c>
      <c r="AK16" s="516">
        <f t="shared" si="2"/>
        <v>0.32105263157894737</v>
      </c>
      <c r="AL16" s="517">
        <f t="shared" si="3"/>
        <v>0.35186156266386998</v>
      </c>
      <c r="AM16" s="514">
        <v>1899</v>
      </c>
      <c r="AN16" s="515">
        <v>1895</v>
      </c>
      <c r="AO16" s="515">
        <v>1743</v>
      </c>
      <c r="AP16" s="515">
        <v>695</v>
      </c>
      <c r="AQ16" s="515">
        <v>651</v>
      </c>
      <c r="AR16" s="516">
        <f t="shared" si="4"/>
        <v>0.36675461741424803</v>
      </c>
      <c r="AS16" s="517">
        <f t="shared" si="5"/>
        <v>0.39873780837636258</v>
      </c>
      <c r="AT16" s="514">
        <v>1745</v>
      </c>
      <c r="AU16" s="515">
        <v>1743</v>
      </c>
      <c r="AV16" s="515">
        <v>1539</v>
      </c>
      <c r="AW16" s="515">
        <v>720</v>
      </c>
      <c r="AX16" s="515">
        <v>717</v>
      </c>
      <c r="AY16" s="516">
        <f t="shared" si="6"/>
        <v>0.41308089500860584</v>
      </c>
      <c r="AZ16" s="517">
        <f t="shared" si="7"/>
        <v>0.46783625730994149</v>
      </c>
      <c r="BA16" s="514">
        <v>1526</v>
      </c>
      <c r="BB16" s="515">
        <v>1522</v>
      </c>
      <c r="BC16" s="515">
        <v>1353</v>
      </c>
      <c r="BD16" s="515">
        <v>681</v>
      </c>
      <c r="BE16" s="515">
        <v>678</v>
      </c>
      <c r="BF16" s="516">
        <f t="shared" si="8"/>
        <v>0.44743758212877793</v>
      </c>
      <c r="BG16" s="517">
        <f t="shared" si="9"/>
        <v>0.50332594235033257</v>
      </c>
      <c r="BH16" s="514">
        <v>1541</v>
      </c>
      <c r="BI16" s="515">
        <v>1536</v>
      </c>
      <c r="BJ16" s="515">
        <v>1272</v>
      </c>
      <c r="BK16" s="515">
        <v>806</v>
      </c>
      <c r="BL16" s="515">
        <v>804</v>
      </c>
      <c r="BM16" s="516">
        <f t="shared" si="10"/>
        <v>0.52473958333333337</v>
      </c>
      <c r="BN16" s="517">
        <f t="shared" si="11"/>
        <v>0.63364779874213839</v>
      </c>
      <c r="BO16" s="514">
        <v>1428</v>
      </c>
      <c r="BP16" s="515">
        <v>1421</v>
      </c>
      <c r="BQ16" s="515">
        <v>1216</v>
      </c>
      <c r="BR16" s="515">
        <v>769</v>
      </c>
      <c r="BS16" s="515">
        <v>769</v>
      </c>
      <c r="BT16" s="516">
        <f t="shared" si="12"/>
        <v>0.54116819141449679</v>
      </c>
      <c r="BU16" s="517">
        <f t="shared" si="13"/>
        <v>0.63240131578947367</v>
      </c>
      <c r="BV16" s="514">
        <v>1530</v>
      </c>
      <c r="BW16" s="515">
        <v>1521</v>
      </c>
      <c r="BX16" s="515">
        <v>1344</v>
      </c>
      <c r="BY16" s="515">
        <v>773</v>
      </c>
      <c r="BZ16" s="515">
        <v>772</v>
      </c>
      <c r="CA16" s="516">
        <f t="shared" si="14"/>
        <v>0.50821827744904668</v>
      </c>
      <c r="CB16" s="517">
        <f t="shared" si="15"/>
        <v>0.57514880952380953</v>
      </c>
      <c r="CC16" s="514">
        <v>1654</v>
      </c>
      <c r="CD16" s="515">
        <v>1650</v>
      </c>
      <c r="CE16" s="515">
        <v>1646</v>
      </c>
      <c r="CF16" s="515">
        <v>762</v>
      </c>
      <c r="CG16" s="515">
        <v>760</v>
      </c>
      <c r="CH16" s="516">
        <f t="shared" si="16"/>
        <v>0.46181818181818179</v>
      </c>
      <c r="CI16" s="517">
        <f t="shared" si="17"/>
        <v>0.46294046172539488</v>
      </c>
      <c r="CJ16" s="514">
        <v>1588</v>
      </c>
      <c r="CK16" s="515">
        <v>1579</v>
      </c>
      <c r="CL16" s="515">
        <v>1040</v>
      </c>
      <c r="CM16" s="515">
        <v>894</v>
      </c>
      <c r="CN16" s="515">
        <v>846</v>
      </c>
      <c r="CO16" s="516">
        <f t="shared" si="18"/>
        <v>0.56618112729575676</v>
      </c>
      <c r="CP16" s="516">
        <f t="shared" si="19"/>
        <v>0.85961538461538467</v>
      </c>
      <c r="CQ16" s="516">
        <v>0.56618112729575676</v>
      </c>
      <c r="CR16" s="517">
        <v>0.85961538461538467</v>
      </c>
      <c r="CS16" s="514">
        <v>1679</v>
      </c>
      <c r="CT16" s="515">
        <v>1671</v>
      </c>
      <c r="CU16" s="515">
        <v>1382</v>
      </c>
      <c r="CV16" s="515">
        <v>727</v>
      </c>
      <c r="CW16" s="515">
        <v>706</v>
      </c>
      <c r="CX16" s="516">
        <f t="shared" si="20"/>
        <v>0.43506882106523043</v>
      </c>
      <c r="CY16" s="516">
        <f t="shared" si="21"/>
        <v>0.52604920405209843</v>
      </c>
      <c r="CZ16" s="516">
        <v>0.55236385397965293</v>
      </c>
      <c r="DA16" s="517">
        <v>0.66787264833574533</v>
      </c>
      <c r="DB16" s="514">
        <v>1723</v>
      </c>
      <c r="DC16" s="515">
        <v>1710</v>
      </c>
      <c r="DD16" s="515">
        <v>1374</v>
      </c>
      <c r="DE16" s="515">
        <v>701</v>
      </c>
      <c r="DF16" s="515">
        <v>681</v>
      </c>
      <c r="DG16" s="516">
        <f t="shared" si="22"/>
        <v>0.40994152046783627</v>
      </c>
      <c r="DH16" s="516">
        <f t="shared" si="23"/>
        <v>0.51018922852983983</v>
      </c>
      <c r="DI16" s="516">
        <v>0.5859649122807018</v>
      </c>
      <c r="DJ16" s="517">
        <v>0.72925764192139741</v>
      </c>
    </row>
    <row r="17" spans="1:114" s="2" customFormat="1" x14ac:dyDescent="0.25">
      <c r="A17" s="511" t="s">
        <v>554</v>
      </c>
      <c r="B17" s="512" t="s">
        <v>169</v>
      </c>
      <c r="C17" s="513" t="s">
        <v>170</v>
      </c>
      <c r="D17" s="514">
        <v>262</v>
      </c>
      <c r="E17" s="515">
        <v>260</v>
      </c>
      <c r="F17" s="515">
        <v>234</v>
      </c>
      <c r="G17" s="515">
        <v>203</v>
      </c>
      <c r="H17" s="515">
        <v>171</v>
      </c>
      <c r="I17" s="516">
        <f t="shared" si="24"/>
        <v>0.78076923076923077</v>
      </c>
      <c r="J17" s="517">
        <f t="shared" si="25"/>
        <v>0.86752136752136755</v>
      </c>
      <c r="K17" s="514">
        <v>327</v>
      </c>
      <c r="L17" s="515">
        <v>305</v>
      </c>
      <c r="M17" s="515">
        <v>253</v>
      </c>
      <c r="N17" s="515">
        <v>206</v>
      </c>
      <c r="O17" s="515">
        <v>183</v>
      </c>
      <c r="P17" s="516">
        <f t="shared" si="26"/>
        <v>0.67540983606557381</v>
      </c>
      <c r="Q17" s="517">
        <f t="shared" si="27"/>
        <v>0.81422924901185767</v>
      </c>
      <c r="R17" s="514">
        <v>295</v>
      </c>
      <c r="S17" s="515">
        <v>276</v>
      </c>
      <c r="T17" s="515">
        <v>234</v>
      </c>
      <c r="U17" s="515">
        <v>185</v>
      </c>
      <c r="V17" s="515">
        <v>166</v>
      </c>
      <c r="W17" s="516">
        <f t="shared" si="28"/>
        <v>0.67028985507246375</v>
      </c>
      <c r="X17" s="517">
        <f t="shared" si="29"/>
        <v>0.79059829059829057</v>
      </c>
      <c r="Y17" s="514">
        <v>262</v>
      </c>
      <c r="Z17" s="515">
        <v>247</v>
      </c>
      <c r="AA17" s="515">
        <v>201</v>
      </c>
      <c r="AB17" s="515">
        <v>168</v>
      </c>
      <c r="AC17" s="515">
        <v>149</v>
      </c>
      <c r="AD17" s="516">
        <f t="shared" si="0"/>
        <v>0.68016194331983804</v>
      </c>
      <c r="AE17" s="517">
        <f t="shared" si="1"/>
        <v>0.83582089552238803</v>
      </c>
      <c r="AF17" s="514">
        <v>271</v>
      </c>
      <c r="AG17" s="515">
        <v>252</v>
      </c>
      <c r="AH17" s="515">
        <v>210</v>
      </c>
      <c r="AI17" s="515">
        <v>154</v>
      </c>
      <c r="AJ17" s="515">
        <v>141</v>
      </c>
      <c r="AK17" s="516">
        <f t="shared" si="2"/>
        <v>0.61111111111111116</v>
      </c>
      <c r="AL17" s="517">
        <f t="shared" si="3"/>
        <v>0.73333333333333328</v>
      </c>
      <c r="AM17" s="514">
        <v>246</v>
      </c>
      <c r="AN17" s="515">
        <v>231</v>
      </c>
      <c r="AO17" s="515">
        <v>167</v>
      </c>
      <c r="AP17" s="515">
        <v>141</v>
      </c>
      <c r="AQ17" s="515">
        <v>126</v>
      </c>
      <c r="AR17" s="516">
        <f t="shared" si="4"/>
        <v>0.61038961038961037</v>
      </c>
      <c r="AS17" s="517">
        <f t="shared" si="5"/>
        <v>0.84431137724550898</v>
      </c>
      <c r="AT17" s="514">
        <v>254</v>
      </c>
      <c r="AU17" s="515">
        <v>241</v>
      </c>
      <c r="AV17" s="515">
        <v>196</v>
      </c>
      <c r="AW17" s="515">
        <v>144</v>
      </c>
      <c r="AX17" s="515">
        <v>124</v>
      </c>
      <c r="AY17" s="516">
        <f t="shared" si="6"/>
        <v>0.59751037344398339</v>
      </c>
      <c r="AZ17" s="517">
        <f t="shared" si="7"/>
        <v>0.73469387755102045</v>
      </c>
      <c r="BA17" s="514">
        <v>140</v>
      </c>
      <c r="BB17" s="515">
        <v>130</v>
      </c>
      <c r="BC17" s="515">
        <v>102</v>
      </c>
      <c r="BD17" s="515">
        <v>102</v>
      </c>
      <c r="BE17" s="515">
        <v>90</v>
      </c>
      <c r="BF17" s="516">
        <f t="shared" si="8"/>
        <v>0.7846153846153846</v>
      </c>
      <c r="BG17" s="517">
        <f t="shared" si="9"/>
        <v>1</v>
      </c>
      <c r="BH17" s="514">
        <v>162</v>
      </c>
      <c r="BI17" s="515">
        <v>153</v>
      </c>
      <c r="BJ17" s="515">
        <v>107</v>
      </c>
      <c r="BK17" s="515">
        <v>84</v>
      </c>
      <c r="BL17" s="515">
        <v>78</v>
      </c>
      <c r="BM17" s="516">
        <f t="shared" si="10"/>
        <v>0.5490196078431373</v>
      </c>
      <c r="BN17" s="517">
        <f t="shared" si="11"/>
        <v>0.78504672897196259</v>
      </c>
      <c r="BO17" s="514">
        <v>158</v>
      </c>
      <c r="BP17" s="515">
        <v>150</v>
      </c>
      <c r="BQ17" s="515">
        <v>115</v>
      </c>
      <c r="BR17" s="515">
        <v>91</v>
      </c>
      <c r="BS17" s="515">
        <v>89</v>
      </c>
      <c r="BT17" s="516">
        <f t="shared" si="12"/>
        <v>0.60666666666666669</v>
      </c>
      <c r="BU17" s="517">
        <f t="shared" si="13"/>
        <v>0.79130434782608694</v>
      </c>
      <c r="BV17" s="514">
        <v>166</v>
      </c>
      <c r="BW17" s="515">
        <v>152</v>
      </c>
      <c r="BX17" s="515">
        <v>107</v>
      </c>
      <c r="BY17" s="515">
        <v>85</v>
      </c>
      <c r="BZ17" s="515">
        <v>84</v>
      </c>
      <c r="CA17" s="516">
        <f t="shared" si="14"/>
        <v>0.55921052631578949</v>
      </c>
      <c r="CB17" s="517">
        <f t="shared" si="15"/>
        <v>0.79439252336448596</v>
      </c>
      <c r="CC17" s="514">
        <v>173</v>
      </c>
      <c r="CD17" s="515">
        <v>168</v>
      </c>
      <c r="CE17" s="515">
        <v>160</v>
      </c>
      <c r="CF17" s="515">
        <v>113</v>
      </c>
      <c r="CG17" s="515">
        <v>112</v>
      </c>
      <c r="CH17" s="516">
        <f t="shared" si="16"/>
        <v>0.67261904761904767</v>
      </c>
      <c r="CI17" s="517">
        <f t="shared" si="17"/>
        <v>0.70625000000000004</v>
      </c>
      <c r="CJ17" s="514">
        <v>153</v>
      </c>
      <c r="CK17" s="515">
        <v>144</v>
      </c>
      <c r="CL17" s="515">
        <v>97</v>
      </c>
      <c r="CM17" s="515">
        <v>85</v>
      </c>
      <c r="CN17" s="515">
        <v>85</v>
      </c>
      <c r="CO17" s="516">
        <f t="shared" si="18"/>
        <v>0.59027777777777779</v>
      </c>
      <c r="CP17" s="516">
        <f t="shared" si="19"/>
        <v>0.87628865979381443</v>
      </c>
      <c r="CQ17" s="516">
        <v>0.63888888888888884</v>
      </c>
      <c r="CR17" s="517">
        <v>0.94845360824742264</v>
      </c>
      <c r="CS17" s="514">
        <v>127</v>
      </c>
      <c r="CT17" s="515">
        <v>124</v>
      </c>
      <c r="CU17" s="515">
        <v>98</v>
      </c>
      <c r="CV17" s="515">
        <v>74</v>
      </c>
      <c r="CW17" s="515">
        <v>74</v>
      </c>
      <c r="CX17" s="516">
        <f t="shared" si="20"/>
        <v>0.59677419354838712</v>
      </c>
      <c r="CY17" s="516">
        <f t="shared" si="21"/>
        <v>0.75510204081632648</v>
      </c>
      <c r="CZ17" s="516">
        <v>0.72580645161290325</v>
      </c>
      <c r="DA17" s="517">
        <v>0.91836734693877553</v>
      </c>
      <c r="DB17" s="514">
        <v>490</v>
      </c>
      <c r="DC17" s="515">
        <v>473</v>
      </c>
      <c r="DD17" s="515">
        <v>449</v>
      </c>
      <c r="DE17" s="515">
        <v>366</v>
      </c>
      <c r="DF17" s="515">
        <v>362</v>
      </c>
      <c r="DG17" s="516">
        <f t="shared" si="22"/>
        <v>0.77378435517970401</v>
      </c>
      <c r="DH17" s="516">
        <f t="shared" si="23"/>
        <v>0.81514476614699327</v>
      </c>
      <c r="DI17" s="516">
        <v>0.94503171247357298</v>
      </c>
      <c r="DJ17" s="517">
        <v>0.99554565701559017</v>
      </c>
    </row>
    <row r="18" spans="1:114" s="2" customFormat="1" x14ac:dyDescent="0.25">
      <c r="A18" s="511" t="s">
        <v>554</v>
      </c>
      <c r="B18" s="512" t="s">
        <v>171</v>
      </c>
      <c r="C18" s="513" t="s">
        <v>172</v>
      </c>
      <c r="D18" s="514">
        <v>366</v>
      </c>
      <c r="E18" s="515">
        <v>363</v>
      </c>
      <c r="F18" s="515">
        <v>302</v>
      </c>
      <c r="G18" s="515">
        <v>269</v>
      </c>
      <c r="H18" s="515">
        <v>235</v>
      </c>
      <c r="I18" s="516">
        <f t="shared" si="24"/>
        <v>0.74104683195592291</v>
      </c>
      <c r="J18" s="517">
        <f t="shared" si="25"/>
        <v>0.89072847682119205</v>
      </c>
      <c r="K18" s="514">
        <v>342</v>
      </c>
      <c r="L18" s="515">
        <v>332</v>
      </c>
      <c r="M18" s="515">
        <v>296</v>
      </c>
      <c r="N18" s="515">
        <v>272</v>
      </c>
      <c r="O18" s="515">
        <v>216</v>
      </c>
      <c r="P18" s="516">
        <f t="shared" si="26"/>
        <v>0.81927710843373491</v>
      </c>
      <c r="Q18" s="517">
        <f t="shared" si="27"/>
        <v>0.91891891891891897</v>
      </c>
      <c r="R18" s="514">
        <v>342</v>
      </c>
      <c r="S18" s="515">
        <v>338</v>
      </c>
      <c r="T18" s="515">
        <v>296</v>
      </c>
      <c r="U18" s="515">
        <v>234</v>
      </c>
      <c r="V18" s="515">
        <v>200</v>
      </c>
      <c r="W18" s="516">
        <f t="shared" si="28"/>
        <v>0.69230769230769229</v>
      </c>
      <c r="X18" s="517">
        <f t="shared" si="29"/>
        <v>0.79054054054054057</v>
      </c>
      <c r="Y18" s="514">
        <v>261</v>
      </c>
      <c r="Z18" s="515">
        <v>258</v>
      </c>
      <c r="AA18" s="515">
        <v>245</v>
      </c>
      <c r="AB18" s="515">
        <v>228</v>
      </c>
      <c r="AC18" s="515">
        <v>172</v>
      </c>
      <c r="AD18" s="516">
        <f t="shared" si="0"/>
        <v>0.88372093023255816</v>
      </c>
      <c r="AE18" s="517">
        <f t="shared" si="1"/>
        <v>0.93061224489795913</v>
      </c>
      <c r="AF18" s="514">
        <v>281</v>
      </c>
      <c r="AG18" s="515">
        <v>274</v>
      </c>
      <c r="AH18" s="515">
        <v>239</v>
      </c>
      <c r="AI18" s="515">
        <v>182</v>
      </c>
      <c r="AJ18" s="515">
        <v>163</v>
      </c>
      <c r="AK18" s="516">
        <f t="shared" si="2"/>
        <v>0.66423357664233573</v>
      </c>
      <c r="AL18" s="517">
        <f t="shared" si="3"/>
        <v>0.7615062761506276</v>
      </c>
      <c r="AM18" s="514">
        <v>220</v>
      </c>
      <c r="AN18" s="515">
        <v>219</v>
      </c>
      <c r="AO18" s="515">
        <v>185</v>
      </c>
      <c r="AP18" s="515">
        <v>172</v>
      </c>
      <c r="AQ18" s="515">
        <v>159</v>
      </c>
      <c r="AR18" s="516">
        <f t="shared" si="4"/>
        <v>0.78538812785388123</v>
      </c>
      <c r="AS18" s="517">
        <f t="shared" si="5"/>
        <v>0.92972972972972978</v>
      </c>
      <c r="AT18" s="514">
        <v>257</v>
      </c>
      <c r="AU18" s="515">
        <v>257</v>
      </c>
      <c r="AV18" s="515">
        <v>193</v>
      </c>
      <c r="AW18" s="515">
        <v>163</v>
      </c>
      <c r="AX18" s="515">
        <v>144</v>
      </c>
      <c r="AY18" s="516">
        <f t="shared" si="6"/>
        <v>0.63424124513618674</v>
      </c>
      <c r="AZ18" s="517">
        <f t="shared" si="7"/>
        <v>0.84455958549222798</v>
      </c>
      <c r="BA18" s="514">
        <v>179</v>
      </c>
      <c r="BB18" s="515">
        <v>177</v>
      </c>
      <c r="BC18" s="515">
        <v>130</v>
      </c>
      <c r="BD18" s="515">
        <v>113</v>
      </c>
      <c r="BE18" s="515">
        <v>89</v>
      </c>
      <c r="BF18" s="516">
        <f t="shared" si="8"/>
        <v>0.6384180790960452</v>
      </c>
      <c r="BG18" s="517">
        <f t="shared" si="9"/>
        <v>0.86923076923076925</v>
      </c>
      <c r="BH18" s="514">
        <v>203</v>
      </c>
      <c r="BI18" s="515">
        <v>201</v>
      </c>
      <c r="BJ18" s="515">
        <v>201</v>
      </c>
      <c r="BK18" s="515">
        <v>154</v>
      </c>
      <c r="BL18" s="515">
        <v>128</v>
      </c>
      <c r="BM18" s="516">
        <f t="shared" si="10"/>
        <v>0.76616915422885568</v>
      </c>
      <c r="BN18" s="517">
        <f t="shared" si="11"/>
        <v>0.76616915422885568</v>
      </c>
      <c r="BO18" s="514">
        <v>181</v>
      </c>
      <c r="BP18" s="515">
        <v>173</v>
      </c>
      <c r="BQ18" s="515">
        <v>143</v>
      </c>
      <c r="BR18" s="515">
        <v>88</v>
      </c>
      <c r="BS18" s="515">
        <v>79</v>
      </c>
      <c r="BT18" s="516">
        <f t="shared" si="12"/>
        <v>0.50867052023121384</v>
      </c>
      <c r="BU18" s="517">
        <f t="shared" si="13"/>
        <v>0.61538461538461542</v>
      </c>
      <c r="BV18" s="514">
        <v>113</v>
      </c>
      <c r="BW18" s="515">
        <v>111</v>
      </c>
      <c r="BX18" s="515">
        <v>88</v>
      </c>
      <c r="BY18" s="515">
        <v>73</v>
      </c>
      <c r="BZ18" s="515">
        <v>65</v>
      </c>
      <c r="CA18" s="516">
        <f t="shared" si="14"/>
        <v>0.65765765765765771</v>
      </c>
      <c r="CB18" s="517">
        <f t="shared" si="15"/>
        <v>0.82954545454545459</v>
      </c>
      <c r="CC18" s="514">
        <v>98</v>
      </c>
      <c r="CD18" s="515">
        <v>97</v>
      </c>
      <c r="CE18" s="515">
        <v>97</v>
      </c>
      <c r="CF18" s="515">
        <v>97</v>
      </c>
      <c r="CG18" s="515">
        <v>78</v>
      </c>
      <c r="CH18" s="516">
        <f t="shared" si="16"/>
        <v>1</v>
      </c>
      <c r="CI18" s="517">
        <f t="shared" si="17"/>
        <v>1</v>
      </c>
      <c r="CJ18" s="514">
        <v>109</v>
      </c>
      <c r="CK18" s="515">
        <v>107</v>
      </c>
      <c r="CL18" s="515">
        <v>107</v>
      </c>
      <c r="CM18" s="515">
        <v>100</v>
      </c>
      <c r="CN18" s="515">
        <v>79</v>
      </c>
      <c r="CO18" s="516">
        <f t="shared" si="18"/>
        <v>0.93457943925233644</v>
      </c>
      <c r="CP18" s="516">
        <f t="shared" si="19"/>
        <v>0.93457943925233644</v>
      </c>
      <c r="CQ18" s="516">
        <v>0.9719626168224299</v>
      </c>
      <c r="CR18" s="517">
        <v>0.9719626168224299</v>
      </c>
      <c r="CS18" s="514">
        <v>142</v>
      </c>
      <c r="CT18" s="515">
        <v>137</v>
      </c>
      <c r="CU18" s="515">
        <v>126</v>
      </c>
      <c r="CV18" s="515">
        <v>109</v>
      </c>
      <c r="CW18" s="515">
        <v>94</v>
      </c>
      <c r="CX18" s="516">
        <f t="shared" si="20"/>
        <v>0.79562043795620441</v>
      </c>
      <c r="CY18" s="516">
        <f t="shared" si="21"/>
        <v>0.86507936507936511</v>
      </c>
      <c r="CZ18" s="516">
        <v>0.89051094890510951</v>
      </c>
      <c r="DA18" s="517">
        <v>0.96825396825396826</v>
      </c>
      <c r="DB18" s="514">
        <v>195</v>
      </c>
      <c r="DC18" s="515">
        <v>189</v>
      </c>
      <c r="DD18" s="515">
        <v>168</v>
      </c>
      <c r="DE18" s="515">
        <v>140</v>
      </c>
      <c r="DF18" s="515">
        <v>122</v>
      </c>
      <c r="DG18" s="516">
        <f t="shared" si="22"/>
        <v>0.7407407407407407</v>
      </c>
      <c r="DH18" s="516">
        <f t="shared" si="23"/>
        <v>0.83333333333333337</v>
      </c>
      <c r="DI18" s="516">
        <v>0.88888888888888884</v>
      </c>
      <c r="DJ18" s="517">
        <v>1</v>
      </c>
    </row>
    <row r="19" spans="1:114" s="2" customFormat="1" x14ac:dyDescent="0.25">
      <c r="A19" s="511" t="s">
        <v>554</v>
      </c>
      <c r="B19" s="512" t="s">
        <v>173</v>
      </c>
      <c r="C19" s="513" t="s">
        <v>174</v>
      </c>
      <c r="D19" s="514">
        <v>479</v>
      </c>
      <c r="E19" s="515">
        <v>398</v>
      </c>
      <c r="F19" s="515">
        <v>355</v>
      </c>
      <c r="G19" s="515">
        <v>339</v>
      </c>
      <c r="H19" s="515">
        <v>262</v>
      </c>
      <c r="I19" s="516">
        <f t="shared" si="24"/>
        <v>0.85175879396984921</v>
      </c>
      <c r="J19" s="517">
        <f t="shared" si="25"/>
        <v>0.95492957746478868</v>
      </c>
      <c r="K19" s="514">
        <v>453</v>
      </c>
      <c r="L19" s="515">
        <v>402</v>
      </c>
      <c r="M19" s="515">
        <v>372</v>
      </c>
      <c r="N19" s="515">
        <v>355</v>
      </c>
      <c r="O19" s="515">
        <v>302</v>
      </c>
      <c r="P19" s="516">
        <f t="shared" si="26"/>
        <v>0.88308457711442789</v>
      </c>
      <c r="Q19" s="517">
        <f t="shared" si="27"/>
        <v>0.95430107526881724</v>
      </c>
      <c r="R19" s="514">
        <v>418</v>
      </c>
      <c r="S19" s="515">
        <v>367</v>
      </c>
      <c r="T19" s="515">
        <v>323</v>
      </c>
      <c r="U19" s="515">
        <v>318</v>
      </c>
      <c r="V19" s="515">
        <v>259</v>
      </c>
      <c r="W19" s="516">
        <f t="shared" si="28"/>
        <v>0.86648501362397823</v>
      </c>
      <c r="X19" s="517">
        <f t="shared" si="29"/>
        <v>0.98452012383900933</v>
      </c>
      <c r="Y19" s="514">
        <v>484</v>
      </c>
      <c r="Z19" s="515">
        <v>436</v>
      </c>
      <c r="AA19" s="515">
        <v>402</v>
      </c>
      <c r="AB19" s="515">
        <v>321</v>
      </c>
      <c r="AC19" s="515">
        <v>251</v>
      </c>
      <c r="AD19" s="516">
        <f t="shared" si="0"/>
        <v>0.73623853211009171</v>
      </c>
      <c r="AE19" s="517">
        <f t="shared" si="1"/>
        <v>0.79850746268656714</v>
      </c>
      <c r="AF19" s="514">
        <v>372</v>
      </c>
      <c r="AG19" s="515">
        <v>342</v>
      </c>
      <c r="AH19" s="515">
        <v>338</v>
      </c>
      <c r="AI19" s="515">
        <v>320</v>
      </c>
      <c r="AJ19" s="515">
        <v>276</v>
      </c>
      <c r="AK19" s="516">
        <f t="shared" si="2"/>
        <v>0.93567251461988299</v>
      </c>
      <c r="AL19" s="517">
        <f t="shared" si="3"/>
        <v>0.94674556213017746</v>
      </c>
      <c r="AM19" s="514">
        <v>319</v>
      </c>
      <c r="AN19" s="515">
        <v>308</v>
      </c>
      <c r="AO19" s="515">
        <v>308</v>
      </c>
      <c r="AP19" s="515">
        <v>277</v>
      </c>
      <c r="AQ19" s="515">
        <v>244</v>
      </c>
      <c r="AR19" s="516">
        <f t="shared" si="4"/>
        <v>0.89935064935064934</v>
      </c>
      <c r="AS19" s="517">
        <f t="shared" si="5"/>
        <v>0.89935064935064934</v>
      </c>
      <c r="AT19" s="514">
        <v>397</v>
      </c>
      <c r="AU19" s="515">
        <v>365</v>
      </c>
      <c r="AV19" s="515">
        <v>348</v>
      </c>
      <c r="AW19" s="515">
        <v>280</v>
      </c>
      <c r="AX19" s="515">
        <v>241</v>
      </c>
      <c r="AY19" s="516">
        <f t="shared" si="6"/>
        <v>0.76712328767123283</v>
      </c>
      <c r="AZ19" s="517">
        <f t="shared" si="7"/>
        <v>0.8045977011494253</v>
      </c>
      <c r="BA19" s="514">
        <v>352</v>
      </c>
      <c r="BB19" s="515">
        <v>329</v>
      </c>
      <c r="BC19" s="515">
        <v>325</v>
      </c>
      <c r="BD19" s="515">
        <v>281</v>
      </c>
      <c r="BE19" s="515">
        <v>232</v>
      </c>
      <c r="BF19" s="516">
        <f t="shared" si="8"/>
        <v>0.85410334346504557</v>
      </c>
      <c r="BG19" s="517">
        <f t="shared" si="9"/>
        <v>0.86461538461538456</v>
      </c>
      <c r="BH19" s="514">
        <v>279</v>
      </c>
      <c r="BI19" s="515">
        <v>255</v>
      </c>
      <c r="BJ19" s="515">
        <v>245</v>
      </c>
      <c r="BK19" s="515">
        <v>197</v>
      </c>
      <c r="BL19" s="515">
        <v>162</v>
      </c>
      <c r="BM19" s="516">
        <f t="shared" si="10"/>
        <v>0.77254901960784317</v>
      </c>
      <c r="BN19" s="517">
        <f t="shared" si="11"/>
        <v>0.80408163265306121</v>
      </c>
      <c r="BO19" s="514">
        <v>187</v>
      </c>
      <c r="BP19" s="515">
        <v>172</v>
      </c>
      <c r="BQ19" s="515">
        <v>172</v>
      </c>
      <c r="BR19" s="515">
        <v>126</v>
      </c>
      <c r="BS19" s="515">
        <v>110</v>
      </c>
      <c r="BT19" s="516">
        <f t="shared" si="12"/>
        <v>0.73255813953488369</v>
      </c>
      <c r="BU19" s="517">
        <f t="shared" si="13"/>
        <v>0.73255813953488369</v>
      </c>
      <c r="BV19" s="514">
        <v>195</v>
      </c>
      <c r="BW19" s="515">
        <v>183</v>
      </c>
      <c r="BX19" s="515">
        <v>183</v>
      </c>
      <c r="BY19" s="515">
        <v>144</v>
      </c>
      <c r="BZ19" s="515">
        <v>132</v>
      </c>
      <c r="CA19" s="516">
        <f t="shared" si="14"/>
        <v>0.78688524590163933</v>
      </c>
      <c r="CB19" s="517">
        <f t="shared" si="15"/>
        <v>0.78688524590163933</v>
      </c>
      <c r="CC19" s="514">
        <v>440</v>
      </c>
      <c r="CD19" s="515">
        <v>412</v>
      </c>
      <c r="CE19" s="515">
        <v>297</v>
      </c>
      <c r="CF19" s="515">
        <v>297</v>
      </c>
      <c r="CG19" s="515">
        <v>257</v>
      </c>
      <c r="CH19" s="516">
        <f t="shared" si="16"/>
        <v>0.720873786407767</v>
      </c>
      <c r="CI19" s="517">
        <f t="shared" si="17"/>
        <v>1</v>
      </c>
      <c r="CJ19" s="514">
        <v>494</v>
      </c>
      <c r="CK19" s="515">
        <v>453</v>
      </c>
      <c r="CL19" s="515">
        <v>441</v>
      </c>
      <c r="CM19" s="515">
        <v>307</v>
      </c>
      <c r="CN19" s="515">
        <v>259</v>
      </c>
      <c r="CO19" s="516">
        <f t="shared" si="18"/>
        <v>0.67770419426048567</v>
      </c>
      <c r="CP19" s="516">
        <f t="shared" si="19"/>
        <v>0.69614512471655332</v>
      </c>
      <c r="CQ19" s="516">
        <v>0.81677704194260481</v>
      </c>
      <c r="CR19" s="517">
        <v>0.83900226757369611</v>
      </c>
      <c r="CS19" s="514">
        <v>647</v>
      </c>
      <c r="CT19" s="515">
        <v>586</v>
      </c>
      <c r="CU19" s="515">
        <v>550</v>
      </c>
      <c r="CV19" s="515">
        <v>383</v>
      </c>
      <c r="CW19" s="515">
        <v>320</v>
      </c>
      <c r="CX19" s="516">
        <f t="shared" si="20"/>
        <v>0.65358361774744023</v>
      </c>
      <c r="CY19" s="516">
        <f t="shared" si="21"/>
        <v>0.69636363636363641</v>
      </c>
      <c r="CZ19" s="516">
        <v>0.80204778156996592</v>
      </c>
      <c r="DA19" s="517">
        <v>0.8545454545454545</v>
      </c>
      <c r="DB19" s="514">
        <v>589</v>
      </c>
      <c r="DC19" s="515">
        <v>525</v>
      </c>
      <c r="DD19" s="515">
        <v>489</v>
      </c>
      <c r="DE19" s="515">
        <v>334</v>
      </c>
      <c r="DF19" s="515">
        <v>291</v>
      </c>
      <c r="DG19" s="516">
        <f t="shared" si="22"/>
        <v>0.6361904761904762</v>
      </c>
      <c r="DH19" s="516">
        <f t="shared" si="23"/>
        <v>0.68302658486707568</v>
      </c>
      <c r="DI19" s="516">
        <v>0.79047619047619044</v>
      </c>
      <c r="DJ19" s="517">
        <v>0.84867075664621672</v>
      </c>
    </row>
    <row r="20" spans="1:114" s="2" customFormat="1" x14ac:dyDescent="0.25">
      <c r="A20" s="511" t="s">
        <v>554</v>
      </c>
      <c r="B20" s="512" t="s">
        <v>175</v>
      </c>
      <c r="C20" s="513" t="s">
        <v>176</v>
      </c>
      <c r="D20" s="514">
        <v>2714</v>
      </c>
      <c r="E20" s="515">
        <v>1987</v>
      </c>
      <c r="F20" s="515">
        <v>1524</v>
      </c>
      <c r="G20" s="515">
        <v>964</v>
      </c>
      <c r="H20" s="515">
        <v>691</v>
      </c>
      <c r="I20" s="516">
        <f t="shared" si="24"/>
        <v>0.48515349773527933</v>
      </c>
      <c r="J20" s="517">
        <f t="shared" si="25"/>
        <v>0.63254593175853013</v>
      </c>
      <c r="K20" s="514">
        <v>2685</v>
      </c>
      <c r="L20" s="515">
        <v>2028</v>
      </c>
      <c r="M20" s="515">
        <v>1617</v>
      </c>
      <c r="N20" s="515">
        <v>1130</v>
      </c>
      <c r="O20" s="515">
        <v>802</v>
      </c>
      <c r="P20" s="516">
        <f t="shared" si="26"/>
        <v>0.55719921104536485</v>
      </c>
      <c r="Q20" s="517">
        <f t="shared" si="27"/>
        <v>0.69882498453927022</v>
      </c>
      <c r="R20" s="514">
        <v>2952</v>
      </c>
      <c r="S20" s="515">
        <v>2164</v>
      </c>
      <c r="T20" s="515">
        <v>1793</v>
      </c>
      <c r="U20" s="515">
        <v>1168</v>
      </c>
      <c r="V20" s="515">
        <v>784</v>
      </c>
      <c r="W20" s="516">
        <f t="shared" si="28"/>
        <v>0.53974121996303137</v>
      </c>
      <c r="X20" s="517">
        <f t="shared" si="29"/>
        <v>0.65142219743446739</v>
      </c>
      <c r="Y20" s="514">
        <v>2791</v>
      </c>
      <c r="Z20" s="515">
        <v>2092</v>
      </c>
      <c r="AA20" s="515">
        <v>1751</v>
      </c>
      <c r="AB20" s="515">
        <v>1031</v>
      </c>
      <c r="AC20" s="515">
        <v>698</v>
      </c>
      <c r="AD20" s="516">
        <f t="shared" si="0"/>
        <v>0.49282982791586999</v>
      </c>
      <c r="AE20" s="517">
        <f t="shared" si="1"/>
        <v>0.58880639634494569</v>
      </c>
      <c r="AF20" s="514">
        <v>2636</v>
      </c>
      <c r="AG20" s="515">
        <v>1965</v>
      </c>
      <c r="AH20" s="515">
        <v>1643</v>
      </c>
      <c r="AI20" s="515">
        <v>1077</v>
      </c>
      <c r="AJ20" s="515">
        <v>735</v>
      </c>
      <c r="AK20" s="516">
        <f t="shared" si="2"/>
        <v>0.54809160305343507</v>
      </c>
      <c r="AL20" s="517">
        <f t="shared" si="3"/>
        <v>0.6555082166768107</v>
      </c>
      <c r="AM20" s="514">
        <v>2461</v>
      </c>
      <c r="AN20" s="515">
        <v>1836</v>
      </c>
      <c r="AO20" s="515">
        <v>1563</v>
      </c>
      <c r="AP20" s="515">
        <v>1114</v>
      </c>
      <c r="AQ20" s="515">
        <v>760</v>
      </c>
      <c r="AR20" s="516">
        <f t="shared" si="4"/>
        <v>0.60675381263616557</v>
      </c>
      <c r="AS20" s="517">
        <f t="shared" si="5"/>
        <v>0.71273192578374922</v>
      </c>
      <c r="AT20" s="514">
        <v>2461</v>
      </c>
      <c r="AU20" s="515">
        <v>1839</v>
      </c>
      <c r="AV20" s="515">
        <v>1564</v>
      </c>
      <c r="AW20" s="515">
        <v>1092</v>
      </c>
      <c r="AX20" s="515">
        <v>754</v>
      </c>
      <c r="AY20" s="516">
        <f t="shared" si="6"/>
        <v>0.59380097879282223</v>
      </c>
      <c r="AZ20" s="517">
        <f t="shared" si="7"/>
        <v>0.69820971867007675</v>
      </c>
      <c r="BA20" s="514">
        <v>2361</v>
      </c>
      <c r="BB20" s="515">
        <v>1781</v>
      </c>
      <c r="BC20" s="515">
        <v>1415</v>
      </c>
      <c r="BD20" s="515">
        <v>1018</v>
      </c>
      <c r="BE20" s="515">
        <v>702</v>
      </c>
      <c r="BF20" s="516">
        <f t="shared" si="8"/>
        <v>0.57158899494665916</v>
      </c>
      <c r="BG20" s="517">
        <f t="shared" si="9"/>
        <v>0.719434628975265</v>
      </c>
      <c r="BH20" s="514">
        <v>2587</v>
      </c>
      <c r="BI20" s="515">
        <v>1899</v>
      </c>
      <c r="BJ20" s="515">
        <v>1552</v>
      </c>
      <c r="BK20" s="515">
        <v>1033</v>
      </c>
      <c r="BL20" s="515">
        <v>726</v>
      </c>
      <c r="BM20" s="516">
        <f t="shared" si="10"/>
        <v>0.54397051079515535</v>
      </c>
      <c r="BN20" s="517">
        <f t="shared" si="11"/>
        <v>0.66559278350515461</v>
      </c>
      <c r="BO20" s="514">
        <v>2444</v>
      </c>
      <c r="BP20" s="515">
        <v>1832</v>
      </c>
      <c r="BQ20" s="515">
        <v>1517</v>
      </c>
      <c r="BR20" s="515">
        <v>1044</v>
      </c>
      <c r="BS20" s="515">
        <v>737</v>
      </c>
      <c r="BT20" s="516">
        <f t="shared" si="12"/>
        <v>0.56986899563318782</v>
      </c>
      <c r="BU20" s="517">
        <f t="shared" si="13"/>
        <v>0.6882003955174687</v>
      </c>
      <c r="BV20" s="514">
        <v>2689</v>
      </c>
      <c r="BW20" s="515">
        <v>2022</v>
      </c>
      <c r="BX20" s="515">
        <v>1660</v>
      </c>
      <c r="BY20" s="515">
        <v>1144</v>
      </c>
      <c r="BZ20" s="515">
        <v>809</v>
      </c>
      <c r="CA20" s="516">
        <f t="shared" si="14"/>
        <v>0.56577645895153317</v>
      </c>
      <c r="CB20" s="517">
        <f t="shared" si="15"/>
        <v>0.68915662650602405</v>
      </c>
      <c r="CC20" s="514">
        <v>2617</v>
      </c>
      <c r="CD20" s="515">
        <v>1955</v>
      </c>
      <c r="CE20" s="515">
        <v>1833</v>
      </c>
      <c r="CF20" s="515">
        <v>1018</v>
      </c>
      <c r="CG20" s="515">
        <v>967</v>
      </c>
      <c r="CH20" s="516">
        <f t="shared" si="16"/>
        <v>0.52071611253196926</v>
      </c>
      <c r="CI20" s="517">
        <f t="shared" si="17"/>
        <v>0.55537370430987454</v>
      </c>
      <c r="CJ20" s="514">
        <v>2503</v>
      </c>
      <c r="CK20" s="515">
        <v>1887</v>
      </c>
      <c r="CL20" s="515">
        <v>1729</v>
      </c>
      <c r="CM20" s="515">
        <v>891</v>
      </c>
      <c r="CN20" s="515">
        <v>885</v>
      </c>
      <c r="CO20" s="516">
        <f t="shared" si="18"/>
        <v>0.47217806041335453</v>
      </c>
      <c r="CP20" s="516">
        <f t="shared" si="19"/>
        <v>0.51532677848467323</v>
      </c>
      <c r="CQ20" s="516">
        <v>0.71330153683094855</v>
      </c>
      <c r="CR20" s="517">
        <v>0.77848467322151538</v>
      </c>
      <c r="CS20" s="514">
        <v>2650</v>
      </c>
      <c r="CT20" s="515">
        <v>1942</v>
      </c>
      <c r="CU20" s="515">
        <v>1600</v>
      </c>
      <c r="CV20" s="515">
        <v>733</v>
      </c>
      <c r="CW20" s="515">
        <v>726</v>
      </c>
      <c r="CX20" s="516">
        <f t="shared" si="20"/>
        <v>0.37744593202883625</v>
      </c>
      <c r="CY20" s="516">
        <f t="shared" si="21"/>
        <v>0.458125</v>
      </c>
      <c r="CZ20" s="516">
        <v>0.52317198764160655</v>
      </c>
      <c r="DA20" s="517">
        <v>0.63500000000000001</v>
      </c>
      <c r="DB20" s="514">
        <v>2807</v>
      </c>
      <c r="DC20" s="515">
        <v>2065</v>
      </c>
      <c r="DD20" s="515">
        <v>1735</v>
      </c>
      <c r="DE20" s="515">
        <v>877</v>
      </c>
      <c r="DF20" s="515">
        <v>871</v>
      </c>
      <c r="DG20" s="516">
        <f t="shared" si="22"/>
        <v>0.42469733656174335</v>
      </c>
      <c r="DH20" s="516">
        <f t="shared" si="23"/>
        <v>0.50547550432276656</v>
      </c>
      <c r="DI20" s="516">
        <v>0.661501210653753</v>
      </c>
      <c r="DJ20" s="517">
        <v>0.78731988472622483</v>
      </c>
    </row>
    <row r="21" spans="1:114" s="2" customFormat="1" x14ac:dyDescent="0.25">
      <c r="A21" s="511" t="s">
        <v>554</v>
      </c>
      <c r="B21" s="512" t="s">
        <v>177</v>
      </c>
      <c r="C21" s="513" t="s">
        <v>178</v>
      </c>
      <c r="D21" s="514">
        <v>1611</v>
      </c>
      <c r="E21" s="515">
        <v>1575</v>
      </c>
      <c r="F21" s="515">
        <v>1575</v>
      </c>
      <c r="G21" s="515">
        <v>1165</v>
      </c>
      <c r="H21" s="515">
        <v>778</v>
      </c>
      <c r="I21" s="516">
        <f t="shared" si="24"/>
        <v>0.73968253968253972</v>
      </c>
      <c r="J21" s="517">
        <f t="shared" si="25"/>
        <v>0.73968253968253972</v>
      </c>
      <c r="K21" s="514">
        <v>1473</v>
      </c>
      <c r="L21" s="515">
        <v>1415</v>
      </c>
      <c r="M21" s="515">
        <v>1019</v>
      </c>
      <c r="N21" s="515">
        <v>1019</v>
      </c>
      <c r="O21" s="515">
        <v>655</v>
      </c>
      <c r="P21" s="516">
        <f t="shared" si="26"/>
        <v>0.7201413427561838</v>
      </c>
      <c r="Q21" s="517">
        <f t="shared" si="27"/>
        <v>1</v>
      </c>
      <c r="R21" s="514">
        <v>1133</v>
      </c>
      <c r="S21" s="515">
        <v>1027</v>
      </c>
      <c r="T21" s="515">
        <v>938</v>
      </c>
      <c r="U21" s="515">
        <v>639</v>
      </c>
      <c r="V21" s="515">
        <v>506</v>
      </c>
      <c r="W21" s="516">
        <f t="shared" si="28"/>
        <v>0.62220058422590063</v>
      </c>
      <c r="X21" s="517">
        <f t="shared" si="29"/>
        <v>0.68123667377398722</v>
      </c>
      <c r="Y21" s="514">
        <v>987</v>
      </c>
      <c r="Z21" s="515">
        <v>897</v>
      </c>
      <c r="AA21" s="515">
        <v>819</v>
      </c>
      <c r="AB21" s="515">
        <v>552</v>
      </c>
      <c r="AC21" s="515">
        <v>423</v>
      </c>
      <c r="AD21" s="516">
        <f t="shared" si="0"/>
        <v>0.61538461538461542</v>
      </c>
      <c r="AE21" s="517">
        <f t="shared" si="1"/>
        <v>0.67399267399267404</v>
      </c>
      <c r="AF21" s="514">
        <v>1071</v>
      </c>
      <c r="AG21" s="515">
        <v>963</v>
      </c>
      <c r="AH21" s="515">
        <v>856</v>
      </c>
      <c r="AI21" s="515">
        <v>518</v>
      </c>
      <c r="AJ21" s="515">
        <v>418</v>
      </c>
      <c r="AK21" s="516">
        <f t="shared" si="2"/>
        <v>0.53790238836967808</v>
      </c>
      <c r="AL21" s="517">
        <f t="shared" si="3"/>
        <v>0.60514018691588789</v>
      </c>
      <c r="AM21" s="514">
        <v>1118</v>
      </c>
      <c r="AN21" s="515">
        <v>1024</v>
      </c>
      <c r="AO21" s="515">
        <v>953</v>
      </c>
      <c r="AP21" s="515">
        <v>675</v>
      </c>
      <c r="AQ21" s="515">
        <v>525</v>
      </c>
      <c r="AR21" s="516">
        <f t="shared" si="4"/>
        <v>0.6591796875</v>
      </c>
      <c r="AS21" s="517">
        <f t="shared" si="5"/>
        <v>0.70828961175236094</v>
      </c>
      <c r="AT21" s="514">
        <v>1187</v>
      </c>
      <c r="AU21" s="515">
        <v>1076</v>
      </c>
      <c r="AV21" s="515">
        <v>959</v>
      </c>
      <c r="AW21" s="515">
        <v>635</v>
      </c>
      <c r="AX21" s="515">
        <v>510</v>
      </c>
      <c r="AY21" s="516">
        <f t="shared" si="6"/>
        <v>0.5901486988847584</v>
      </c>
      <c r="AZ21" s="517">
        <f t="shared" si="7"/>
        <v>0.66214807090719496</v>
      </c>
      <c r="BA21" s="514">
        <v>943</v>
      </c>
      <c r="BB21" s="515">
        <v>856</v>
      </c>
      <c r="BC21" s="515">
        <v>714</v>
      </c>
      <c r="BD21" s="515">
        <v>470</v>
      </c>
      <c r="BE21" s="515">
        <v>376</v>
      </c>
      <c r="BF21" s="516">
        <f t="shared" si="8"/>
        <v>0.5490654205607477</v>
      </c>
      <c r="BG21" s="517">
        <f t="shared" si="9"/>
        <v>0.65826330532212884</v>
      </c>
      <c r="BH21" s="514">
        <v>929</v>
      </c>
      <c r="BI21" s="515">
        <v>845</v>
      </c>
      <c r="BJ21" s="515">
        <v>698</v>
      </c>
      <c r="BK21" s="515">
        <v>502</v>
      </c>
      <c r="BL21" s="515">
        <v>417</v>
      </c>
      <c r="BM21" s="516">
        <f t="shared" si="10"/>
        <v>0.59408284023668634</v>
      </c>
      <c r="BN21" s="517">
        <f t="shared" si="11"/>
        <v>0.71919770773638969</v>
      </c>
      <c r="BO21" s="514">
        <v>863</v>
      </c>
      <c r="BP21" s="515">
        <v>785</v>
      </c>
      <c r="BQ21" s="515">
        <v>676</v>
      </c>
      <c r="BR21" s="515">
        <v>488</v>
      </c>
      <c r="BS21" s="515">
        <v>407</v>
      </c>
      <c r="BT21" s="516">
        <f t="shared" si="12"/>
        <v>0.62165605095541399</v>
      </c>
      <c r="BU21" s="517">
        <f t="shared" si="13"/>
        <v>0.72189349112426038</v>
      </c>
      <c r="BV21" s="514">
        <v>921</v>
      </c>
      <c r="BW21" s="515">
        <v>849</v>
      </c>
      <c r="BX21" s="515">
        <v>722</v>
      </c>
      <c r="BY21" s="515">
        <v>435</v>
      </c>
      <c r="BZ21" s="515">
        <v>366</v>
      </c>
      <c r="CA21" s="516">
        <f t="shared" si="14"/>
        <v>0.51236749116607772</v>
      </c>
      <c r="CB21" s="517">
        <f t="shared" si="15"/>
        <v>0.60249307479224379</v>
      </c>
      <c r="CC21" s="514">
        <v>1001</v>
      </c>
      <c r="CD21" s="515">
        <v>896</v>
      </c>
      <c r="CE21" s="515">
        <v>896</v>
      </c>
      <c r="CF21" s="515">
        <v>630</v>
      </c>
      <c r="CG21" s="515">
        <v>530</v>
      </c>
      <c r="CH21" s="516">
        <f t="shared" si="16"/>
        <v>0.703125</v>
      </c>
      <c r="CI21" s="517">
        <f t="shared" si="17"/>
        <v>0.703125</v>
      </c>
      <c r="CJ21" s="514">
        <v>1059</v>
      </c>
      <c r="CK21" s="515">
        <v>965</v>
      </c>
      <c r="CL21" s="515">
        <v>965</v>
      </c>
      <c r="CM21" s="515">
        <v>670</v>
      </c>
      <c r="CN21" s="515">
        <v>563</v>
      </c>
      <c r="CO21" s="516">
        <f t="shared" si="18"/>
        <v>0.69430051813471505</v>
      </c>
      <c r="CP21" s="516">
        <f t="shared" si="19"/>
        <v>0.69430051813471505</v>
      </c>
      <c r="CQ21" s="516">
        <v>0.97616580310880829</v>
      </c>
      <c r="CR21" s="517">
        <v>0.97616580310880829</v>
      </c>
      <c r="CS21" s="514">
        <v>1197</v>
      </c>
      <c r="CT21" s="515">
        <v>1083</v>
      </c>
      <c r="CU21" s="515">
        <v>909</v>
      </c>
      <c r="CV21" s="515">
        <v>599</v>
      </c>
      <c r="CW21" s="515">
        <v>495</v>
      </c>
      <c r="CX21" s="516">
        <f t="shared" si="20"/>
        <v>0.55309325946445065</v>
      </c>
      <c r="CY21" s="516">
        <f t="shared" si="21"/>
        <v>0.65896589658965898</v>
      </c>
      <c r="CZ21" s="516">
        <v>0.55309325946445065</v>
      </c>
      <c r="DA21" s="517">
        <v>0.65896589658965898</v>
      </c>
      <c r="DB21" s="514">
        <v>1159</v>
      </c>
      <c r="DC21" s="515">
        <v>1045</v>
      </c>
      <c r="DD21" s="515">
        <v>701</v>
      </c>
      <c r="DE21" s="515">
        <v>596</v>
      </c>
      <c r="DF21" s="515">
        <v>498</v>
      </c>
      <c r="DG21" s="516">
        <f t="shared" si="22"/>
        <v>0.57033492822966503</v>
      </c>
      <c r="DH21" s="516">
        <f t="shared" si="23"/>
        <v>0.85021398002853066</v>
      </c>
      <c r="DI21" s="516">
        <v>0.57033492822966503</v>
      </c>
      <c r="DJ21" s="517">
        <v>0.85021398002853066</v>
      </c>
    </row>
    <row r="22" spans="1:114" s="2" customFormat="1" x14ac:dyDescent="0.25">
      <c r="A22" s="511" t="s">
        <v>554</v>
      </c>
      <c r="B22" s="512" t="s">
        <v>179</v>
      </c>
      <c r="C22" s="513" t="s">
        <v>180</v>
      </c>
      <c r="D22" s="514">
        <v>4688</v>
      </c>
      <c r="E22" s="515">
        <v>3945</v>
      </c>
      <c r="F22" s="515">
        <v>3370</v>
      </c>
      <c r="G22" s="515">
        <v>1399</v>
      </c>
      <c r="H22" s="515">
        <v>1091</v>
      </c>
      <c r="I22" s="516">
        <f t="shared" si="24"/>
        <v>0.35462610899873259</v>
      </c>
      <c r="J22" s="517">
        <f t="shared" si="25"/>
        <v>0.41513353115727003</v>
      </c>
      <c r="K22" s="514">
        <v>5741</v>
      </c>
      <c r="L22" s="515">
        <v>4656</v>
      </c>
      <c r="M22" s="515">
        <v>4233</v>
      </c>
      <c r="N22" s="515">
        <v>1699</v>
      </c>
      <c r="O22" s="515">
        <v>1391</v>
      </c>
      <c r="P22" s="516">
        <f t="shared" si="26"/>
        <v>0.36490549828178692</v>
      </c>
      <c r="Q22" s="517">
        <f t="shared" si="27"/>
        <v>0.40137018662886842</v>
      </c>
      <c r="R22" s="514">
        <v>6498</v>
      </c>
      <c r="S22" s="515">
        <v>5257</v>
      </c>
      <c r="T22" s="515">
        <v>4698</v>
      </c>
      <c r="U22" s="515">
        <v>1314</v>
      </c>
      <c r="V22" s="515">
        <v>1100</v>
      </c>
      <c r="W22" s="516">
        <f t="shared" si="28"/>
        <v>0.24995244435990108</v>
      </c>
      <c r="X22" s="517">
        <f t="shared" si="29"/>
        <v>0.27969348659003829</v>
      </c>
      <c r="Y22" s="514">
        <v>5839</v>
      </c>
      <c r="Z22" s="515">
        <v>4710</v>
      </c>
      <c r="AA22" s="515">
        <v>4154</v>
      </c>
      <c r="AB22" s="515">
        <v>1274</v>
      </c>
      <c r="AC22" s="515">
        <v>1012</v>
      </c>
      <c r="AD22" s="516">
        <f t="shared" si="0"/>
        <v>0.27048832271762208</v>
      </c>
      <c r="AE22" s="517">
        <f t="shared" si="1"/>
        <v>0.30669234472797302</v>
      </c>
      <c r="AF22" s="514">
        <v>5978</v>
      </c>
      <c r="AG22" s="515">
        <v>4840</v>
      </c>
      <c r="AH22" s="515">
        <v>3987</v>
      </c>
      <c r="AI22" s="515">
        <v>1324</v>
      </c>
      <c r="AJ22" s="515">
        <v>1099</v>
      </c>
      <c r="AK22" s="516">
        <f t="shared" si="2"/>
        <v>0.27355371900826447</v>
      </c>
      <c r="AL22" s="517">
        <f t="shared" si="3"/>
        <v>0.33207925758715828</v>
      </c>
      <c r="AM22" s="514">
        <v>5878</v>
      </c>
      <c r="AN22" s="515">
        <v>4700</v>
      </c>
      <c r="AO22" s="515">
        <v>3735</v>
      </c>
      <c r="AP22" s="515">
        <v>1538</v>
      </c>
      <c r="AQ22" s="515">
        <v>1259</v>
      </c>
      <c r="AR22" s="516">
        <f t="shared" si="4"/>
        <v>0.3272340425531915</v>
      </c>
      <c r="AS22" s="517">
        <f t="shared" si="5"/>
        <v>0.41178045515394912</v>
      </c>
      <c r="AT22" s="514">
        <v>4778</v>
      </c>
      <c r="AU22" s="515">
        <v>3759</v>
      </c>
      <c r="AV22" s="515">
        <v>3195</v>
      </c>
      <c r="AW22" s="515">
        <v>1298</v>
      </c>
      <c r="AX22" s="515">
        <v>1110</v>
      </c>
      <c r="AY22" s="516">
        <f t="shared" si="6"/>
        <v>0.34530460228784249</v>
      </c>
      <c r="AZ22" s="517">
        <f t="shared" si="7"/>
        <v>0.40625978090766823</v>
      </c>
      <c r="BA22" s="514">
        <v>5195</v>
      </c>
      <c r="BB22" s="515">
        <v>4064</v>
      </c>
      <c r="BC22" s="515">
        <v>3379</v>
      </c>
      <c r="BD22" s="515">
        <v>1251</v>
      </c>
      <c r="BE22" s="515">
        <v>1094</v>
      </c>
      <c r="BF22" s="516">
        <f t="shared" si="8"/>
        <v>0.30782480314960631</v>
      </c>
      <c r="BG22" s="517">
        <f t="shared" si="9"/>
        <v>0.37022787807043506</v>
      </c>
      <c r="BH22" s="514">
        <v>5115</v>
      </c>
      <c r="BI22" s="515">
        <v>4067</v>
      </c>
      <c r="BJ22" s="515">
        <v>3164</v>
      </c>
      <c r="BK22" s="515">
        <v>1308</v>
      </c>
      <c r="BL22" s="515">
        <v>1204</v>
      </c>
      <c r="BM22" s="516">
        <f t="shared" si="10"/>
        <v>0.32161298254241455</v>
      </c>
      <c r="BN22" s="517">
        <f t="shared" si="11"/>
        <v>0.41340075853350189</v>
      </c>
      <c r="BO22" s="514">
        <v>4781</v>
      </c>
      <c r="BP22" s="515">
        <v>3757</v>
      </c>
      <c r="BQ22" s="515">
        <v>2890</v>
      </c>
      <c r="BR22" s="515">
        <v>1156</v>
      </c>
      <c r="BS22" s="515">
        <v>1092</v>
      </c>
      <c r="BT22" s="516">
        <f t="shared" si="12"/>
        <v>0.30769230769230771</v>
      </c>
      <c r="BU22" s="517">
        <f t="shared" si="13"/>
        <v>0.4</v>
      </c>
      <c r="BV22" s="514">
        <v>4927</v>
      </c>
      <c r="BW22" s="515">
        <v>3888</v>
      </c>
      <c r="BX22" s="515">
        <v>3138</v>
      </c>
      <c r="BY22" s="515">
        <v>1246</v>
      </c>
      <c r="BZ22" s="515">
        <v>1212</v>
      </c>
      <c r="CA22" s="516">
        <f t="shared" si="14"/>
        <v>0.32047325102880658</v>
      </c>
      <c r="CB22" s="517">
        <f t="shared" si="15"/>
        <v>0.39706819630337797</v>
      </c>
      <c r="CC22" s="514">
        <v>4942</v>
      </c>
      <c r="CD22" s="515">
        <v>3866</v>
      </c>
      <c r="CE22" s="515">
        <v>3290</v>
      </c>
      <c r="CF22" s="515">
        <v>1299</v>
      </c>
      <c r="CG22" s="515">
        <v>1250</v>
      </c>
      <c r="CH22" s="516">
        <f t="shared" si="16"/>
        <v>0.33600620796689085</v>
      </c>
      <c r="CI22" s="517">
        <f t="shared" si="17"/>
        <v>0.39483282674772036</v>
      </c>
      <c r="CJ22" s="514">
        <v>5150</v>
      </c>
      <c r="CK22" s="515">
        <v>4106</v>
      </c>
      <c r="CL22" s="515">
        <v>3353</v>
      </c>
      <c r="CM22" s="515">
        <v>1138</v>
      </c>
      <c r="CN22" s="515">
        <v>1104</v>
      </c>
      <c r="CO22" s="516">
        <f t="shared" si="18"/>
        <v>0.27715538236726739</v>
      </c>
      <c r="CP22" s="516">
        <f t="shared" si="19"/>
        <v>0.33939755442886965</v>
      </c>
      <c r="CQ22" s="516">
        <v>0.33341451534339989</v>
      </c>
      <c r="CR22" s="517">
        <v>0.40829108261258573</v>
      </c>
      <c r="CS22" s="514">
        <v>5890</v>
      </c>
      <c r="CT22" s="515">
        <v>4512</v>
      </c>
      <c r="CU22" s="515">
        <v>3426</v>
      </c>
      <c r="CV22" s="515">
        <v>1205</v>
      </c>
      <c r="CW22" s="515">
        <v>1179</v>
      </c>
      <c r="CX22" s="516">
        <f t="shared" si="20"/>
        <v>0.26706560283687941</v>
      </c>
      <c r="CY22" s="516">
        <f t="shared" si="21"/>
        <v>0.35172212492702859</v>
      </c>
      <c r="CZ22" s="516">
        <v>0.31892730496453903</v>
      </c>
      <c r="DA22" s="517">
        <v>0.42002335084646819</v>
      </c>
      <c r="DB22" s="514">
        <v>6510</v>
      </c>
      <c r="DC22" s="515">
        <v>4915</v>
      </c>
      <c r="DD22" s="515">
        <v>3809</v>
      </c>
      <c r="DE22" s="515">
        <v>1210</v>
      </c>
      <c r="DF22" s="515">
        <v>1182</v>
      </c>
      <c r="DG22" s="516">
        <f t="shared" si="22"/>
        <v>0.24618514750762971</v>
      </c>
      <c r="DH22" s="516">
        <f t="shared" si="23"/>
        <v>0.31766867944342347</v>
      </c>
      <c r="DI22" s="516">
        <v>0.31230925737538151</v>
      </c>
      <c r="DJ22" s="517">
        <v>0.40299291152533473</v>
      </c>
    </row>
    <row r="23" spans="1:114" s="2" customFormat="1" x14ac:dyDescent="0.25">
      <c r="A23" s="519" t="s">
        <v>554</v>
      </c>
      <c r="B23" s="520" t="s">
        <v>181</v>
      </c>
      <c r="C23" s="521" t="s">
        <v>182</v>
      </c>
      <c r="D23" s="522">
        <v>1649</v>
      </c>
      <c r="E23" s="523">
        <v>1479</v>
      </c>
      <c r="F23" s="523">
        <v>1174</v>
      </c>
      <c r="G23" s="523">
        <v>518</v>
      </c>
      <c r="H23" s="523">
        <v>446</v>
      </c>
      <c r="I23" s="524">
        <f t="shared" si="24"/>
        <v>0.35023664638269103</v>
      </c>
      <c r="J23" s="525">
        <f t="shared" si="25"/>
        <v>0.44122657580919933</v>
      </c>
      <c r="K23" s="522">
        <v>1725</v>
      </c>
      <c r="L23" s="523">
        <v>1542</v>
      </c>
      <c r="M23" s="523">
        <v>1259</v>
      </c>
      <c r="N23" s="523">
        <v>546</v>
      </c>
      <c r="O23" s="523">
        <v>478</v>
      </c>
      <c r="P23" s="524">
        <f t="shared" si="26"/>
        <v>0.35408560311284049</v>
      </c>
      <c r="Q23" s="525">
        <f t="shared" si="27"/>
        <v>0.43367752184273234</v>
      </c>
      <c r="R23" s="522">
        <v>1751</v>
      </c>
      <c r="S23" s="523">
        <v>1558</v>
      </c>
      <c r="T23" s="523">
        <v>1310</v>
      </c>
      <c r="U23" s="523">
        <v>524</v>
      </c>
      <c r="V23" s="523">
        <v>480</v>
      </c>
      <c r="W23" s="524">
        <f t="shared" si="28"/>
        <v>0.33632862644415917</v>
      </c>
      <c r="X23" s="525">
        <f t="shared" si="29"/>
        <v>0.4</v>
      </c>
      <c r="Y23" s="522">
        <v>2293</v>
      </c>
      <c r="Z23" s="523">
        <v>1933</v>
      </c>
      <c r="AA23" s="523">
        <v>1699</v>
      </c>
      <c r="AB23" s="523">
        <v>481</v>
      </c>
      <c r="AC23" s="523">
        <v>426</v>
      </c>
      <c r="AD23" s="524">
        <f t="shared" si="0"/>
        <v>0.24883600620796689</v>
      </c>
      <c r="AE23" s="525">
        <f t="shared" si="1"/>
        <v>0.2831077104178929</v>
      </c>
      <c r="AF23" s="522">
        <v>2295</v>
      </c>
      <c r="AG23" s="523">
        <v>1924</v>
      </c>
      <c r="AH23" s="523">
        <v>1671</v>
      </c>
      <c r="AI23" s="523">
        <v>476</v>
      </c>
      <c r="AJ23" s="523">
        <v>425</v>
      </c>
      <c r="AK23" s="524">
        <f t="shared" si="2"/>
        <v>0.24740124740124741</v>
      </c>
      <c r="AL23" s="525">
        <f t="shared" si="3"/>
        <v>0.2848593656493118</v>
      </c>
      <c r="AM23" s="522">
        <v>2356</v>
      </c>
      <c r="AN23" s="523">
        <v>1990</v>
      </c>
      <c r="AO23" s="523">
        <v>1728</v>
      </c>
      <c r="AP23" s="523">
        <v>520</v>
      </c>
      <c r="AQ23" s="523">
        <v>462</v>
      </c>
      <c r="AR23" s="524">
        <f t="shared" si="4"/>
        <v>0.2613065326633166</v>
      </c>
      <c r="AS23" s="525">
        <f t="shared" si="5"/>
        <v>0.30092592592592593</v>
      </c>
      <c r="AT23" s="522">
        <v>2057</v>
      </c>
      <c r="AU23" s="523">
        <v>1732</v>
      </c>
      <c r="AV23" s="523">
        <v>1494</v>
      </c>
      <c r="AW23" s="523">
        <v>517</v>
      </c>
      <c r="AX23" s="523">
        <v>462</v>
      </c>
      <c r="AY23" s="524">
        <f t="shared" si="6"/>
        <v>0.2984988452655889</v>
      </c>
      <c r="AZ23" s="525">
        <f t="shared" si="7"/>
        <v>0.34605087014725566</v>
      </c>
      <c r="BA23" s="522">
        <v>2083</v>
      </c>
      <c r="BB23" s="523">
        <v>1736</v>
      </c>
      <c r="BC23" s="523">
        <v>1445</v>
      </c>
      <c r="BD23" s="523">
        <v>466</v>
      </c>
      <c r="BE23" s="523">
        <v>428</v>
      </c>
      <c r="BF23" s="524">
        <f t="shared" si="8"/>
        <v>0.26843317972350228</v>
      </c>
      <c r="BG23" s="525">
        <f t="shared" si="9"/>
        <v>0.32249134948096886</v>
      </c>
      <c r="BH23" s="522">
        <v>2140</v>
      </c>
      <c r="BI23" s="523">
        <v>1785</v>
      </c>
      <c r="BJ23" s="523">
        <v>1429</v>
      </c>
      <c r="BK23" s="523">
        <v>494</v>
      </c>
      <c r="BL23" s="523">
        <v>453</v>
      </c>
      <c r="BM23" s="524">
        <f t="shared" si="10"/>
        <v>0.27675070028011206</v>
      </c>
      <c r="BN23" s="525">
        <f t="shared" si="11"/>
        <v>0.3456962911126662</v>
      </c>
      <c r="BO23" s="522">
        <v>2056</v>
      </c>
      <c r="BP23" s="523">
        <v>1735</v>
      </c>
      <c r="BQ23" s="523">
        <v>1369</v>
      </c>
      <c r="BR23" s="523">
        <v>500</v>
      </c>
      <c r="BS23" s="523">
        <v>448</v>
      </c>
      <c r="BT23" s="524">
        <f t="shared" si="12"/>
        <v>0.28818443804034583</v>
      </c>
      <c r="BU23" s="525">
        <f t="shared" si="13"/>
        <v>0.36523009495982467</v>
      </c>
      <c r="BV23" s="522">
        <v>2354</v>
      </c>
      <c r="BW23" s="523">
        <v>1872</v>
      </c>
      <c r="BX23" s="523">
        <v>1577</v>
      </c>
      <c r="BY23" s="523">
        <v>496</v>
      </c>
      <c r="BZ23" s="523">
        <v>475</v>
      </c>
      <c r="CA23" s="524">
        <f t="shared" si="14"/>
        <v>0.26495726495726496</v>
      </c>
      <c r="CB23" s="525">
        <f t="shared" si="15"/>
        <v>0.31452124286620164</v>
      </c>
      <c r="CC23" s="522">
        <v>2155</v>
      </c>
      <c r="CD23" s="523">
        <v>1738</v>
      </c>
      <c r="CE23" s="523">
        <v>1440</v>
      </c>
      <c r="CF23" s="523">
        <v>624</v>
      </c>
      <c r="CG23" s="523">
        <v>598</v>
      </c>
      <c r="CH23" s="524">
        <f t="shared" si="16"/>
        <v>0.35903337169159955</v>
      </c>
      <c r="CI23" s="525">
        <f t="shared" si="17"/>
        <v>0.43333333333333335</v>
      </c>
      <c r="CJ23" s="522">
        <v>2275</v>
      </c>
      <c r="CK23" s="523">
        <v>1816</v>
      </c>
      <c r="CL23" s="523">
        <v>1648</v>
      </c>
      <c r="CM23" s="523">
        <v>584</v>
      </c>
      <c r="CN23" s="523">
        <v>562</v>
      </c>
      <c r="CO23" s="524">
        <f t="shared" si="18"/>
        <v>0.32158590308370044</v>
      </c>
      <c r="CP23" s="524">
        <f t="shared" si="19"/>
        <v>0.35436893203883496</v>
      </c>
      <c r="CQ23" s="524">
        <v>0.37665198237885461</v>
      </c>
      <c r="CR23" s="525">
        <v>0.41504854368932037</v>
      </c>
      <c r="CS23" s="522">
        <v>2418</v>
      </c>
      <c r="CT23" s="523">
        <v>1866</v>
      </c>
      <c r="CU23" s="523">
        <v>1538</v>
      </c>
      <c r="CV23" s="523">
        <v>582</v>
      </c>
      <c r="CW23" s="523">
        <v>517</v>
      </c>
      <c r="CX23" s="524">
        <f t="shared" si="20"/>
        <v>0.31189710610932475</v>
      </c>
      <c r="CY23" s="524">
        <f t="shared" si="21"/>
        <v>0.37841352405721718</v>
      </c>
      <c r="CZ23" s="524">
        <v>0.35316184351554125</v>
      </c>
      <c r="DA23" s="525">
        <v>0.42847854356306891</v>
      </c>
      <c r="DB23" s="522">
        <v>2547</v>
      </c>
      <c r="DC23" s="523">
        <v>1968</v>
      </c>
      <c r="DD23" s="523">
        <v>1683</v>
      </c>
      <c r="DE23" s="523">
        <v>663</v>
      </c>
      <c r="DF23" s="523">
        <v>618</v>
      </c>
      <c r="DG23" s="524">
        <f t="shared" si="22"/>
        <v>0.33689024390243905</v>
      </c>
      <c r="DH23" s="524">
        <f t="shared" si="23"/>
        <v>0.39393939393939392</v>
      </c>
      <c r="DI23" s="524">
        <v>0.40447154471544716</v>
      </c>
      <c r="DJ23" s="525">
        <v>0.47296494355317886</v>
      </c>
    </row>
    <row r="24" spans="1:114" s="2" customFormat="1" x14ac:dyDescent="0.25">
      <c r="A24" s="526" t="s">
        <v>183</v>
      </c>
      <c r="B24" s="527" t="s">
        <v>184</v>
      </c>
      <c r="C24" s="528"/>
      <c r="D24" s="499">
        <v>11811</v>
      </c>
      <c r="E24" s="529">
        <v>8374</v>
      </c>
      <c r="F24" s="529">
        <v>7604</v>
      </c>
      <c r="G24" s="529">
        <v>5160</v>
      </c>
      <c r="H24" s="530">
        <v>3782</v>
      </c>
      <c r="I24" s="531">
        <f t="shared" si="24"/>
        <v>0.61619297826606156</v>
      </c>
      <c r="J24" s="532">
        <f t="shared" si="25"/>
        <v>0.67859021567596001</v>
      </c>
      <c r="K24" s="499">
        <v>11466</v>
      </c>
      <c r="L24" s="529">
        <v>8090</v>
      </c>
      <c r="M24" s="529">
        <v>7371</v>
      </c>
      <c r="N24" s="529">
        <v>5162</v>
      </c>
      <c r="O24" s="530">
        <v>3849</v>
      </c>
      <c r="P24" s="531">
        <f t="shared" si="26"/>
        <v>0.63807169344870207</v>
      </c>
      <c r="Q24" s="532">
        <f t="shared" si="27"/>
        <v>0.70031203364536698</v>
      </c>
      <c r="R24" s="499">
        <v>12112</v>
      </c>
      <c r="S24" s="529">
        <v>8398</v>
      </c>
      <c r="T24" s="529">
        <v>7804</v>
      </c>
      <c r="U24" s="529">
        <v>5504</v>
      </c>
      <c r="V24" s="530">
        <v>4017</v>
      </c>
      <c r="W24" s="531">
        <f t="shared" si="28"/>
        <v>0.65539414146225294</v>
      </c>
      <c r="X24" s="532">
        <f t="shared" si="29"/>
        <v>0.70527934392619174</v>
      </c>
      <c r="Y24" s="499">
        <v>11193</v>
      </c>
      <c r="Z24" s="529">
        <v>7901</v>
      </c>
      <c r="AA24" s="529">
        <v>7390</v>
      </c>
      <c r="AB24" s="529">
        <v>5215</v>
      </c>
      <c r="AC24" s="530">
        <v>3842</v>
      </c>
      <c r="AD24" s="531">
        <f t="shared" si="0"/>
        <v>0.66004303252752816</v>
      </c>
      <c r="AE24" s="532">
        <f t="shared" si="1"/>
        <v>0.70568335588633291</v>
      </c>
      <c r="AF24" s="499">
        <v>9788</v>
      </c>
      <c r="AG24" s="529">
        <v>6950</v>
      </c>
      <c r="AH24" s="529">
        <v>6336</v>
      </c>
      <c r="AI24" s="529">
        <v>4535</v>
      </c>
      <c r="AJ24" s="530">
        <v>3390</v>
      </c>
      <c r="AK24" s="531">
        <f t="shared" si="2"/>
        <v>0.65251798561151075</v>
      </c>
      <c r="AL24" s="532">
        <f t="shared" si="3"/>
        <v>0.71575126262626265</v>
      </c>
      <c r="AM24" s="499">
        <v>9389</v>
      </c>
      <c r="AN24" s="529">
        <v>6777</v>
      </c>
      <c r="AO24" s="529">
        <v>6142</v>
      </c>
      <c r="AP24" s="529">
        <v>4182</v>
      </c>
      <c r="AQ24" s="530">
        <v>3214</v>
      </c>
      <c r="AR24" s="531">
        <f t="shared" si="4"/>
        <v>0.61708720672864104</v>
      </c>
      <c r="AS24" s="532">
        <f t="shared" si="5"/>
        <v>0.68088570498209056</v>
      </c>
      <c r="AT24" s="499">
        <v>8504</v>
      </c>
      <c r="AU24" s="529">
        <v>6099</v>
      </c>
      <c r="AV24" s="529">
        <v>5398</v>
      </c>
      <c r="AW24" s="529">
        <v>3671</v>
      </c>
      <c r="AX24" s="530">
        <v>2878</v>
      </c>
      <c r="AY24" s="531">
        <f t="shared" si="6"/>
        <v>0.60190195113953104</v>
      </c>
      <c r="AZ24" s="532">
        <f t="shared" si="7"/>
        <v>0.68006669136717302</v>
      </c>
      <c r="BA24" s="499">
        <v>8074</v>
      </c>
      <c r="BB24" s="529">
        <v>5778</v>
      </c>
      <c r="BC24" s="529">
        <v>5141</v>
      </c>
      <c r="BD24" s="529">
        <v>3605</v>
      </c>
      <c r="BE24" s="530">
        <v>2856</v>
      </c>
      <c r="BF24" s="531">
        <f t="shared" si="8"/>
        <v>0.62391831083419869</v>
      </c>
      <c r="BG24" s="532">
        <f t="shared" si="9"/>
        <v>0.70122544252091035</v>
      </c>
      <c r="BH24" s="499">
        <v>7408</v>
      </c>
      <c r="BI24" s="529">
        <v>5331</v>
      </c>
      <c r="BJ24" s="529">
        <v>4720</v>
      </c>
      <c r="BK24" s="529">
        <v>3395</v>
      </c>
      <c r="BL24" s="530">
        <v>2626</v>
      </c>
      <c r="BM24" s="531">
        <f t="shared" si="10"/>
        <v>0.63684111798912024</v>
      </c>
      <c r="BN24" s="532">
        <f t="shared" si="11"/>
        <v>0.71927966101694918</v>
      </c>
      <c r="BO24" s="499">
        <v>6536</v>
      </c>
      <c r="BP24" s="529">
        <v>4736</v>
      </c>
      <c r="BQ24" s="529">
        <v>4203</v>
      </c>
      <c r="BR24" s="529">
        <v>3110</v>
      </c>
      <c r="BS24" s="530">
        <v>2416</v>
      </c>
      <c r="BT24" s="531">
        <f t="shared" si="12"/>
        <v>0.65667229729729726</v>
      </c>
      <c r="BU24" s="532">
        <f t="shared" si="13"/>
        <v>0.73994765643587912</v>
      </c>
      <c r="BV24" s="499">
        <v>6691</v>
      </c>
      <c r="BW24" s="529">
        <v>4828</v>
      </c>
      <c r="BX24" s="529">
        <v>4304</v>
      </c>
      <c r="BY24" s="529">
        <v>3151</v>
      </c>
      <c r="BZ24" s="530">
        <v>2544</v>
      </c>
      <c r="CA24" s="531">
        <f t="shared" si="14"/>
        <v>0.65265120132560062</v>
      </c>
      <c r="CB24" s="532">
        <f t="shared" si="15"/>
        <v>0.73210966542750933</v>
      </c>
      <c r="CC24" s="499">
        <v>6732</v>
      </c>
      <c r="CD24" s="529">
        <v>4880</v>
      </c>
      <c r="CE24" s="529">
        <v>4553</v>
      </c>
      <c r="CF24" s="529">
        <v>3714</v>
      </c>
      <c r="CG24" s="530">
        <v>2684</v>
      </c>
      <c r="CH24" s="531">
        <f t="shared" si="16"/>
        <v>0.76106557377049178</v>
      </c>
      <c r="CI24" s="532">
        <f t="shared" si="17"/>
        <v>0.81572589501427628</v>
      </c>
      <c r="CJ24" s="499">
        <v>6915</v>
      </c>
      <c r="CK24" s="529">
        <v>4980</v>
      </c>
      <c r="CL24" s="529">
        <v>4658</v>
      </c>
      <c r="CM24" s="529">
        <v>3754</v>
      </c>
      <c r="CN24" s="530">
        <v>2653</v>
      </c>
      <c r="CO24" s="531">
        <f t="shared" si="18"/>
        <v>0.75381526104417673</v>
      </c>
      <c r="CP24" s="676">
        <f t="shared" si="19"/>
        <v>0.80592528982395883</v>
      </c>
      <c r="CQ24" s="531">
        <v>0.79377510040160637</v>
      </c>
      <c r="CR24" s="532">
        <v>0.84864748819235725</v>
      </c>
      <c r="CS24" s="499">
        <v>7426</v>
      </c>
      <c r="CT24" s="529">
        <v>5245</v>
      </c>
      <c r="CU24" s="529">
        <v>4692</v>
      </c>
      <c r="CV24" s="529">
        <v>3700</v>
      </c>
      <c r="CW24" s="530">
        <v>2556</v>
      </c>
      <c r="CX24" s="531">
        <f t="shared" si="20"/>
        <v>0.70543374642516687</v>
      </c>
      <c r="CY24" s="676">
        <f t="shared" si="21"/>
        <v>0.78857630008525148</v>
      </c>
      <c r="CZ24" s="531">
        <v>0.742230695900858</v>
      </c>
      <c r="DA24" s="532">
        <v>0.82971014492753625</v>
      </c>
      <c r="DB24" s="499">
        <v>8376</v>
      </c>
      <c r="DC24" s="529">
        <v>5696</v>
      </c>
      <c r="DD24" s="529">
        <v>5035</v>
      </c>
      <c r="DE24" s="529">
        <v>3758</v>
      </c>
      <c r="DF24" s="530">
        <v>2739</v>
      </c>
      <c r="DG24" s="531">
        <f t="shared" si="22"/>
        <v>0.6597612359550562</v>
      </c>
      <c r="DH24" s="676">
        <f t="shared" si="23"/>
        <v>0.74637537239324725</v>
      </c>
      <c r="DI24" s="531">
        <v>0.7377106741573034</v>
      </c>
      <c r="DJ24" s="532">
        <v>0.83455809334657394</v>
      </c>
    </row>
    <row r="25" spans="1:114" s="2" customFormat="1" x14ac:dyDescent="0.25">
      <c r="A25" s="504" t="s">
        <v>183</v>
      </c>
      <c r="B25" s="505" t="s">
        <v>185</v>
      </c>
      <c r="C25" s="506" t="s">
        <v>186</v>
      </c>
      <c r="D25" s="507">
        <v>2170</v>
      </c>
      <c r="E25" s="508">
        <v>1723</v>
      </c>
      <c r="F25" s="508">
        <v>1520</v>
      </c>
      <c r="G25" s="508">
        <v>794</v>
      </c>
      <c r="H25" s="508">
        <v>642</v>
      </c>
      <c r="I25" s="509">
        <f t="shared" si="24"/>
        <v>0.4608241439349971</v>
      </c>
      <c r="J25" s="510">
        <f t="shared" si="25"/>
        <v>0.52236842105263159</v>
      </c>
      <c r="K25" s="507">
        <v>2357</v>
      </c>
      <c r="L25" s="508">
        <v>1822</v>
      </c>
      <c r="M25" s="508">
        <v>1586</v>
      </c>
      <c r="N25" s="508">
        <v>785</v>
      </c>
      <c r="O25" s="508">
        <v>634</v>
      </c>
      <c r="P25" s="509">
        <f t="shared" si="26"/>
        <v>0.43084522502744238</v>
      </c>
      <c r="Q25" s="510">
        <f t="shared" si="27"/>
        <v>0.49495586380832285</v>
      </c>
      <c r="R25" s="507">
        <v>2087</v>
      </c>
      <c r="S25" s="508">
        <v>1619</v>
      </c>
      <c r="T25" s="508">
        <v>1434</v>
      </c>
      <c r="U25" s="508">
        <v>875</v>
      </c>
      <c r="V25" s="508">
        <v>680</v>
      </c>
      <c r="W25" s="509">
        <f t="shared" si="28"/>
        <v>0.54045707226683137</v>
      </c>
      <c r="X25" s="510">
        <f t="shared" si="29"/>
        <v>0.61018131101813111</v>
      </c>
      <c r="Y25" s="507">
        <v>1984</v>
      </c>
      <c r="Z25" s="508">
        <v>1526</v>
      </c>
      <c r="AA25" s="508">
        <v>1344</v>
      </c>
      <c r="AB25" s="508">
        <v>886</v>
      </c>
      <c r="AC25" s="508">
        <v>719</v>
      </c>
      <c r="AD25" s="509">
        <f t="shared" si="0"/>
        <v>0.58060288335517696</v>
      </c>
      <c r="AE25" s="510">
        <f t="shared" si="1"/>
        <v>0.65922619047619047</v>
      </c>
      <c r="AF25" s="507">
        <v>2005</v>
      </c>
      <c r="AG25" s="508">
        <v>1583</v>
      </c>
      <c r="AH25" s="508">
        <v>1323</v>
      </c>
      <c r="AI25" s="508">
        <v>811</v>
      </c>
      <c r="AJ25" s="508">
        <v>668</v>
      </c>
      <c r="AK25" s="509">
        <f t="shared" si="2"/>
        <v>0.51231838281743525</v>
      </c>
      <c r="AL25" s="510">
        <f t="shared" si="3"/>
        <v>0.6130007558578987</v>
      </c>
      <c r="AM25" s="507">
        <v>1743</v>
      </c>
      <c r="AN25" s="508">
        <v>1375</v>
      </c>
      <c r="AO25" s="508">
        <v>1212</v>
      </c>
      <c r="AP25" s="508">
        <v>941</v>
      </c>
      <c r="AQ25" s="508">
        <v>714</v>
      </c>
      <c r="AR25" s="509">
        <f t="shared" si="4"/>
        <v>0.6843636363636364</v>
      </c>
      <c r="AS25" s="510">
        <f t="shared" si="5"/>
        <v>0.77640264026402639</v>
      </c>
      <c r="AT25" s="507">
        <v>1780</v>
      </c>
      <c r="AU25" s="508">
        <v>1377</v>
      </c>
      <c r="AV25" s="508">
        <v>1199</v>
      </c>
      <c r="AW25" s="508">
        <v>868</v>
      </c>
      <c r="AX25" s="508">
        <v>703</v>
      </c>
      <c r="AY25" s="509">
        <f t="shared" si="6"/>
        <v>0.63035584604212058</v>
      </c>
      <c r="AZ25" s="510">
        <f t="shared" si="7"/>
        <v>0.72393661384487074</v>
      </c>
      <c r="BA25" s="507">
        <v>1804</v>
      </c>
      <c r="BB25" s="508">
        <v>1400</v>
      </c>
      <c r="BC25" s="508">
        <v>1252</v>
      </c>
      <c r="BD25" s="508">
        <v>862</v>
      </c>
      <c r="BE25" s="508">
        <v>663</v>
      </c>
      <c r="BF25" s="509">
        <f t="shared" si="8"/>
        <v>0.61571428571428577</v>
      </c>
      <c r="BG25" s="510">
        <f t="shared" si="9"/>
        <v>0.68849840255591055</v>
      </c>
      <c r="BH25" s="507">
        <v>1638</v>
      </c>
      <c r="BI25" s="508">
        <v>1282</v>
      </c>
      <c r="BJ25" s="508">
        <v>1102</v>
      </c>
      <c r="BK25" s="508">
        <v>744</v>
      </c>
      <c r="BL25" s="508">
        <v>561</v>
      </c>
      <c r="BM25" s="509">
        <f t="shared" si="10"/>
        <v>0.58034321372854913</v>
      </c>
      <c r="BN25" s="510">
        <f t="shared" si="11"/>
        <v>0.67513611615245006</v>
      </c>
      <c r="BO25" s="507">
        <v>1155</v>
      </c>
      <c r="BP25" s="508">
        <v>923</v>
      </c>
      <c r="BQ25" s="508">
        <v>819</v>
      </c>
      <c r="BR25" s="508">
        <v>616</v>
      </c>
      <c r="BS25" s="508">
        <v>466</v>
      </c>
      <c r="BT25" s="509">
        <f t="shared" si="12"/>
        <v>0.66738894907908997</v>
      </c>
      <c r="BU25" s="510">
        <f t="shared" si="13"/>
        <v>0.75213675213675213</v>
      </c>
      <c r="BV25" s="507">
        <v>1304</v>
      </c>
      <c r="BW25" s="508">
        <v>1036</v>
      </c>
      <c r="BX25" s="508">
        <v>910</v>
      </c>
      <c r="BY25" s="508">
        <v>659</v>
      </c>
      <c r="BZ25" s="508">
        <v>503</v>
      </c>
      <c r="CA25" s="509">
        <f t="shared" si="14"/>
        <v>0.63610038610038611</v>
      </c>
      <c r="CB25" s="510">
        <f t="shared" si="15"/>
        <v>0.72417582417582416</v>
      </c>
      <c r="CC25" s="507">
        <v>1271</v>
      </c>
      <c r="CD25" s="508">
        <v>1008</v>
      </c>
      <c r="CE25" s="508">
        <v>961</v>
      </c>
      <c r="CF25" s="508">
        <v>840</v>
      </c>
      <c r="CG25" s="508">
        <v>509</v>
      </c>
      <c r="CH25" s="509">
        <f t="shared" si="16"/>
        <v>0.83333333333333337</v>
      </c>
      <c r="CI25" s="510">
        <f t="shared" si="17"/>
        <v>0.87408949011446413</v>
      </c>
      <c r="CJ25" s="507">
        <v>1248</v>
      </c>
      <c r="CK25" s="508">
        <v>989</v>
      </c>
      <c r="CL25" s="508">
        <v>969</v>
      </c>
      <c r="CM25" s="508">
        <v>838</v>
      </c>
      <c r="CN25" s="508">
        <v>559</v>
      </c>
      <c r="CO25" s="509">
        <f t="shared" si="18"/>
        <v>0.84732052578361983</v>
      </c>
      <c r="CP25" s="509">
        <f t="shared" si="19"/>
        <v>0.86480908152734781</v>
      </c>
      <c r="CQ25" s="509">
        <v>0.84732052578361983</v>
      </c>
      <c r="CR25" s="510">
        <v>0.86480908152734781</v>
      </c>
      <c r="CS25" s="507">
        <v>1265</v>
      </c>
      <c r="CT25" s="508">
        <v>958</v>
      </c>
      <c r="CU25" s="508">
        <v>846</v>
      </c>
      <c r="CV25" s="508">
        <v>708</v>
      </c>
      <c r="CW25" s="508">
        <v>455</v>
      </c>
      <c r="CX25" s="509">
        <f t="shared" si="20"/>
        <v>0.73903966597077242</v>
      </c>
      <c r="CY25" s="509">
        <f t="shared" si="21"/>
        <v>0.83687943262411346</v>
      </c>
      <c r="CZ25" s="509">
        <v>0.73903966597077242</v>
      </c>
      <c r="DA25" s="510">
        <v>0.83687943262411346</v>
      </c>
      <c r="DB25" s="507">
        <v>1486</v>
      </c>
      <c r="DC25" s="508">
        <v>1110</v>
      </c>
      <c r="DD25" s="508">
        <v>961</v>
      </c>
      <c r="DE25" s="508">
        <v>775</v>
      </c>
      <c r="DF25" s="508">
        <v>539</v>
      </c>
      <c r="DG25" s="509">
        <f t="shared" si="22"/>
        <v>0.69819819819819817</v>
      </c>
      <c r="DH25" s="509">
        <f t="shared" si="23"/>
        <v>0.80645161290322576</v>
      </c>
      <c r="DI25" s="509">
        <v>0.69819819819819817</v>
      </c>
      <c r="DJ25" s="510">
        <v>0.80645161290322576</v>
      </c>
    </row>
    <row r="26" spans="1:114" s="2" customFormat="1" x14ac:dyDescent="0.25">
      <c r="A26" s="504" t="s">
        <v>183</v>
      </c>
      <c r="B26" s="505" t="s">
        <v>187</v>
      </c>
      <c r="C26" s="506" t="s">
        <v>162</v>
      </c>
      <c r="D26" s="514">
        <v>1028</v>
      </c>
      <c r="E26" s="515">
        <v>839</v>
      </c>
      <c r="F26" s="515">
        <v>786</v>
      </c>
      <c r="G26" s="515">
        <v>545</v>
      </c>
      <c r="H26" s="515">
        <v>306</v>
      </c>
      <c r="I26" s="516">
        <f t="shared" si="24"/>
        <v>0.64958283671036954</v>
      </c>
      <c r="J26" s="517">
        <f t="shared" si="25"/>
        <v>0.69338422391857502</v>
      </c>
      <c r="K26" s="514">
        <v>1003</v>
      </c>
      <c r="L26" s="515">
        <v>833</v>
      </c>
      <c r="M26" s="515">
        <v>788</v>
      </c>
      <c r="N26" s="515">
        <v>469</v>
      </c>
      <c r="O26" s="515">
        <v>283</v>
      </c>
      <c r="P26" s="516">
        <f t="shared" si="26"/>
        <v>0.56302521008403361</v>
      </c>
      <c r="Q26" s="517">
        <f t="shared" si="27"/>
        <v>0.59517766497461932</v>
      </c>
      <c r="R26" s="514">
        <v>1021</v>
      </c>
      <c r="S26" s="515">
        <v>814</v>
      </c>
      <c r="T26" s="515">
        <v>741</v>
      </c>
      <c r="U26" s="515">
        <v>497</v>
      </c>
      <c r="V26" s="515">
        <v>275</v>
      </c>
      <c r="W26" s="516">
        <f t="shared" si="28"/>
        <v>0.61056511056511054</v>
      </c>
      <c r="X26" s="517">
        <f t="shared" si="29"/>
        <v>0.67071524966261808</v>
      </c>
      <c r="Y26" s="514">
        <v>875</v>
      </c>
      <c r="Z26" s="515">
        <v>710</v>
      </c>
      <c r="AA26" s="515">
        <v>710</v>
      </c>
      <c r="AB26" s="515">
        <v>449</v>
      </c>
      <c r="AC26" s="515">
        <v>264</v>
      </c>
      <c r="AD26" s="516">
        <f t="shared" si="0"/>
        <v>0.63239436619718314</v>
      </c>
      <c r="AE26" s="517">
        <f t="shared" si="1"/>
        <v>0.63239436619718314</v>
      </c>
      <c r="AF26" s="514">
        <v>741</v>
      </c>
      <c r="AG26" s="515">
        <v>647</v>
      </c>
      <c r="AH26" s="515">
        <v>511</v>
      </c>
      <c r="AI26" s="515">
        <v>405</v>
      </c>
      <c r="AJ26" s="515">
        <v>247</v>
      </c>
      <c r="AK26" s="516">
        <f t="shared" si="2"/>
        <v>0.62596599690880994</v>
      </c>
      <c r="AL26" s="517">
        <f t="shared" si="3"/>
        <v>0.79256360078277888</v>
      </c>
      <c r="AM26" s="514">
        <v>677</v>
      </c>
      <c r="AN26" s="515">
        <v>583</v>
      </c>
      <c r="AO26" s="515">
        <v>474</v>
      </c>
      <c r="AP26" s="515">
        <v>351</v>
      </c>
      <c r="AQ26" s="515">
        <v>210</v>
      </c>
      <c r="AR26" s="516">
        <f t="shared" si="4"/>
        <v>0.60205831903945106</v>
      </c>
      <c r="AS26" s="517">
        <f t="shared" si="5"/>
        <v>0.740506329113924</v>
      </c>
      <c r="AT26" s="514">
        <v>639</v>
      </c>
      <c r="AU26" s="515">
        <v>542</v>
      </c>
      <c r="AV26" s="515">
        <v>428</v>
      </c>
      <c r="AW26" s="515">
        <v>341</v>
      </c>
      <c r="AX26" s="515">
        <v>203</v>
      </c>
      <c r="AY26" s="516">
        <f t="shared" si="6"/>
        <v>0.62915129151291516</v>
      </c>
      <c r="AZ26" s="517">
        <f t="shared" si="7"/>
        <v>0.79672897196261683</v>
      </c>
      <c r="BA26" s="514">
        <v>583</v>
      </c>
      <c r="BB26" s="515">
        <v>497</v>
      </c>
      <c r="BC26" s="515">
        <v>373</v>
      </c>
      <c r="BD26" s="515">
        <v>301</v>
      </c>
      <c r="BE26" s="515">
        <v>188</v>
      </c>
      <c r="BF26" s="516">
        <f t="shared" si="8"/>
        <v>0.60563380281690138</v>
      </c>
      <c r="BG26" s="517">
        <f t="shared" si="9"/>
        <v>0.806970509383378</v>
      </c>
      <c r="BH26" s="514">
        <v>471</v>
      </c>
      <c r="BI26" s="515">
        <v>414</v>
      </c>
      <c r="BJ26" s="515">
        <v>312</v>
      </c>
      <c r="BK26" s="515">
        <v>236</v>
      </c>
      <c r="BL26" s="515">
        <v>141</v>
      </c>
      <c r="BM26" s="516">
        <f t="shared" si="10"/>
        <v>0.57004830917874394</v>
      </c>
      <c r="BN26" s="517">
        <f t="shared" si="11"/>
        <v>0.75641025641025639</v>
      </c>
      <c r="BO26" s="514">
        <v>528</v>
      </c>
      <c r="BP26" s="515">
        <v>438</v>
      </c>
      <c r="BQ26" s="515">
        <v>358</v>
      </c>
      <c r="BR26" s="515">
        <v>281</v>
      </c>
      <c r="BS26" s="515">
        <v>166</v>
      </c>
      <c r="BT26" s="516">
        <f t="shared" si="12"/>
        <v>0.64155251141552516</v>
      </c>
      <c r="BU26" s="517">
        <f t="shared" si="13"/>
        <v>0.78491620111731841</v>
      </c>
      <c r="BV26" s="514">
        <v>424</v>
      </c>
      <c r="BW26" s="515">
        <v>370</v>
      </c>
      <c r="BX26" s="515">
        <v>286</v>
      </c>
      <c r="BY26" s="515">
        <v>222</v>
      </c>
      <c r="BZ26" s="515">
        <v>140</v>
      </c>
      <c r="CA26" s="516">
        <f t="shared" si="14"/>
        <v>0.6</v>
      </c>
      <c r="CB26" s="517">
        <f t="shared" si="15"/>
        <v>0.77622377622377625</v>
      </c>
      <c r="CC26" s="514">
        <v>619</v>
      </c>
      <c r="CD26" s="515">
        <v>522</v>
      </c>
      <c r="CE26" s="515">
        <v>519</v>
      </c>
      <c r="CF26" s="515">
        <v>378</v>
      </c>
      <c r="CG26" s="515">
        <v>282</v>
      </c>
      <c r="CH26" s="516">
        <f t="shared" si="16"/>
        <v>0.72413793103448276</v>
      </c>
      <c r="CI26" s="517">
        <f t="shared" si="17"/>
        <v>0.72832369942196529</v>
      </c>
      <c r="CJ26" s="514">
        <v>716</v>
      </c>
      <c r="CK26" s="515">
        <v>603</v>
      </c>
      <c r="CL26" s="515">
        <v>596</v>
      </c>
      <c r="CM26" s="515">
        <v>427</v>
      </c>
      <c r="CN26" s="515">
        <v>315</v>
      </c>
      <c r="CO26" s="516">
        <f t="shared" si="18"/>
        <v>0.70812603648424544</v>
      </c>
      <c r="CP26" s="516">
        <f t="shared" si="19"/>
        <v>0.71644295302013428</v>
      </c>
      <c r="CQ26" s="516">
        <v>0.96683250414593702</v>
      </c>
      <c r="CR26" s="517">
        <v>0.97818791946308725</v>
      </c>
      <c r="CS26" s="514">
        <v>868</v>
      </c>
      <c r="CT26" s="515">
        <v>721</v>
      </c>
      <c r="CU26" s="515">
        <v>575</v>
      </c>
      <c r="CV26" s="515">
        <v>442</v>
      </c>
      <c r="CW26" s="515">
        <v>265</v>
      </c>
      <c r="CX26" s="516">
        <f t="shared" si="20"/>
        <v>0.61303744798890425</v>
      </c>
      <c r="CY26" s="516">
        <f t="shared" si="21"/>
        <v>0.768695652173913</v>
      </c>
      <c r="CZ26" s="516">
        <v>0.73647711511789182</v>
      </c>
      <c r="DA26" s="517">
        <v>0.92347826086956519</v>
      </c>
      <c r="DB26" s="514">
        <v>1043</v>
      </c>
      <c r="DC26" s="515">
        <v>841</v>
      </c>
      <c r="DD26" s="515">
        <v>676</v>
      </c>
      <c r="DE26" s="515">
        <v>516</v>
      </c>
      <c r="DF26" s="515">
        <v>354</v>
      </c>
      <c r="DG26" s="516">
        <f t="shared" si="22"/>
        <v>0.61355529131985731</v>
      </c>
      <c r="DH26" s="516">
        <f t="shared" si="23"/>
        <v>0.76331360946745563</v>
      </c>
      <c r="DI26" s="516">
        <v>0.78953626634958385</v>
      </c>
      <c r="DJ26" s="517">
        <v>0.98224852071005919</v>
      </c>
    </row>
    <row r="27" spans="1:114" s="2" customFormat="1" x14ac:dyDescent="0.25">
      <c r="A27" s="511" t="s">
        <v>183</v>
      </c>
      <c r="B27" s="512" t="s">
        <v>188</v>
      </c>
      <c r="C27" s="513" t="s">
        <v>189</v>
      </c>
      <c r="D27" s="514">
        <v>1646</v>
      </c>
      <c r="E27" s="515">
        <v>1373</v>
      </c>
      <c r="F27" s="515">
        <v>1373</v>
      </c>
      <c r="G27" s="515">
        <v>1194</v>
      </c>
      <c r="H27" s="515">
        <v>790</v>
      </c>
      <c r="I27" s="516">
        <f t="shared" si="24"/>
        <v>0.86962855061908229</v>
      </c>
      <c r="J27" s="517">
        <f t="shared" si="25"/>
        <v>0.86962855061908229</v>
      </c>
      <c r="K27" s="514">
        <v>1469</v>
      </c>
      <c r="L27" s="515">
        <v>1228</v>
      </c>
      <c r="M27" s="515">
        <v>1228</v>
      </c>
      <c r="N27" s="515">
        <v>1089</v>
      </c>
      <c r="O27" s="515">
        <v>700</v>
      </c>
      <c r="P27" s="516">
        <f t="shared" si="26"/>
        <v>0.8868078175895765</v>
      </c>
      <c r="Q27" s="517">
        <f t="shared" si="27"/>
        <v>0.8868078175895765</v>
      </c>
      <c r="R27" s="514">
        <v>1239</v>
      </c>
      <c r="S27" s="515">
        <v>1022</v>
      </c>
      <c r="T27" s="515">
        <v>1022</v>
      </c>
      <c r="U27" s="515">
        <v>1017</v>
      </c>
      <c r="V27" s="515">
        <v>609</v>
      </c>
      <c r="W27" s="516">
        <f t="shared" si="28"/>
        <v>0.99510763209393349</v>
      </c>
      <c r="X27" s="517">
        <f t="shared" si="29"/>
        <v>0.99510763209393349</v>
      </c>
      <c r="Y27" s="514">
        <v>1162</v>
      </c>
      <c r="Z27" s="515">
        <v>968</v>
      </c>
      <c r="AA27" s="515">
        <v>968</v>
      </c>
      <c r="AB27" s="515">
        <v>940</v>
      </c>
      <c r="AC27" s="515">
        <v>620</v>
      </c>
      <c r="AD27" s="516">
        <f t="shared" si="0"/>
        <v>0.97107438016528924</v>
      </c>
      <c r="AE27" s="517">
        <f t="shared" si="1"/>
        <v>0.97107438016528924</v>
      </c>
      <c r="AF27" s="514">
        <v>966</v>
      </c>
      <c r="AG27" s="515">
        <v>805</v>
      </c>
      <c r="AH27" s="515">
        <v>805</v>
      </c>
      <c r="AI27" s="515">
        <v>717</v>
      </c>
      <c r="AJ27" s="515">
        <v>465</v>
      </c>
      <c r="AK27" s="516">
        <f t="shared" si="2"/>
        <v>0.89068322981366455</v>
      </c>
      <c r="AL27" s="517">
        <f t="shared" si="3"/>
        <v>0.89068322981366455</v>
      </c>
      <c r="AM27" s="514">
        <v>857</v>
      </c>
      <c r="AN27" s="515">
        <v>699</v>
      </c>
      <c r="AO27" s="515">
        <v>699</v>
      </c>
      <c r="AP27" s="515">
        <v>402</v>
      </c>
      <c r="AQ27" s="515">
        <v>391</v>
      </c>
      <c r="AR27" s="516">
        <f t="shared" si="4"/>
        <v>0.57510729613733902</v>
      </c>
      <c r="AS27" s="517">
        <f t="shared" si="5"/>
        <v>0.57510729613733902</v>
      </c>
      <c r="AT27" s="514">
        <v>754</v>
      </c>
      <c r="AU27" s="515">
        <v>625</v>
      </c>
      <c r="AV27" s="515">
        <v>625</v>
      </c>
      <c r="AW27" s="515">
        <v>438</v>
      </c>
      <c r="AX27" s="515">
        <v>346</v>
      </c>
      <c r="AY27" s="516">
        <f t="shared" si="6"/>
        <v>0.70079999999999998</v>
      </c>
      <c r="AZ27" s="517">
        <f t="shared" si="7"/>
        <v>0.70079999999999998</v>
      </c>
      <c r="BA27" s="514">
        <v>712</v>
      </c>
      <c r="BB27" s="515">
        <v>613</v>
      </c>
      <c r="BC27" s="515">
        <v>613</v>
      </c>
      <c r="BD27" s="515">
        <v>498</v>
      </c>
      <c r="BE27" s="515">
        <v>411</v>
      </c>
      <c r="BF27" s="516">
        <f t="shared" si="8"/>
        <v>0.81239804241435565</v>
      </c>
      <c r="BG27" s="517">
        <f t="shared" si="9"/>
        <v>0.81239804241435565</v>
      </c>
      <c r="BH27" s="514">
        <v>631</v>
      </c>
      <c r="BI27" s="515">
        <v>536</v>
      </c>
      <c r="BJ27" s="515">
        <v>536</v>
      </c>
      <c r="BK27" s="515">
        <v>426</v>
      </c>
      <c r="BL27" s="515">
        <v>339</v>
      </c>
      <c r="BM27" s="516">
        <f t="shared" si="10"/>
        <v>0.79477611940298509</v>
      </c>
      <c r="BN27" s="517">
        <f t="shared" si="11"/>
        <v>0.79477611940298509</v>
      </c>
      <c r="BO27" s="514">
        <v>541</v>
      </c>
      <c r="BP27" s="515">
        <v>475</v>
      </c>
      <c r="BQ27" s="515">
        <v>475</v>
      </c>
      <c r="BR27" s="515">
        <v>375</v>
      </c>
      <c r="BS27" s="515">
        <v>302</v>
      </c>
      <c r="BT27" s="516">
        <f t="shared" si="12"/>
        <v>0.78947368421052633</v>
      </c>
      <c r="BU27" s="517">
        <f t="shared" si="13"/>
        <v>0.78947368421052633</v>
      </c>
      <c r="BV27" s="514">
        <v>513</v>
      </c>
      <c r="BW27" s="515">
        <v>439</v>
      </c>
      <c r="BX27" s="515">
        <v>439</v>
      </c>
      <c r="BY27" s="515">
        <v>337</v>
      </c>
      <c r="BZ27" s="515">
        <v>288</v>
      </c>
      <c r="CA27" s="516">
        <f t="shared" si="14"/>
        <v>0.76765375854214124</v>
      </c>
      <c r="CB27" s="517">
        <f t="shared" si="15"/>
        <v>0.76765375854214124</v>
      </c>
      <c r="CC27" s="514">
        <v>493</v>
      </c>
      <c r="CD27" s="515">
        <v>427</v>
      </c>
      <c r="CE27" s="515">
        <v>427</v>
      </c>
      <c r="CF27" s="515">
        <v>427</v>
      </c>
      <c r="CG27" s="515">
        <v>297</v>
      </c>
      <c r="CH27" s="516">
        <f t="shared" si="16"/>
        <v>1</v>
      </c>
      <c r="CI27" s="517">
        <f t="shared" si="17"/>
        <v>1</v>
      </c>
      <c r="CJ27" s="514">
        <v>586</v>
      </c>
      <c r="CK27" s="515">
        <v>509</v>
      </c>
      <c r="CL27" s="515">
        <v>509</v>
      </c>
      <c r="CM27" s="515">
        <v>509</v>
      </c>
      <c r="CN27" s="515">
        <v>352</v>
      </c>
      <c r="CO27" s="516">
        <f t="shared" si="18"/>
        <v>1</v>
      </c>
      <c r="CP27" s="516">
        <f t="shared" si="19"/>
        <v>1</v>
      </c>
      <c r="CQ27" s="516">
        <v>1</v>
      </c>
      <c r="CR27" s="517">
        <v>1</v>
      </c>
      <c r="CS27" s="514">
        <v>725</v>
      </c>
      <c r="CT27" s="515">
        <v>613</v>
      </c>
      <c r="CU27" s="515">
        <v>613</v>
      </c>
      <c r="CV27" s="515">
        <v>613</v>
      </c>
      <c r="CW27" s="515">
        <v>398</v>
      </c>
      <c r="CX27" s="516">
        <f t="shared" si="20"/>
        <v>1</v>
      </c>
      <c r="CY27" s="516">
        <f t="shared" si="21"/>
        <v>1</v>
      </c>
      <c r="CZ27" s="516">
        <v>1</v>
      </c>
      <c r="DA27" s="517">
        <v>1</v>
      </c>
      <c r="DB27" s="514">
        <v>669</v>
      </c>
      <c r="DC27" s="515">
        <v>570</v>
      </c>
      <c r="DD27" s="515">
        <v>570</v>
      </c>
      <c r="DE27" s="515">
        <v>570</v>
      </c>
      <c r="DF27" s="515">
        <v>330</v>
      </c>
      <c r="DG27" s="516">
        <f t="shared" si="22"/>
        <v>1</v>
      </c>
      <c r="DH27" s="516">
        <f t="shared" si="23"/>
        <v>1</v>
      </c>
      <c r="DI27" s="516">
        <v>1</v>
      </c>
      <c r="DJ27" s="517">
        <v>1</v>
      </c>
    </row>
    <row r="28" spans="1:114" s="2" customFormat="1" x14ac:dyDescent="0.25">
      <c r="A28" s="511" t="s">
        <v>183</v>
      </c>
      <c r="B28" s="512" t="s">
        <v>190</v>
      </c>
      <c r="C28" s="513" t="s">
        <v>191</v>
      </c>
      <c r="D28" s="514">
        <v>670</v>
      </c>
      <c r="E28" s="515">
        <v>613</v>
      </c>
      <c r="F28" s="515">
        <v>526</v>
      </c>
      <c r="G28" s="515">
        <v>298</v>
      </c>
      <c r="H28" s="515">
        <v>245</v>
      </c>
      <c r="I28" s="516">
        <f t="shared" si="24"/>
        <v>0.48613376835236544</v>
      </c>
      <c r="J28" s="517">
        <f t="shared" si="25"/>
        <v>0.56653992395437258</v>
      </c>
      <c r="K28" s="514">
        <v>549</v>
      </c>
      <c r="L28" s="515">
        <v>501</v>
      </c>
      <c r="M28" s="515">
        <v>423</v>
      </c>
      <c r="N28" s="515">
        <v>272</v>
      </c>
      <c r="O28" s="515">
        <v>223</v>
      </c>
      <c r="P28" s="516">
        <f t="shared" si="26"/>
        <v>0.54291417165668665</v>
      </c>
      <c r="Q28" s="517">
        <f t="shared" si="27"/>
        <v>0.64302600472813243</v>
      </c>
      <c r="R28" s="514">
        <v>571</v>
      </c>
      <c r="S28" s="515">
        <v>507</v>
      </c>
      <c r="T28" s="515">
        <v>435</v>
      </c>
      <c r="U28" s="515">
        <v>288</v>
      </c>
      <c r="V28" s="515">
        <v>221</v>
      </c>
      <c r="W28" s="516">
        <f t="shared" si="28"/>
        <v>0.56804733727810652</v>
      </c>
      <c r="X28" s="517">
        <f t="shared" si="29"/>
        <v>0.66206896551724137</v>
      </c>
      <c r="Y28" s="514">
        <v>616</v>
      </c>
      <c r="Z28" s="515">
        <v>563</v>
      </c>
      <c r="AA28" s="515">
        <v>466</v>
      </c>
      <c r="AB28" s="515">
        <v>304</v>
      </c>
      <c r="AC28" s="515">
        <v>248</v>
      </c>
      <c r="AD28" s="516">
        <f t="shared" si="0"/>
        <v>0.53996447602131437</v>
      </c>
      <c r="AE28" s="517">
        <f t="shared" si="1"/>
        <v>0.6523605150214592</v>
      </c>
      <c r="AF28" s="514">
        <v>584</v>
      </c>
      <c r="AG28" s="515">
        <v>530</v>
      </c>
      <c r="AH28" s="515">
        <v>438</v>
      </c>
      <c r="AI28" s="515">
        <v>278</v>
      </c>
      <c r="AJ28" s="515">
        <v>229</v>
      </c>
      <c r="AK28" s="516">
        <f t="shared" si="2"/>
        <v>0.52452830188679245</v>
      </c>
      <c r="AL28" s="517">
        <f t="shared" si="3"/>
        <v>0.63470319634703198</v>
      </c>
      <c r="AM28" s="514">
        <v>510</v>
      </c>
      <c r="AN28" s="515">
        <v>474</v>
      </c>
      <c r="AO28" s="515">
        <v>361</v>
      </c>
      <c r="AP28" s="515">
        <v>246</v>
      </c>
      <c r="AQ28" s="515">
        <v>194</v>
      </c>
      <c r="AR28" s="516">
        <f t="shared" si="4"/>
        <v>0.51898734177215189</v>
      </c>
      <c r="AS28" s="517">
        <f t="shared" si="5"/>
        <v>0.68144044321329644</v>
      </c>
      <c r="AT28" s="514">
        <v>500</v>
      </c>
      <c r="AU28" s="515">
        <v>464</v>
      </c>
      <c r="AV28" s="515">
        <v>366</v>
      </c>
      <c r="AW28" s="515">
        <v>279</v>
      </c>
      <c r="AX28" s="515">
        <v>220</v>
      </c>
      <c r="AY28" s="516">
        <f t="shared" si="6"/>
        <v>0.60129310344827591</v>
      </c>
      <c r="AZ28" s="517">
        <f t="shared" si="7"/>
        <v>0.76229508196721307</v>
      </c>
      <c r="BA28" s="514">
        <v>441</v>
      </c>
      <c r="BB28" s="515">
        <v>413</v>
      </c>
      <c r="BC28" s="515">
        <v>313</v>
      </c>
      <c r="BD28" s="515">
        <v>262</v>
      </c>
      <c r="BE28" s="515">
        <v>207</v>
      </c>
      <c r="BF28" s="516">
        <f t="shared" si="8"/>
        <v>0.63438256658595638</v>
      </c>
      <c r="BG28" s="517">
        <f t="shared" si="9"/>
        <v>0.83706070287539935</v>
      </c>
      <c r="BH28" s="514">
        <v>490</v>
      </c>
      <c r="BI28" s="515">
        <v>445</v>
      </c>
      <c r="BJ28" s="515">
        <v>359</v>
      </c>
      <c r="BK28" s="515">
        <v>300</v>
      </c>
      <c r="BL28" s="515">
        <v>230</v>
      </c>
      <c r="BM28" s="516">
        <f t="shared" si="10"/>
        <v>0.6741573033707865</v>
      </c>
      <c r="BN28" s="517">
        <f t="shared" si="11"/>
        <v>0.83565459610027859</v>
      </c>
      <c r="BO28" s="514">
        <v>451</v>
      </c>
      <c r="BP28" s="515">
        <v>408</v>
      </c>
      <c r="BQ28" s="515">
        <v>332</v>
      </c>
      <c r="BR28" s="515">
        <v>301</v>
      </c>
      <c r="BS28" s="515">
        <v>231</v>
      </c>
      <c r="BT28" s="516">
        <f t="shared" si="12"/>
        <v>0.73774509803921573</v>
      </c>
      <c r="BU28" s="517">
        <f t="shared" si="13"/>
        <v>0.90662650602409633</v>
      </c>
      <c r="BV28" s="514">
        <v>397</v>
      </c>
      <c r="BW28" s="515">
        <v>368</v>
      </c>
      <c r="BX28" s="515">
        <v>289</v>
      </c>
      <c r="BY28" s="515">
        <v>253</v>
      </c>
      <c r="BZ28" s="515">
        <v>199</v>
      </c>
      <c r="CA28" s="516">
        <f t="shared" si="14"/>
        <v>0.6875</v>
      </c>
      <c r="CB28" s="517">
        <f t="shared" si="15"/>
        <v>0.87543252595155707</v>
      </c>
      <c r="CC28" s="514">
        <v>493</v>
      </c>
      <c r="CD28" s="515">
        <v>454</v>
      </c>
      <c r="CE28" s="515">
        <v>454</v>
      </c>
      <c r="CF28" s="515">
        <v>454</v>
      </c>
      <c r="CG28" s="515">
        <v>286</v>
      </c>
      <c r="CH28" s="516">
        <f t="shared" si="16"/>
        <v>1</v>
      </c>
      <c r="CI28" s="517">
        <f t="shared" si="17"/>
        <v>1</v>
      </c>
      <c r="CJ28" s="514">
        <v>531</v>
      </c>
      <c r="CK28" s="515">
        <v>484</v>
      </c>
      <c r="CL28" s="515">
        <v>440</v>
      </c>
      <c r="CM28" s="515">
        <v>321</v>
      </c>
      <c r="CN28" s="515">
        <v>211</v>
      </c>
      <c r="CO28" s="516">
        <f t="shared" si="18"/>
        <v>0.66322314049586772</v>
      </c>
      <c r="CP28" s="516">
        <f t="shared" si="19"/>
        <v>0.7295454545454545</v>
      </c>
      <c r="CQ28" s="516">
        <v>0.66322314049586772</v>
      </c>
      <c r="CR28" s="517">
        <v>0.7295454545454545</v>
      </c>
      <c r="CS28" s="514">
        <v>666</v>
      </c>
      <c r="CT28" s="515">
        <v>596</v>
      </c>
      <c r="CU28" s="515">
        <v>490</v>
      </c>
      <c r="CV28" s="515">
        <v>403</v>
      </c>
      <c r="CW28" s="515">
        <v>275</v>
      </c>
      <c r="CX28" s="516">
        <f t="shared" si="20"/>
        <v>0.6761744966442953</v>
      </c>
      <c r="CY28" s="516">
        <f t="shared" si="21"/>
        <v>0.82244897959183672</v>
      </c>
      <c r="CZ28" s="516">
        <v>0.6761744966442953</v>
      </c>
      <c r="DA28" s="517">
        <v>0.82244897959183672</v>
      </c>
      <c r="DB28" s="514">
        <v>681</v>
      </c>
      <c r="DC28" s="515">
        <v>589</v>
      </c>
      <c r="DD28" s="515">
        <v>483</v>
      </c>
      <c r="DE28" s="515">
        <v>407</v>
      </c>
      <c r="DF28" s="515">
        <v>256</v>
      </c>
      <c r="DG28" s="516">
        <f t="shared" si="22"/>
        <v>0.69100169779286924</v>
      </c>
      <c r="DH28" s="516">
        <f t="shared" si="23"/>
        <v>0.84265010351966874</v>
      </c>
      <c r="DI28" s="516">
        <v>0.69100169779286924</v>
      </c>
      <c r="DJ28" s="517">
        <v>0.84265010351966874</v>
      </c>
    </row>
    <row r="29" spans="1:114" s="2" customFormat="1" x14ac:dyDescent="0.25">
      <c r="A29" s="511" t="s">
        <v>183</v>
      </c>
      <c r="B29" s="512" t="s">
        <v>192</v>
      </c>
      <c r="C29" s="513" t="s">
        <v>176</v>
      </c>
      <c r="D29" s="514">
        <v>931</v>
      </c>
      <c r="E29" s="515">
        <v>795</v>
      </c>
      <c r="F29" s="515">
        <v>726</v>
      </c>
      <c r="G29" s="515">
        <v>479</v>
      </c>
      <c r="H29" s="515">
        <v>284</v>
      </c>
      <c r="I29" s="516">
        <f t="shared" si="24"/>
        <v>0.60251572327044023</v>
      </c>
      <c r="J29" s="517">
        <f t="shared" si="25"/>
        <v>0.65977961432506882</v>
      </c>
      <c r="K29" s="514">
        <v>858</v>
      </c>
      <c r="L29" s="515">
        <v>748</v>
      </c>
      <c r="M29" s="515">
        <v>693</v>
      </c>
      <c r="N29" s="515">
        <v>499</v>
      </c>
      <c r="O29" s="515">
        <v>296</v>
      </c>
      <c r="P29" s="516">
        <f t="shared" si="26"/>
        <v>0.66711229946524064</v>
      </c>
      <c r="Q29" s="517">
        <f t="shared" si="27"/>
        <v>0.72005772005772006</v>
      </c>
      <c r="R29" s="514">
        <v>731</v>
      </c>
      <c r="S29" s="515">
        <v>631</v>
      </c>
      <c r="T29" s="515">
        <v>602</v>
      </c>
      <c r="U29" s="515">
        <v>415</v>
      </c>
      <c r="V29" s="515">
        <v>286</v>
      </c>
      <c r="W29" s="516">
        <f t="shared" si="28"/>
        <v>0.65768621236133118</v>
      </c>
      <c r="X29" s="517">
        <f t="shared" si="29"/>
        <v>0.68936877076411962</v>
      </c>
      <c r="Y29" s="514">
        <v>613</v>
      </c>
      <c r="Z29" s="515">
        <v>541</v>
      </c>
      <c r="AA29" s="515">
        <v>486</v>
      </c>
      <c r="AB29" s="515">
        <v>360</v>
      </c>
      <c r="AC29" s="515">
        <v>259</v>
      </c>
      <c r="AD29" s="516">
        <f t="shared" si="0"/>
        <v>0.6654343807763401</v>
      </c>
      <c r="AE29" s="517">
        <f t="shared" si="1"/>
        <v>0.7407407407407407</v>
      </c>
      <c r="AF29" s="514">
        <v>659</v>
      </c>
      <c r="AG29" s="515">
        <v>565</v>
      </c>
      <c r="AH29" s="515">
        <v>553</v>
      </c>
      <c r="AI29" s="515">
        <v>401</v>
      </c>
      <c r="AJ29" s="515">
        <v>251</v>
      </c>
      <c r="AK29" s="516">
        <f t="shared" si="2"/>
        <v>0.70973451327433623</v>
      </c>
      <c r="AL29" s="517">
        <f t="shared" si="3"/>
        <v>0.72513562386980113</v>
      </c>
      <c r="AM29" s="514">
        <v>592</v>
      </c>
      <c r="AN29" s="515">
        <v>520</v>
      </c>
      <c r="AO29" s="515">
        <v>503</v>
      </c>
      <c r="AP29" s="515">
        <v>381</v>
      </c>
      <c r="AQ29" s="515">
        <v>231</v>
      </c>
      <c r="AR29" s="516">
        <f t="shared" si="4"/>
        <v>0.73269230769230764</v>
      </c>
      <c r="AS29" s="517">
        <f t="shared" si="5"/>
        <v>0.75745526838966204</v>
      </c>
      <c r="AT29" s="514">
        <v>656</v>
      </c>
      <c r="AU29" s="515">
        <v>558</v>
      </c>
      <c r="AV29" s="515">
        <v>547</v>
      </c>
      <c r="AW29" s="515">
        <v>384</v>
      </c>
      <c r="AX29" s="515">
        <v>241</v>
      </c>
      <c r="AY29" s="516">
        <f t="shared" si="6"/>
        <v>0.68817204301075274</v>
      </c>
      <c r="AZ29" s="517">
        <f t="shared" si="7"/>
        <v>0.70201096892138937</v>
      </c>
      <c r="BA29" s="514">
        <v>625</v>
      </c>
      <c r="BB29" s="515">
        <v>538</v>
      </c>
      <c r="BC29" s="515">
        <v>536</v>
      </c>
      <c r="BD29" s="515">
        <v>345</v>
      </c>
      <c r="BE29" s="515">
        <v>196</v>
      </c>
      <c r="BF29" s="516">
        <f t="shared" si="8"/>
        <v>0.64126394052044611</v>
      </c>
      <c r="BG29" s="517">
        <f t="shared" si="9"/>
        <v>0.64365671641791045</v>
      </c>
      <c r="BH29" s="514">
        <v>559</v>
      </c>
      <c r="BI29" s="515">
        <v>470</v>
      </c>
      <c r="BJ29" s="515">
        <v>460</v>
      </c>
      <c r="BK29" s="515">
        <v>347</v>
      </c>
      <c r="BL29" s="515">
        <v>208</v>
      </c>
      <c r="BM29" s="516">
        <f t="shared" si="10"/>
        <v>0.73829787234042554</v>
      </c>
      <c r="BN29" s="517">
        <f t="shared" si="11"/>
        <v>0.7543478260869565</v>
      </c>
      <c r="BO29" s="514">
        <v>470</v>
      </c>
      <c r="BP29" s="515">
        <v>420</v>
      </c>
      <c r="BQ29" s="515">
        <v>418</v>
      </c>
      <c r="BR29" s="515">
        <v>306</v>
      </c>
      <c r="BS29" s="515">
        <v>168</v>
      </c>
      <c r="BT29" s="516">
        <f t="shared" si="12"/>
        <v>0.72857142857142854</v>
      </c>
      <c r="BU29" s="517">
        <f t="shared" si="13"/>
        <v>0.73205741626794263</v>
      </c>
      <c r="BV29" s="514">
        <v>501</v>
      </c>
      <c r="BW29" s="515">
        <v>442</v>
      </c>
      <c r="BX29" s="515">
        <v>438</v>
      </c>
      <c r="BY29" s="515">
        <v>324</v>
      </c>
      <c r="BZ29" s="515">
        <v>180</v>
      </c>
      <c r="CA29" s="516">
        <f t="shared" si="14"/>
        <v>0.73303167420814475</v>
      </c>
      <c r="CB29" s="517">
        <f t="shared" si="15"/>
        <v>0.73972602739726023</v>
      </c>
      <c r="CC29" s="514">
        <v>482</v>
      </c>
      <c r="CD29" s="515">
        <v>397</v>
      </c>
      <c r="CE29" s="515">
        <v>385</v>
      </c>
      <c r="CF29" s="515">
        <v>348</v>
      </c>
      <c r="CG29" s="515">
        <v>160</v>
      </c>
      <c r="CH29" s="516">
        <f t="shared" si="16"/>
        <v>0.87657430730478592</v>
      </c>
      <c r="CI29" s="517">
        <f t="shared" si="17"/>
        <v>0.90389610389610386</v>
      </c>
      <c r="CJ29" s="514">
        <v>599</v>
      </c>
      <c r="CK29" s="515">
        <v>479</v>
      </c>
      <c r="CL29" s="515">
        <v>474</v>
      </c>
      <c r="CM29" s="515">
        <v>408</v>
      </c>
      <c r="CN29" s="515">
        <v>176</v>
      </c>
      <c r="CO29" s="516">
        <f t="shared" si="18"/>
        <v>0.85177453027139871</v>
      </c>
      <c r="CP29" s="516">
        <f t="shared" si="19"/>
        <v>0.86075949367088611</v>
      </c>
      <c r="CQ29" s="516">
        <v>0.85177453027139871</v>
      </c>
      <c r="CR29" s="517">
        <v>0.86075949367088611</v>
      </c>
      <c r="CS29" s="514">
        <v>585</v>
      </c>
      <c r="CT29" s="515">
        <v>484</v>
      </c>
      <c r="CU29" s="515">
        <v>473</v>
      </c>
      <c r="CV29" s="515">
        <v>323</v>
      </c>
      <c r="CW29" s="515">
        <v>185</v>
      </c>
      <c r="CX29" s="516">
        <f t="shared" si="20"/>
        <v>0.6673553719008265</v>
      </c>
      <c r="CY29" s="516">
        <f t="shared" si="21"/>
        <v>0.68287526427061307</v>
      </c>
      <c r="CZ29" s="516">
        <v>0.91115702479338845</v>
      </c>
      <c r="DA29" s="517">
        <v>0.93234672304439747</v>
      </c>
      <c r="DB29" s="514">
        <v>618</v>
      </c>
      <c r="DC29" s="515">
        <v>521</v>
      </c>
      <c r="DD29" s="515">
        <v>410</v>
      </c>
      <c r="DE29" s="515">
        <v>315</v>
      </c>
      <c r="DF29" s="515">
        <v>214</v>
      </c>
      <c r="DG29" s="516">
        <f t="shared" si="22"/>
        <v>0.60460652591170827</v>
      </c>
      <c r="DH29" s="516">
        <f t="shared" si="23"/>
        <v>0.76829268292682928</v>
      </c>
      <c r="DI29" s="516">
        <v>0.68138195777351251</v>
      </c>
      <c r="DJ29" s="517">
        <v>0.86585365853658536</v>
      </c>
    </row>
    <row r="30" spans="1:114" s="2" customFormat="1" x14ac:dyDescent="0.25">
      <c r="A30" s="511" t="s">
        <v>183</v>
      </c>
      <c r="B30" s="512" t="s">
        <v>193</v>
      </c>
      <c r="C30" s="513" t="s">
        <v>180</v>
      </c>
      <c r="D30" s="514">
        <v>3643</v>
      </c>
      <c r="E30" s="515">
        <v>3042</v>
      </c>
      <c r="F30" s="515">
        <v>2691</v>
      </c>
      <c r="G30" s="515">
        <v>1510</v>
      </c>
      <c r="H30" s="515">
        <v>1026</v>
      </c>
      <c r="I30" s="516">
        <f t="shared" si="24"/>
        <v>0.49638395792241946</v>
      </c>
      <c r="J30" s="517">
        <f t="shared" si="25"/>
        <v>0.56112969156447412</v>
      </c>
      <c r="K30" s="514">
        <v>3738</v>
      </c>
      <c r="L30" s="515">
        <v>3106</v>
      </c>
      <c r="M30" s="515">
        <v>2731</v>
      </c>
      <c r="N30" s="515">
        <v>1761</v>
      </c>
      <c r="O30" s="515">
        <v>1171</v>
      </c>
      <c r="P30" s="516">
        <f t="shared" si="26"/>
        <v>0.56696716033483585</v>
      </c>
      <c r="Q30" s="517">
        <f t="shared" si="27"/>
        <v>0.64481874771146097</v>
      </c>
      <c r="R30" s="514">
        <v>3963</v>
      </c>
      <c r="S30" s="515">
        <v>3243</v>
      </c>
      <c r="T30" s="515">
        <v>2779</v>
      </c>
      <c r="U30" s="515">
        <v>1737</v>
      </c>
      <c r="V30" s="515">
        <v>1208</v>
      </c>
      <c r="W30" s="516">
        <f t="shared" si="28"/>
        <v>0.5356151711378353</v>
      </c>
      <c r="X30" s="517">
        <f t="shared" si="29"/>
        <v>0.62504498020870813</v>
      </c>
      <c r="Y30" s="514">
        <v>3695</v>
      </c>
      <c r="Z30" s="515">
        <v>3032</v>
      </c>
      <c r="AA30" s="515">
        <v>2702</v>
      </c>
      <c r="AB30" s="515">
        <v>1603</v>
      </c>
      <c r="AC30" s="515">
        <v>1071</v>
      </c>
      <c r="AD30" s="516">
        <f t="shared" si="0"/>
        <v>0.52869393139841692</v>
      </c>
      <c r="AE30" s="517">
        <f t="shared" si="1"/>
        <v>0.59326424870466321</v>
      </c>
      <c r="AF30" s="514">
        <v>3017</v>
      </c>
      <c r="AG30" s="515">
        <v>2440</v>
      </c>
      <c r="AH30" s="515">
        <v>2106</v>
      </c>
      <c r="AI30" s="515">
        <v>1132</v>
      </c>
      <c r="AJ30" s="515">
        <v>825</v>
      </c>
      <c r="AK30" s="516">
        <f t="shared" si="2"/>
        <v>0.4639344262295082</v>
      </c>
      <c r="AL30" s="517">
        <f t="shared" si="3"/>
        <v>0.53751187084520413</v>
      </c>
      <c r="AM30" s="514">
        <v>3524</v>
      </c>
      <c r="AN30" s="515">
        <v>2887</v>
      </c>
      <c r="AO30" s="515">
        <v>2451</v>
      </c>
      <c r="AP30" s="515">
        <v>1123</v>
      </c>
      <c r="AQ30" s="515">
        <v>828</v>
      </c>
      <c r="AR30" s="516">
        <f t="shared" si="4"/>
        <v>0.38898510564599931</v>
      </c>
      <c r="AS30" s="517">
        <f t="shared" si="5"/>
        <v>0.45818033455732354</v>
      </c>
      <c r="AT30" s="514">
        <v>3123</v>
      </c>
      <c r="AU30" s="515">
        <v>2457</v>
      </c>
      <c r="AV30" s="515">
        <v>1987</v>
      </c>
      <c r="AW30" s="515">
        <v>944</v>
      </c>
      <c r="AX30" s="515">
        <v>633</v>
      </c>
      <c r="AY30" s="516">
        <f t="shared" si="6"/>
        <v>0.38420838420838421</v>
      </c>
      <c r="AZ30" s="517">
        <f t="shared" si="7"/>
        <v>0.47508807247106188</v>
      </c>
      <c r="BA30" s="514">
        <v>2617</v>
      </c>
      <c r="BB30" s="515">
        <v>2105</v>
      </c>
      <c r="BC30" s="515">
        <v>1701</v>
      </c>
      <c r="BD30" s="515">
        <v>864</v>
      </c>
      <c r="BE30" s="515">
        <v>616</v>
      </c>
      <c r="BF30" s="516">
        <f t="shared" si="8"/>
        <v>0.41045130641330169</v>
      </c>
      <c r="BG30" s="517">
        <f t="shared" si="9"/>
        <v>0.50793650793650791</v>
      </c>
      <c r="BH30" s="514">
        <v>2443</v>
      </c>
      <c r="BI30" s="515">
        <v>1999</v>
      </c>
      <c r="BJ30" s="515">
        <v>1596</v>
      </c>
      <c r="BK30" s="515">
        <v>892</v>
      </c>
      <c r="BL30" s="515">
        <v>585</v>
      </c>
      <c r="BM30" s="516">
        <f t="shared" si="10"/>
        <v>0.44622311155577787</v>
      </c>
      <c r="BN30" s="517">
        <f t="shared" si="11"/>
        <v>0.55889724310776945</v>
      </c>
      <c r="BO30" s="514">
        <v>2428</v>
      </c>
      <c r="BP30" s="515">
        <v>1912</v>
      </c>
      <c r="BQ30" s="515">
        <v>1519</v>
      </c>
      <c r="BR30" s="515">
        <v>887</v>
      </c>
      <c r="BS30" s="515">
        <v>628</v>
      </c>
      <c r="BT30" s="516">
        <f t="shared" si="12"/>
        <v>0.46391213389121339</v>
      </c>
      <c r="BU30" s="517">
        <f t="shared" si="13"/>
        <v>0.5839368005266623</v>
      </c>
      <c r="BV30" s="514">
        <v>2509</v>
      </c>
      <c r="BW30" s="515">
        <v>1972</v>
      </c>
      <c r="BX30" s="515">
        <v>1601</v>
      </c>
      <c r="BY30" s="515">
        <v>958</v>
      </c>
      <c r="BZ30" s="515">
        <v>673</v>
      </c>
      <c r="CA30" s="516">
        <f t="shared" si="14"/>
        <v>0.48580121703853957</v>
      </c>
      <c r="CB30" s="517">
        <f t="shared" si="15"/>
        <v>0.59837601499063087</v>
      </c>
      <c r="CC30" s="514">
        <v>2391</v>
      </c>
      <c r="CD30" s="515">
        <v>1950</v>
      </c>
      <c r="CE30" s="515">
        <v>1556</v>
      </c>
      <c r="CF30" s="515">
        <v>998</v>
      </c>
      <c r="CG30" s="515">
        <v>680</v>
      </c>
      <c r="CH30" s="516">
        <f t="shared" si="16"/>
        <v>0.51179487179487182</v>
      </c>
      <c r="CI30" s="517">
        <f t="shared" si="17"/>
        <v>0.6413881748071979</v>
      </c>
      <c r="CJ30" s="514">
        <v>2183</v>
      </c>
      <c r="CK30" s="515">
        <v>1749</v>
      </c>
      <c r="CL30" s="515">
        <v>1403</v>
      </c>
      <c r="CM30" s="515">
        <v>691</v>
      </c>
      <c r="CN30" s="515">
        <v>554</v>
      </c>
      <c r="CO30" s="516">
        <f t="shared" si="18"/>
        <v>0.39508290451686678</v>
      </c>
      <c r="CP30" s="516">
        <f t="shared" si="19"/>
        <v>0.4925160370634355</v>
      </c>
      <c r="CQ30" s="516">
        <v>0.4453973699256718</v>
      </c>
      <c r="CR30" s="517">
        <v>0.55523877405559519</v>
      </c>
      <c r="CS30" s="514">
        <v>2194</v>
      </c>
      <c r="CT30" s="515">
        <v>1776</v>
      </c>
      <c r="CU30" s="515">
        <v>1397</v>
      </c>
      <c r="CV30" s="515">
        <v>676</v>
      </c>
      <c r="CW30" s="515">
        <v>519</v>
      </c>
      <c r="CX30" s="516">
        <f t="shared" si="20"/>
        <v>0.38063063063063063</v>
      </c>
      <c r="CY30" s="516">
        <f t="shared" si="21"/>
        <v>0.48389405869720831</v>
      </c>
      <c r="CZ30" s="516">
        <v>0.38063063063063063</v>
      </c>
      <c r="DA30" s="517">
        <v>0.48389405869720831</v>
      </c>
      <c r="DB30" s="514">
        <v>2566</v>
      </c>
      <c r="DC30" s="515">
        <v>1952</v>
      </c>
      <c r="DD30" s="515">
        <v>1584</v>
      </c>
      <c r="DE30" s="515">
        <v>748</v>
      </c>
      <c r="DF30" s="515">
        <v>495</v>
      </c>
      <c r="DG30" s="516">
        <f t="shared" si="22"/>
        <v>0.38319672131147542</v>
      </c>
      <c r="DH30" s="516">
        <f t="shared" si="23"/>
        <v>0.47222222222222221</v>
      </c>
      <c r="DI30" s="516">
        <v>0.42571721311475408</v>
      </c>
      <c r="DJ30" s="517">
        <v>0.52462121212121215</v>
      </c>
    </row>
    <row r="31" spans="1:114" s="2" customFormat="1" x14ac:dyDescent="0.25">
      <c r="A31" s="533" t="s">
        <v>183</v>
      </c>
      <c r="B31" s="534" t="s">
        <v>194</v>
      </c>
      <c r="C31" s="535" t="s">
        <v>195</v>
      </c>
      <c r="D31" s="514">
        <v>1723</v>
      </c>
      <c r="E31" s="515">
        <v>1390</v>
      </c>
      <c r="F31" s="515">
        <v>1108</v>
      </c>
      <c r="G31" s="515">
        <v>776</v>
      </c>
      <c r="H31" s="515">
        <v>525</v>
      </c>
      <c r="I31" s="516">
        <f t="shared" si="24"/>
        <v>0.55827338129496407</v>
      </c>
      <c r="J31" s="517">
        <f t="shared" si="25"/>
        <v>0.70036101083032487</v>
      </c>
      <c r="K31" s="514">
        <v>1351</v>
      </c>
      <c r="L31" s="515">
        <v>1047</v>
      </c>
      <c r="M31" s="515">
        <v>870</v>
      </c>
      <c r="N31" s="515">
        <v>626</v>
      </c>
      <c r="O31" s="515">
        <v>476</v>
      </c>
      <c r="P31" s="516">
        <f t="shared" si="26"/>
        <v>0.59789875835721107</v>
      </c>
      <c r="Q31" s="517">
        <f t="shared" si="27"/>
        <v>0.7195402298850575</v>
      </c>
      <c r="R31" s="514">
        <v>2360</v>
      </c>
      <c r="S31" s="515">
        <v>1827</v>
      </c>
      <c r="T31" s="515">
        <v>1827</v>
      </c>
      <c r="U31" s="515">
        <v>1110</v>
      </c>
      <c r="V31" s="515">
        <v>702</v>
      </c>
      <c r="W31" s="516">
        <f t="shared" si="28"/>
        <v>0.60755336617405586</v>
      </c>
      <c r="X31" s="517">
        <f t="shared" si="29"/>
        <v>0.60755336617405586</v>
      </c>
      <c r="Y31" s="514">
        <v>2026</v>
      </c>
      <c r="Z31" s="515">
        <v>1661</v>
      </c>
      <c r="AA31" s="515">
        <v>1661</v>
      </c>
      <c r="AB31" s="515">
        <v>1020</v>
      </c>
      <c r="AC31" s="515">
        <v>586</v>
      </c>
      <c r="AD31" s="516">
        <f t="shared" si="0"/>
        <v>0.61408789885611081</v>
      </c>
      <c r="AE31" s="517">
        <f t="shared" si="1"/>
        <v>0.61408789885611081</v>
      </c>
      <c r="AF31" s="514">
        <v>1624</v>
      </c>
      <c r="AG31" s="515">
        <v>1288</v>
      </c>
      <c r="AH31" s="515">
        <v>1288</v>
      </c>
      <c r="AI31" s="515">
        <v>981</v>
      </c>
      <c r="AJ31" s="515">
        <v>602</v>
      </c>
      <c r="AK31" s="516">
        <f t="shared" si="2"/>
        <v>0.76164596273291929</v>
      </c>
      <c r="AL31" s="517">
        <f t="shared" si="3"/>
        <v>0.76164596273291929</v>
      </c>
      <c r="AM31" s="514">
        <v>1340</v>
      </c>
      <c r="AN31" s="515">
        <v>1090</v>
      </c>
      <c r="AO31" s="515">
        <v>1090</v>
      </c>
      <c r="AP31" s="515">
        <v>920</v>
      </c>
      <c r="AQ31" s="515">
        <v>580</v>
      </c>
      <c r="AR31" s="516">
        <f t="shared" si="4"/>
        <v>0.84403669724770647</v>
      </c>
      <c r="AS31" s="517">
        <f t="shared" si="5"/>
        <v>0.84403669724770647</v>
      </c>
      <c r="AT31" s="514">
        <v>931</v>
      </c>
      <c r="AU31" s="515">
        <v>769</v>
      </c>
      <c r="AV31" s="515">
        <v>769</v>
      </c>
      <c r="AW31" s="515">
        <v>580</v>
      </c>
      <c r="AX31" s="515">
        <v>474</v>
      </c>
      <c r="AY31" s="516">
        <f t="shared" si="6"/>
        <v>0.75422626788036407</v>
      </c>
      <c r="AZ31" s="517">
        <f t="shared" si="7"/>
        <v>0.75422626788036407</v>
      </c>
      <c r="BA31" s="514">
        <v>1128</v>
      </c>
      <c r="BB31" s="515">
        <v>897</v>
      </c>
      <c r="BC31" s="515">
        <v>897</v>
      </c>
      <c r="BD31" s="515">
        <v>659</v>
      </c>
      <c r="BE31" s="515">
        <v>499</v>
      </c>
      <c r="BF31" s="516">
        <f t="shared" si="8"/>
        <v>0.73467112597547379</v>
      </c>
      <c r="BG31" s="517">
        <f t="shared" si="9"/>
        <v>0.73467112597547379</v>
      </c>
      <c r="BH31" s="514">
        <v>1035</v>
      </c>
      <c r="BI31" s="515">
        <v>864</v>
      </c>
      <c r="BJ31" s="515">
        <v>864</v>
      </c>
      <c r="BK31" s="515">
        <v>642</v>
      </c>
      <c r="BL31" s="515">
        <v>507</v>
      </c>
      <c r="BM31" s="516">
        <f t="shared" si="10"/>
        <v>0.74305555555555558</v>
      </c>
      <c r="BN31" s="517">
        <f t="shared" si="11"/>
        <v>0.74305555555555558</v>
      </c>
      <c r="BO31" s="514">
        <v>854</v>
      </c>
      <c r="BP31" s="515">
        <v>736</v>
      </c>
      <c r="BQ31" s="515">
        <v>736</v>
      </c>
      <c r="BR31" s="515">
        <v>524</v>
      </c>
      <c r="BS31" s="515">
        <v>407</v>
      </c>
      <c r="BT31" s="516">
        <f t="shared" si="12"/>
        <v>0.71195652173913049</v>
      </c>
      <c r="BU31" s="517">
        <f t="shared" si="13"/>
        <v>0.71195652173913049</v>
      </c>
      <c r="BV31" s="514">
        <v>930</v>
      </c>
      <c r="BW31" s="515">
        <v>770</v>
      </c>
      <c r="BX31" s="515">
        <v>770</v>
      </c>
      <c r="BY31" s="515">
        <v>575</v>
      </c>
      <c r="BZ31" s="515">
        <v>543</v>
      </c>
      <c r="CA31" s="516">
        <f t="shared" si="14"/>
        <v>0.74675324675324672</v>
      </c>
      <c r="CB31" s="517">
        <f t="shared" si="15"/>
        <v>0.74675324675324672</v>
      </c>
      <c r="CC31" s="514">
        <v>869</v>
      </c>
      <c r="CD31" s="515">
        <v>748</v>
      </c>
      <c r="CE31" s="515">
        <v>748</v>
      </c>
      <c r="CF31" s="515">
        <v>526</v>
      </c>
      <c r="CG31" s="515">
        <v>418</v>
      </c>
      <c r="CH31" s="516">
        <f t="shared" si="16"/>
        <v>0.70320855614973266</v>
      </c>
      <c r="CI31" s="517">
        <f t="shared" si="17"/>
        <v>0.70320855614973266</v>
      </c>
      <c r="CJ31" s="514">
        <v>958</v>
      </c>
      <c r="CK31" s="515">
        <v>815</v>
      </c>
      <c r="CL31" s="515">
        <v>815</v>
      </c>
      <c r="CM31" s="515">
        <v>805</v>
      </c>
      <c r="CN31" s="515">
        <v>443</v>
      </c>
      <c r="CO31" s="516">
        <f t="shared" si="18"/>
        <v>0.98773006134969321</v>
      </c>
      <c r="CP31" s="516">
        <f t="shared" si="19"/>
        <v>0.98773006134969321</v>
      </c>
      <c r="CQ31" s="516">
        <v>0.98773006134969321</v>
      </c>
      <c r="CR31" s="517">
        <v>0.98773006134969321</v>
      </c>
      <c r="CS31" s="514">
        <v>960</v>
      </c>
      <c r="CT31" s="515">
        <v>800</v>
      </c>
      <c r="CU31" s="515">
        <v>800</v>
      </c>
      <c r="CV31" s="515">
        <v>794</v>
      </c>
      <c r="CW31" s="515">
        <v>408</v>
      </c>
      <c r="CX31" s="516">
        <f t="shared" si="20"/>
        <v>0.99250000000000005</v>
      </c>
      <c r="CY31" s="516">
        <f t="shared" si="21"/>
        <v>0.99250000000000005</v>
      </c>
      <c r="CZ31" s="516">
        <v>0.99250000000000005</v>
      </c>
      <c r="DA31" s="517">
        <v>0.99250000000000005</v>
      </c>
      <c r="DB31" s="514">
        <v>1153</v>
      </c>
      <c r="DC31" s="515">
        <v>950</v>
      </c>
      <c r="DD31" s="515">
        <v>950</v>
      </c>
      <c r="DE31" s="515">
        <v>697</v>
      </c>
      <c r="DF31" s="515">
        <v>492</v>
      </c>
      <c r="DG31" s="516">
        <f t="shared" si="22"/>
        <v>0.73368421052631583</v>
      </c>
      <c r="DH31" s="516">
        <f t="shared" si="23"/>
        <v>0.73368421052631583</v>
      </c>
      <c r="DI31" s="516">
        <v>0.9726315789473684</v>
      </c>
      <c r="DJ31" s="517">
        <v>0.9726315789473684</v>
      </c>
    </row>
    <row r="32" spans="1:114" s="2" customFormat="1" x14ac:dyDescent="0.25">
      <c r="A32" s="533" t="s">
        <v>183</v>
      </c>
      <c r="B32" s="534" t="s">
        <v>196</v>
      </c>
      <c r="C32" s="535" t="s">
        <v>197</v>
      </c>
      <c r="D32" s="536" t="s">
        <v>21</v>
      </c>
      <c r="E32" s="537" t="s">
        <v>21</v>
      </c>
      <c r="F32" s="537" t="s">
        <v>21</v>
      </c>
      <c r="G32" s="537" t="s">
        <v>21</v>
      </c>
      <c r="H32" s="537" t="s">
        <v>21</v>
      </c>
      <c r="I32" s="538" t="s">
        <v>67</v>
      </c>
      <c r="J32" s="539" t="s">
        <v>67</v>
      </c>
      <c r="K32" s="536">
        <v>141</v>
      </c>
      <c r="L32" s="537">
        <v>141</v>
      </c>
      <c r="M32" s="537">
        <v>141</v>
      </c>
      <c r="N32" s="537">
        <v>124</v>
      </c>
      <c r="O32" s="537">
        <v>94</v>
      </c>
      <c r="P32" s="538">
        <f>N32/L32</f>
        <v>0.87943262411347523</v>
      </c>
      <c r="Q32" s="539">
        <f>N32/M32</f>
        <v>0.87943262411347523</v>
      </c>
      <c r="R32" s="536">
        <v>140</v>
      </c>
      <c r="S32" s="537">
        <v>140</v>
      </c>
      <c r="T32" s="537">
        <v>140</v>
      </c>
      <c r="U32" s="537">
        <v>117</v>
      </c>
      <c r="V32" s="537">
        <v>71</v>
      </c>
      <c r="W32" s="538">
        <f t="shared" si="28"/>
        <v>0.83571428571428574</v>
      </c>
      <c r="X32" s="539">
        <f t="shared" si="29"/>
        <v>0.83571428571428574</v>
      </c>
      <c r="Y32" s="536">
        <v>222</v>
      </c>
      <c r="Z32" s="537">
        <v>193</v>
      </c>
      <c r="AA32" s="537">
        <v>193</v>
      </c>
      <c r="AB32" s="537">
        <v>150</v>
      </c>
      <c r="AC32" s="537">
        <v>99</v>
      </c>
      <c r="AD32" s="538">
        <f t="shared" si="0"/>
        <v>0.77720207253886009</v>
      </c>
      <c r="AE32" s="539">
        <f t="shared" si="1"/>
        <v>0.77720207253886009</v>
      </c>
      <c r="AF32" s="536">
        <v>192</v>
      </c>
      <c r="AG32" s="537">
        <v>176</v>
      </c>
      <c r="AH32" s="537">
        <v>176</v>
      </c>
      <c r="AI32" s="537">
        <v>173</v>
      </c>
      <c r="AJ32" s="537">
        <v>109</v>
      </c>
      <c r="AK32" s="538">
        <f t="shared" si="2"/>
        <v>0.98295454545454541</v>
      </c>
      <c r="AL32" s="539">
        <f t="shared" si="3"/>
        <v>0.98295454545454541</v>
      </c>
      <c r="AM32" s="536">
        <v>146</v>
      </c>
      <c r="AN32" s="537">
        <v>132</v>
      </c>
      <c r="AO32" s="537">
        <v>132</v>
      </c>
      <c r="AP32" s="537">
        <v>101</v>
      </c>
      <c r="AQ32" s="537">
        <v>75</v>
      </c>
      <c r="AR32" s="538">
        <f t="shared" si="4"/>
        <v>0.76515151515151514</v>
      </c>
      <c r="AS32" s="539">
        <f t="shared" si="5"/>
        <v>0.76515151515151514</v>
      </c>
      <c r="AT32" s="536">
        <v>121</v>
      </c>
      <c r="AU32" s="537">
        <v>116</v>
      </c>
      <c r="AV32" s="537">
        <v>116</v>
      </c>
      <c r="AW32" s="537">
        <v>95</v>
      </c>
      <c r="AX32" s="537">
        <v>72</v>
      </c>
      <c r="AY32" s="538">
        <f t="shared" si="6"/>
        <v>0.81896551724137934</v>
      </c>
      <c r="AZ32" s="539">
        <f t="shared" si="7"/>
        <v>0.81896551724137934</v>
      </c>
      <c r="BA32" s="536">
        <v>164</v>
      </c>
      <c r="BB32" s="537">
        <v>145</v>
      </c>
      <c r="BC32" s="537">
        <v>145</v>
      </c>
      <c r="BD32" s="537">
        <v>107</v>
      </c>
      <c r="BE32" s="537">
        <v>86</v>
      </c>
      <c r="BF32" s="538">
        <f t="shared" si="8"/>
        <v>0.73793103448275865</v>
      </c>
      <c r="BG32" s="539">
        <f t="shared" si="9"/>
        <v>0.73793103448275865</v>
      </c>
      <c r="BH32" s="536">
        <v>141</v>
      </c>
      <c r="BI32" s="537">
        <v>127</v>
      </c>
      <c r="BJ32" s="537">
        <v>127</v>
      </c>
      <c r="BK32" s="537">
        <v>89</v>
      </c>
      <c r="BL32" s="537">
        <v>68</v>
      </c>
      <c r="BM32" s="538">
        <f t="shared" si="10"/>
        <v>0.70078740157480313</v>
      </c>
      <c r="BN32" s="539">
        <f t="shared" si="11"/>
        <v>0.70078740157480313</v>
      </c>
      <c r="BO32" s="536">
        <v>109</v>
      </c>
      <c r="BP32" s="537">
        <v>101</v>
      </c>
      <c r="BQ32" s="537">
        <v>101</v>
      </c>
      <c r="BR32" s="537">
        <v>77</v>
      </c>
      <c r="BS32" s="537">
        <v>58</v>
      </c>
      <c r="BT32" s="538">
        <f t="shared" si="12"/>
        <v>0.76237623762376239</v>
      </c>
      <c r="BU32" s="539">
        <f t="shared" si="13"/>
        <v>0.76237623762376239</v>
      </c>
      <c r="BV32" s="536">
        <v>113</v>
      </c>
      <c r="BW32" s="537">
        <v>109</v>
      </c>
      <c r="BX32" s="537">
        <v>109</v>
      </c>
      <c r="BY32" s="537">
        <v>84</v>
      </c>
      <c r="BZ32" s="537">
        <v>57</v>
      </c>
      <c r="CA32" s="538">
        <f t="shared" si="14"/>
        <v>0.77064220183486243</v>
      </c>
      <c r="CB32" s="539">
        <f t="shared" si="15"/>
        <v>0.77064220183486243</v>
      </c>
      <c r="CC32" s="536">
        <v>114</v>
      </c>
      <c r="CD32" s="537">
        <v>105</v>
      </c>
      <c r="CE32" s="537">
        <v>105</v>
      </c>
      <c r="CF32" s="537">
        <v>70</v>
      </c>
      <c r="CG32" s="537">
        <v>63</v>
      </c>
      <c r="CH32" s="538">
        <f t="shared" si="16"/>
        <v>0.66666666666666663</v>
      </c>
      <c r="CI32" s="539">
        <f t="shared" si="17"/>
        <v>0.66666666666666663</v>
      </c>
      <c r="CJ32" s="536">
        <v>94</v>
      </c>
      <c r="CK32" s="537">
        <v>89</v>
      </c>
      <c r="CL32" s="537">
        <v>89</v>
      </c>
      <c r="CM32" s="537">
        <v>84</v>
      </c>
      <c r="CN32" s="537">
        <v>53</v>
      </c>
      <c r="CO32" s="538">
        <f t="shared" si="18"/>
        <v>0.9438202247191011</v>
      </c>
      <c r="CP32" s="538">
        <f t="shared" si="19"/>
        <v>0.9438202247191011</v>
      </c>
      <c r="CQ32" s="538">
        <v>0.9438202247191011</v>
      </c>
      <c r="CR32" s="539">
        <v>0.9438202247191011</v>
      </c>
      <c r="CS32" s="536">
        <v>163</v>
      </c>
      <c r="CT32" s="537">
        <v>149</v>
      </c>
      <c r="CU32" s="537">
        <v>149</v>
      </c>
      <c r="CV32" s="537">
        <v>94</v>
      </c>
      <c r="CW32" s="537">
        <v>67</v>
      </c>
      <c r="CX32" s="538">
        <f t="shared" si="20"/>
        <v>0.63087248322147649</v>
      </c>
      <c r="CY32" s="538">
        <f t="shared" si="21"/>
        <v>0.63087248322147649</v>
      </c>
      <c r="CZ32" s="538">
        <v>0.80536912751677847</v>
      </c>
      <c r="DA32" s="539">
        <v>0.80536912751677847</v>
      </c>
      <c r="DB32" s="536">
        <v>160</v>
      </c>
      <c r="DC32" s="537">
        <v>150</v>
      </c>
      <c r="DD32" s="537">
        <v>150</v>
      </c>
      <c r="DE32" s="537">
        <v>103</v>
      </c>
      <c r="DF32" s="537">
        <v>76</v>
      </c>
      <c r="DG32" s="538">
        <f t="shared" si="22"/>
        <v>0.68666666666666665</v>
      </c>
      <c r="DH32" s="538">
        <f t="shared" si="23"/>
        <v>0.68666666666666665</v>
      </c>
      <c r="DI32" s="538">
        <v>1</v>
      </c>
      <c r="DJ32" s="539">
        <v>1</v>
      </c>
    </row>
    <row r="33" spans="1:114" s="2" customFormat="1" x14ac:dyDescent="0.25">
      <c r="A33" s="533" t="s">
        <v>183</v>
      </c>
      <c r="B33" s="520" t="s">
        <v>198</v>
      </c>
      <c r="C33" s="540" t="s">
        <v>199</v>
      </c>
      <c r="D33" s="522" t="s">
        <v>21</v>
      </c>
      <c r="E33" s="523" t="s">
        <v>21</v>
      </c>
      <c r="F33" s="523" t="s">
        <v>21</v>
      </c>
      <c r="G33" s="523" t="s">
        <v>21</v>
      </c>
      <c r="H33" s="523" t="s">
        <v>21</v>
      </c>
      <c r="I33" s="524" t="s">
        <v>67</v>
      </c>
      <c r="J33" s="525" t="s">
        <v>67</v>
      </c>
      <c r="K33" s="522" t="s">
        <v>67</v>
      </c>
      <c r="L33" s="523" t="s">
        <v>67</v>
      </c>
      <c r="M33" s="523" t="s">
        <v>67</v>
      </c>
      <c r="N33" s="523" t="s">
        <v>67</v>
      </c>
      <c r="O33" s="523" t="s">
        <v>67</v>
      </c>
      <c r="P33" s="524" t="s">
        <v>67</v>
      </c>
      <c r="Q33" s="525" t="s">
        <v>67</v>
      </c>
      <c r="R33" s="522" t="s">
        <v>67</v>
      </c>
      <c r="S33" s="523" t="s">
        <v>67</v>
      </c>
      <c r="T33" s="523" t="s">
        <v>67</v>
      </c>
      <c r="U33" s="523" t="s">
        <v>67</v>
      </c>
      <c r="V33" s="523" t="s">
        <v>67</v>
      </c>
      <c r="W33" s="524" t="s">
        <v>67</v>
      </c>
      <c r="X33" s="525" t="s">
        <v>67</v>
      </c>
      <c r="Y33" s="522" t="s">
        <v>67</v>
      </c>
      <c r="Z33" s="523" t="s">
        <v>67</v>
      </c>
      <c r="AA33" s="523" t="s">
        <v>67</v>
      </c>
      <c r="AB33" s="523" t="s">
        <v>67</v>
      </c>
      <c r="AC33" s="523" t="s">
        <v>67</v>
      </c>
      <c r="AD33" s="524" t="s">
        <v>67</v>
      </c>
      <c r="AE33" s="525" t="s">
        <v>67</v>
      </c>
      <c r="AF33" s="522" t="s">
        <v>67</v>
      </c>
      <c r="AG33" s="523" t="s">
        <v>67</v>
      </c>
      <c r="AH33" s="523" t="s">
        <v>67</v>
      </c>
      <c r="AI33" s="523" t="s">
        <v>67</v>
      </c>
      <c r="AJ33" s="523" t="s">
        <v>67</v>
      </c>
      <c r="AK33" s="524" t="s">
        <v>67</v>
      </c>
      <c r="AL33" s="525" t="s">
        <v>67</v>
      </c>
      <c r="AM33" s="522" t="s">
        <v>67</v>
      </c>
      <c r="AN33" s="523" t="s">
        <v>67</v>
      </c>
      <c r="AO33" s="523" t="s">
        <v>67</v>
      </c>
      <c r="AP33" s="523" t="s">
        <v>67</v>
      </c>
      <c r="AQ33" s="523" t="s">
        <v>67</v>
      </c>
      <c r="AR33" s="524" t="s">
        <v>67</v>
      </c>
      <c r="AS33" s="525" t="s">
        <v>67</v>
      </c>
      <c r="AT33" s="522" t="s">
        <v>67</v>
      </c>
      <c r="AU33" s="523" t="s">
        <v>67</v>
      </c>
      <c r="AV33" s="523" t="s">
        <v>67</v>
      </c>
      <c r="AW33" s="523" t="s">
        <v>67</v>
      </c>
      <c r="AX33" s="523" t="s">
        <v>67</v>
      </c>
      <c r="AY33" s="524" t="s">
        <v>67</v>
      </c>
      <c r="AZ33" s="525" t="s">
        <v>67</v>
      </c>
      <c r="BA33" s="522" t="s">
        <v>67</v>
      </c>
      <c r="BB33" s="523" t="s">
        <v>67</v>
      </c>
      <c r="BC33" s="523" t="s">
        <v>67</v>
      </c>
      <c r="BD33" s="523" t="s">
        <v>67</v>
      </c>
      <c r="BE33" s="523" t="s">
        <v>67</v>
      </c>
      <c r="BF33" s="524" t="s">
        <v>67</v>
      </c>
      <c r="BG33" s="525" t="s">
        <v>67</v>
      </c>
      <c r="BH33" s="522" t="s">
        <v>67</v>
      </c>
      <c r="BI33" s="523" t="s">
        <v>67</v>
      </c>
      <c r="BJ33" s="523" t="s">
        <v>67</v>
      </c>
      <c r="BK33" s="523" t="s">
        <v>67</v>
      </c>
      <c r="BL33" s="523" t="s">
        <v>67</v>
      </c>
      <c r="BM33" s="524" t="s">
        <v>67</v>
      </c>
      <c r="BN33" s="525" t="s">
        <v>67</v>
      </c>
      <c r="BO33" s="522" t="s">
        <v>67</v>
      </c>
      <c r="BP33" s="523" t="s">
        <v>67</v>
      </c>
      <c r="BQ33" s="523" t="s">
        <v>67</v>
      </c>
      <c r="BR33" s="523" t="s">
        <v>67</v>
      </c>
      <c r="BS33" s="523" t="s">
        <v>67</v>
      </c>
      <c r="BT33" s="524" t="s">
        <v>67</v>
      </c>
      <c r="BU33" s="525" t="s">
        <v>67</v>
      </c>
      <c r="BV33" s="522" t="s">
        <v>67</v>
      </c>
      <c r="BW33" s="523" t="s">
        <v>67</v>
      </c>
      <c r="BX33" s="523" t="s">
        <v>67</v>
      </c>
      <c r="BY33" s="523" t="s">
        <v>67</v>
      </c>
      <c r="BZ33" s="523" t="s">
        <v>67</v>
      </c>
      <c r="CA33" s="524" t="s">
        <v>67</v>
      </c>
      <c r="CB33" s="525" t="s">
        <v>67</v>
      </c>
      <c r="CC33" s="522" t="s">
        <v>67</v>
      </c>
      <c r="CD33" s="523" t="s">
        <v>67</v>
      </c>
      <c r="CE33" s="523" t="s">
        <v>67</v>
      </c>
      <c r="CF33" s="523" t="s">
        <v>67</v>
      </c>
      <c r="CG33" s="523" t="s">
        <v>67</v>
      </c>
      <c r="CH33" s="524" t="s">
        <v>67</v>
      </c>
      <c r="CI33" s="525" t="s">
        <v>67</v>
      </c>
      <c r="CJ33" s="522" t="s">
        <v>67</v>
      </c>
      <c r="CK33" s="523" t="s">
        <v>67</v>
      </c>
      <c r="CL33" s="523" t="s">
        <v>67</v>
      </c>
      <c r="CM33" s="523" t="s">
        <v>67</v>
      </c>
      <c r="CN33" s="523" t="s">
        <v>67</v>
      </c>
      <c r="CO33" s="524" t="s">
        <v>67</v>
      </c>
      <c r="CP33" s="524" t="s">
        <v>67</v>
      </c>
      <c r="CQ33" s="524" t="s">
        <v>67</v>
      </c>
      <c r="CR33" s="525" t="s">
        <v>67</v>
      </c>
      <c r="CS33" s="522" t="s">
        <v>67</v>
      </c>
      <c r="CT33" s="523" t="s">
        <v>67</v>
      </c>
      <c r="CU33" s="523" t="s">
        <v>67</v>
      </c>
      <c r="CV33" s="523" t="s">
        <v>67</v>
      </c>
      <c r="CW33" s="523" t="s">
        <v>67</v>
      </c>
      <c r="CX33" s="524" t="s">
        <v>67</v>
      </c>
      <c r="CY33" s="524" t="s">
        <v>67</v>
      </c>
      <c r="CZ33" s="524" t="s">
        <v>67</v>
      </c>
      <c r="DA33" s="525" t="s">
        <v>67</v>
      </c>
      <c r="DB33" s="522" t="s">
        <v>67</v>
      </c>
      <c r="DC33" s="523" t="s">
        <v>67</v>
      </c>
      <c r="DD33" s="523" t="s">
        <v>67</v>
      </c>
      <c r="DE33" s="523" t="s">
        <v>67</v>
      </c>
      <c r="DF33" s="523" t="s">
        <v>67</v>
      </c>
      <c r="DG33" s="524" t="s">
        <v>67</v>
      </c>
      <c r="DH33" s="524" t="s">
        <v>67</v>
      </c>
      <c r="DI33" s="524" t="s">
        <v>67</v>
      </c>
      <c r="DJ33" s="525" t="s">
        <v>67</v>
      </c>
    </row>
    <row r="34" spans="1:114" s="2" customFormat="1" x14ac:dyDescent="0.25">
      <c r="A34" s="541" t="s">
        <v>200</v>
      </c>
      <c r="B34" s="542" t="s">
        <v>201</v>
      </c>
      <c r="C34" s="528"/>
      <c r="D34" s="543">
        <v>10098</v>
      </c>
      <c r="E34" s="529">
        <v>7421</v>
      </c>
      <c r="F34" s="529">
        <v>6404</v>
      </c>
      <c r="G34" s="529">
        <v>4345</v>
      </c>
      <c r="H34" s="530">
        <v>3420</v>
      </c>
      <c r="I34" s="531">
        <f t="shared" si="24"/>
        <v>0.5855006063872793</v>
      </c>
      <c r="J34" s="532">
        <f t="shared" si="25"/>
        <v>0.67848219862585879</v>
      </c>
      <c r="K34" s="543">
        <v>10449</v>
      </c>
      <c r="L34" s="529">
        <v>7524</v>
      </c>
      <c r="M34" s="529">
        <v>6670</v>
      </c>
      <c r="N34" s="529">
        <v>4700</v>
      </c>
      <c r="O34" s="530">
        <v>3786</v>
      </c>
      <c r="P34" s="531">
        <f t="shared" ref="P34:P42" si="30">N34/L34</f>
        <v>0.62466772993088782</v>
      </c>
      <c r="Q34" s="532">
        <f t="shared" ref="Q34:Q42" si="31">N34/M34</f>
        <v>0.70464767616191903</v>
      </c>
      <c r="R34" s="543">
        <v>10110</v>
      </c>
      <c r="S34" s="529">
        <v>7428</v>
      </c>
      <c r="T34" s="529">
        <v>6600</v>
      </c>
      <c r="U34" s="529">
        <v>4073</v>
      </c>
      <c r="V34" s="530">
        <v>3400</v>
      </c>
      <c r="W34" s="531">
        <f t="shared" si="28"/>
        <v>0.54833064081852445</v>
      </c>
      <c r="X34" s="532">
        <f t="shared" si="29"/>
        <v>0.61712121212121207</v>
      </c>
      <c r="Y34" s="543">
        <v>8889</v>
      </c>
      <c r="Z34" s="529">
        <v>6555</v>
      </c>
      <c r="AA34" s="529">
        <v>5725</v>
      </c>
      <c r="AB34" s="529">
        <v>4064</v>
      </c>
      <c r="AC34" s="530">
        <v>3350</v>
      </c>
      <c r="AD34" s="531">
        <f t="shared" ref="AD34:AD42" si="32">AB34/Z34</f>
        <v>0.61998474446987029</v>
      </c>
      <c r="AE34" s="532">
        <f t="shared" ref="AE34:AE42" si="33">AB34/AA34</f>
        <v>0.70986899563318773</v>
      </c>
      <c r="AF34" s="543">
        <v>8279</v>
      </c>
      <c r="AG34" s="529">
        <v>6195</v>
      </c>
      <c r="AH34" s="529">
        <v>5433</v>
      </c>
      <c r="AI34" s="529">
        <v>3944</v>
      </c>
      <c r="AJ34" s="530">
        <v>3275</v>
      </c>
      <c r="AK34" s="531">
        <f t="shared" ref="AK34:AK42" si="34">AI34/AG34</f>
        <v>0.63664245359160609</v>
      </c>
      <c r="AL34" s="532">
        <f t="shared" ref="AL34:AL42" si="35">AI34/AH34</f>
        <v>0.72593410638689493</v>
      </c>
      <c r="AM34" s="543">
        <v>6954</v>
      </c>
      <c r="AN34" s="529">
        <v>5381</v>
      </c>
      <c r="AO34" s="529">
        <v>4786</v>
      </c>
      <c r="AP34" s="529">
        <v>3471</v>
      </c>
      <c r="AQ34" s="530">
        <v>2893</v>
      </c>
      <c r="AR34" s="531">
        <f t="shared" ref="AR34:AR42" si="36">AP34/AN34</f>
        <v>0.64504738896115965</v>
      </c>
      <c r="AS34" s="532">
        <f t="shared" ref="AS34:AS42" si="37">AP34/AO34</f>
        <v>0.72524028416213959</v>
      </c>
      <c r="AT34" s="543">
        <v>6743</v>
      </c>
      <c r="AU34" s="529">
        <v>5418</v>
      </c>
      <c r="AV34" s="529">
        <v>4797</v>
      </c>
      <c r="AW34" s="529">
        <v>3236</v>
      </c>
      <c r="AX34" s="530">
        <v>2664</v>
      </c>
      <c r="AY34" s="531">
        <f t="shared" ref="AY34:AY42" si="38">AW34/AU34</f>
        <v>0.59726836471022515</v>
      </c>
      <c r="AZ34" s="532">
        <f t="shared" ref="AZ34:AZ42" si="39">AW34/AV34</f>
        <v>0.67458828434438189</v>
      </c>
      <c r="BA34" s="543">
        <v>5749</v>
      </c>
      <c r="BB34" s="529">
        <v>4567</v>
      </c>
      <c r="BC34" s="529">
        <v>4090</v>
      </c>
      <c r="BD34" s="529">
        <v>3047</v>
      </c>
      <c r="BE34" s="530">
        <v>2496</v>
      </c>
      <c r="BF34" s="531">
        <f t="shared" ref="BF34:BF42" si="40">BD34/BB34</f>
        <v>0.66717757827895774</v>
      </c>
      <c r="BG34" s="532">
        <f t="shared" ref="BG34:BG42" si="41">BD34/BC34</f>
        <v>0.74498777506112468</v>
      </c>
      <c r="BH34" s="543">
        <v>5863</v>
      </c>
      <c r="BI34" s="529">
        <v>4576</v>
      </c>
      <c r="BJ34" s="529">
        <v>4125</v>
      </c>
      <c r="BK34" s="529">
        <v>3034</v>
      </c>
      <c r="BL34" s="530">
        <v>2418</v>
      </c>
      <c r="BM34" s="531">
        <f t="shared" ref="BM34:BM42" si="42">BK34/BI34</f>
        <v>0.66302447552447552</v>
      </c>
      <c r="BN34" s="532">
        <f t="shared" ref="BN34:BN42" si="43">BK34/BJ34</f>
        <v>0.73551515151515157</v>
      </c>
      <c r="BO34" s="543">
        <v>5454</v>
      </c>
      <c r="BP34" s="529">
        <v>4286</v>
      </c>
      <c r="BQ34" s="529">
        <v>3866</v>
      </c>
      <c r="BR34" s="529">
        <v>2970</v>
      </c>
      <c r="BS34" s="530">
        <v>2465</v>
      </c>
      <c r="BT34" s="531">
        <f t="shared" ref="BT34:BT42" si="44">BR34/BP34</f>
        <v>0.69295380307979471</v>
      </c>
      <c r="BU34" s="532">
        <f t="shared" ref="BU34:BU42" si="45">BR34/BQ34</f>
        <v>0.76823590274185205</v>
      </c>
      <c r="BV34" s="543">
        <v>5658</v>
      </c>
      <c r="BW34" s="529">
        <v>4406</v>
      </c>
      <c r="BX34" s="529">
        <v>4023</v>
      </c>
      <c r="BY34" s="529">
        <v>3128</v>
      </c>
      <c r="BZ34" s="530">
        <v>2598</v>
      </c>
      <c r="CA34" s="531">
        <f t="shared" ref="CA34:CA42" si="46">BY34/BW34</f>
        <v>0.70994098955969132</v>
      </c>
      <c r="CB34" s="532">
        <f t="shared" ref="CB34:CB42" si="47">BY34/BX34</f>
        <v>0.77752920705940842</v>
      </c>
      <c r="CC34" s="543">
        <v>6384</v>
      </c>
      <c r="CD34" s="529">
        <v>5037</v>
      </c>
      <c r="CE34" s="529">
        <v>4713</v>
      </c>
      <c r="CF34" s="529">
        <v>3398</v>
      </c>
      <c r="CG34" s="530">
        <v>3008</v>
      </c>
      <c r="CH34" s="531">
        <f t="shared" ref="CH34:CH42" si="48">CF34/CD34</f>
        <v>0.67460790152868766</v>
      </c>
      <c r="CI34" s="532">
        <f t="shared" ref="CI34:CI42" si="49">CF34/CE34</f>
        <v>0.7209845109272226</v>
      </c>
      <c r="CJ34" s="543">
        <v>6968</v>
      </c>
      <c r="CK34" s="529">
        <v>5356</v>
      </c>
      <c r="CL34" s="529">
        <v>4825</v>
      </c>
      <c r="CM34" s="529">
        <v>3320</v>
      </c>
      <c r="CN34" s="530">
        <v>2847</v>
      </c>
      <c r="CO34" s="531">
        <f t="shared" ref="CO34:CO42" si="50">CM34/CK34</f>
        <v>0.61986557132188203</v>
      </c>
      <c r="CP34" s="676">
        <f t="shared" ref="CP34:CP42" si="51">CM34/CL34</f>
        <v>0.6880829015544041</v>
      </c>
      <c r="CQ34" s="531">
        <v>0.73300970873786409</v>
      </c>
      <c r="CR34" s="532">
        <v>0.81367875647668397</v>
      </c>
      <c r="CS34" s="543">
        <v>6104</v>
      </c>
      <c r="CT34" s="529">
        <v>4588</v>
      </c>
      <c r="CU34" s="529">
        <v>4090</v>
      </c>
      <c r="CV34" s="529">
        <v>3055</v>
      </c>
      <c r="CW34" s="530">
        <v>2592</v>
      </c>
      <c r="CX34" s="531">
        <f t="shared" ref="CX34:CX42" si="52">CV34/CT34</f>
        <v>0.66586748038360943</v>
      </c>
      <c r="CY34" s="676">
        <f t="shared" ref="CY34:CY42" si="53">CV34/CU34</f>
        <v>0.74694376528117357</v>
      </c>
      <c r="CZ34" s="531">
        <v>0.74912816041848296</v>
      </c>
      <c r="DA34" s="532">
        <v>0.84034229828850859</v>
      </c>
      <c r="DB34" s="543">
        <v>7648</v>
      </c>
      <c r="DC34" s="529">
        <v>5656</v>
      </c>
      <c r="DD34" s="529">
        <v>5062</v>
      </c>
      <c r="DE34" s="529">
        <v>3593</v>
      </c>
      <c r="DF34" s="530">
        <v>2982</v>
      </c>
      <c r="DG34" s="531">
        <f t="shared" ref="DG34:DG42" si="54">DE34/DC34</f>
        <v>0.63525459688826025</v>
      </c>
      <c r="DH34" s="676">
        <f t="shared" ref="DH34:DH42" si="55">DE34/DD34</f>
        <v>0.70979849861714739</v>
      </c>
      <c r="DI34" s="531">
        <v>0.71764497878359268</v>
      </c>
      <c r="DJ34" s="532">
        <v>0.80185697352824969</v>
      </c>
    </row>
    <row r="35" spans="1:114" s="2" customFormat="1" x14ac:dyDescent="0.25">
      <c r="A35" s="511" t="s">
        <v>202</v>
      </c>
      <c r="B35" s="512" t="s">
        <v>203</v>
      </c>
      <c r="C35" s="513" t="s">
        <v>162</v>
      </c>
      <c r="D35" s="544">
        <v>923</v>
      </c>
      <c r="E35" s="545">
        <v>783</v>
      </c>
      <c r="F35" s="545">
        <v>583</v>
      </c>
      <c r="G35" s="545">
        <v>482</v>
      </c>
      <c r="H35" s="545">
        <v>340</v>
      </c>
      <c r="I35" s="546">
        <f t="shared" si="24"/>
        <v>0.61558109833971908</v>
      </c>
      <c r="J35" s="547">
        <f t="shared" si="25"/>
        <v>0.82675814751286447</v>
      </c>
      <c r="K35" s="544">
        <v>907</v>
      </c>
      <c r="L35" s="545">
        <v>762</v>
      </c>
      <c r="M35" s="545">
        <v>561</v>
      </c>
      <c r="N35" s="545">
        <v>463</v>
      </c>
      <c r="O35" s="545">
        <v>331</v>
      </c>
      <c r="P35" s="546">
        <f t="shared" si="30"/>
        <v>0.6076115485564304</v>
      </c>
      <c r="Q35" s="547">
        <f t="shared" si="31"/>
        <v>0.82531194295900179</v>
      </c>
      <c r="R35" s="544">
        <v>780</v>
      </c>
      <c r="S35" s="545">
        <v>658</v>
      </c>
      <c r="T35" s="545">
        <v>492</v>
      </c>
      <c r="U35" s="545">
        <v>376</v>
      </c>
      <c r="V35" s="545">
        <v>278</v>
      </c>
      <c r="W35" s="546">
        <f t="shared" si="28"/>
        <v>0.5714285714285714</v>
      </c>
      <c r="X35" s="547">
        <f t="shared" si="29"/>
        <v>0.76422764227642281</v>
      </c>
      <c r="Y35" s="544">
        <v>790</v>
      </c>
      <c r="Z35" s="545">
        <v>688</v>
      </c>
      <c r="AA35" s="545">
        <v>511</v>
      </c>
      <c r="AB35" s="545">
        <v>468</v>
      </c>
      <c r="AC35" s="545">
        <v>343</v>
      </c>
      <c r="AD35" s="546">
        <f t="shared" si="32"/>
        <v>0.68023255813953487</v>
      </c>
      <c r="AE35" s="547">
        <f t="shared" si="33"/>
        <v>0.91585127201565553</v>
      </c>
      <c r="AF35" s="544">
        <v>773</v>
      </c>
      <c r="AG35" s="545">
        <v>664</v>
      </c>
      <c r="AH35" s="545">
        <v>491</v>
      </c>
      <c r="AI35" s="545">
        <v>462</v>
      </c>
      <c r="AJ35" s="545">
        <v>337</v>
      </c>
      <c r="AK35" s="546">
        <f t="shared" si="34"/>
        <v>0.69578313253012047</v>
      </c>
      <c r="AL35" s="547">
        <f t="shared" si="35"/>
        <v>0.94093686354378814</v>
      </c>
      <c r="AM35" s="544">
        <v>598</v>
      </c>
      <c r="AN35" s="545">
        <v>517</v>
      </c>
      <c r="AO35" s="545">
        <v>380</v>
      </c>
      <c r="AP35" s="545">
        <v>360</v>
      </c>
      <c r="AQ35" s="545">
        <v>296</v>
      </c>
      <c r="AR35" s="546">
        <f t="shared" si="36"/>
        <v>0.69632495164410058</v>
      </c>
      <c r="AS35" s="547">
        <f t="shared" si="37"/>
        <v>0.94736842105263153</v>
      </c>
      <c r="AT35" s="544">
        <v>417</v>
      </c>
      <c r="AU35" s="545">
        <v>376</v>
      </c>
      <c r="AV35" s="545">
        <v>275</v>
      </c>
      <c r="AW35" s="545">
        <v>255</v>
      </c>
      <c r="AX35" s="545">
        <v>217</v>
      </c>
      <c r="AY35" s="546">
        <f t="shared" si="38"/>
        <v>0.67819148936170215</v>
      </c>
      <c r="AZ35" s="547">
        <f t="shared" si="39"/>
        <v>0.92727272727272725</v>
      </c>
      <c r="BA35" s="544">
        <v>404</v>
      </c>
      <c r="BB35" s="545">
        <v>356</v>
      </c>
      <c r="BC35" s="545">
        <v>270</v>
      </c>
      <c r="BD35" s="545">
        <v>258</v>
      </c>
      <c r="BE35" s="545">
        <v>208</v>
      </c>
      <c r="BF35" s="546">
        <f t="shared" si="40"/>
        <v>0.7247191011235955</v>
      </c>
      <c r="BG35" s="547">
        <f t="shared" si="41"/>
        <v>0.9555555555555556</v>
      </c>
      <c r="BH35" s="544">
        <v>372</v>
      </c>
      <c r="BI35" s="545">
        <v>336</v>
      </c>
      <c r="BJ35" s="545">
        <v>260</v>
      </c>
      <c r="BK35" s="545">
        <v>246</v>
      </c>
      <c r="BL35" s="545">
        <v>191</v>
      </c>
      <c r="BM35" s="546">
        <f t="shared" si="42"/>
        <v>0.7321428571428571</v>
      </c>
      <c r="BN35" s="547">
        <f t="shared" si="43"/>
        <v>0.94615384615384612</v>
      </c>
      <c r="BO35" s="544">
        <v>341</v>
      </c>
      <c r="BP35" s="545">
        <v>302</v>
      </c>
      <c r="BQ35" s="545">
        <v>223</v>
      </c>
      <c r="BR35" s="545">
        <v>207</v>
      </c>
      <c r="BS35" s="545">
        <v>163</v>
      </c>
      <c r="BT35" s="546">
        <f t="shared" si="44"/>
        <v>0.68543046357615889</v>
      </c>
      <c r="BU35" s="547">
        <f t="shared" si="45"/>
        <v>0.9282511210762332</v>
      </c>
      <c r="BV35" s="544">
        <v>352</v>
      </c>
      <c r="BW35" s="545">
        <v>312</v>
      </c>
      <c r="BX35" s="545">
        <v>222</v>
      </c>
      <c r="BY35" s="545">
        <v>200</v>
      </c>
      <c r="BZ35" s="545">
        <v>178</v>
      </c>
      <c r="CA35" s="546">
        <f t="shared" si="46"/>
        <v>0.64102564102564108</v>
      </c>
      <c r="CB35" s="547">
        <f t="shared" si="47"/>
        <v>0.90090090090090091</v>
      </c>
      <c r="CC35" s="544">
        <v>717</v>
      </c>
      <c r="CD35" s="545">
        <v>648</v>
      </c>
      <c r="CE35" s="545">
        <v>648</v>
      </c>
      <c r="CF35" s="545">
        <v>520</v>
      </c>
      <c r="CG35" s="545">
        <v>432</v>
      </c>
      <c r="CH35" s="546">
        <f t="shared" si="48"/>
        <v>0.80246913580246915</v>
      </c>
      <c r="CI35" s="547">
        <f t="shared" si="49"/>
        <v>0.80246913580246915</v>
      </c>
      <c r="CJ35" s="544">
        <v>701</v>
      </c>
      <c r="CK35" s="545">
        <v>586</v>
      </c>
      <c r="CL35" s="545">
        <v>464</v>
      </c>
      <c r="CM35" s="545">
        <v>367</v>
      </c>
      <c r="CN35" s="545">
        <v>314</v>
      </c>
      <c r="CO35" s="546">
        <f t="shared" si="50"/>
        <v>0.62627986348122866</v>
      </c>
      <c r="CP35" s="546">
        <f t="shared" si="51"/>
        <v>0.79094827586206895</v>
      </c>
      <c r="CQ35" s="546">
        <v>0.65699658703071673</v>
      </c>
      <c r="CR35" s="547">
        <v>0.82974137931034486</v>
      </c>
      <c r="CS35" s="544">
        <v>629</v>
      </c>
      <c r="CT35" s="545">
        <v>530</v>
      </c>
      <c r="CU35" s="545">
        <v>439</v>
      </c>
      <c r="CV35" s="545">
        <v>353</v>
      </c>
      <c r="CW35" s="545">
        <v>251</v>
      </c>
      <c r="CX35" s="546">
        <f t="shared" si="52"/>
        <v>0.66603773584905657</v>
      </c>
      <c r="CY35" s="546">
        <f t="shared" si="53"/>
        <v>0.80410022779043278</v>
      </c>
      <c r="CZ35" s="546">
        <v>0.80377358490566042</v>
      </c>
      <c r="DA35" s="547">
        <v>0.97038724373576313</v>
      </c>
      <c r="DB35" s="544">
        <v>958</v>
      </c>
      <c r="DC35" s="545">
        <v>804</v>
      </c>
      <c r="DD35" s="545">
        <v>750</v>
      </c>
      <c r="DE35" s="545">
        <v>558</v>
      </c>
      <c r="DF35" s="545">
        <v>403</v>
      </c>
      <c r="DG35" s="546">
        <f t="shared" si="54"/>
        <v>0.69402985074626866</v>
      </c>
      <c r="DH35" s="546">
        <f t="shared" si="55"/>
        <v>0.74399999999999999</v>
      </c>
      <c r="DI35" s="546">
        <v>0.9191542288557214</v>
      </c>
      <c r="DJ35" s="547">
        <v>0.98533333333333328</v>
      </c>
    </row>
    <row r="36" spans="1:114" s="2" customFormat="1" ht="15" customHeight="1" x14ac:dyDescent="0.25">
      <c r="A36" s="511" t="s">
        <v>202</v>
      </c>
      <c r="B36" s="512" t="s">
        <v>204</v>
      </c>
      <c r="C36" s="548" t="s">
        <v>594</v>
      </c>
      <c r="D36" s="549">
        <v>304</v>
      </c>
      <c r="E36" s="550">
        <v>284</v>
      </c>
      <c r="F36" s="550">
        <v>230</v>
      </c>
      <c r="G36" s="550">
        <v>229</v>
      </c>
      <c r="H36" s="550">
        <v>201</v>
      </c>
      <c r="I36" s="551">
        <f t="shared" si="24"/>
        <v>0.80633802816901412</v>
      </c>
      <c r="J36" s="552">
        <f t="shared" si="25"/>
        <v>0.9956521739130435</v>
      </c>
      <c r="K36" s="549">
        <v>395</v>
      </c>
      <c r="L36" s="550">
        <v>369</v>
      </c>
      <c r="M36" s="550">
        <v>369</v>
      </c>
      <c r="N36" s="550">
        <v>344</v>
      </c>
      <c r="O36" s="550">
        <v>282</v>
      </c>
      <c r="P36" s="551">
        <f t="shared" si="30"/>
        <v>0.9322493224932249</v>
      </c>
      <c r="Q36" s="552">
        <f t="shared" si="31"/>
        <v>0.9322493224932249</v>
      </c>
      <c r="R36" s="549">
        <v>599</v>
      </c>
      <c r="S36" s="550">
        <v>530</v>
      </c>
      <c r="T36" s="550">
        <v>530</v>
      </c>
      <c r="U36" s="550">
        <v>463</v>
      </c>
      <c r="V36" s="550">
        <v>391</v>
      </c>
      <c r="W36" s="551">
        <f t="shared" si="28"/>
        <v>0.87358490566037739</v>
      </c>
      <c r="X36" s="552">
        <f t="shared" si="29"/>
        <v>0.87358490566037739</v>
      </c>
      <c r="Y36" s="549">
        <v>589</v>
      </c>
      <c r="Z36" s="550">
        <v>535</v>
      </c>
      <c r="AA36" s="550">
        <v>535</v>
      </c>
      <c r="AB36" s="550">
        <v>472</v>
      </c>
      <c r="AC36" s="550">
        <v>399</v>
      </c>
      <c r="AD36" s="551">
        <f t="shared" si="32"/>
        <v>0.88224299065420564</v>
      </c>
      <c r="AE36" s="552">
        <f t="shared" si="33"/>
        <v>0.88224299065420564</v>
      </c>
      <c r="AF36" s="549">
        <v>649</v>
      </c>
      <c r="AG36" s="550">
        <v>580</v>
      </c>
      <c r="AH36" s="550">
        <v>580</v>
      </c>
      <c r="AI36" s="550">
        <v>488</v>
      </c>
      <c r="AJ36" s="550">
        <v>410</v>
      </c>
      <c r="AK36" s="551">
        <f t="shared" si="34"/>
        <v>0.8413793103448276</v>
      </c>
      <c r="AL36" s="552">
        <f t="shared" si="35"/>
        <v>0.8413793103448276</v>
      </c>
      <c r="AM36" s="549">
        <v>469</v>
      </c>
      <c r="AN36" s="550">
        <v>439</v>
      </c>
      <c r="AO36" s="550">
        <v>439</v>
      </c>
      <c r="AP36" s="550">
        <v>406</v>
      </c>
      <c r="AQ36" s="550">
        <v>346</v>
      </c>
      <c r="AR36" s="551">
        <f t="shared" si="36"/>
        <v>0.9248291571753986</v>
      </c>
      <c r="AS36" s="552">
        <f t="shared" si="37"/>
        <v>0.9248291571753986</v>
      </c>
      <c r="AT36" s="549">
        <v>485</v>
      </c>
      <c r="AU36" s="550">
        <v>447</v>
      </c>
      <c r="AV36" s="550">
        <v>447</v>
      </c>
      <c r="AW36" s="550">
        <v>406</v>
      </c>
      <c r="AX36" s="550">
        <v>324</v>
      </c>
      <c r="AY36" s="551">
        <f t="shared" si="38"/>
        <v>0.90827740492170017</v>
      </c>
      <c r="AZ36" s="552">
        <f t="shared" si="39"/>
        <v>0.90827740492170017</v>
      </c>
      <c r="BA36" s="549">
        <v>392</v>
      </c>
      <c r="BB36" s="550">
        <v>368</v>
      </c>
      <c r="BC36" s="550">
        <v>368</v>
      </c>
      <c r="BD36" s="550">
        <v>337</v>
      </c>
      <c r="BE36" s="550">
        <v>279</v>
      </c>
      <c r="BF36" s="551">
        <f t="shared" si="40"/>
        <v>0.91576086956521741</v>
      </c>
      <c r="BG36" s="552">
        <f t="shared" si="41"/>
        <v>0.91576086956521741</v>
      </c>
      <c r="BH36" s="549">
        <v>360</v>
      </c>
      <c r="BI36" s="550">
        <v>329</v>
      </c>
      <c r="BJ36" s="550">
        <v>329</v>
      </c>
      <c r="BK36" s="550">
        <v>273</v>
      </c>
      <c r="BL36" s="550">
        <v>237</v>
      </c>
      <c r="BM36" s="551">
        <f t="shared" si="42"/>
        <v>0.82978723404255317</v>
      </c>
      <c r="BN36" s="552">
        <f t="shared" si="43"/>
        <v>0.82978723404255317</v>
      </c>
      <c r="BO36" s="549">
        <v>376</v>
      </c>
      <c r="BP36" s="550">
        <v>345</v>
      </c>
      <c r="BQ36" s="550">
        <v>345</v>
      </c>
      <c r="BR36" s="550">
        <v>283</v>
      </c>
      <c r="BS36" s="550">
        <v>256</v>
      </c>
      <c r="BT36" s="551">
        <f t="shared" si="44"/>
        <v>0.82028985507246377</v>
      </c>
      <c r="BU36" s="552">
        <f t="shared" si="45"/>
        <v>0.82028985507246377</v>
      </c>
      <c r="BV36" s="549">
        <v>387</v>
      </c>
      <c r="BW36" s="550">
        <v>344</v>
      </c>
      <c r="BX36" s="550">
        <v>344</v>
      </c>
      <c r="BY36" s="550">
        <v>274</v>
      </c>
      <c r="BZ36" s="550">
        <v>249</v>
      </c>
      <c r="CA36" s="551">
        <f t="shared" si="46"/>
        <v>0.79651162790697672</v>
      </c>
      <c r="CB36" s="552">
        <f t="shared" si="47"/>
        <v>0.79651162790697672</v>
      </c>
      <c r="CC36" s="549">
        <v>423</v>
      </c>
      <c r="CD36" s="550">
        <v>383</v>
      </c>
      <c r="CE36" s="550">
        <v>383</v>
      </c>
      <c r="CF36" s="550">
        <v>316</v>
      </c>
      <c r="CG36" s="550">
        <v>290</v>
      </c>
      <c r="CH36" s="551">
        <f t="shared" si="48"/>
        <v>0.82506527415143605</v>
      </c>
      <c r="CI36" s="552">
        <f t="shared" si="49"/>
        <v>0.82506527415143605</v>
      </c>
      <c r="CJ36" s="549">
        <v>420</v>
      </c>
      <c r="CK36" s="550">
        <v>375</v>
      </c>
      <c r="CL36" s="550">
        <v>375</v>
      </c>
      <c r="CM36" s="550">
        <v>299</v>
      </c>
      <c r="CN36" s="550">
        <v>267</v>
      </c>
      <c r="CO36" s="551">
        <f t="shared" si="50"/>
        <v>0.79733333333333334</v>
      </c>
      <c r="CP36" s="551">
        <f t="shared" si="51"/>
        <v>0.79733333333333334</v>
      </c>
      <c r="CQ36" s="551">
        <v>1</v>
      </c>
      <c r="CR36" s="552">
        <v>1</v>
      </c>
      <c r="CS36" s="549">
        <v>311</v>
      </c>
      <c r="CT36" s="550">
        <v>264</v>
      </c>
      <c r="CU36" s="550">
        <v>264</v>
      </c>
      <c r="CV36" s="550">
        <v>215</v>
      </c>
      <c r="CW36" s="550">
        <v>186</v>
      </c>
      <c r="CX36" s="551">
        <f t="shared" si="52"/>
        <v>0.81439393939393945</v>
      </c>
      <c r="CY36" s="551">
        <f t="shared" si="53"/>
        <v>0.81439393939393945</v>
      </c>
      <c r="CZ36" s="551">
        <v>1</v>
      </c>
      <c r="DA36" s="552">
        <v>1</v>
      </c>
      <c r="DB36" s="549">
        <v>336</v>
      </c>
      <c r="DC36" s="550">
        <v>276</v>
      </c>
      <c r="DD36" s="550">
        <v>276</v>
      </c>
      <c r="DE36" s="550">
        <v>224</v>
      </c>
      <c r="DF36" s="550">
        <v>197</v>
      </c>
      <c r="DG36" s="551">
        <f t="shared" si="54"/>
        <v>0.81159420289855078</v>
      </c>
      <c r="DH36" s="551">
        <f t="shared" si="55"/>
        <v>0.81159420289855078</v>
      </c>
      <c r="DI36" s="551">
        <v>1</v>
      </c>
      <c r="DJ36" s="552">
        <v>1</v>
      </c>
    </row>
    <row r="37" spans="1:114" s="2" customFormat="1" x14ac:dyDescent="0.25">
      <c r="A37" s="511" t="s">
        <v>202</v>
      </c>
      <c r="B37" s="512" t="s">
        <v>205</v>
      </c>
      <c r="C37" s="513" t="s">
        <v>180</v>
      </c>
      <c r="D37" s="514">
        <v>3267</v>
      </c>
      <c r="E37" s="515">
        <v>2565</v>
      </c>
      <c r="F37" s="515">
        <v>2253</v>
      </c>
      <c r="G37" s="515">
        <v>1477</v>
      </c>
      <c r="H37" s="515">
        <v>1129</v>
      </c>
      <c r="I37" s="516">
        <f t="shared" si="24"/>
        <v>0.57582846003898636</v>
      </c>
      <c r="J37" s="517">
        <f t="shared" si="25"/>
        <v>0.65557035064358637</v>
      </c>
      <c r="K37" s="514">
        <v>3857</v>
      </c>
      <c r="L37" s="515">
        <v>2939</v>
      </c>
      <c r="M37" s="515">
        <v>2654</v>
      </c>
      <c r="N37" s="515">
        <v>1829</v>
      </c>
      <c r="O37" s="515">
        <v>1422</v>
      </c>
      <c r="P37" s="516">
        <f t="shared" si="30"/>
        <v>0.62232051718271519</v>
      </c>
      <c r="Q37" s="517">
        <f t="shared" si="31"/>
        <v>0.68914845516201961</v>
      </c>
      <c r="R37" s="514">
        <v>3670</v>
      </c>
      <c r="S37" s="515">
        <v>2852</v>
      </c>
      <c r="T37" s="515">
        <v>2498</v>
      </c>
      <c r="U37" s="515">
        <v>1304</v>
      </c>
      <c r="V37" s="515">
        <v>1037</v>
      </c>
      <c r="W37" s="516">
        <f t="shared" si="28"/>
        <v>0.45722300140252453</v>
      </c>
      <c r="X37" s="517">
        <f t="shared" si="29"/>
        <v>0.52201761409127301</v>
      </c>
      <c r="Y37" s="514">
        <v>2941</v>
      </c>
      <c r="Z37" s="515">
        <v>2308</v>
      </c>
      <c r="AA37" s="515">
        <v>1963</v>
      </c>
      <c r="AB37" s="515">
        <v>1278</v>
      </c>
      <c r="AC37" s="515">
        <v>1032</v>
      </c>
      <c r="AD37" s="516">
        <f t="shared" si="32"/>
        <v>0.55372616984402079</v>
      </c>
      <c r="AE37" s="517">
        <f t="shared" si="33"/>
        <v>0.6510443199184921</v>
      </c>
      <c r="AF37" s="514">
        <v>2642</v>
      </c>
      <c r="AG37" s="515">
        <v>2098</v>
      </c>
      <c r="AH37" s="515">
        <v>1801</v>
      </c>
      <c r="AI37" s="515">
        <v>1088</v>
      </c>
      <c r="AJ37" s="515">
        <v>878</v>
      </c>
      <c r="AK37" s="516">
        <f t="shared" si="34"/>
        <v>0.51858913250714966</v>
      </c>
      <c r="AL37" s="517">
        <f t="shared" si="35"/>
        <v>0.60410882842865077</v>
      </c>
      <c r="AM37" s="514">
        <v>2278</v>
      </c>
      <c r="AN37" s="515">
        <v>1844</v>
      </c>
      <c r="AO37" s="515">
        <v>1645</v>
      </c>
      <c r="AP37" s="515">
        <v>1050</v>
      </c>
      <c r="AQ37" s="515">
        <v>856</v>
      </c>
      <c r="AR37" s="516">
        <f t="shared" si="36"/>
        <v>0.56941431670281994</v>
      </c>
      <c r="AS37" s="517">
        <f t="shared" si="37"/>
        <v>0.63829787234042556</v>
      </c>
      <c r="AT37" s="514">
        <v>2507</v>
      </c>
      <c r="AU37" s="515">
        <v>2100</v>
      </c>
      <c r="AV37" s="515">
        <v>1726</v>
      </c>
      <c r="AW37" s="515">
        <v>933</v>
      </c>
      <c r="AX37" s="515">
        <v>770</v>
      </c>
      <c r="AY37" s="516">
        <f t="shared" si="38"/>
        <v>0.44428571428571428</v>
      </c>
      <c r="AZ37" s="517">
        <f t="shared" si="39"/>
        <v>0.54055619930475085</v>
      </c>
      <c r="BA37" s="514">
        <v>1980</v>
      </c>
      <c r="BB37" s="515">
        <v>1607</v>
      </c>
      <c r="BC37" s="515">
        <v>1338</v>
      </c>
      <c r="BD37" s="515">
        <v>841</v>
      </c>
      <c r="BE37" s="515">
        <v>671</v>
      </c>
      <c r="BF37" s="516">
        <f t="shared" si="40"/>
        <v>0.52333540759178598</v>
      </c>
      <c r="BG37" s="517">
        <f t="shared" si="41"/>
        <v>0.62855007473841551</v>
      </c>
      <c r="BH37" s="514">
        <v>2027</v>
      </c>
      <c r="BI37" s="515">
        <v>1578</v>
      </c>
      <c r="BJ37" s="515">
        <v>1300</v>
      </c>
      <c r="BK37" s="515">
        <v>886</v>
      </c>
      <c r="BL37" s="515">
        <v>678</v>
      </c>
      <c r="BM37" s="516">
        <f t="shared" si="42"/>
        <v>0.56147021546261089</v>
      </c>
      <c r="BN37" s="517">
        <f t="shared" si="43"/>
        <v>0.68153846153846154</v>
      </c>
      <c r="BO37" s="514">
        <v>1932</v>
      </c>
      <c r="BP37" s="515">
        <v>1526</v>
      </c>
      <c r="BQ37" s="515">
        <v>1292</v>
      </c>
      <c r="BR37" s="515">
        <v>911</v>
      </c>
      <c r="BS37" s="515">
        <v>745</v>
      </c>
      <c r="BT37" s="516">
        <f t="shared" si="44"/>
        <v>0.59698558322411532</v>
      </c>
      <c r="BU37" s="517">
        <f t="shared" si="45"/>
        <v>0.70510835913312697</v>
      </c>
      <c r="BV37" s="514">
        <v>2038</v>
      </c>
      <c r="BW37" s="515">
        <v>1578</v>
      </c>
      <c r="BX37" s="515">
        <v>1351</v>
      </c>
      <c r="BY37" s="515">
        <v>967</v>
      </c>
      <c r="BZ37" s="515">
        <v>756</v>
      </c>
      <c r="CA37" s="516">
        <f t="shared" si="46"/>
        <v>0.61280101394169839</v>
      </c>
      <c r="CB37" s="517">
        <f t="shared" si="47"/>
        <v>0.71576609918578826</v>
      </c>
      <c r="CC37" s="514">
        <v>2260</v>
      </c>
      <c r="CD37" s="515">
        <v>1795</v>
      </c>
      <c r="CE37" s="515">
        <v>1569</v>
      </c>
      <c r="CF37" s="515">
        <v>858</v>
      </c>
      <c r="CG37" s="515">
        <v>737</v>
      </c>
      <c r="CH37" s="516">
        <f t="shared" si="48"/>
        <v>0.47799442896935934</v>
      </c>
      <c r="CI37" s="517">
        <f t="shared" si="49"/>
        <v>0.54684512428298282</v>
      </c>
      <c r="CJ37" s="514">
        <v>2123</v>
      </c>
      <c r="CK37" s="515">
        <v>1659</v>
      </c>
      <c r="CL37" s="515">
        <v>1244</v>
      </c>
      <c r="CM37" s="515">
        <v>690</v>
      </c>
      <c r="CN37" s="515">
        <v>582</v>
      </c>
      <c r="CO37" s="516">
        <f t="shared" si="50"/>
        <v>0.41591320072332733</v>
      </c>
      <c r="CP37" s="516">
        <f t="shared" si="51"/>
        <v>0.55466237942122187</v>
      </c>
      <c r="CQ37" s="516">
        <v>0.4605183845690175</v>
      </c>
      <c r="CR37" s="517">
        <v>0.61414790996784563</v>
      </c>
      <c r="CS37" s="514">
        <v>2017</v>
      </c>
      <c r="CT37" s="515">
        <v>1593</v>
      </c>
      <c r="CU37" s="515">
        <v>1306</v>
      </c>
      <c r="CV37" s="515">
        <v>833</v>
      </c>
      <c r="CW37" s="515">
        <v>696</v>
      </c>
      <c r="CX37" s="516">
        <f t="shared" si="52"/>
        <v>0.52291274325172632</v>
      </c>
      <c r="CY37" s="516">
        <f t="shared" si="53"/>
        <v>0.63782542113323126</v>
      </c>
      <c r="CZ37" s="516">
        <v>0.57940991839296929</v>
      </c>
      <c r="DA37" s="517">
        <v>0.70673813169984689</v>
      </c>
      <c r="DB37" s="514">
        <v>2549</v>
      </c>
      <c r="DC37" s="515">
        <v>1952</v>
      </c>
      <c r="DD37" s="515">
        <v>1649</v>
      </c>
      <c r="DE37" s="515">
        <v>947</v>
      </c>
      <c r="DF37" s="515">
        <v>737</v>
      </c>
      <c r="DG37" s="516">
        <f t="shared" si="54"/>
        <v>0.48514344262295084</v>
      </c>
      <c r="DH37" s="516">
        <f t="shared" si="55"/>
        <v>0.57428744693753786</v>
      </c>
      <c r="DI37" s="516">
        <v>0.51434426229508201</v>
      </c>
      <c r="DJ37" s="517">
        <v>0.60885385081867793</v>
      </c>
    </row>
    <row r="38" spans="1:114" s="2" customFormat="1" x14ac:dyDescent="0.25">
      <c r="A38" s="511" t="s">
        <v>202</v>
      </c>
      <c r="B38" s="512" t="s">
        <v>206</v>
      </c>
      <c r="C38" s="513" t="s">
        <v>176</v>
      </c>
      <c r="D38" s="553">
        <v>1067</v>
      </c>
      <c r="E38" s="554">
        <v>913</v>
      </c>
      <c r="F38" s="554">
        <v>787</v>
      </c>
      <c r="G38" s="554">
        <v>591</v>
      </c>
      <c r="H38" s="554">
        <v>427</v>
      </c>
      <c r="I38" s="555">
        <f t="shared" si="24"/>
        <v>0.64731653888280394</v>
      </c>
      <c r="J38" s="556">
        <f t="shared" si="25"/>
        <v>0.75095298602287164</v>
      </c>
      <c r="K38" s="553">
        <v>1105</v>
      </c>
      <c r="L38" s="554">
        <v>938</v>
      </c>
      <c r="M38" s="554">
        <v>874</v>
      </c>
      <c r="N38" s="554">
        <v>681</v>
      </c>
      <c r="O38" s="554">
        <v>491</v>
      </c>
      <c r="P38" s="555">
        <f t="shared" si="30"/>
        <v>0.72601279317697232</v>
      </c>
      <c r="Q38" s="556">
        <f t="shared" si="31"/>
        <v>0.7791762013729977</v>
      </c>
      <c r="R38" s="553">
        <v>1085</v>
      </c>
      <c r="S38" s="554">
        <v>946</v>
      </c>
      <c r="T38" s="554">
        <v>865</v>
      </c>
      <c r="U38" s="554">
        <v>599</v>
      </c>
      <c r="V38" s="554">
        <v>461</v>
      </c>
      <c r="W38" s="555">
        <f t="shared" si="28"/>
        <v>0.63319238900634245</v>
      </c>
      <c r="X38" s="556">
        <f t="shared" si="29"/>
        <v>0.69248554913294802</v>
      </c>
      <c r="Y38" s="553">
        <v>993</v>
      </c>
      <c r="Z38" s="554">
        <v>843</v>
      </c>
      <c r="AA38" s="554">
        <v>766</v>
      </c>
      <c r="AB38" s="554">
        <v>564</v>
      </c>
      <c r="AC38" s="554">
        <v>418</v>
      </c>
      <c r="AD38" s="555">
        <f t="shared" si="32"/>
        <v>0.66903914590747326</v>
      </c>
      <c r="AE38" s="556">
        <f t="shared" si="33"/>
        <v>0.73629242819843344</v>
      </c>
      <c r="AF38" s="553">
        <v>1070</v>
      </c>
      <c r="AG38" s="554">
        <v>913</v>
      </c>
      <c r="AH38" s="554">
        <v>841</v>
      </c>
      <c r="AI38" s="554">
        <v>623</v>
      </c>
      <c r="AJ38" s="554">
        <v>459</v>
      </c>
      <c r="AK38" s="555">
        <f t="shared" si="34"/>
        <v>0.68236582694414016</v>
      </c>
      <c r="AL38" s="556">
        <f t="shared" si="35"/>
        <v>0.74078478002378123</v>
      </c>
      <c r="AM38" s="553">
        <v>981</v>
      </c>
      <c r="AN38" s="554">
        <v>827</v>
      </c>
      <c r="AO38" s="554">
        <v>764</v>
      </c>
      <c r="AP38" s="554">
        <v>583</v>
      </c>
      <c r="AQ38" s="554">
        <v>424</v>
      </c>
      <c r="AR38" s="555">
        <f t="shared" si="36"/>
        <v>0.70495767835550183</v>
      </c>
      <c r="AS38" s="556">
        <f t="shared" si="37"/>
        <v>0.76308900523560208</v>
      </c>
      <c r="AT38" s="553">
        <v>755</v>
      </c>
      <c r="AU38" s="554">
        <v>639</v>
      </c>
      <c r="AV38" s="554">
        <v>567</v>
      </c>
      <c r="AW38" s="554">
        <v>449</v>
      </c>
      <c r="AX38" s="554">
        <v>312</v>
      </c>
      <c r="AY38" s="555">
        <f t="shared" si="38"/>
        <v>0.70266040688575904</v>
      </c>
      <c r="AZ38" s="556">
        <f t="shared" si="39"/>
        <v>0.79188712522045857</v>
      </c>
      <c r="BA38" s="553">
        <v>677</v>
      </c>
      <c r="BB38" s="554">
        <v>573</v>
      </c>
      <c r="BC38" s="554">
        <v>503</v>
      </c>
      <c r="BD38" s="554">
        <v>414</v>
      </c>
      <c r="BE38" s="554">
        <v>328</v>
      </c>
      <c r="BF38" s="555">
        <f t="shared" si="40"/>
        <v>0.72251308900523559</v>
      </c>
      <c r="BG38" s="556">
        <f t="shared" si="41"/>
        <v>0.82306163021868783</v>
      </c>
      <c r="BH38" s="553">
        <v>750</v>
      </c>
      <c r="BI38" s="554">
        <v>631</v>
      </c>
      <c r="BJ38" s="554">
        <v>566</v>
      </c>
      <c r="BK38" s="554">
        <v>421</v>
      </c>
      <c r="BL38" s="554">
        <v>315</v>
      </c>
      <c r="BM38" s="555">
        <f t="shared" si="42"/>
        <v>0.6671949286846276</v>
      </c>
      <c r="BN38" s="556">
        <f t="shared" si="43"/>
        <v>0.74381625441696109</v>
      </c>
      <c r="BO38" s="553">
        <v>761</v>
      </c>
      <c r="BP38" s="554">
        <v>650</v>
      </c>
      <c r="BQ38" s="554">
        <v>591</v>
      </c>
      <c r="BR38" s="554">
        <v>483</v>
      </c>
      <c r="BS38" s="554">
        <v>341</v>
      </c>
      <c r="BT38" s="555">
        <f t="shared" si="44"/>
        <v>0.74307692307692308</v>
      </c>
      <c r="BU38" s="556">
        <f t="shared" si="45"/>
        <v>0.81725888324873097</v>
      </c>
      <c r="BV38" s="553">
        <v>695</v>
      </c>
      <c r="BW38" s="554">
        <v>629</v>
      </c>
      <c r="BX38" s="554">
        <v>581</v>
      </c>
      <c r="BY38" s="554">
        <v>486</v>
      </c>
      <c r="BZ38" s="554">
        <v>361</v>
      </c>
      <c r="CA38" s="555">
        <f t="shared" si="46"/>
        <v>0.77265500794912556</v>
      </c>
      <c r="CB38" s="556">
        <f t="shared" si="47"/>
        <v>0.83648881239242689</v>
      </c>
      <c r="CC38" s="553">
        <v>740</v>
      </c>
      <c r="CD38" s="554">
        <v>663</v>
      </c>
      <c r="CE38" s="554">
        <v>605</v>
      </c>
      <c r="CF38" s="554">
        <v>497</v>
      </c>
      <c r="CG38" s="554">
        <v>411</v>
      </c>
      <c r="CH38" s="555">
        <f t="shared" si="48"/>
        <v>0.74962292609351433</v>
      </c>
      <c r="CI38" s="556">
        <f t="shared" si="49"/>
        <v>0.82148760330578507</v>
      </c>
      <c r="CJ38" s="553">
        <v>734</v>
      </c>
      <c r="CK38" s="554">
        <v>632</v>
      </c>
      <c r="CL38" s="554">
        <v>555</v>
      </c>
      <c r="CM38" s="554">
        <v>450</v>
      </c>
      <c r="CN38" s="554">
        <v>380</v>
      </c>
      <c r="CO38" s="555">
        <f t="shared" si="50"/>
        <v>0.71202531645569622</v>
      </c>
      <c r="CP38" s="555">
        <f t="shared" si="51"/>
        <v>0.81081081081081086</v>
      </c>
      <c r="CQ38" s="555">
        <v>0.81170886075949367</v>
      </c>
      <c r="CR38" s="556">
        <v>0.92432432432432432</v>
      </c>
      <c r="CS38" s="553">
        <v>838</v>
      </c>
      <c r="CT38" s="554">
        <v>745</v>
      </c>
      <c r="CU38" s="554">
        <v>725</v>
      </c>
      <c r="CV38" s="554">
        <v>609</v>
      </c>
      <c r="CW38" s="554">
        <v>482</v>
      </c>
      <c r="CX38" s="555">
        <f t="shared" si="52"/>
        <v>0.81744966442953015</v>
      </c>
      <c r="CY38" s="555">
        <f t="shared" si="53"/>
        <v>0.84</v>
      </c>
      <c r="CZ38" s="555">
        <v>0.93959731543624159</v>
      </c>
      <c r="DA38" s="556">
        <v>0.96551724137931039</v>
      </c>
      <c r="DB38" s="553">
        <v>903</v>
      </c>
      <c r="DC38" s="554">
        <v>815</v>
      </c>
      <c r="DD38" s="554">
        <v>783</v>
      </c>
      <c r="DE38" s="554">
        <v>602</v>
      </c>
      <c r="DF38" s="554">
        <v>487</v>
      </c>
      <c r="DG38" s="555">
        <f t="shared" si="54"/>
        <v>0.73865030674846621</v>
      </c>
      <c r="DH38" s="555">
        <f t="shared" si="55"/>
        <v>0.76883780332056195</v>
      </c>
      <c r="DI38" s="555">
        <v>0.90306748466257669</v>
      </c>
      <c r="DJ38" s="556">
        <v>0.9399744572158365</v>
      </c>
    </row>
    <row r="39" spans="1:114" s="2" customFormat="1" x14ac:dyDescent="0.25">
      <c r="A39" s="511" t="s">
        <v>202</v>
      </c>
      <c r="B39" s="557" t="s">
        <v>207</v>
      </c>
      <c r="C39" s="513" t="s">
        <v>208</v>
      </c>
      <c r="D39" s="553"/>
      <c r="E39" s="554"/>
      <c r="F39" s="554"/>
      <c r="G39" s="554"/>
      <c r="H39" s="554"/>
      <c r="I39" s="555"/>
      <c r="J39" s="556"/>
      <c r="K39" s="558" t="s">
        <v>67</v>
      </c>
      <c r="L39" s="515" t="s">
        <v>67</v>
      </c>
      <c r="M39" s="515" t="s">
        <v>67</v>
      </c>
      <c r="N39" s="515" t="s">
        <v>67</v>
      </c>
      <c r="O39" s="515" t="s">
        <v>67</v>
      </c>
      <c r="P39" s="516" t="s">
        <v>67</v>
      </c>
      <c r="Q39" s="517" t="s">
        <v>67</v>
      </c>
      <c r="R39" s="558" t="s">
        <v>67</v>
      </c>
      <c r="S39" s="515" t="s">
        <v>67</v>
      </c>
      <c r="T39" s="515" t="s">
        <v>67</v>
      </c>
      <c r="U39" s="515" t="s">
        <v>67</v>
      </c>
      <c r="V39" s="515" t="s">
        <v>67</v>
      </c>
      <c r="W39" s="516" t="s">
        <v>67</v>
      </c>
      <c r="X39" s="517" t="s">
        <v>67</v>
      </c>
      <c r="Y39" s="553">
        <v>719</v>
      </c>
      <c r="Z39" s="554">
        <v>581</v>
      </c>
      <c r="AA39" s="554">
        <v>505</v>
      </c>
      <c r="AB39" s="554">
        <v>272</v>
      </c>
      <c r="AC39" s="554">
        <v>204</v>
      </c>
      <c r="AD39" s="555">
        <f t="shared" si="32"/>
        <v>0.46815834767641995</v>
      </c>
      <c r="AE39" s="556">
        <f t="shared" si="33"/>
        <v>0.53861386138613865</v>
      </c>
      <c r="AF39" s="553">
        <v>813</v>
      </c>
      <c r="AG39" s="554">
        <v>660</v>
      </c>
      <c r="AH39" s="554">
        <v>584</v>
      </c>
      <c r="AI39" s="554">
        <v>266</v>
      </c>
      <c r="AJ39" s="554">
        <v>210</v>
      </c>
      <c r="AK39" s="555">
        <f t="shared" si="34"/>
        <v>0.40303030303030302</v>
      </c>
      <c r="AL39" s="556">
        <f t="shared" si="35"/>
        <v>0.45547945205479451</v>
      </c>
      <c r="AM39" s="553">
        <v>739</v>
      </c>
      <c r="AN39" s="554">
        <v>627</v>
      </c>
      <c r="AO39" s="554">
        <v>539</v>
      </c>
      <c r="AP39" s="554">
        <v>266</v>
      </c>
      <c r="AQ39" s="554">
        <v>210</v>
      </c>
      <c r="AR39" s="555">
        <f t="shared" si="36"/>
        <v>0.42424242424242425</v>
      </c>
      <c r="AS39" s="556">
        <f t="shared" si="37"/>
        <v>0.4935064935064935</v>
      </c>
      <c r="AT39" s="553">
        <v>789</v>
      </c>
      <c r="AU39" s="554">
        <v>671</v>
      </c>
      <c r="AV39" s="554">
        <v>532</v>
      </c>
      <c r="AW39" s="554">
        <v>276</v>
      </c>
      <c r="AX39" s="554">
        <v>217</v>
      </c>
      <c r="AY39" s="555">
        <f t="shared" si="38"/>
        <v>0.41132637853949328</v>
      </c>
      <c r="AZ39" s="556">
        <f t="shared" si="39"/>
        <v>0.51879699248120303</v>
      </c>
      <c r="BA39" s="553">
        <v>702</v>
      </c>
      <c r="BB39" s="554">
        <v>583</v>
      </c>
      <c r="BC39" s="554">
        <v>492</v>
      </c>
      <c r="BD39" s="554">
        <v>327</v>
      </c>
      <c r="BE39" s="554">
        <v>258</v>
      </c>
      <c r="BF39" s="555">
        <f t="shared" si="40"/>
        <v>0.56089193825042882</v>
      </c>
      <c r="BG39" s="556">
        <f t="shared" si="41"/>
        <v>0.66463414634146345</v>
      </c>
      <c r="BH39" s="553">
        <v>892</v>
      </c>
      <c r="BI39" s="554">
        <v>705</v>
      </c>
      <c r="BJ39" s="554">
        <v>628</v>
      </c>
      <c r="BK39" s="554">
        <v>375</v>
      </c>
      <c r="BL39" s="554">
        <v>299</v>
      </c>
      <c r="BM39" s="555">
        <f t="shared" si="42"/>
        <v>0.53191489361702127</v>
      </c>
      <c r="BN39" s="556">
        <f t="shared" si="43"/>
        <v>0.59713375796178347</v>
      </c>
      <c r="BO39" s="553">
        <v>662</v>
      </c>
      <c r="BP39" s="554">
        <v>536</v>
      </c>
      <c r="BQ39" s="554">
        <v>468</v>
      </c>
      <c r="BR39" s="554">
        <v>320</v>
      </c>
      <c r="BS39" s="554">
        <v>267</v>
      </c>
      <c r="BT39" s="555">
        <f t="shared" si="44"/>
        <v>0.59701492537313428</v>
      </c>
      <c r="BU39" s="556">
        <f t="shared" si="45"/>
        <v>0.68376068376068377</v>
      </c>
      <c r="BV39" s="553">
        <v>769</v>
      </c>
      <c r="BW39" s="554">
        <v>624</v>
      </c>
      <c r="BX39" s="554">
        <v>550</v>
      </c>
      <c r="BY39" s="554">
        <v>370</v>
      </c>
      <c r="BZ39" s="554">
        <v>316</v>
      </c>
      <c r="CA39" s="555">
        <f t="shared" si="46"/>
        <v>0.59294871794871795</v>
      </c>
      <c r="CB39" s="556">
        <f t="shared" si="47"/>
        <v>0.67272727272727273</v>
      </c>
      <c r="CC39" s="553">
        <v>853</v>
      </c>
      <c r="CD39" s="554">
        <v>694</v>
      </c>
      <c r="CE39" s="554">
        <v>617</v>
      </c>
      <c r="CF39" s="554">
        <v>352</v>
      </c>
      <c r="CG39" s="554">
        <v>286</v>
      </c>
      <c r="CH39" s="555">
        <f t="shared" si="48"/>
        <v>0.50720461095100866</v>
      </c>
      <c r="CI39" s="556">
        <f t="shared" si="49"/>
        <v>0.57050243111831445</v>
      </c>
      <c r="CJ39" s="553">
        <v>1167</v>
      </c>
      <c r="CK39" s="554">
        <v>945</v>
      </c>
      <c r="CL39" s="554">
        <v>945</v>
      </c>
      <c r="CM39" s="554">
        <v>509</v>
      </c>
      <c r="CN39" s="554">
        <v>381</v>
      </c>
      <c r="CO39" s="555">
        <f t="shared" si="50"/>
        <v>0.53862433862433867</v>
      </c>
      <c r="CP39" s="555">
        <f t="shared" si="51"/>
        <v>0.53862433862433867</v>
      </c>
      <c r="CQ39" s="555">
        <v>0.68042328042328037</v>
      </c>
      <c r="CR39" s="556">
        <v>0.68042328042328037</v>
      </c>
      <c r="CS39" s="553">
        <v>1004</v>
      </c>
      <c r="CT39" s="554">
        <v>812</v>
      </c>
      <c r="CU39" s="554">
        <v>686</v>
      </c>
      <c r="CV39" s="554">
        <v>441</v>
      </c>
      <c r="CW39" s="554">
        <v>361</v>
      </c>
      <c r="CX39" s="555">
        <f t="shared" si="52"/>
        <v>0.5431034482758621</v>
      </c>
      <c r="CY39" s="555">
        <f t="shared" si="53"/>
        <v>0.6428571428571429</v>
      </c>
      <c r="CZ39" s="555">
        <v>0.63054187192118227</v>
      </c>
      <c r="DA39" s="556">
        <v>0.74635568513119532</v>
      </c>
      <c r="DB39" s="553">
        <v>1215</v>
      </c>
      <c r="DC39" s="554">
        <v>959</v>
      </c>
      <c r="DD39" s="554">
        <v>842</v>
      </c>
      <c r="DE39" s="554">
        <v>519</v>
      </c>
      <c r="DF39" s="554">
        <v>414</v>
      </c>
      <c r="DG39" s="555">
        <f t="shared" si="54"/>
        <v>0.54118873826903025</v>
      </c>
      <c r="DH39" s="555">
        <f t="shared" si="55"/>
        <v>0.61638954869358675</v>
      </c>
      <c r="DI39" s="555">
        <v>0.5922836287799792</v>
      </c>
      <c r="DJ39" s="556">
        <v>0.67458432304038007</v>
      </c>
    </row>
    <row r="40" spans="1:114" s="2" customFormat="1" x14ac:dyDescent="0.25">
      <c r="A40" s="511" t="s">
        <v>202</v>
      </c>
      <c r="B40" s="512" t="s">
        <v>209</v>
      </c>
      <c r="C40" s="513" t="s">
        <v>210</v>
      </c>
      <c r="D40" s="514">
        <v>2718</v>
      </c>
      <c r="E40" s="515">
        <v>2178</v>
      </c>
      <c r="F40" s="515">
        <v>1806</v>
      </c>
      <c r="G40" s="515">
        <v>860</v>
      </c>
      <c r="H40" s="515">
        <v>647</v>
      </c>
      <c r="I40" s="516">
        <f t="shared" si="24"/>
        <v>0.39485766758494029</v>
      </c>
      <c r="J40" s="517">
        <f t="shared" si="25"/>
        <v>0.47619047619047616</v>
      </c>
      <c r="K40" s="514">
        <v>2375</v>
      </c>
      <c r="L40" s="515">
        <v>1892</v>
      </c>
      <c r="M40" s="515">
        <v>1563</v>
      </c>
      <c r="N40" s="515">
        <v>767</v>
      </c>
      <c r="O40" s="515">
        <v>616</v>
      </c>
      <c r="P40" s="516">
        <f t="shared" si="30"/>
        <v>0.40539112050739956</v>
      </c>
      <c r="Q40" s="517">
        <f t="shared" si="31"/>
        <v>0.49072296865003201</v>
      </c>
      <c r="R40" s="514">
        <v>2293</v>
      </c>
      <c r="S40" s="515">
        <v>1804</v>
      </c>
      <c r="T40" s="515">
        <v>1550</v>
      </c>
      <c r="U40" s="515">
        <v>733</v>
      </c>
      <c r="V40" s="515">
        <v>617</v>
      </c>
      <c r="W40" s="516">
        <f t="shared" si="28"/>
        <v>0.40631929046563192</v>
      </c>
      <c r="X40" s="517">
        <f t="shared" si="29"/>
        <v>0.47290322580645161</v>
      </c>
      <c r="Y40" s="514">
        <v>1911</v>
      </c>
      <c r="Z40" s="515">
        <v>1544</v>
      </c>
      <c r="AA40" s="515">
        <v>1247</v>
      </c>
      <c r="AB40" s="515">
        <v>701</v>
      </c>
      <c r="AC40" s="515">
        <v>566</v>
      </c>
      <c r="AD40" s="516">
        <f t="shared" si="32"/>
        <v>0.45401554404145078</v>
      </c>
      <c r="AE40" s="517">
        <f t="shared" si="33"/>
        <v>0.56214915797914999</v>
      </c>
      <c r="AF40" s="514">
        <v>1524</v>
      </c>
      <c r="AG40" s="515">
        <v>1251</v>
      </c>
      <c r="AH40" s="515">
        <v>974</v>
      </c>
      <c r="AI40" s="515">
        <v>787</v>
      </c>
      <c r="AJ40" s="515">
        <v>648</v>
      </c>
      <c r="AK40" s="516">
        <f t="shared" si="34"/>
        <v>0.62909672262190253</v>
      </c>
      <c r="AL40" s="517">
        <f t="shared" si="35"/>
        <v>0.80800821355236141</v>
      </c>
      <c r="AM40" s="514">
        <v>1314</v>
      </c>
      <c r="AN40" s="515">
        <v>1122</v>
      </c>
      <c r="AO40" s="515">
        <v>947</v>
      </c>
      <c r="AP40" s="515">
        <v>670</v>
      </c>
      <c r="AQ40" s="515">
        <v>514</v>
      </c>
      <c r="AR40" s="516">
        <f t="shared" si="36"/>
        <v>0.59714795008912658</v>
      </c>
      <c r="AS40" s="517">
        <f t="shared" si="37"/>
        <v>0.70749736008447728</v>
      </c>
      <c r="AT40" s="514">
        <v>1323</v>
      </c>
      <c r="AU40" s="515">
        <v>1195</v>
      </c>
      <c r="AV40" s="515">
        <v>1195</v>
      </c>
      <c r="AW40" s="515">
        <v>781</v>
      </c>
      <c r="AX40" s="515">
        <v>626</v>
      </c>
      <c r="AY40" s="516">
        <f t="shared" si="38"/>
        <v>0.65355648535564859</v>
      </c>
      <c r="AZ40" s="517">
        <f t="shared" si="39"/>
        <v>0.65355648535564859</v>
      </c>
      <c r="BA40" s="514">
        <v>1143</v>
      </c>
      <c r="BB40" s="515">
        <v>1027</v>
      </c>
      <c r="BC40" s="515">
        <v>1027</v>
      </c>
      <c r="BD40" s="515">
        <v>753</v>
      </c>
      <c r="BE40" s="515">
        <v>575</v>
      </c>
      <c r="BF40" s="516">
        <f t="shared" si="40"/>
        <v>0.73320350535540413</v>
      </c>
      <c r="BG40" s="517">
        <f t="shared" si="41"/>
        <v>0.73320350535540413</v>
      </c>
      <c r="BH40" s="514">
        <v>989</v>
      </c>
      <c r="BI40" s="515">
        <v>887</v>
      </c>
      <c r="BJ40" s="515">
        <v>887</v>
      </c>
      <c r="BK40" s="515">
        <v>639</v>
      </c>
      <c r="BL40" s="515">
        <v>493</v>
      </c>
      <c r="BM40" s="516">
        <f t="shared" si="42"/>
        <v>0.72040586245772265</v>
      </c>
      <c r="BN40" s="517">
        <f t="shared" si="43"/>
        <v>0.72040586245772265</v>
      </c>
      <c r="BO40" s="514">
        <v>939</v>
      </c>
      <c r="BP40" s="515">
        <v>852</v>
      </c>
      <c r="BQ40" s="515">
        <v>852</v>
      </c>
      <c r="BR40" s="515">
        <v>620</v>
      </c>
      <c r="BS40" s="515">
        <v>486</v>
      </c>
      <c r="BT40" s="516">
        <f t="shared" si="44"/>
        <v>0.72769953051643188</v>
      </c>
      <c r="BU40" s="517">
        <f t="shared" si="45"/>
        <v>0.72769953051643188</v>
      </c>
      <c r="BV40" s="514">
        <v>932</v>
      </c>
      <c r="BW40" s="515">
        <v>855</v>
      </c>
      <c r="BX40" s="515">
        <v>855</v>
      </c>
      <c r="BY40" s="515">
        <v>634</v>
      </c>
      <c r="BZ40" s="515">
        <v>481</v>
      </c>
      <c r="CA40" s="516">
        <f t="shared" si="46"/>
        <v>0.74152046783625736</v>
      </c>
      <c r="CB40" s="517">
        <f t="shared" si="47"/>
        <v>0.74152046783625736</v>
      </c>
      <c r="CC40" s="514">
        <v>994</v>
      </c>
      <c r="CD40" s="515">
        <v>920</v>
      </c>
      <c r="CE40" s="515">
        <v>920</v>
      </c>
      <c r="CF40" s="515">
        <v>738</v>
      </c>
      <c r="CG40" s="515">
        <v>646</v>
      </c>
      <c r="CH40" s="516">
        <f t="shared" si="48"/>
        <v>0.80217391304347829</v>
      </c>
      <c r="CI40" s="517">
        <f t="shared" si="49"/>
        <v>0.80217391304347829</v>
      </c>
      <c r="CJ40" s="514">
        <v>1269</v>
      </c>
      <c r="CK40" s="515">
        <v>1183</v>
      </c>
      <c r="CL40" s="515">
        <v>1183</v>
      </c>
      <c r="CM40" s="515">
        <v>887</v>
      </c>
      <c r="CN40" s="515">
        <v>746</v>
      </c>
      <c r="CO40" s="516">
        <f t="shared" si="50"/>
        <v>0.74978867286559592</v>
      </c>
      <c r="CP40" s="516">
        <f t="shared" si="51"/>
        <v>0.74978867286559592</v>
      </c>
      <c r="CQ40" s="516">
        <v>0.96280642434488584</v>
      </c>
      <c r="CR40" s="517">
        <v>0.96280642434488584</v>
      </c>
      <c r="CS40" s="514">
        <v>907</v>
      </c>
      <c r="CT40" s="515">
        <v>746</v>
      </c>
      <c r="CU40" s="515">
        <v>746</v>
      </c>
      <c r="CV40" s="515">
        <v>555</v>
      </c>
      <c r="CW40" s="515">
        <v>461</v>
      </c>
      <c r="CX40" s="516">
        <f t="shared" si="52"/>
        <v>0.74396782841823061</v>
      </c>
      <c r="CY40" s="516">
        <f t="shared" si="53"/>
        <v>0.74396782841823061</v>
      </c>
      <c r="CZ40" s="516">
        <v>0.79490616621983912</v>
      </c>
      <c r="DA40" s="517">
        <v>0.79490616621983912</v>
      </c>
      <c r="DB40" s="514">
        <v>1263</v>
      </c>
      <c r="DC40" s="515">
        <v>1119</v>
      </c>
      <c r="DD40" s="515">
        <v>970</v>
      </c>
      <c r="DE40" s="515">
        <v>736</v>
      </c>
      <c r="DF40" s="515">
        <v>580</v>
      </c>
      <c r="DG40" s="516">
        <f t="shared" si="54"/>
        <v>0.65773011617515642</v>
      </c>
      <c r="DH40" s="516">
        <f t="shared" si="55"/>
        <v>0.75876288659793811</v>
      </c>
      <c r="DI40" s="516">
        <v>0.7068811438784629</v>
      </c>
      <c r="DJ40" s="517">
        <v>0.81546391752577319</v>
      </c>
    </row>
    <row r="41" spans="1:114" s="2" customFormat="1" x14ac:dyDescent="0.25">
      <c r="A41" s="511" t="s">
        <v>202</v>
      </c>
      <c r="B41" s="512" t="s">
        <v>211</v>
      </c>
      <c r="C41" s="513" t="s">
        <v>212</v>
      </c>
      <c r="D41" s="514">
        <v>851</v>
      </c>
      <c r="E41" s="515">
        <v>781</v>
      </c>
      <c r="F41" s="515">
        <v>781</v>
      </c>
      <c r="G41" s="515">
        <v>656</v>
      </c>
      <c r="H41" s="515">
        <v>450</v>
      </c>
      <c r="I41" s="516">
        <f t="shared" si="24"/>
        <v>0.83994878361075542</v>
      </c>
      <c r="J41" s="517">
        <f t="shared" si="25"/>
        <v>0.83994878361075542</v>
      </c>
      <c r="K41" s="514">
        <v>754</v>
      </c>
      <c r="L41" s="515">
        <v>690</v>
      </c>
      <c r="M41" s="515">
        <v>690</v>
      </c>
      <c r="N41" s="515">
        <v>593</v>
      </c>
      <c r="O41" s="515">
        <v>418</v>
      </c>
      <c r="P41" s="516">
        <f t="shared" si="30"/>
        <v>0.85942028985507246</v>
      </c>
      <c r="Q41" s="517">
        <f t="shared" si="31"/>
        <v>0.85942028985507246</v>
      </c>
      <c r="R41" s="514">
        <v>653</v>
      </c>
      <c r="S41" s="515">
        <v>609</v>
      </c>
      <c r="T41" s="515">
        <v>609</v>
      </c>
      <c r="U41" s="515">
        <v>510</v>
      </c>
      <c r="V41" s="515">
        <v>386</v>
      </c>
      <c r="W41" s="516">
        <f t="shared" si="28"/>
        <v>0.83743842364532017</v>
      </c>
      <c r="X41" s="517">
        <f t="shared" si="29"/>
        <v>0.83743842364532017</v>
      </c>
      <c r="Y41" s="514">
        <v>594</v>
      </c>
      <c r="Z41" s="515">
        <v>547</v>
      </c>
      <c r="AA41" s="515">
        <v>547</v>
      </c>
      <c r="AB41" s="515">
        <v>453</v>
      </c>
      <c r="AC41" s="515">
        <v>342</v>
      </c>
      <c r="AD41" s="516">
        <f t="shared" si="32"/>
        <v>0.82815356489945158</v>
      </c>
      <c r="AE41" s="517">
        <f t="shared" si="33"/>
        <v>0.82815356489945158</v>
      </c>
      <c r="AF41" s="514">
        <v>515</v>
      </c>
      <c r="AG41" s="515">
        <v>480</v>
      </c>
      <c r="AH41" s="515">
        <v>480</v>
      </c>
      <c r="AI41" s="515">
        <v>398</v>
      </c>
      <c r="AJ41" s="515">
        <v>297</v>
      </c>
      <c r="AK41" s="516">
        <f t="shared" si="34"/>
        <v>0.82916666666666672</v>
      </c>
      <c r="AL41" s="517">
        <f t="shared" si="35"/>
        <v>0.82916666666666672</v>
      </c>
      <c r="AM41" s="514">
        <v>344</v>
      </c>
      <c r="AN41" s="515">
        <v>331</v>
      </c>
      <c r="AO41" s="515">
        <v>331</v>
      </c>
      <c r="AP41" s="515">
        <v>273</v>
      </c>
      <c r="AQ41" s="515">
        <v>207</v>
      </c>
      <c r="AR41" s="516">
        <f t="shared" si="36"/>
        <v>0.82477341389728098</v>
      </c>
      <c r="AS41" s="517">
        <f t="shared" si="37"/>
        <v>0.82477341389728098</v>
      </c>
      <c r="AT41" s="514">
        <v>255</v>
      </c>
      <c r="AU41" s="515">
        <v>250</v>
      </c>
      <c r="AV41" s="515">
        <v>250</v>
      </c>
      <c r="AW41" s="515">
        <v>216</v>
      </c>
      <c r="AX41" s="515">
        <v>145</v>
      </c>
      <c r="AY41" s="516">
        <f t="shared" si="38"/>
        <v>0.86399999999999999</v>
      </c>
      <c r="AZ41" s="517">
        <f t="shared" si="39"/>
        <v>0.86399999999999999</v>
      </c>
      <c r="BA41" s="514">
        <v>238</v>
      </c>
      <c r="BB41" s="515">
        <v>225</v>
      </c>
      <c r="BC41" s="515">
        <v>225</v>
      </c>
      <c r="BD41" s="515">
        <v>191</v>
      </c>
      <c r="BE41" s="515">
        <v>130</v>
      </c>
      <c r="BF41" s="516">
        <f t="shared" si="40"/>
        <v>0.84888888888888892</v>
      </c>
      <c r="BG41" s="517">
        <f t="shared" si="41"/>
        <v>0.84888888888888892</v>
      </c>
      <c r="BH41" s="514">
        <v>282</v>
      </c>
      <c r="BI41" s="515">
        <v>277</v>
      </c>
      <c r="BJ41" s="515">
        <v>277</v>
      </c>
      <c r="BK41" s="515">
        <v>225</v>
      </c>
      <c r="BL41" s="515">
        <v>157</v>
      </c>
      <c r="BM41" s="516">
        <f t="shared" si="42"/>
        <v>0.81227436823104693</v>
      </c>
      <c r="BN41" s="517">
        <f t="shared" si="43"/>
        <v>0.81227436823104693</v>
      </c>
      <c r="BO41" s="514">
        <v>262</v>
      </c>
      <c r="BP41" s="515">
        <v>260</v>
      </c>
      <c r="BQ41" s="515">
        <v>260</v>
      </c>
      <c r="BR41" s="515">
        <v>213</v>
      </c>
      <c r="BS41" s="515">
        <v>154</v>
      </c>
      <c r="BT41" s="516">
        <f t="shared" si="44"/>
        <v>0.81923076923076921</v>
      </c>
      <c r="BU41" s="517">
        <f t="shared" si="45"/>
        <v>0.81923076923076921</v>
      </c>
      <c r="BV41" s="514">
        <v>320</v>
      </c>
      <c r="BW41" s="515">
        <v>317</v>
      </c>
      <c r="BX41" s="515">
        <v>317</v>
      </c>
      <c r="BY41" s="515">
        <v>270</v>
      </c>
      <c r="BZ41" s="515">
        <v>201</v>
      </c>
      <c r="CA41" s="516">
        <f t="shared" si="46"/>
        <v>0.8517350157728707</v>
      </c>
      <c r="CB41" s="517">
        <f t="shared" si="47"/>
        <v>0.8517350157728707</v>
      </c>
      <c r="CC41" s="514">
        <v>215</v>
      </c>
      <c r="CD41" s="515">
        <v>201</v>
      </c>
      <c r="CE41" s="515">
        <v>201</v>
      </c>
      <c r="CF41" s="515">
        <v>193</v>
      </c>
      <c r="CG41" s="515">
        <v>165</v>
      </c>
      <c r="CH41" s="516">
        <f t="shared" si="48"/>
        <v>0.96019900497512434</v>
      </c>
      <c r="CI41" s="517">
        <f t="shared" si="49"/>
        <v>0.96019900497512434</v>
      </c>
      <c r="CJ41" s="514">
        <v>287</v>
      </c>
      <c r="CK41" s="515">
        <v>270</v>
      </c>
      <c r="CL41" s="515">
        <v>270</v>
      </c>
      <c r="CM41" s="515">
        <v>230</v>
      </c>
      <c r="CN41" s="515">
        <v>149</v>
      </c>
      <c r="CO41" s="516">
        <f t="shared" si="50"/>
        <v>0.85185185185185186</v>
      </c>
      <c r="CP41" s="516">
        <f t="shared" si="51"/>
        <v>0.85185185185185186</v>
      </c>
      <c r="CQ41" s="516">
        <v>0.96296296296296291</v>
      </c>
      <c r="CR41" s="517">
        <v>0.96296296296296291</v>
      </c>
      <c r="CS41" s="514">
        <v>214</v>
      </c>
      <c r="CT41" s="515">
        <v>192</v>
      </c>
      <c r="CU41" s="515">
        <v>155</v>
      </c>
      <c r="CV41" s="515">
        <v>147</v>
      </c>
      <c r="CW41" s="515">
        <v>122</v>
      </c>
      <c r="CX41" s="516">
        <f t="shared" si="52"/>
        <v>0.765625</v>
      </c>
      <c r="CY41" s="516">
        <f t="shared" si="53"/>
        <v>0.94838709677419353</v>
      </c>
      <c r="CZ41" s="516">
        <v>0.78645833333333337</v>
      </c>
      <c r="DA41" s="517">
        <v>0.97419354838709682</v>
      </c>
      <c r="DB41" s="514">
        <v>205</v>
      </c>
      <c r="DC41" s="515">
        <v>189</v>
      </c>
      <c r="DD41" s="515">
        <v>158</v>
      </c>
      <c r="DE41" s="515">
        <v>150</v>
      </c>
      <c r="DF41" s="515">
        <v>126</v>
      </c>
      <c r="DG41" s="516">
        <f t="shared" si="54"/>
        <v>0.79365079365079361</v>
      </c>
      <c r="DH41" s="516">
        <f t="shared" si="55"/>
        <v>0.94936708860759489</v>
      </c>
      <c r="DI41" s="516">
        <v>0.79894179894179895</v>
      </c>
      <c r="DJ41" s="517">
        <v>0.95569620253164556</v>
      </c>
    </row>
    <row r="42" spans="1:114" s="2" customFormat="1" x14ac:dyDescent="0.25">
      <c r="A42" s="511" t="s">
        <v>202</v>
      </c>
      <c r="B42" s="512" t="s">
        <v>213</v>
      </c>
      <c r="C42" s="513" t="s">
        <v>214</v>
      </c>
      <c r="D42" s="514">
        <v>467</v>
      </c>
      <c r="E42" s="515">
        <v>467</v>
      </c>
      <c r="F42" s="515">
        <v>360</v>
      </c>
      <c r="G42" s="515">
        <v>82</v>
      </c>
      <c r="H42" s="515">
        <v>73</v>
      </c>
      <c r="I42" s="516">
        <f t="shared" si="24"/>
        <v>0.17558886509635974</v>
      </c>
      <c r="J42" s="517">
        <f t="shared" si="25"/>
        <v>0.22777777777777777</v>
      </c>
      <c r="K42" s="514">
        <v>431</v>
      </c>
      <c r="L42" s="515">
        <v>426</v>
      </c>
      <c r="M42" s="515">
        <v>313</v>
      </c>
      <c r="N42" s="515">
        <v>83</v>
      </c>
      <c r="O42" s="515">
        <v>71</v>
      </c>
      <c r="P42" s="516">
        <f t="shared" si="30"/>
        <v>0.19483568075117372</v>
      </c>
      <c r="Q42" s="517">
        <f t="shared" si="31"/>
        <v>0.26517571884984026</v>
      </c>
      <c r="R42" s="514">
        <v>405</v>
      </c>
      <c r="S42" s="515">
        <v>404</v>
      </c>
      <c r="T42" s="515">
        <v>302</v>
      </c>
      <c r="U42" s="515">
        <v>82</v>
      </c>
      <c r="V42" s="515">
        <v>74</v>
      </c>
      <c r="W42" s="516">
        <f t="shared" si="28"/>
        <v>0.20297029702970298</v>
      </c>
      <c r="X42" s="517">
        <f t="shared" si="29"/>
        <v>0.27152317880794702</v>
      </c>
      <c r="Y42" s="514">
        <v>352</v>
      </c>
      <c r="Z42" s="515">
        <v>352</v>
      </c>
      <c r="AA42" s="515">
        <v>249</v>
      </c>
      <c r="AB42" s="515">
        <v>76</v>
      </c>
      <c r="AC42" s="515">
        <v>67</v>
      </c>
      <c r="AD42" s="516">
        <f t="shared" si="32"/>
        <v>0.21590909090909091</v>
      </c>
      <c r="AE42" s="517">
        <f t="shared" si="33"/>
        <v>0.30522088353413657</v>
      </c>
      <c r="AF42" s="514">
        <v>293</v>
      </c>
      <c r="AG42" s="515">
        <v>293</v>
      </c>
      <c r="AH42" s="515">
        <v>215</v>
      </c>
      <c r="AI42" s="515">
        <v>72</v>
      </c>
      <c r="AJ42" s="515">
        <v>67</v>
      </c>
      <c r="AK42" s="516">
        <f t="shared" si="34"/>
        <v>0.24573378839590443</v>
      </c>
      <c r="AL42" s="517">
        <f t="shared" si="35"/>
        <v>0.33488372093023255</v>
      </c>
      <c r="AM42" s="514">
        <v>231</v>
      </c>
      <c r="AN42" s="515">
        <v>231</v>
      </c>
      <c r="AO42" s="515">
        <v>184</v>
      </c>
      <c r="AP42" s="515">
        <v>70</v>
      </c>
      <c r="AQ42" s="515">
        <v>63</v>
      </c>
      <c r="AR42" s="516">
        <f t="shared" si="36"/>
        <v>0.30303030303030304</v>
      </c>
      <c r="AS42" s="517">
        <f t="shared" si="37"/>
        <v>0.38043478260869568</v>
      </c>
      <c r="AT42" s="514">
        <v>212</v>
      </c>
      <c r="AU42" s="515">
        <v>212</v>
      </c>
      <c r="AV42" s="515">
        <v>174</v>
      </c>
      <c r="AW42" s="515">
        <v>70</v>
      </c>
      <c r="AX42" s="515">
        <v>64</v>
      </c>
      <c r="AY42" s="516">
        <f t="shared" si="38"/>
        <v>0.330188679245283</v>
      </c>
      <c r="AZ42" s="517">
        <f t="shared" si="39"/>
        <v>0.40229885057471265</v>
      </c>
      <c r="BA42" s="514">
        <v>213</v>
      </c>
      <c r="BB42" s="515">
        <v>213</v>
      </c>
      <c r="BC42" s="515">
        <v>154</v>
      </c>
      <c r="BD42" s="515">
        <v>72</v>
      </c>
      <c r="BE42" s="515">
        <v>67</v>
      </c>
      <c r="BF42" s="516">
        <f t="shared" si="40"/>
        <v>0.3380281690140845</v>
      </c>
      <c r="BG42" s="517">
        <f t="shared" si="41"/>
        <v>0.46753246753246752</v>
      </c>
      <c r="BH42" s="514">
        <v>191</v>
      </c>
      <c r="BI42" s="515">
        <v>191</v>
      </c>
      <c r="BJ42" s="515">
        <v>145</v>
      </c>
      <c r="BK42" s="515">
        <v>77</v>
      </c>
      <c r="BL42" s="515">
        <v>60</v>
      </c>
      <c r="BM42" s="516">
        <f t="shared" si="42"/>
        <v>0.40314136125654448</v>
      </c>
      <c r="BN42" s="517">
        <f t="shared" si="43"/>
        <v>0.53103448275862064</v>
      </c>
      <c r="BO42" s="514">
        <v>181</v>
      </c>
      <c r="BP42" s="515">
        <v>181</v>
      </c>
      <c r="BQ42" s="515">
        <v>134</v>
      </c>
      <c r="BR42" s="515">
        <v>75</v>
      </c>
      <c r="BS42" s="515">
        <v>66</v>
      </c>
      <c r="BT42" s="516">
        <f t="shared" si="44"/>
        <v>0.4143646408839779</v>
      </c>
      <c r="BU42" s="517">
        <f t="shared" si="45"/>
        <v>0.55970149253731338</v>
      </c>
      <c r="BV42" s="514">
        <v>165</v>
      </c>
      <c r="BW42" s="515">
        <v>165</v>
      </c>
      <c r="BX42" s="515">
        <v>138</v>
      </c>
      <c r="BY42" s="515">
        <v>82</v>
      </c>
      <c r="BZ42" s="515">
        <v>70</v>
      </c>
      <c r="CA42" s="516">
        <f t="shared" si="46"/>
        <v>0.49696969696969695</v>
      </c>
      <c r="CB42" s="517">
        <f t="shared" si="47"/>
        <v>0.59420289855072461</v>
      </c>
      <c r="CC42" s="514">
        <v>182</v>
      </c>
      <c r="CD42" s="515">
        <v>182</v>
      </c>
      <c r="CE42" s="515">
        <v>153</v>
      </c>
      <c r="CF42" s="515">
        <v>73</v>
      </c>
      <c r="CG42" s="515">
        <v>68</v>
      </c>
      <c r="CH42" s="516">
        <f t="shared" si="48"/>
        <v>0.40109890109890112</v>
      </c>
      <c r="CI42" s="517">
        <f t="shared" si="49"/>
        <v>0.47712418300653597</v>
      </c>
      <c r="CJ42" s="514">
        <v>267</v>
      </c>
      <c r="CK42" s="515">
        <v>267</v>
      </c>
      <c r="CL42" s="515">
        <v>246</v>
      </c>
      <c r="CM42" s="515">
        <v>74</v>
      </c>
      <c r="CN42" s="515">
        <v>50</v>
      </c>
      <c r="CO42" s="516">
        <f t="shared" si="50"/>
        <v>0.27715355805243447</v>
      </c>
      <c r="CP42" s="516">
        <f t="shared" si="51"/>
        <v>0.30081300813008133</v>
      </c>
      <c r="CQ42" s="516">
        <v>0.27715355805243447</v>
      </c>
      <c r="CR42" s="517">
        <v>0.30081300813008133</v>
      </c>
      <c r="CS42" s="514">
        <v>184</v>
      </c>
      <c r="CT42" s="515">
        <v>184</v>
      </c>
      <c r="CU42" s="515">
        <v>146</v>
      </c>
      <c r="CV42" s="515">
        <v>66</v>
      </c>
      <c r="CW42" s="515">
        <v>55</v>
      </c>
      <c r="CX42" s="516">
        <f t="shared" si="52"/>
        <v>0.35869565217391303</v>
      </c>
      <c r="CY42" s="516">
        <f t="shared" si="53"/>
        <v>0.45205479452054792</v>
      </c>
      <c r="CZ42" s="516">
        <v>0.35869565217391303</v>
      </c>
      <c r="DA42" s="517">
        <v>0.45205479452054792</v>
      </c>
      <c r="DB42" s="514">
        <v>219</v>
      </c>
      <c r="DC42" s="515">
        <v>219</v>
      </c>
      <c r="DD42" s="515">
        <v>185</v>
      </c>
      <c r="DE42" s="515">
        <v>85</v>
      </c>
      <c r="DF42" s="515">
        <v>66</v>
      </c>
      <c r="DG42" s="516">
        <f t="shared" si="54"/>
        <v>0.38812785388127852</v>
      </c>
      <c r="DH42" s="516">
        <f t="shared" si="55"/>
        <v>0.45945945945945948</v>
      </c>
      <c r="DI42" s="516">
        <v>0.38812785388127852</v>
      </c>
      <c r="DJ42" s="517">
        <v>0.45945945945945948</v>
      </c>
    </row>
    <row r="43" spans="1:114" s="2" customFormat="1" x14ac:dyDescent="0.25">
      <c r="A43" s="519" t="s">
        <v>202</v>
      </c>
      <c r="B43" s="520" t="s">
        <v>215</v>
      </c>
      <c r="C43" s="540" t="s">
        <v>199</v>
      </c>
      <c r="D43" s="514">
        <v>501</v>
      </c>
      <c r="E43" s="515">
        <v>396</v>
      </c>
      <c r="F43" s="523">
        <v>320</v>
      </c>
      <c r="G43" s="523">
        <v>268</v>
      </c>
      <c r="H43" s="523">
        <v>192</v>
      </c>
      <c r="I43" s="524">
        <f t="shared" si="24"/>
        <v>0.6767676767676768</v>
      </c>
      <c r="J43" s="525">
        <f t="shared" si="25"/>
        <v>0.83750000000000002</v>
      </c>
      <c r="K43" s="514">
        <v>625</v>
      </c>
      <c r="L43" s="515">
        <v>489</v>
      </c>
      <c r="M43" s="523">
        <v>412</v>
      </c>
      <c r="N43" s="523">
        <v>256</v>
      </c>
      <c r="O43" s="523">
        <v>191</v>
      </c>
      <c r="P43" s="524">
        <f t="shared" ref="P43:P74" si="56">N43/L43</f>
        <v>0.52351738241308798</v>
      </c>
      <c r="Q43" s="525">
        <f t="shared" ref="Q43:Q74" si="57">N43/M43</f>
        <v>0.62135922330097082</v>
      </c>
      <c r="R43" s="514">
        <v>625</v>
      </c>
      <c r="S43" s="515">
        <v>496</v>
      </c>
      <c r="T43" s="523">
        <v>430</v>
      </c>
      <c r="U43" s="523">
        <v>254</v>
      </c>
      <c r="V43" s="523">
        <v>187</v>
      </c>
      <c r="W43" s="524">
        <f t="shared" si="28"/>
        <v>0.51209677419354838</v>
      </c>
      <c r="X43" s="525">
        <f t="shared" si="29"/>
        <v>0.59069767441860466</v>
      </c>
      <c r="Y43" s="558" t="s">
        <v>67</v>
      </c>
      <c r="Z43" s="515" t="s">
        <v>67</v>
      </c>
      <c r="AA43" s="515" t="s">
        <v>67</v>
      </c>
      <c r="AB43" s="515" t="s">
        <v>67</v>
      </c>
      <c r="AC43" s="515" t="s">
        <v>67</v>
      </c>
      <c r="AD43" s="516" t="s">
        <v>67</v>
      </c>
      <c r="AE43" s="517" t="s">
        <v>67</v>
      </c>
      <c r="AF43" s="522" t="s">
        <v>67</v>
      </c>
      <c r="AG43" s="523" t="s">
        <v>67</v>
      </c>
      <c r="AH43" s="523" t="s">
        <v>67</v>
      </c>
      <c r="AI43" s="523" t="s">
        <v>67</v>
      </c>
      <c r="AJ43" s="523" t="s">
        <v>67</v>
      </c>
      <c r="AK43" s="524" t="s">
        <v>67</v>
      </c>
      <c r="AL43" s="525" t="s">
        <v>67</v>
      </c>
      <c r="AM43" s="522" t="s">
        <v>67</v>
      </c>
      <c r="AN43" s="523" t="s">
        <v>67</v>
      </c>
      <c r="AO43" s="523" t="s">
        <v>67</v>
      </c>
      <c r="AP43" s="523" t="s">
        <v>67</v>
      </c>
      <c r="AQ43" s="523" t="s">
        <v>67</v>
      </c>
      <c r="AR43" s="524" t="s">
        <v>67</v>
      </c>
      <c r="AS43" s="525" t="s">
        <v>67</v>
      </c>
      <c r="AT43" s="522" t="s">
        <v>67</v>
      </c>
      <c r="AU43" s="523" t="s">
        <v>67</v>
      </c>
      <c r="AV43" s="523" t="s">
        <v>67</v>
      </c>
      <c r="AW43" s="523" t="s">
        <v>67</v>
      </c>
      <c r="AX43" s="523" t="s">
        <v>67</v>
      </c>
      <c r="AY43" s="524" t="s">
        <v>67</v>
      </c>
      <c r="AZ43" s="525" t="s">
        <v>67</v>
      </c>
      <c r="BA43" s="522" t="s">
        <v>67</v>
      </c>
      <c r="BB43" s="523" t="s">
        <v>67</v>
      </c>
      <c r="BC43" s="523" t="s">
        <v>67</v>
      </c>
      <c r="BD43" s="523" t="s">
        <v>67</v>
      </c>
      <c r="BE43" s="523" t="s">
        <v>67</v>
      </c>
      <c r="BF43" s="524" t="s">
        <v>67</v>
      </c>
      <c r="BG43" s="525" t="s">
        <v>67</v>
      </c>
      <c r="BH43" s="522" t="s">
        <v>67</v>
      </c>
      <c r="BI43" s="523" t="s">
        <v>67</v>
      </c>
      <c r="BJ43" s="523" t="s">
        <v>67</v>
      </c>
      <c r="BK43" s="523" t="s">
        <v>67</v>
      </c>
      <c r="BL43" s="523" t="s">
        <v>67</v>
      </c>
      <c r="BM43" s="524" t="s">
        <v>67</v>
      </c>
      <c r="BN43" s="525" t="s">
        <v>67</v>
      </c>
      <c r="BO43" s="522" t="s">
        <v>67</v>
      </c>
      <c r="BP43" s="523" t="s">
        <v>67</v>
      </c>
      <c r="BQ43" s="523" t="s">
        <v>67</v>
      </c>
      <c r="BR43" s="523" t="s">
        <v>67</v>
      </c>
      <c r="BS43" s="523" t="s">
        <v>67</v>
      </c>
      <c r="BT43" s="524" t="s">
        <v>67</v>
      </c>
      <c r="BU43" s="525" t="s">
        <v>67</v>
      </c>
      <c r="BV43" s="522" t="s">
        <v>67</v>
      </c>
      <c r="BW43" s="523" t="s">
        <v>67</v>
      </c>
      <c r="BX43" s="523" t="s">
        <v>67</v>
      </c>
      <c r="BY43" s="523" t="s">
        <v>67</v>
      </c>
      <c r="BZ43" s="523" t="s">
        <v>67</v>
      </c>
      <c r="CA43" s="524" t="s">
        <v>67</v>
      </c>
      <c r="CB43" s="525" t="s">
        <v>67</v>
      </c>
      <c r="CC43" s="522" t="s">
        <v>67</v>
      </c>
      <c r="CD43" s="523" t="s">
        <v>67</v>
      </c>
      <c r="CE43" s="523" t="s">
        <v>67</v>
      </c>
      <c r="CF43" s="523" t="s">
        <v>67</v>
      </c>
      <c r="CG43" s="523" t="s">
        <v>67</v>
      </c>
      <c r="CH43" s="524" t="s">
        <v>67</v>
      </c>
      <c r="CI43" s="525" t="s">
        <v>67</v>
      </c>
      <c r="CJ43" s="522" t="s">
        <v>67</v>
      </c>
      <c r="CK43" s="523" t="s">
        <v>67</v>
      </c>
      <c r="CL43" s="523" t="s">
        <v>67</v>
      </c>
      <c r="CM43" s="523" t="s">
        <v>67</v>
      </c>
      <c r="CN43" s="523" t="s">
        <v>67</v>
      </c>
      <c r="CO43" s="524" t="s">
        <v>67</v>
      </c>
      <c r="CP43" s="524" t="s">
        <v>67</v>
      </c>
      <c r="CQ43" s="524" t="s">
        <v>67</v>
      </c>
      <c r="CR43" s="525" t="s">
        <v>67</v>
      </c>
      <c r="CS43" s="522" t="s">
        <v>67</v>
      </c>
      <c r="CT43" s="523" t="s">
        <v>67</v>
      </c>
      <c r="CU43" s="523" t="s">
        <v>67</v>
      </c>
      <c r="CV43" s="523" t="s">
        <v>67</v>
      </c>
      <c r="CW43" s="523" t="s">
        <v>67</v>
      </c>
      <c r="CX43" s="524" t="s">
        <v>67</v>
      </c>
      <c r="CY43" s="524" t="s">
        <v>67</v>
      </c>
      <c r="CZ43" s="524" t="s">
        <v>67</v>
      </c>
      <c r="DA43" s="525" t="s">
        <v>67</v>
      </c>
      <c r="DB43" s="522" t="s">
        <v>67</v>
      </c>
      <c r="DC43" s="523" t="s">
        <v>67</v>
      </c>
      <c r="DD43" s="523" t="s">
        <v>67</v>
      </c>
      <c r="DE43" s="523" t="s">
        <v>67</v>
      </c>
      <c r="DF43" s="523" t="s">
        <v>67</v>
      </c>
      <c r="DG43" s="524" t="s">
        <v>67</v>
      </c>
      <c r="DH43" s="524" t="s">
        <v>67</v>
      </c>
      <c r="DI43" s="524" t="s">
        <v>67</v>
      </c>
      <c r="DJ43" s="525" t="s">
        <v>67</v>
      </c>
    </row>
    <row r="44" spans="1:114" s="2" customFormat="1" x14ac:dyDescent="0.25">
      <c r="A44" s="559" t="s">
        <v>216</v>
      </c>
      <c r="B44" s="560" t="s">
        <v>217</v>
      </c>
      <c r="C44" s="561"/>
      <c r="D44" s="543">
        <v>51285</v>
      </c>
      <c r="E44" s="529">
        <v>28055</v>
      </c>
      <c r="F44" s="529">
        <v>24446</v>
      </c>
      <c r="G44" s="529">
        <v>12019</v>
      </c>
      <c r="H44" s="530">
        <v>9544</v>
      </c>
      <c r="I44" s="531">
        <f t="shared" si="24"/>
        <v>0.42840848333630371</v>
      </c>
      <c r="J44" s="532">
        <f t="shared" si="25"/>
        <v>0.49165507649513213</v>
      </c>
      <c r="K44" s="543">
        <v>51127</v>
      </c>
      <c r="L44" s="529">
        <v>27392</v>
      </c>
      <c r="M44" s="529">
        <v>23923</v>
      </c>
      <c r="N44" s="529">
        <v>11665</v>
      </c>
      <c r="O44" s="530">
        <v>9147</v>
      </c>
      <c r="P44" s="531">
        <f t="shared" si="56"/>
        <v>0.42585426401869159</v>
      </c>
      <c r="Q44" s="532">
        <f t="shared" si="57"/>
        <v>0.4876060694728922</v>
      </c>
      <c r="R44" s="543">
        <v>53490</v>
      </c>
      <c r="S44" s="529">
        <v>28669</v>
      </c>
      <c r="T44" s="529">
        <v>24958</v>
      </c>
      <c r="U44" s="529">
        <v>11329</v>
      </c>
      <c r="V44" s="530">
        <v>8799</v>
      </c>
      <c r="W44" s="531">
        <f t="shared" si="28"/>
        <v>0.39516550978408732</v>
      </c>
      <c r="X44" s="532">
        <f t="shared" si="29"/>
        <v>0.45392258995111789</v>
      </c>
      <c r="Y44" s="543">
        <v>49240</v>
      </c>
      <c r="Z44" s="529">
        <v>26776</v>
      </c>
      <c r="AA44" s="529">
        <v>23201</v>
      </c>
      <c r="AB44" s="529">
        <v>10121</v>
      </c>
      <c r="AC44" s="530">
        <v>7741</v>
      </c>
      <c r="AD44" s="531">
        <f t="shared" ref="AD44:AD74" si="58">AB44/Z44</f>
        <v>0.37798775022408126</v>
      </c>
      <c r="AE44" s="532">
        <f t="shared" ref="AE44:AE74" si="59">AB44/AA44</f>
        <v>0.43623119693116674</v>
      </c>
      <c r="AF44" s="543">
        <v>45244</v>
      </c>
      <c r="AG44" s="529">
        <v>24658</v>
      </c>
      <c r="AH44" s="529">
        <v>21445</v>
      </c>
      <c r="AI44" s="529">
        <v>9816</v>
      </c>
      <c r="AJ44" s="530">
        <v>7479</v>
      </c>
      <c r="AK44" s="531">
        <f t="shared" ref="AK44:AK74" si="60">AI44/AG44</f>
        <v>0.39808581393462567</v>
      </c>
      <c r="AL44" s="532">
        <f t="shared" ref="AL44:AL74" si="61">AI44/AH44</f>
        <v>0.4577290743763115</v>
      </c>
      <c r="AM44" s="543">
        <v>39621</v>
      </c>
      <c r="AN44" s="529">
        <v>21760</v>
      </c>
      <c r="AO44" s="529">
        <v>18571</v>
      </c>
      <c r="AP44" s="529">
        <v>8536</v>
      </c>
      <c r="AQ44" s="530">
        <v>6453</v>
      </c>
      <c r="AR44" s="531">
        <f t="shared" ref="AR44:AR74" si="62">AP44/AN44</f>
        <v>0.39227941176470588</v>
      </c>
      <c r="AS44" s="532">
        <f t="shared" ref="AS44:AS74" si="63">AP44/AO44</f>
        <v>0.45964137633945401</v>
      </c>
      <c r="AT44" s="543">
        <v>36243</v>
      </c>
      <c r="AU44" s="529">
        <v>19616</v>
      </c>
      <c r="AV44" s="529">
        <v>16484</v>
      </c>
      <c r="AW44" s="529">
        <v>8462</v>
      </c>
      <c r="AX44" s="530">
        <v>6501</v>
      </c>
      <c r="AY44" s="531">
        <f t="shared" ref="AY44:AY74" si="64">AW44/AU44</f>
        <v>0.4313825448613377</v>
      </c>
      <c r="AZ44" s="532">
        <f t="shared" ref="AZ44:AZ74" si="65">AW44/AV44</f>
        <v>0.51334627517592812</v>
      </c>
      <c r="BA44" s="543">
        <v>33482</v>
      </c>
      <c r="BB44" s="529">
        <v>18177</v>
      </c>
      <c r="BC44" s="529">
        <v>15516</v>
      </c>
      <c r="BD44" s="529">
        <v>8036</v>
      </c>
      <c r="BE44" s="530">
        <v>6148</v>
      </c>
      <c r="BF44" s="531">
        <f t="shared" ref="BF44:BF74" si="66">BD44/BB44</f>
        <v>0.44209715574627279</v>
      </c>
      <c r="BG44" s="532">
        <f t="shared" ref="BG44:BG74" si="67">BD44/BC44</f>
        <v>0.51791698891466875</v>
      </c>
      <c r="BH44" s="543">
        <v>32661</v>
      </c>
      <c r="BI44" s="529">
        <v>17794</v>
      </c>
      <c r="BJ44" s="529">
        <v>14836</v>
      </c>
      <c r="BK44" s="529">
        <v>8043</v>
      </c>
      <c r="BL44" s="530">
        <v>5981</v>
      </c>
      <c r="BM44" s="531">
        <f t="shared" ref="BM44:BM74" si="68">BK44/BI44</f>
        <v>0.45200629425649097</v>
      </c>
      <c r="BN44" s="532">
        <f t="shared" ref="BN44:BN74" si="69">BK44/BJ44</f>
        <v>0.5421272580210299</v>
      </c>
      <c r="BO44" s="543">
        <v>31722</v>
      </c>
      <c r="BP44" s="529">
        <v>17661</v>
      </c>
      <c r="BQ44" s="529">
        <v>15331</v>
      </c>
      <c r="BR44" s="529">
        <v>8301</v>
      </c>
      <c r="BS44" s="530">
        <v>6256</v>
      </c>
      <c r="BT44" s="531">
        <f t="shared" ref="BT44:BT74" si="70">BR44/BP44</f>
        <v>0.47001868523866147</v>
      </c>
      <c r="BU44" s="532">
        <f t="shared" ref="BU44:BU74" si="71">BR44/BQ44</f>
        <v>0.54145196008088192</v>
      </c>
      <c r="BV44" s="543">
        <v>29530</v>
      </c>
      <c r="BW44" s="529">
        <v>17225</v>
      </c>
      <c r="BX44" s="529">
        <v>14991</v>
      </c>
      <c r="BY44" s="529">
        <v>8190</v>
      </c>
      <c r="BZ44" s="530">
        <v>6038</v>
      </c>
      <c r="CA44" s="531">
        <f t="shared" ref="CA44:CA74" si="72">BY44/BW44</f>
        <v>0.47547169811320755</v>
      </c>
      <c r="CB44" s="532">
        <f t="shared" ref="CB44:CB74" si="73">BY44/BX44</f>
        <v>0.54632779667800679</v>
      </c>
      <c r="CC44" s="543">
        <v>30657</v>
      </c>
      <c r="CD44" s="529">
        <v>17781</v>
      </c>
      <c r="CE44" s="529">
        <v>14859</v>
      </c>
      <c r="CF44" s="529">
        <v>8401</v>
      </c>
      <c r="CG44" s="530">
        <v>6436</v>
      </c>
      <c r="CH44" s="531">
        <f t="shared" ref="CH44:CH74" si="74">CF44/CD44</f>
        <v>0.47247061470108542</v>
      </c>
      <c r="CI44" s="532">
        <f t="shared" ref="CI44:CI74" si="75">CF44/CE44</f>
        <v>0.56538125042062048</v>
      </c>
      <c r="CJ44" s="543">
        <v>35555</v>
      </c>
      <c r="CK44" s="529">
        <v>20326</v>
      </c>
      <c r="CL44" s="529">
        <v>18247</v>
      </c>
      <c r="CM44" s="529">
        <v>8635</v>
      </c>
      <c r="CN44" s="530">
        <v>6695</v>
      </c>
      <c r="CO44" s="531">
        <f t="shared" ref="CO44:CO45" si="76">CM44/CK44</f>
        <v>0.42482534684640361</v>
      </c>
      <c r="CP44" s="676">
        <f t="shared" ref="CP44:CP45" si="77">CM44/CL44</f>
        <v>0.47322847591384887</v>
      </c>
      <c r="CQ44" s="531">
        <v>0.42925317327560758</v>
      </c>
      <c r="CR44" s="532">
        <v>0.47816079355510493</v>
      </c>
      <c r="CS44" s="543">
        <v>33261</v>
      </c>
      <c r="CT44" s="529">
        <v>18975</v>
      </c>
      <c r="CU44" s="529">
        <v>16337</v>
      </c>
      <c r="CV44" s="529">
        <v>7350</v>
      </c>
      <c r="CW44" s="530">
        <v>6481</v>
      </c>
      <c r="CX44" s="531">
        <f t="shared" ref="CX44:CX66" si="78">CV44/CT44</f>
        <v>0.38735177865612647</v>
      </c>
      <c r="CY44" s="676">
        <f t="shared" ref="CY44:CY66" si="79">CV44/CU44</f>
        <v>0.44989900226479768</v>
      </c>
      <c r="CZ44" s="531">
        <v>0.43826086956521737</v>
      </c>
      <c r="DA44" s="532">
        <v>0.50902858541959972</v>
      </c>
      <c r="DB44" s="543">
        <v>33314</v>
      </c>
      <c r="DC44" s="529">
        <v>18520</v>
      </c>
      <c r="DD44" s="529">
        <v>16209</v>
      </c>
      <c r="DE44" s="529">
        <v>7146</v>
      </c>
      <c r="DF44" s="530">
        <v>6374</v>
      </c>
      <c r="DG44" s="531">
        <f t="shared" ref="DG44:DG66" si="80">DE44/DC44</f>
        <v>0.38585313174946007</v>
      </c>
      <c r="DH44" s="676">
        <f t="shared" ref="DH44:DH66" si="81">DE44/DD44</f>
        <v>0.44086618545252637</v>
      </c>
      <c r="DI44" s="531">
        <v>0.47251619870410366</v>
      </c>
      <c r="DJ44" s="532">
        <v>0.53988524893577639</v>
      </c>
    </row>
    <row r="45" spans="1:114" s="2" customFormat="1" x14ac:dyDescent="0.25">
      <c r="A45" s="562" t="s">
        <v>216</v>
      </c>
      <c r="B45" s="563" t="s">
        <v>218</v>
      </c>
      <c r="C45" s="564" t="s">
        <v>219</v>
      </c>
      <c r="D45" s="507">
        <v>4916</v>
      </c>
      <c r="E45" s="508">
        <v>3490</v>
      </c>
      <c r="F45" s="508">
        <v>2572</v>
      </c>
      <c r="G45" s="508">
        <v>774</v>
      </c>
      <c r="H45" s="508">
        <v>628</v>
      </c>
      <c r="I45" s="509">
        <f t="shared" si="24"/>
        <v>0.22177650429799428</v>
      </c>
      <c r="J45" s="510">
        <f t="shared" si="25"/>
        <v>0.30093312597200622</v>
      </c>
      <c r="K45" s="507">
        <v>5090</v>
      </c>
      <c r="L45" s="508">
        <v>3455</v>
      </c>
      <c r="M45" s="508">
        <v>2600</v>
      </c>
      <c r="N45" s="508">
        <v>841</v>
      </c>
      <c r="O45" s="508">
        <v>641</v>
      </c>
      <c r="P45" s="509">
        <f t="shared" si="56"/>
        <v>0.24341534008683069</v>
      </c>
      <c r="Q45" s="510">
        <f t="shared" si="57"/>
        <v>0.32346153846153847</v>
      </c>
      <c r="R45" s="507">
        <v>5384</v>
      </c>
      <c r="S45" s="508">
        <v>3681</v>
      </c>
      <c r="T45" s="508">
        <v>2852</v>
      </c>
      <c r="U45" s="508">
        <v>772</v>
      </c>
      <c r="V45" s="508">
        <v>585</v>
      </c>
      <c r="W45" s="509">
        <f t="shared" si="28"/>
        <v>0.20972561803857648</v>
      </c>
      <c r="X45" s="510">
        <f t="shared" si="29"/>
        <v>0.27068723702664799</v>
      </c>
      <c r="Y45" s="507">
        <v>5963</v>
      </c>
      <c r="Z45" s="508">
        <v>4028</v>
      </c>
      <c r="AA45" s="508">
        <v>3308</v>
      </c>
      <c r="AB45" s="508">
        <v>770</v>
      </c>
      <c r="AC45" s="508">
        <v>560</v>
      </c>
      <c r="AD45" s="509">
        <f t="shared" si="58"/>
        <v>0.19116186693147963</v>
      </c>
      <c r="AE45" s="510">
        <f t="shared" si="59"/>
        <v>0.23276904474002419</v>
      </c>
      <c r="AF45" s="507">
        <v>5736</v>
      </c>
      <c r="AG45" s="508">
        <v>3921</v>
      </c>
      <c r="AH45" s="508">
        <v>3166</v>
      </c>
      <c r="AI45" s="508">
        <v>810</v>
      </c>
      <c r="AJ45" s="508">
        <v>546</v>
      </c>
      <c r="AK45" s="509">
        <f t="shared" si="60"/>
        <v>0.20657995409334354</v>
      </c>
      <c r="AL45" s="510">
        <f t="shared" si="61"/>
        <v>0.25584333543903981</v>
      </c>
      <c r="AM45" s="507">
        <v>5633</v>
      </c>
      <c r="AN45" s="508">
        <v>3865</v>
      </c>
      <c r="AO45" s="508">
        <v>3148</v>
      </c>
      <c r="AP45" s="508">
        <v>792</v>
      </c>
      <c r="AQ45" s="508">
        <v>540</v>
      </c>
      <c r="AR45" s="509">
        <f t="shared" si="62"/>
        <v>0.20491591203104786</v>
      </c>
      <c r="AS45" s="510">
        <f t="shared" si="63"/>
        <v>0.25158831003811943</v>
      </c>
      <c r="AT45" s="507">
        <v>5366</v>
      </c>
      <c r="AU45" s="508">
        <v>3679</v>
      </c>
      <c r="AV45" s="508">
        <v>2905</v>
      </c>
      <c r="AW45" s="508">
        <v>815</v>
      </c>
      <c r="AX45" s="508">
        <v>581</v>
      </c>
      <c r="AY45" s="509">
        <f t="shared" si="64"/>
        <v>0.22152758901875511</v>
      </c>
      <c r="AZ45" s="510">
        <f t="shared" si="65"/>
        <v>0.28055077452667815</v>
      </c>
      <c r="BA45" s="507">
        <v>5197</v>
      </c>
      <c r="BB45" s="508">
        <v>3620</v>
      </c>
      <c r="BC45" s="508">
        <v>2757</v>
      </c>
      <c r="BD45" s="508">
        <v>755</v>
      </c>
      <c r="BE45" s="508">
        <v>548</v>
      </c>
      <c r="BF45" s="509">
        <f t="shared" si="66"/>
        <v>0.2085635359116022</v>
      </c>
      <c r="BG45" s="510">
        <f t="shared" si="67"/>
        <v>0.27384838592673194</v>
      </c>
      <c r="BH45" s="507">
        <v>5346</v>
      </c>
      <c r="BI45" s="508">
        <v>3617</v>
      </c>
      <c r="BJ45" s="508">
        <v>2732</v>
      </c>
      <c r="BK45" s="508">
        <v>802</v>
      </c>
      <c r="BL45" s="508">
        <v>582</v>
      </c>
      <c r="BM45" s="509">
        <f t="shared" si="68"/>
        <v>0.22173071606303565</v>
      </c>
      <c r="BN45" s="510">
        <f t="shared" si="69"/>
        <v>0.29355783308931188</v>
      </c>
      <c r="BO45" s="507">
        <v>5145</v>
      </c>
      <c r="BP45" s="508">
        <v>3582</v>
      </c>
      <c r="BQ45" s="508">
        <v>2644</v>
      </c>
      <c r="BR45" s="508">
        <v>676</v>
      </c>
      <c r="BS45" s="508">
        <v>491</v>
      </c>
      <c r="BT45" s="509">
        <f t="shared" si="70"/>
        <v>0.18872138470128419</v>
      </c>
      <c r="BU45" s="510">
        <f t="shared" si="71"/>
        <v>0.2556732223903177</v>
      </c>
      <c r="BV45" s="507">
        <v>5053</v>
      </c>
      <c r="BW45" s="508">
        <v>3472</v>
      </c>
      <c r="BX45" s="508">
        <v>2594</v>
      </c>
      <c r="BY45" s="508">
        <v>710</v>
      </c>
      <c r="BZ45" s="508">
        <v>502</v>
      </c>
      <c r="CA45" s="509">
        <f t="shared" si="72"/>
        <v>0.20449308755760368</v>
      </c>
      <c r="CB45" s="510">
        <f t="shared" si="73"/>
        <v>0.27370855821125673</v>
      </c>
      <c r="CC45" s="507">
        <v>5424</v>
      </c>
      <c r="CD45" s="508">
        <v>3624</v>
      </c>
      <c r="CE45" s="508">
        <v>2929</v>
      </c>
      <c r="CF45" s="508">
        <v>885</v>
      </c>
      <c r="CG45" s="508">
        <v>674</v>
      </c>
      <c r="CH45" s="509">
        <f t="shared" si="74"/>
        <v>0.24420529801324503</v>
      </c>
      <c r="CI45" s="510">
        <f t="shared" si="75"/>
        <v>0.30215090474564699</v>
      </c>
      <c r="CJ45" s="507">
        <v>6167</v>
      </c>
      <c r="CK45" s="508">
        <v>4186</v>
      </c>
      <c r="CL45" s="508">
        <v>3194</v>
      </c>
      <c r="CM45" s="508">
        <v>881</v>
      </c>
      <c r="CN45" s="508">
        <v>698</v>
      </c>
      <c r="CO45" s="509">
        <f t="shared" si="76"/>
        <v>0.21046344959388438</v>
      </c>
      <c r="CP45" s="509">
        <f t="shared" si="77"/>
        <v>0.27582968065122104</v>
      </c>
      <c r="CQ45" s="509">
        <v>0.21046344959388438</v>
      </c>
      <c r="CR45" s="510">
        <v>0.27582968065122104</v>
      </c>
      <c r="CS45" s="507">
        <v>6096</v>
      </c>
      <c r="CT45" s="508">
        <v>4060</v>
      </c>
      <c r="CU45" s="508">
        <v>2918</v>
      </c>
      <c r="CV45" s="508">
        <v>658</v>
      </c>
      <c r="CW45" s="508">
        <v>595</v>
      </c>
      <c r="CX45" s="509">
        <f t="shared" si="78"/>
        <v>0.16206896551724137</v>
      </c>
      <c r="CY45" s="509">
        <f t="shared" si="79"/>
        <v>0.22549691569568198</v>
      </c>
      <c r="CZ45" s="509">
        <v>0.18349753694581281</v>
      </c>
      <c r="DA45" s="510">
        <v>0.2553118574366004</v>
      </c>
      <c r="DB45" s="507">
        <v>6143</v>
      </c>
      <c r="DC45" s="508">
        <v>4039</v>
      </c>
      <c r="DD45" s="508">
        <v>2912</v>
      </c>
      <c r="DE45" s="508">
        <v>679</v>
      </c>
      <c r="DF45" s="508">
        <v>643</v>
      </c>
      <c r="DG45" s="509">
        <f t="shared" si="80"/>
        <v>0.1681109185441941</v>
      </c>
      <c r="DH45" s="509">
        <f t="shared" si="81"/>
        <v>0.23317307692307693</v>
      </c>
      <c r="DI45" s="509">
        <v>0.20921020054468928</v>
      </c>
      <c r="DJ45" s="510">
        <v>0.29017857142857145</v>
      </c>
    </row>
    <row r="46" spans="1:114" s="2" customFormat="1" x14ac:dyDescent="0.25">
      <c r="A46" s="511" t="s">
        <v>216</v>
      </c>
      <c r="B46" s="505">
        <v>14160</v>
      </c>
      <c r="C46" s="506" t="s">
        <v>601</v>
      </c>
      <c r="D46" s="553"/>
      <c r="E46" s="554"/>
      <c r="F46" s="554"/>
      <c r="G46" s="554"/>
      <c r="H46" s="554"/>
      <c r="I46" s="555"/>
      <c r="J46" s="556"/>
      <c r="K46" s="553" t="s">
        <v>67</v>
      </c>
      <c r="L46" s="554" t="s">
        <v>67</v>
      </c>
      <c r="M46" s="554" t="s">
        <v>67</v>
      </c>
      <c r="N46" s="554" t="s">
        <v>67</v>
      </c>
      <c r="O46" s="554" t="s">
        <v>67</v>
      </c>
      <c r="P46" s="555" t="s">
        <v>67</v>
      </c>
      <c r="Q46" s="556" t="s">
        <v>67</v>
      </c>
      <c r="R46" s="553" t="s">
        <v>67</v>
      </c>
      <c r="S46" s="554" t="s">
        <v>67</v>
      </c>
      <c r="T46" s="554" t="s">
        <v>67</v>
      </c>
      <c r="U46" s="554" t="s">
        <v>67</v>
      </c>
      <c r="V46" s="554" t="s">
        <v>67</v>
      </c>
      <c r="W46" s="555" t="s">
        <v>67</v>
      </c>
      <c r="X46" s="556" t="s">
        <v>67</v>
      </c>
      <c r="Y46" s="553" t="s">
        <v>67</v>
      </c>
      <c r="Z46" s="554" t="s">
        <v>67</v>
      </c>
      <c r="AA46" s="554" t="s">
        <v>67</v>
      </c>
      <c r="AB46" s="554" t="s">
        <v>67</v>
      </c>
      <c r="AC46" s="554" t="s">
        <v>67</v>
      </c>
      <c r="AD46" s="555" t="s">
        <v>67</v>
      </c>
      <c r="AE46" s="556" t="s">
        <v>67</v>
      </c>
      <c r="AF46" s="553" t="s">
        <v>67</v>
      </c>
      <c r="AG46" s="554" t="s">
        <v>67</v>
      </c>
      <c r="AH46" s="554" t="s">
        <v>67</v>
      </c>
      <c r="AI46" s="554" t="s">
        <v>67</v>
      </c>
      <c r="AJ46" s="554" t="s">
        <v>67</v>
      </c>
      <c r="AK46" s="555" t="s">
        <v>67</v>
      </c>
      <c r="AL46" s="556" t="s">
        <v>67</v>
      </c>
      <c r="AM46" s="553" t="s">
        <v>67</v>
      </c>
      <c r="AN46" s="554" t="s">
        <v>67</v>
      </c>
      <c r="AO46" s="554" t="s">
        <v>67</v>
      </c>
      <c r="AP46" s="554" t="s">
        <v>67</v>
      </c>
      <c r="AQ46" s="554" t="s">
        <v>67</v>
      </c>
      <c r="AR46" s="555" t="s">
        <v>67</v>
      </c>
      <c r="AS46" s="556" t="s">
        <v>67</v>
      </c>
      <c r="AT46" s="553" t="s">
        <v>67</v>
      </c>
      <c r="AU46" s="554" t="s">
        <v>67</v>
      </c>
      <c r="AV46" s="554" t="s">
        <v>67</v>
      </c>
      <c r="AW46" s="554" t="s">
        <v>67</v>
      </c>
      <c r="AX46" s="554" t="s">
        <v>67</v>
      </c>
      <c r="AY46" s="555" t="s">
        <v>67</v>
      </c>
      <c r="AZ46" s="556" t="s">
        <v>67</v>
      </c>
      <c r="BA46" s="553" t="s">
        <v>67</v>
      </c>
      <c r="BB46" s="554" t="s">
        <v>67</v>
      </c>
      <c r="BC46" s="554" t="s">
        <v>67</v>
      </c>
      <c r="BD46" s="554" t="s">
        <v>67</v>
      </c>
      <c r="BE46" s="554" t="s">
        <v>67</v>
      </c>
      <c r="BF46" s="555" t="s">
        <v>67</v>
      </c>
      <c r="BG46" s="556" t="s">
        <v>67</v>
      </c>
      <c r="BH46" s="553" t="s">
        <v>67</v>
      </c>
      <c r="BI46" s="554" t="s">
        <v>67</v>
      </c>
      <c r="BJ46" s="554" t="s">
        <v>67</v>
      </c>
      <c r="BK46" s="554" t="s">
        <v>67</v>
      </c>
      <c r="BL46" s="554" t="s">
        <v>67</v>
      </c>
      <c r="BM46" s="555" t="s">
        <v>67</v>
      </c>
      <c r="BN46" s="556" t="s">
        <v>67</v>
      </c>
      <c r="BO46" s="553" t="s">
        <v>67</v>
      </c>
      <c r="BP46" s="554" t="s">
        <v>67</v>
      </c>
      <c r="BQ46" s="554" t="s">
        <v>67</v>
      </c>
      <c r="BR46" s="554" t="s">
        <v>67</v>
      </c>
      <c r="BS46" s="554" t="s">
        <v>67</v>
      </c>
      <c r="BT46" s="555" t="s">
        <v>67</v>
      </c>
      <c r="BU46" s="556" t="s">
        <v>67</v>
      </c>
      <c r="BV46" s="553" t="s">
        <v>67</v>
      </c>
      <c r="BW46" s="554" t="s">
        <v>67</v>
      </c>
      <c r="BX46" s="554" t="s">
        <v>67</v>
      </c>
      <c r="BY46" s="554" t="s">
        <v>67</v>
      </c>
      <c r="BZ46" s="554" t="s">
        <v>67</v>
      </c>
      <c r="CA46" s="555" t="s">
        <v>67</v>
      </c>
      <c r="CB46" s="556" t="s">
        <v>67</v>
      </c>
      <c r="CC46" s="553" t="s">
        <v>67</v>
      </c>
      <c r="CD46" s="554" t="s">
        <v>67</v>
      </c>
      <c r="CE46" s="554" t="s">
        <v>67</v>
      </c>
      <c r="CF46" s="554" t="s">
        <v>67</v>
      </c>
      <c r="CG46" s="554" t="s">
        <v>67</v>
      </c>
      <c r="CH46" s="555" t="s">
        <v>67</v>
      </c>
      <c r="CI46" s="556" t="s">
        <v>67</v>
      </c>
      <c r="CJ46" s="553">
        <v>358</v>
      </c>
      <c r="CK46" s="554">
        <v>358</v>
      </c>
      <c r="CL46" s="554">
        <v>280</v>
      </c>
      <c r="CM46" s="554">
        <v>199</v>
      </c>
      <c r="CN46" s="554">
        <v>134</v>
      </c>
      <c r="CO46" s="555">
        <f t="shared" ref="CO46" si="82">CM46/CK46</f>
        <v>0.55586592178770955</v>
      </c>
      <c r="CP46" s="555">
        <f t="shared" ref="CP46" si="83">CM46/CL46</f>
        <v>0.71071428571428574</v>
      </c>
      <c r="CQ46" s="555">
        <v>0.55586592178770955</v>
      </c>
      <c r="CR46" s="556">
        <v>0.71071428571428574</v>
      </c>
      <c r="CS46" s="553">
        <v>376</v>
      </c>
      <c r="CT46" s="554">
        <v>375</v>
      </c>
      <c r="CU46" s="554">
        <v>262</v>
      </c>
      <c r="CV46" s="554">
        <v>154</v>
      </c>
      <c r="CW46" s="554">
        <v>133</v>
      </c>
      <c r="CX46" s="555">
        <f t="shared" si="78"/>
        <v>0.41066666666666668</v>
      </c>
      <c r="CY46" s="555">
        <f t="shared" si="79"/>
        <v>0.58778625954198471</v>
      </c>
      <c r="CZ46" s="555">
        <v>0.44533333333333336</v>
      </c>
      <c r="DA46" s="556">
        <v>0.63740458015267176</v>
      </c>
      <c r="DB46" s="553">
        <v>472</v>
      </c>
      <c r="DC46" s="554">
        <v>452</v>
      </c>
      <c r="DD46" s="554">
        <v>357</v>
      </c>
      <c r="DE46" s="554">
        <v>212</v>
      </c>
      <c r="DF46" s="554">
        <v>209</v>
      </c>
      <c r="DG46" s="555">
        <f t="shared" si="80"/>
        <v>0.46902654867256638</v>
      </c>
      <c r="DH46" s="555">
        <f t="shared" si="81"/>
        <v>0.5938375350140056</v>
      </c>
      <c r="DI46" s="555">
        <v>0.60619469026548678</v>
      </c>
      <c r="DJ46" s="556">
        <v>0.7675070028011205</v>
      </c>
    </row>
    <row r="47" spans="1:114" s="2" customFormat="1" x14ac:dyDescent="0.25">
      <c r="A47" s="511" t="s">
        <v>216</v>
      </c>
      <c r="B47" s="512" t="s">
        <v>220</v>
      </c>
      <c r="C47" s="513" t="s">
        <v>221</v>
      </c>
      <c r="D47" s="514">
        <v>9798</v>
      </c>
      <c r="E47" s="515">
        <v>6888</v>
      </c>
      <c r="F47" s="515">
        <v>5640</v>
      </c>
      <c r="G47" s="515">
        <v>3252</v>
      </c>
      <c r="H47" s="515">
        <v>2291</v>
      </c>
      <c r="I47" s="516">
        <f t="shared" si="24"/>
        <v>0.47212543554006969</v>
      </c>
      <c r="J47" s="517">
        <f t="shared" si="25"/>
        <v>0.57659574468085106</v>
      </c>
      <c r="K47" s="514">
        <v>10056</v>
      </c>
      <c r="L47" s="515">
        <v>7042</v>
      </c>
      <c r="M47" s="515">
        <v>5732</v>
      </c>
      <c r="N47" s="515">
        <v>3226</v>
      </c>
      <c r="O47" s="515">
        <v>2237</v>
      </c>
      <c r="P47" s="516">
        <f t="shared" si="56"/>
        <v>0.45810849190570863</v>
      </c>
      <c r="Q47" s="517">
        <f t="shared" si="57"/>
        <v>0.56280530355896718</v>
      </c>
      <c r="R47" s="514">
        <v>10291</v>
      </c>
      <c r="S47" s="515">
        <v>7166</v>
      </c>
      <c r="T47" s="515">
        <v>5797</v>
      </c>
      <c r="U47" s="515">
        <v>3530</v>
      </c>
      <c r="V47" s="515">
        <v>2445</v>
      </c>
      <c r="W47" s="516">
        <f t="shared" si="28"/>
        <v>0.49260396315936367</v>
      </c>
      <c r="X47" s="517">
        <f t="shared" si="29"/>
        <v>0.6089356563739865</v>
      </c>
      <c r="Y47" s="514">
        <v>10295</v>
      </c>
      <c r="Z47" s="515">
        <v>7346</v>
      </c>
      <c r="AA47" s="515">
        <v>5862</v>
      </c>
      <c r="AB47" s="515">
        <v>3112</v>
      </c>
      <c r="AC47" s="515">
        <v>2039</v>
      </c>
      <c r="AD47" s="516">
        <f t="shared" si="58"/>
        <v>0.42363190852164445</v>
      </c>
      <c r="AE47" s="517">
        <f t="shared" si="59"/>
        <v>0.53087683384510409</v>
      </c>
      <c r="AF47" s="514">
        <v>8568</v>
      </c>
      <c r="AG47" s="515">
        <v>6195</v>
      </c>
      <c r="AH47" s="515">
        <v>4902</v>
      </c>
      <c r="AI47" s="515">
        <v>2741</v>
      </c>
      <c r="AJ47" s="515">
        <v>1891</v>
      </c>
      <c r="AK47" s="516">
        <f t="shared" si="60"/>
        <v>0.44245359160613396</v>
      </c>
      <c r="AL47" s="517">
        <f t="shared" si="61"/>
        <v>0.55915952672378622</v>
      </c>
      <c r="AM47" s="514">
        <v>7045</v>
      </c>
      <c r="AN47" s="515">
        <v>5113</v>
      </c>
      <c r="AO47" s="515">
        <v>4060</v>
      </c>
      <c r="AP47" s="515">
        <v>2621</v>
      </c>
      <c r="AQ47" s="515">
        <v>1780</v>
      </c>
      <c r="AR47" s="516">
        <f t="shared" si="62"/>
        <v>0.51261490318795233</v>
      </c>
      <c r="AS47" s="517">
        <f t="shared" si="63"/>
        <v>0.64556650246305414</v>
      </c>
      <c r="AT47" s="514">
        <v>6898</v>
      </c>
      <c r="AU47" s="515">
        <v>4822</v>
      </c>
      <c r="AV47" s="515">
        <v>3966</v>
      </c>
      <c r="AW47" s="515">
        <v>2543</v>
      </c>
      <c r="AX47" s="515">
        <v>1752</v>
      </c>
      <c r="AY47" s="516">
        <f t="shared" si="64"/>
        <v>0.52737453338863538</v>
      </c>
      <c r="AZ47" s="517">
        <f t="shared" si="65"/>
        <v>0.64120020171457393</v>
      </c>
      <c r="BA47" s="514">
        <v>5853</v>
      </c>
      <c r="BB47" s="515">
        <v>4222</v>
      </c>
      <c r="BC47" s="515">
        <v>3440</v>
      </c>
      <c r="BD47" s="515">
        <v>2382</v>
      </c>
      <c r="BE47" s="515">
        <v>1553</v>
      </c>
      <c r="BF47" s="516">
        <f t="shared" si="66"/>
        <v>0.56418758882046427</v>
      </c>
      <c r="BG47" s="517">
        <f t="shared" si="67"/>
        <v>0.69244186046511624</v>
      </c>
      <c r="BH47" s="514">
        <v>5151</v>
      </c>
      <c r="BI47" s="515">
        <v>3718</v>
      </c>
      <c r="BJ47" s="515">
        <v>2960</v>
      </c>
      <c r="BK47" s="515">
        <v>2168</v>
      </c>
      <c r="BL47" s="515">
        <v>1404</v>
      </c>
      <c r="BM47" s="516">
        <f t="shared" si="68"/>
        <v>0.58310919849381393</v>
      </c>
      <c r="BN47" s="517">
        <f t="shared" si="69"/>
        <v>0.73243243243243239</v>
      </c>
      <c r="BO47" s="514">
        <v>5008</v>
      </c>
      <c r="BP47" s="515">
        <v>3679</v>
      </c>
      <c r="BQ47" s="515">
        <v>3039</v>
      </c>
      <c r="BR47" s="515">
        <v>2126</v>
      </c>
      <c r="BS47" s="515">
        <v>1374</v>
      </c>
      <c r="BT47" s="516">
        <f t="shared" si="70"/>
        <v>0.57787442239739062</v>
      </c>
      <c r="BU47" s="517">
        <f t="shared" si="71"/>
        <v>0.69957222770648242</v>
      </c>
      <c r="BV47" s="514">
        <v>5053</v>
      </c>
      <c r="BW47" s="515">
        <v>3988</v>
      </c>
      <c r="BX47" s="515">
        <v>3521</v>
      </c>
      <c r="BY47" s="515">
        <v>2326</v>
      </c>
      <c r="BZ47" s="515">
        <v>1470</v>
      </c>
      <c r="CA47" s="516">
        <f t="shared" si="72"/>
        <v>0.5832497492477432</v>
      </c>
      <c r="CB47" s="517">
        <f t="shared" si="73"/>
        <v>0.66060778188014768</v>
      </c>
      <c r="CC47" s="514">
        <v>5487</v>
      </c>
      <c r="CD47" s="515">
        <v>4294</v>
      </c>
      <c r="CE47" s="515">
        <v>3518</v>
      </c>
      <c r="CF47" s="515">
        <v>2241</v>
      </c>
      <c r="CG47" s="515">
        <v>1471</v>
      </c>
      <c r="CH47" s="516">
        <f t="shared" si="74"/>
        <v>0.52189101071262223</v>
      </c>
      <c r="CI47" s="517">
        <f t="shared" si="75"/>
        <v>0.63700966458214892</v>
      </c>
      <c r="CJ47" s="514">
        <v>6573</v>
      </c>
      <c r="CK47" s="515">
        <v>5173</v>
      </c>
      <c r="CL47" s="515">
        <v>4795</v>
      </c>
      <c r="CM47" s="515">
        <v>2087</v>
      </c>
      <c r="CN47" s="515">
        <v>1368</v>
      </c>
      <c r="CO47" s="516">
        <f t="shared" ref="CO47:CO74" si="84">CM47/CK47</f>
        <v>0.40344094335975256</v>
      </c>
      <c r="CP47" s="516">
        <f t="shared" ref="CP47:CP74" si="85">CM47/CL47</f>
        <v>0.43524504692387905</v>
      </c>
      <c r="CQ47" s="516">
        <v>0.41774598878793739</v>
      </c>
      <c r="CR47" s="517">
        <v>0.45067778936392078</v>
      </c>
      <c r="CS47" s="514">
        <v>5744</v>
      </c>
      <c r="CT47" s="515">
        <v>4600</v>
      </c>
      <c r="CU47" s="515">
        <v>4105</v>
      </c>
      <c r="CV47" s="515">
        <v>1724</v>
      </c>
      <c r="CW47" s="515">
        <v>1300</v>
      </c>
      <c r="CX47" s="516">
        <f t="shared" si="78"/>
        <v>0.37478260869565216</v>
      </c>
      <c r="CY47" s="516">
        <f t="shared" si="79"/>
        <v>0.41997563946406818</v>
      </c>
      <c r="CZ47" s="516">
        <v>0.42478260869565215</v>
      </c>
      <c r="DA47" s="517">
        <v>0.47600487210718634</v>
      </c>
      <c r="DB47" s="514">
        <v>5999</v>
      </c>
      <c r="DC47" s="515">
        <v>4639</v>
      </c>
      <c r="DD47" s="515">
        <v>4045</v>
      </c>
      <c r="DE47" s="515">
        <v>1686</v>
      </c>
      <c r="DF47" s="515">
        <v>1382</v>
      </c>
      <c r="DG47" s="516">
        <f t="shared" si="80"/>
        <v>0.36344039663720629</v>
      </c>
      <c r="DH47" s="516">
        <f t="shared" si="81"/>
        <v>0.41681087762669961</v>
      </c>
      <c r="DI47" s="516">
        <v>0.46604871739599052</v>
      </c>
      <c r="DJ47" s="517">
        <v>0.53448702101359702</v>
      </c>
    </row>
    <row r="48" spans="1:114" s="2" customFormat="1" x14ac:dyDescent="0.25">
      <c r="A48" s="511" t="s">
        <v>216</v>
      </c>
      <c r="B48" s="512" t="s">
        <v>222</v>
      </c>
      <c r="C48" s="513" t="s">
        <v>223</v>
      </c>
      <c r="D48" s="514">
        <v>6380</v>
      </c>
      <c r="E48" s="515">
        <v>5628</v>
      </c>
      <c r="F48" s="515">
        <v>5026</v>
      </c>
      <c r="G48" s="515">
        <v>1025</v>
      </c>
      <c r="H48" s="515">
        <v>952</v>
      </c>
      <c r="I48" s="516">
        <f t="shared" si="24"/>
        <v>0.18212508884150674</v>
      </c>
      <c r="J48" s="517">
        <f t="shared" si="25"/>
        <v>0.20393951452447273</v>
      </c>
      <c r="K48" s="514">
        <v>6339</v>
      </c>
      <c r="L48" s="515">
        <v>5468</v>
      </c>
      <c r="M48" s="515">
        <v>4955</v>
      </c>
      <c r="N48" s="515">
        <v>967</v>
      </c>
      <c r="O48" s="515">
        <v>910</v>
      </c>
      <c r="P48" s="516">
        <f t="shared" si="56"/>
        <v>0.17684711046086321</v>
      </c>
      <c r="Q48" s="517">
        <f t="shared" si="57"/>
        <v>0.1951564076690212</v>
      </c>
      <c r="R48" s="514">
        <v>6629</v>
      </c>
      <c r="S48" s="515">
        <v>5734</v>
      </c>
      <c r="T48" s="515">
        <v>5170</v>
      </c>
      <c r="U48" s="515">
        <v>962</v>
      </c>
      <c r="V48" s="515">
        <v>913</v>
      </c>
      <c r="W48" s="516">
        <f t="shared" si="28"/>
        <v>0.16777118939658178</v>
      </c>
      <c r="X48" s="517">
        <f t="shared" si="29"/>
        <v>0.186073500967118</v>
      </c>
      <c r="Y48" s="514">
        <v>5856</v>
      </c>
      <c r="Z48" s="515">
        <v>5104</v>
      </c>
      <c r="AA48" s="515">
        <v>4604</v>
      </c>
      <c r="AB48" s="515">
        <v>835</v>
      </c>
      <c r="AC48" s="515">
        <v>766</v>
      </c>
      <c r="AD48" s="516">
        <f t="shared" si="58"/>
        <v>0.16359717868338558</v>
      </c>
      <c r="AE48" s="517">
        <f t="shared" si="59"/>
        <v>0.18136403127715031</v>
      </c>
      <c r="AF48" s="514">
        <v>4977</v>
      </c>
      <c r="AG48" s="515">
        <v>4396</v>
      </c>
      <c r="AH48" s="515">
        <v>3990</v>
      </c>
      <c r="AI48" s="515">
        <v>972</v>
      </c>
      <c r="AJ48" s="515">
        <v>745</v>
      </c>
      <c r="AK48" s="516">
        <f t="shared" si="60"/>
        <v>0.2211101000909918</v>
      </c>
      <c r="AL48" s="517">
        <f t="shared" si="61"/>
        <v>0.24360902255639097</v>
      </c>
      <c r="AM48" s="514">
        <v>4236</v>
      </c>
      <c r="AN48" s="515">
        <v>3668</v>
      </c>
      <c r="AO48" s="515">
        <v>3283</v>
      </c>
      <c r="AP48" s="515">
        <v>949</v>
      </c>
      <c r="AQ48" s="515">
        <v>723</v>
      </c>
      <c r="AR48" s="516">
        <f t="shared" si="62"/>
        <v>0.25872410032715376</v>
      </c>
      <c r="AS48" s="517">
        <f t="shared" si="63"/>
        <v>0.28906487968321659</v>
      </c>
      <c r="AT48" s="514">
        <v>3871</v>
      </c>
      <c r="AU48" s="515">
        <v>3372</v>
      </c>
      <c r="AV48" s="515">
        <v>2946</v>
      </c>
      <c r="AW48" s="515">
        <v>1086</v>
      </c>
      <c r="AX48" s="515">
        <v>875</v>
      </c>
      <c r="AY48" s="516">
        <f t="shared" si="64"/>
        <v>0.3220640569395018</v>
      </c>
      <c r="AZ48" s="517">
        <f t="shared" si="65"/>
        <v>0.36863543788187375</v>
      </c>
      <c r="BA48" s="514">
        <v>3484</v>
      </c>
      <c r="BB48" s="515">
        <v>2996</v>
      </c>
      <c r="BC48" s="515">
        <v>2683</v>
      </c>
      <c r="BD48" s="515">
        <v>918</v>
      </c>
      <c r="BE48" s="515">
        <v>689</v>
      </c>
      <c r="BF48" s="516">
        <f t="shared" si="66"/>
        <v>0.30640854472630175</v>
      </c>
      <c r="BG48" s="517">
        <f t="shared" si="67"/>
        <v>0.34215430488259413</v>
      </c>
      <c r="BH48" s="514">
        <v>3068</v>
      </c>
      <c r="BI48" s="515">
        <v>2733</v>
      </c>
      <c r="BJ48" s="515">
        <v>2378</v>
      </c>
      <c r="BK48" s="515">
        <v>941</v>
      </c>
      <c r="BL48" s="515">
        <v>683</v>
      </c>
      <c r="BM48" s="516">
        <f t="shared" si="68"/>
        <v>0.34431028174167583</v>
      </c>
      <c r="BN48" s="517">
        <f t="shared" si="69"/>
        <v>0.39571068124474346</v>
      </c>
      <c r="BO48" s="514">
        <v>2746</v>
      </c>
      <c r="BP48" s="515">
        <v>2545</v>
      </c>
      <c r="BQ48" s="515">
        <v>2273</v>
      </c>
      <c r="BR48" s="515">
        <v>1044</v>
      </c>
      <c r="BS48" s="515">
        <v>815</v>
      </c>
      <c r="BT48" s="516">
        <f t="shared" si="70"/>
        <v>0.41021611001964636</v>
      </c>
      <c r="BU48" s="517">
        <f t="shared" si="71"/>
        <v>0.45930488341399034</v>
      </c>
      <c r="BV48" s="514">
        <v>2635</v>
      </c>
      <c r="BW48" s="515">
        <v>2426</v>
      </c>
      <c r="BX48" s="515">
        <v>2187</v>
      </c>
      <c r="BY48" s="515">
        <v>951</v>
      </c>
      <c r="BZ48" s="515">
        <v>717</v>
      </c>
      <c r="CA48" s="516">
        <f t="shared" si="72"/>
        <v>0.3920032976092333</v>
      </c>
      <c r="CB48" s="517">
        <f t="shared" si="73"/>
        <v>0.43484224965706447</v>
      </c>
      <c r="CC48" s="514">
        <v>2564</v>
      </c>
      <c r="CD48" s="515">
        <v>2353</v>
      </c>
      <c r="CE48" s="515">
        <v>1954</v>
      </c>
      <c r="CF48" s="515">
        <v>983</v>
      </c>
      <c r="CG48" s="515">
        <v>768</v>
      </c>
      <c r="CH48" s="516">
        <f t="shared" si="74"/>
        <v>0.41776455588610284</v>
      </c>
      <c r="CI48" s="517">
        <f t="shared" si="75"/>
        <v>0.5030706243602866</v>
      </c>
      <c r="CJ48" s="514">
        <v>2820</v>
      </c>
      <c r="CK48" s="515">
        <v>2569</v>
      </c>
      <c r="CL48" s="515">
        <v>2334</v>
      </c>
      <c r="CM48" s="515">
        <v>1013</v>
      </c>
      <c r="CN48" s="515">
        <v>754</v>
      </c>
      <c r="CO48" s="516">
        <f t="shared" si="84"/>
        <v>0.39431685480731804</v>
      </c>
      <c r="CP48" s="516">
        <f t="shared" si="85"/>
        <v>0.43401885175664096</v>
      </c>
      <c r="CQ48" s="516">
        <v>0.39431685480731804</v>
      </c>
      <c r="CR48" s="517">
        <v>0.43401885175664096</v>
      </c>
      <c r="CS48" s="514">
        <v>2562</v>
      </c>
      <c r="CT48" s="515">
        <v>2362</v>
      </c>
      <c r="CU48" s="515">
        <v>2141</v>
      </c>
      <c r="CV48" s="515">
        <v>969</v>
      </c>
      <c r="CW48" s="515">
        <v>770</v>
      </c>
      <c r="CX48" s="516">
        <f t="shared" si="78"/>
        <v>0.41024555461473328</v>
      </c>
      <c r="CY48" s="516">
        <f t="shared" si="79"/>
        <v>0.45259224661373187</v>
      </c>
      <c r="CZ48" s="516">
        <v>0.44369178662150721</v>
      </c>
      <c r="DA48" s="517">
        <v>0.48949089210649227</v>
      </c>
      <c r="DB48" s="514">
        <v>2357</v>
      </c>
      <c r="DC48" s="515">
        <v>2193</v>
      </c>
      <c r="DD48" s="515">
        <v>2016</v>
      </c>
      <c r="DE48" s="515">
        <v>841</v>
      </c>
      <c r="DF48" s="515">
        <v>702</v>
      </c>
      <c r="DG48" s="516">
        <f t="shared" si="80"/>
        <v>0.38349293205654356</v>
      </c>
      <c r="DH48" s="516">
        <f t="shared" si="81"/>
        <v>0.41716269841269843</v>
      </c>
      <c r="DI48" s="516">
        <v>0.42909256725946193</v>
      </c>
      <c r="DJ48" s="517">
        <v>0.46676587301587302</v>
      </c>
    </row>
    <row r="49" spans="1:114" s="2" customFormat="1" x14ac:dyDescent="0.25">
      <c r="A49" s="511" t="s">
        <v>216</v>
      </c>
      <c r="B49" s="512" t="s">
        <v>224</v>
      </c>
      <c r="C49" s="513" t="s">
        <v>225</v>
      </c>
      <c r="D49" s="514">
        <v>9464</v>
      </c>
      <c r="E49" s="515">
        <v>5720</v>
      </c>
      <c r="F49" s="515">
        <v>4419</v>
      </c>
      <c r="G49" s="515">
        <v>1121</v>
      </c>
      <c r="H49" s="515">
        <v>792</v>
      </c>
      <c r="I49" s="516">
        <f t="shared" si="24"/>
        <v>0.19597902097902098</v>
      </c>
      <c r="J49" s="517">
        <f t="shared" si="25"/>
        <v>0.25367730255713961</v>
      </c>
      <c r="K49" s="514">
        <v>8289</v>
      </c>
      <c r="L49" s="515">
        <v>4874</v>
      </c>
      <c r="M49" s="515">
        <v>3902</v>
      </c>
      <c r="N49" s="515">
        <v>1052</v>
      </c>
      <c r="O49" s="515">
        <v>698</v>
      </c>
      <c r="P49" s="516">
        <f t="shared" si="56"/>
        <v>0.21583914649158803</v>
      </c>
      <c r="Q49" s="517">
        <f t="shared" si="57"/>
        <v>0.26960533059969244</v>
      </c>
      <c r="R49" s="514">
        <v>8058</v>
      </c>
      <c r="S49" s="515">
        <v>4889</v>
      </c>
      <c r="T49" s="515">
        <v>3865</v>
      </c>
      <c r="U49" s="515">
        <v>1125</v>
      </c>
      <c r="V49" s="515">
        <v>722</v>
      </c>
      <c r="W49" s="516">
        <f t="shared" si="28"/>
        <v>0.23010840662712212</v>
      </c>
      <c r="X49" s="517">
        <f t="shared" si="29"/>
        <v>0.29107373868046571</v>
      </c>
      <c r="Y49" s="514">
        <v>6224</v>
      </c>
      <c r="Z49" s="515">
        <v>4102</v>
      </c>
      <c r="AA49" s="515">
        <v>3201</v>
      </c>
      <c r="AB49" s="515">
        <v>992</v>
      </c>
      <c r="AC49" s="515">
        <v>636</v>
      </c>
      <c r="AD49" s="516">
        <f t="shared" si="58"/>
        <v>0.24183325207215992</v>
      </c>
      <c r="AE49" s="517">
        <f t="shared" si="59"/>
        <v>0.30990315526397999</v>
      </c>
      <c r="AF49" s="514">
        <v>5953</v>
      </c>
      <c r="AG49" s="515">
        <v>3921</v>
      </c>
      <c r="AH49" s="515">
        <v>3065</v>
      </c>
      <c r="AI49" s="515">
        <v>889</v>
      </c>
      <c r="AJ49" s="515">
        <v>532</v>
      </c>
      <c r="AK49" s="516">
        <f t="shared" si="60"/>
        <v>0.22672787554195359</v>
      </c>
      <c r="AL49" s="517">
        <f t="shared" si="61"/>
        <v>0.29004893964110928</v>
      </c>
      <c r="AM49" s="514">
        <v>4707</v>
      </c>
      <c r="AN49" s="515">
        <v>3164</v>
      </c>
      <c r="AO49" s="515">
        <v>2464</v>
      </c>
      <c r="AP49" s="515">
        <v>805</v>
      </c>
      <c r="AQ49" s="515">
        <v>472</v>
      </c>
      <c r="AR49" s="516">
        <f t="shared" si="62"/>
        <v>0.25442477876106195</v>
      </c>
      <c r="AS49" s="517">
        <f t="shared" si="63"/>
        <v>0.32670454545454547</v>
      </c>
      <c r="AT49" s="514">
        <v>4911</v>
      </c>
      <c r="AU49" s="515">
        <v>3143</v>
      </c>
      <c r="AV49" s="515">
        <v>2516</v>
      </c>
      <c r="AW49" s="515">
        <v>776</v>
      </c>
      <c r="AX49" s="515">
        <v>468</v>
      </c>
      <c r="AY49" s="516">
        <f t="shared" si="64"/>
        <v>0.2468978682787146</v>
      </c>
      <c r="AZ49" s="517">
        <f t="shared" si="65"/>
        <v>0.30842607313195547</v>
      </c>
      <c r="BA49" s="514">
        <v>4979</v>
      </c>
      <c r="BB49" s="515">
        <v>3213</v>
      </c>
      <c r="BC49" s="515">
        <v>2666</v>
      </c>
      <c r="BD49" s="515">
        <v>818</v>
      </c>
      <c r="BE49" s="515">
        <v>499</v>
      </c>
      <c r="BF49" s="516">
        <f t="shared" si="66"/>
        <v>0.25459072517896048</v>
      </c>
      <c r="BG49" s="517">
        <f t="shared" si="67"/>
        <v>0.30682670667666917</v>
      </c>
      <c r="BH49" s="514">
        <v>4729</v>
      </c>
      <c r="BI49" s="515">
        <v>2989</v>
      </c>
      <c r="BJ49" s="515">
        <v>2397</v>
      </c>
      <c r="BK49" s="515">
        <v>785</v>
      </c>
      <c r="BL49" s="515">
        <v>481</v>
      </c>
      <c r="BM49" s="516">
        <f t="shared" si="68"/>
        <v>0.26262964202074274</v>
      </c>
      <c r="BN49" s="517">
        <f t="shared" si="69"/>
        <v>0.32749269920734253</v>
      </c>
      <c r="BO49" s="514">
        <v>4196</v>
      </c>
      <c r="BP49" s="515">
        <v>2714</v>
      </c>
      <c r="BQ49" s="515">
        <v>2212</v>
      </c>
      <c r="BR49" s="515">
        <v>828</v>
      </c>
      <c r="BS49" s="515">
        <v>499</v>
      </c>
      <c r="BT49" s="516">
        <f t="shared" si="70"/>
        <v>0.30508474576271188</v>
      </c>
      <c r="BU49" s="517">
        <f t="shared" si="71"/>
        <v>0.37432188065099459</v>
      </c>
      <c r="BV49" s="514">
        <v>3355</v>
      </c>
      <c r="BW49" s="515">
        <v>2662</v>
      </c>
      <c r="BX49" s="515">
        <v>2137</v>
      </c>
      <c r="BY49" s="515">
        <v>785</v>
      </c>
      <c r="BZ49" s="515">
        <v>481</v>
      </c>
      <c r="CA49" s="516">
        <f t="shared" si="72"/>
        <v>0.29489105935386928</v>
      </c>
      <c r="CB49" s="517">
        <f t="shared" si="73"/>
        <v>0.36733738886289191</v>
      </c>
      <c r="CC49" s="514">
        <v>3362</v>
      </c>
      <c r="CD49" s="515">
        <v>2688</v>
      </c>
      <c r="CE49" s="515">
        <v>2229</v>
      </c>
      <c r="CF49" s="515">
        <v>825</v>
      </c>
      <c r="CG49" s="515">
        <v>486</v>
      </c>
      <c r="CH49" s="516">
        <f t="shared" si="74"/>
        <v>0.30691964285714285</v>
      </c>
      <c r="CI49" s="517">
        <f t="shared" si="75"/>
        <v>0.37012113055181695</v>
      </c>
      <c r="CJ49" s="514">
        <v>3997</v>
      </c>
      <c r="CK49" s="515">
        <v>3148</v>
      </c>
      <c r="CL49" s="515">
        <v>2605</v>
      </c>
      <c r="CM49" s="515">
        <v>942</v>
      </c>
      <c r="CN49" s="515">
        <v>625</v>
      </c>
      <c r="CO49" s="516">
        <f t="shared" si="84"/>
        <v>0.29923761118170267</v>
      </c>
      <c r="CP49" s="516">
        <f t="shared" si="85"/>
        <v>0.3616122840690979</v>
      </c>
      <c r="CQ49" s="516">
        <v>0.29923761118170267</v>
      </c>
      <c r="CR49" s="517">
        <v>0.3616122840690979</v>
      </c>
      <c r="CS49" s="514">
        <v>3621</v>
      </c>
      <c r="CT49" s="515">
        <v>2871</v>
      </c>
      <c r="CU49" s="515">
        <v>2316</v>
      </c>
      <c r="CV49" s="515">
        <v>651</v>
      </c>
      <c r="CW49" s="515">
        <v>495</v>
      </c>
      <c r="CX49" s="516">
        <f t="shared" si="78"/>
        <v>0.22675026123301986</v>
      </c>
      <c r="CY49" s="516">
        <f t="shared" si="79"/>
        <v>0.2810880829015544</v>
      </c>
      <c r="CZ49" s="516">
        <v>0.28039010797631486</v>
      </c>
      <c r="DA49" s="517">
        <v>0.34758203799654575</v>
      </c>
      <c r="DB49" s="514">
        <v>3586</v>
      </c>
      <c r="DC49" s="515">
        <v>2781</v>
      </c>
      <c r="DD49" s="515">
        <v>2270</v>
      </c>
      <c r="DE49" s="515">
        <v>702</v>
      </c>
      <c r="DF49" s="515">
        <v>540</v>
      </c>
      <c r="DG49" s="516">
        <f t="shared" si="80"/>
        <v>0.25242718446601942</v>
      </c>
      <c r="DH49" s="516">
        <f t="shared" si="81"/>
        <v>0.3092511013215859</v>
      </c>
      <c r="DI49" s="516">
        <v>0.32074793239841781</v>
      </c>
      <c r="DJ49" s="517">
        <v>0.39295154185022024</v>
      </c>
    </row>
    <row r="50" spans="1:114" s="2" customFormat="1" x14ac:dyDescent="0.25">
      <c r="A50" s="511" t="s">
        <v>216</v>
      </c>
      <c r="B50" s="512" t="s">
        <v>226</v>
      </c>
      <c r="C50" s="513" t="s">
        <v>227</v>
      </c>
      <c r="D50" s="514">
        <v>3655</v>
      </c>
      <c r="E50" s="515">
        <v>2793</v>
      </c>
      <c r="F50" s="515">
        <v>2618</v>
      </c>
      <c r="G50" s="515">
        <v>2133</v>
      </c>
      <c r="H50" s="515">
        <v>1187</v>
      </c>
      <c r="I50" s="516">
        <f t="shared" si="24"/>
        <v>0.76369495166487644</v>
      </c>
      <c r="J50" s="517">
        <f t="shared" si="25"/>
        <v>0.81474407944996186</v>
      </c>
      <c r="K50" s="514">
        <v>4053</v>
      </c>
      <c r="L50" s="515">
        <v>3028</v>
      </c>
      <c r="M50" s="515">
        <v>2834</v>
      </c>
      <c r="N50" s="515">
        <v>2230</v>
      </c>
      <c r="O50" s="515">
        <v>1133</v>
      </c>
      <c r="P50" s="516">
        <f t="shared" si="56"/>
        <v>0.73645970937912819</v>
      </c>
      <c r="Q50" s="517">
        <f t="shared" si="57"/>
        <v>0.78687367678193365</v>
      </c>
      <c r="R50" s="514">
        <v>3490</v>
      </c>
      <c r="S50" s="515">
        <v>2612</v>
      </c>
      <c r="T50" s="515">
        <v>2363</v>
      </c>
      <c r="U50" s="515">
        <v>1635</v>
      </c>
      <c r="V50" s="515">
        <v>900</v>
      </c>
      <c r="W50" s="516">
        <f t="shared" si="28"/>
        <v>0.62595712098009193</v>
      </c>
      <c r="X50" s="517">
        <f t="shared" si="29"/>
        <v>0.69191705459162078</v>
      </c>
      <c r="Y50" s="514">
        <v>3186</v>
      </c>
      <c r="Z50" s="515">
        <v>2412</v>
      </c>
      <c r="AA50" s="515">
        <v>2187</v>
      </c>
      <c r="AB50" s="515">
        <v>1460</v>
      </c>
      <c r="AC50" s="515">
        <v>832</v>
      </c>
      <c r="AD50" s="516">
        <f t="shared" si="58"/>
        <v>0.6053067993366501</v>
      </c>
      <c r="AE50" s="517">
        <f t="shared" si="59"/>
        <v>0.66758116140832191</v>
      </c>
      <c r="AF50" s="514">
        <v>3369</v>
      </c>
      <c r="AG50" s="515">
        <v>2460</v>
      </c>
      <c r="AH50" s="515">
        <v>2291</v>
      </c>
      <c r="AI50" s="515">
        <v>1419</v>
      </c>
      <c r="AJ50" s="515">
        <v>827</v>
      </c>
      <c r="AK50" s="516">
        <f t="shared" si="60"/>
        <v>0.57682926829268288</v>
      </c>
      <c r="AL50" s="517">
        <f t="shared" si="61"/>
        <v>0.61938018332605849</v>
      </c>
      <c r="AM50" s="514">
        <v>2951</v>
      </c>
      <c r="AN50" s="515">
        <v>2104</v>
      </c>
      <c r="AO50" s="515">
        <v>1921</v>
      </c>
      <c r="AP50" s="515">
        <v>1222</v>
      </c>
      <c r="AQ50" s="515">
        <v>708</v>
      </c>
      <c r="AR50" s="516">
        <f t="shared" si="62"/>
        <v>0.58079847908745252</v>
      </c>
      <c r="AS50" s="517">
        <f t="shared" si="63"/>
        <v>0.6361270171785528</v>
      </c>
      <c r="AT50" s="514">
        <v>2770</v>
      </c>
      <c r="AU50" s="515">
        <v>1973</v>
      </c>
      <c r="AV50" s="515">
        <v>1780</v>
      </c>
      <c r="AW50" s="515">
        <v>1245</v>
      </c>
      <c r="AX50" s="515">
        <v>707</v>
      </c>
      <c r="AY50" s="516">
        <f t="shared" si="64"/>
        <v>0.63101875316776479</v>
      </c>
      <c r="AZ50" s="517">
        <f t="shared" si="65"/>
        <v>0.699438202247191</v>
      </c>
      <c r="BA50" s="514">
        <v>2695</v>
      </c>
      <c r="BB50" s="515">
        <v>1906</v>
      </c>
      <c r="BC50" s="515">
        <v>1734</v>
      </c>
      <c r="BD50" s="515">
        <v>1159</v>
      </c>
      <c r="BE50" s="515">
        <v>679</v>
      </c>
      <c r="BF50" s="516">
        <f t="shared" si="66"/>
        <v>0.60807974816369359</v>
      </c>
      <c r="BG50" s="517">
        <f t="shared" si="67"/>
        <v>0.66839677047289503</v>
      </c>
      <c r="BH50" s="514">
        <v>2521</v>
      </c>
      <c r="BI50" s="515">
        <v>1805</v>
      </c>
      <c r="BJ50" s="515">
        <v>1605</v>
      </c>
      <c r="BK50" s="515">
        <v>1198</v>
      </c>
      <c r="BL50" s="515">
        <v>690</v>
      </c>
      <c r="BM50" s="516">
        <f t="shared" si="68"/>
        <v>0.66371191135734076</v>
      </c>
      <c r="BN50" s="517">
        <f t="shared" si="69"/>
        <v>0.74641744548286604</v>
      </c>
      <c r="BO50" s="514">
        <v>2551</v>
      </c>
      <c r="BP50" s="515">
        <v>1830</v>
      </c>
      <c r="BQ50" s="515">
        <v>1686</v>
      </c>
      <c r="BR50" s="515">
        <v>1247</v>
      </c>
      <c r="BS50" s="515">
        <v>692</v>
      </c>
      <c r="BT50" s="516">
        <f t="shared" si="70"/>
        <v>0.68142076502732241</v>
      </c>
      <c r="BU50" s="517">
        <f t="shared" si="71"/>
        <v>0.73962040332147094</v>
      </c>
      <c r="BV50" s="514">
        <v>2384</v>
      </c>
      <c r="BW50" s="515">
        <v>1797</v>
      </c>
      <c r="BX50" s="515">
        <v>1676</v>
      </c>
      <c r="BY50" s="515">
        <v>1149</v>
      </c>
      <c r="BZ50" s="515">
        <v>642</v>
      </c>
      <c r="CA50" s="516">
        <f t="shared" si="72"/>
        <v>0.63939899833055092</v>
      </c>
      <c r="CB50" s="517">
        <f t="shared" si="73"/>
        <v>0.68556085918854415</v>
      </c>
      <c r="CC50" s="514">
        <v>2233</v>
      </c>
      <c r="CD50" s="515">
        <v>1691</v>
      </c>
      <c r="CE50" s="515">
        <v>1507</v>
      </c>
      <c r="CF50" s="515">
        <v>1235</v>
      </c>
      <c r="CG50" s="515">
        <v>734</v>
      </c>
      <c r="CH50" s="516">
        <f t="shared" si="74"/>
        <v>0.7303370786516854</v>
      </c>
      <c r="CI50" s="517">
        <f t="shared" si="75"/>
        <v>0.81950895819508962</v>
      </c>
      <c r="CJ50" s="514">
        <v>2490</v>
      </c>
      <c r="CK50" s="515">
        <v>1905</v>
      </c>
      <c r="CL50" s="515">
        <v>1860</v>
      </c>
      <c r="CM50" s="515">
        <v>1245</v>
      </c>
      <c r="CN50" s="515">
        <v>742</v>
      </c>
      <c r="CO50" s="516">
        <f t="shared" si="84"/>
        <v>0.65354330708661412</v>
      </c>
      <c r="CP50" s="516">
        <f t="shared" si="85"/>
        <v>0.66935483870967738</v>
      </c>
      <c r="CQ50" s="516">
        <v>0.65354330708661412</v>
      </c>
      <c r="CR50" s="517">
        <v>0.66935483870967738</v>
      </c>
      <c r="CS50" s="514">
        <v>2479</v>
      </c>
      <c r="CT50" s="515">
        <v>1904</v>
      </c>
      <c r="CU50" s="515">
        <v>1797</v>
      </c>
      <c r="CV50" s="515">
        <v>981</v>
      </c>
      <c r="CW50" s="515">
        <v>756</v>
      </c>
      <c r="CX50" s="516">
        <f t="shared" si="78"/>
        <v>0.51523109243697474</v>
      </c>
      <c r="CY50" s="516">
        <f t="shared" si="79"/>
        <v>0.54590984974958268</v>
      </c>
      <c r="CZ50" s="516">
        <v>0.62237394957983194</v>
      </c>
      <c r="DA50" s="517">
        <v>0.65943238731218701</v>
      </c>
      <c r="DB50" s="514">
        <v>2217</v>
      </c>
      <c r="DC50" s="515">
        <v>1655</v>
      </c>
      <c r="DD50" s="515">
        <v>1545</v>
      </c>
      <c r="DE50" s="515">
        <v>943</v>
      </c>
      <c r="DF50" s="515">
        <v>725</v>
      </c>
      <c r="DG50" s="516">
        <f t="shared" si="80"/>
        <v>0.56978851963746224</v>
      </c>
      <c r="DH50" s="516">
        <f t="shared" si="81"/>
        <v>0.61035598705501615</v>
      </c>
      <c r="DI50" s="516">
        <v>0.74380664652567974</v>
      </c>
      <c r="DJ50" s="517">
        <v>0.79676375404530742</v>
      </c>
    </row>
    <row r="51" spans="1:114" s="2" customFormat="1" x14ac:dyDescent="0.25">
      <c r="A51" s="511" t="s">
        <v>216</v>
      </c>
      <c r="B51" s="512" t="s">
        <v>228</v>
      </c>
      <c r="C51" s="513" t="s">
        <v>229</v>
      </c>
      <c r="D51" s="514">
        <v>1583</v>
      </c>
      <c r="E51" s="515">
        <v>1405</v>
      </c>
      <c r="F51" s="515">
        <v>1294</v>
      </c>
      <c r="G51" s="515">
        <v>897</v>
      </c>
      <c r="H51" s="515">
        <v>528</v>
      </c>
      <c r="I51" s="516">
        <f t="shared" si="24"/>
        <v>0.63843416370106765</v>
      </c>
      <c r="J51" s="517">
        <f t="shared" si="25"/>
        <v>0.69319938176197837</v>
      </c>
      <c r="K51" s="514">
        <v>1466</v>
      </c>
      <c r="L51" s="515">
        <v>1294</v>
      </c>
      <c r="M51" s="515">
        <v>1174</v>
      </c>
      <c r="N51" s="515">
        <v>815</v>
      </c>
      <c r="O51" s="515">
        <v>486</v>
      </c>
      <c r="P51" s="516">
        <f t="shared" si="56"/>
        <v>0.62982998454404948</v>
      </c>
      <c r="Q51" s="517">
        <f t="shared" si="57"/>
        <v>0.69420783645655881</v>
      </c>
      <c r="R51" s="514">
        <v>1517</v>
      </c>
      <c r="S51" s="515">
        <v>1299</v>
      </c>
      <c r="T51" s="515">
        <v>1167</v>
      </c>
      <c r="U51" s="515">
        <v>700</v>
      </c>
      <c r="V51" s="515">
        <v>391</v>
      </c>
      <c r="W51" s="516">
        <f t="shared" si="28"/>
        <v>0.53887605850654352</v>
      </c>
      <c r="X51" s="517">
        <f t="shared" si="29"/>
        <v>0.59982862039417306</v>
      </c>
      <c r="Y51" s="514">
        <v>1348</v>
      </c>
      <c r="Z51" s="515">
        <v>1159</v>
      </c>
      <c r="AA51" s="515">
        <v>1068</v>
      </c>
      <c r="AB51" s="515">
        <v>671</v>
      </c>
      <c r="AC51" s="515">
        <v>419</v>
      </c>
      <c r="AD51" s="516">
        <f t="shared" si="58"/>
        <v>0.57894736842105265</v>
      </c>
      <c r="AE51" s="517">
        <f t="shared" si="59"/>
        <v>0.62827715355805247</v>
      </c>
      <c r="AF51" s="514">
        <v>1273</v>
      </c>
      <c r="AG51" s="515">
        <v>1055</v>
      </c>
      <c r="AH51" s="515">
        <v>978</v>
      </c>
      <c r="AI51" s="515">
        <v>523</v>
      </c>
      <c r="AJ51" s="515">
        <v>315</v>
      </c>
      <c r="AK51" s="516">
        <f t="shared" si="60"/>
        <v>0.49573459715639812</v>
      </c>
      <c r="AL51" s="517">
        <f t="shared" si="61"/>
        <v>0.53476482617586907</v>
      </c>
      <c r="AM51" s="514">
        <v>1191</v>
      </c>
      <c r="AN51" s="515">
        <v>999</v>
      </c>
      <c r="AO51" s="515">
        <v>917</v>
      </c>
      <c r="AP51" s="515">
        <v>411</v>
      </c>
      <c r="AQ51" s="515">
        <v>271</v>
      </c>
      <c r="AR51" s="516">
        <f t="shared" si="62"/>
        <v>0.41141141141141141</v>
      </c>
      <c r="AS51" s="517">
        <f t="shared" si="63"/>
        <v>0.44820065430752454</v>
      </c>
      <c r="AT51" s="514">
        <v>931</v>
      </c>
      <c r="AU51" s="515">
        <v>772</v>
      </c>
      <c r="AV51" s="515">
        <v>698</v>
      </c>
      <c r="AW51" s="515">
        <v>382</v>
      </c>
      <c r="AX51" s="515">
        <v>248</v>
      </c>
      <c r="AY51" s="516">
        <f t="shared" si="64"/>
        <v>0.49481865284974091</v>
      </c>
      <c r="AZ51" s="517">
        <f t="shared" si="65"/>
        <v>0.54727793696275073</v>
      </c>
      <c r="BA51" s="514">
        <v>970</v>
      </c>
      <c r="BB51" s="515">
        <v>807</v>
      </c>
      <c r="BC51" s="515">
        <v>732</v>
      </c>
      <c r="BD51" s="515">
        <v>446</v>
      </c>
      <c r="BE51" s="515">
        <v>295</v>
      </c>
      <c r="BF51" s="516">
        <f t="shared" si="66"/>
        <v>0.55266418835192066</v>
      </c>
      <c r="BG51" s="517">
        <f t="shared" si="67"/>
        <v>0.60928961748633881</v>
      </c>
      <c r="BH51" s="514">
        <v>1250</v>
      </c>
      <c r="BI51" s="515">
        <v>1020</v>
      </c>
      <c r="BJ51" s="515">
        <v>929</v>
      </c>
      <c r="BK51" s="515">
        <v>473</v>
      </c>
      <c r="BL51" s="515">
        <v>297</v>
      </c>
      <c r="BM51" s="516">
        <f t="shared" si="68"/>
        <v>0.46372549019607845</v>
      </c>
      <c r="BN51" s="517">
        <f t="shared" si="69"/>
        <v>0.50914962325080737</v>
      </c>
      <c r="BO51" s="514">
        <v>1366</v>
      </c>
      <c r="BP51" s="515">
        <v>1148</v>
      </c>
      <c r="BQ51" s="515">
        <v>1073</v>
      </c>
      <c r="BR51" s="515">
        <v>575</v>
      </c>
      <c r="BS51" s="515">
        <v>372</v>
      </c>
      <c r="BT51" s="516">
        <f t="shared" si="70"/>
        <v>0.50087108013937287</v>
      </c>
      <c r="BU51" s="517">
        <f t="shared" si="71"/>
        <v>0.53588070829450141</v>
      </c>
      <c r="BV51" s="514">
        <v>857</v>
      </c>
      <c r="BW51" s="515">
        <v>796</v>
      </c>
      <c r="BX51" s="515">
        <v>736</v>
      </c>
      <c r="BY51" s="515">
        <v>495</v>
      </c>
      <c r="BZ51" s="515">
        <v>313</v>
      </c>
      <c r="CA51" s="516">
        <f t="shared" si="72"/>
        <v>0.62185929648241201</v>
      </c>
      <c r="CB51" s="517">
        <f t="shared" si="73"/>
        <v>0.67255434782608692</v>
      </c>
      <c r="CC51" s="514">
        <v>989</v>
      </c>
      <c r="CD51" s="515">
        <v>907</v>
      </c>
      <c r="CE51" s="515">
        <v>756</v>
      </c>
      <c r="CF51" s="515">
        <v>504</v>
      </c>
      <c r="CG51" s="515">
        <v>315</v>
      </c>
      <c r="CH51" s="516">
        <f t="shared" si="74"/>
        <v>0.55567805953693494</v>
      </c>
      <c r="CI51" s="517">
        <f t="shared" si="75"/>
        <v>0.66666666666666663</v>
      </c>
      <c r="CJ51" s="514">
        <v>1135</v>
      </c>
      <c r="CK51" s="515">
        <v>968</v>
      </c>
      <c r="CL51" s="515">
        <v>905</v>
      </c>
      <c r="CM51" s="515">
        <v>563</v>
      </c>
      <c r="CN51" s="515">
        <v>375</v>
      </c>
      <c r="CO51" s="516">
        <f t="shared" si="84"/>
        <v>0.58161157024793386</v>
      </c>
      <c r="CP51" s="516">
        <f t="shared" si="85"/>
        <v>0.62209944751381219</v>
      </c>
      <c r="CQ51" s="516">
        <v>0.58161157024793386</v>
      </c>
      <c r="CR51" s="517">
        <v>0.62209944751381219</v>
      </c>
      <c r="CS51" s="514">
        <v>1136</v>
      </c>
      <c r="CT51" s="515">
        <v>983</v>
      </c>
      <c r="CU51" s="515">
        <v>885</v>
      </c>
      <c r="CV51" s="515">
        <v>358</v>
      </c>
      <c r="CW51" s="515">
        <v>304</v>
      </c>
      <c r="CX51" s="516">
        <f t="shared" si="78"/>
        <v>0.3641912512716175</v>
      </c>
      <c r="CY51" s="516">
        <f t="shared" si="79"/>
        <v>0.40451977401129946</v>
      </c>
      <c r="CZ51" s="516">
        <v>0.45778229908443541</v>
      </c>
      <c r="DA51" s="517">
        <v>0.50847457627118642</v>
      </c>
      <c r="DB51" s="514">
        <v>1125</v>
      </c>
      <c r="DC51" s="515">
        <v>956</v>
      </c>
      <c r="DD51" s="515">
        <v>887</v>
      </c>
      <c r="DE51" s="515">
        <v>368</v>
      </c>
      <c r="DF51" s="515">
        <v>318</v>
      </c>
      <c r="DG51" s="516">
        <f t="shared" si="80"/>
        <v>0.38493723849372385</v>
      </c>
      <c r="DH51" s="516">
        <f t="shared" si="81"/>
        <v>0.41488162344983087</v>
      </c>
      <c r="DI51" s="516">
        <v>0.50836820083682011</v>
      </c>
      <c r="DJ51" s="517">
        <v>0.54791431792559186</v>
      </c>
    </row>
    <row r="52" spans="1:114" s="2" customFormat="1" x14ac:dyDescent="0.25">
      <c r="A52" s="511" t="s">
        <v>216</v>
      </c>
      <c r="B52" s="512" t="s">
        <v>230</v>
      </c>
      <c r="C52" s="513" t="s">
        <v>231</v>
      </c>
      <c r="D52" s="514">
        <v>6613</v>
      </c>
      <c r="E52" s="515">
        <v>5126</v>
      </c>
      <c r="F52" s="515">
        <v>4725</v>
      </c>
      <c r="G52" s="515">
        <v>2411</v>
      </c>
      <c r="H52" s="515">
        <v>1848</v>
      </c>
      <c r="I52" s="516">
        <f t="shared" si="24"/>
        <v>0.4703472493172064</v>
      </c>
      <c r="J52" s="517">
        <f t="shared" si="25"/>
        <v>0.51026455026455031</v>
      </c>
      <c r="K52" s="514">
        <v>7243</v>
      </c>
      <c r="L52" s="515">
        <v>5379</v>
      </c>
      <c r="M52" s="515">
        <v>5009</v>
      </c>
      <c r="N52" s="515">
        <v>2521</v>
      </c>
      <c r="O52" s="515">
        <v>1938</v>
      </c>
      <c r="P52" s="516">
        <f t="shared" si="56"/>
        <v>0.46867447480944413</v>
      </c>
      <c r="Q52" s="517">
        <f t="shared" si="57"/>
        <v>0.50329407067278897</v>
      </c>
      <c r="R52" s="514">
        <v>8650</v>
      </c>
      <c r="S52" s="515">
        <v>6328</v>
      </c>
      <c r="T52" s="515">
        <v>5878</v>
      </c>
      <c r="U52" s="515">
        <v>2627</v>
      </c>
      <c r="V52" s="515">
        <v>1831</v>
      </c>
      <c r="W52" s="516">
        <f t="shared" si="28"/>
        <v>0.41513906447534765</v>
      </c>
      <c r="X52" s="517">
        <f t="shared" si="29"/>
        <v>0.44692072133378702</v>
      </c>
      <c r="Y52" s="514">
        <v>7908</v>
      </c>
      <c r="Z52" s="515">
        <v>5848</v>
      </c>
      <c r="AA52" s="515">
        <v>5464</v>
      </c>
      <c r="AB52" s="515">
        <v>2159</v>
      </c>
      <c r="AC52" s="515">
        <v>1499</v>
      </c>
      <c r="AD52" s="516">
        <f t="shared" si="58"/>
        <v>0.3691860465116279</v>
      </c>
      <c r="AE52" s="517">
        <f t="shared" si="59"/>
        <v>0.39513177159590046</v>
      </c>
      <c r="AF52" s="514">
        <v>7619</v>
      </c>
      <c r="AG52" s="515">
        <v>5550</v>
      </c>
      <c r="AH52" s="515">
        <v>5154</v>
      </c>
      <c r="AI52" s="515">
        <v>2695</v>
      </c>
      <c r="AJ52" s="515">
        <v>1902</v>
      </c>
      <c r="AK52" s="516">
        <f t="shared" si="60"/>
        <v>0.48558558558558557</v>
      </c>
      <c r="AL52" s="517">
        <f t="shared" si="61"/>
        <v>0.52289483896003108</v>
      </c>
      <c r="AM52" s="514">
        <v>7473</v>
      </c>
      <c r="AN52" s="515">
        <v>5233</v>
      </c>
      <c r="AO52" s="515">
        <v>4851</v>
      </c>
      <c r="AP52" s="515">
        <v>1861</v>
      </c>
      <c r="AQ52" s="515">
        <v>1250</v>
      </c>
      <c r="AR52" s="516">
        <f t="shared" si="62"/>
        <v>0.35562774699025418</v>
      </c>
      <c r="AS52" s="517">
        <f t="shared" si="63"/>
        <v>0.38363224077509794</v>
      </c>
      <c r="AT52" s="514">
        <v>5997</v>
      </c>
      <c r="AU52" s="515">
        <v>4263</v>
      </c>
      <c r="AV52" s="515">
        <v>3867</v>
      </c>
      <c r="AW52" s="515">
        <v>1739</v>
      </c>
      <c r="AX52" s="515">
        <v>1198</v>
      </c>
      <c r="AY52" s="516">
        <f t="shared" si="64"/>
        <v>0.40792868871686605</v>
      </c>
      <c r="AZ52" s="517">
        <f t="shared" si="65"/>
        <v>0.44970261184380655</v>
      </c>
      <c r="BA52" s="514">
        <v>5216</v>
      </c>
      <c r="BB52" s="515">
        <v>3734</v>
      </c>
      <c r="BC52" s="515">
        <v>3440</v>
      </c>
      <c r="BD52" s="515">
        <v>1753</v>
      </c>
      <c r="BE52" s="515">
        <v>1241</v>
      </c>
      <c r="BF52" s="516">
        <f t="shared" si="66"/>
        <v>0.46946973754686661</v>
      </c>
      <c r="BG52" s="517">
        <f t="shared" si="67"/>
        <v>0.5095930232558139</v>
      </c>
      <c r="BH52" s="514">
        <v>5744</v>
      </c>
      <c r="BI52" s="515">
        <v>4008</v>
      </c>
      <c r="BJ52" s="515">
        <v>3609</v>
      </c>
      <c r="BK52" s="515">
        <v>1822</v>
      </c>
      <c r="BL52" s="515">
        <v>1197</v>
      </c>
      <c r="BM52" s="516">
        <f t="shared" si="68"/>
        <v>0.45459081836327347</v>
      </c>
      <c r="BN52" s="517">
        <f t="shared" si="69"/>
        <v>0.50484898863951233</v>
      </c>
      <c r="BO52" s="514">
        <v>5886</v>
      </c>
      <c r="BP52" s="515">
        <v>4226</v>
      </c>
      <c r="BQ52" s="515">
        <v>3872</v>
      </c>
      <c r="BR52" s="515">
        <v>2001</v>
      </c>
      <c r="BS52" s="515">
        <v>1337</v>
      </c>
      <c r="BT52" s="516">
        <f t="shared" si="70"/>
        <v>0.47349739706578325</v>
      </c>
      <c r="BU52" s="517">
        <f t="shared" si="71"/>
        <v>0.51678719008264462</v>
      </c>
      <c r="BV52" s="514">
        <v>5837</v>
      </c>
      <c r="BW52" s="515">
        <v>4457</v>
      </c>
      <c r="BX52" s="515">
        <v>4105</v>
      </c>
      <c r="BY52" s="515">
        <v>2025</v>
      </c>
      <c r="BZ52" s="515">
        <v>1276</v>
      </c>
      <c r="CA52" s="516">
        <f t="shared" si="72"/>
        <v>0.45434148530401613</v>
      </c>
      <c r="CB52" s="517">
        <f t="shared" si="73"/>
        <v>0.49330085261875761</v>
      </c>
      <c r="CC52" s="514">
        <v>6224</v>
      </c>
      <c r="CD52" s="515">
        <v>4680</v>
      </c>
      <c r="CE52" s="515">
        <v>3825</v>
      </c>
      <c r="CF52" s="515">
        <v>1988</v>
      </c>
      <c r="CG52" s="515">
        <v>1335</v>
      </c>
      <c r="CH52" s="516">
        <f t="shared" si="74"/>
        <v>0.42478632478632478</v>
      </c>
      <c r="CI52" s="517">
        <f t="shared" si="75"/>
        <v>0.51973856209150326</v>
      </c>
      <c r="CJ52" s="514">
        <v>7363</v>
      </c>
      <c r="CK52" s="515">
        <v>5519</v>
      </c>
      <c r="CL52" s="515">
        <v>5116</v>
      </c>
      <c r="CM52" s="515">
        <v>1944</v>
      </c>
      <c r="CN52" s="515">
        <v>1257</v>
      </c>
      <c r="CO52" s="516">
        <f t="shared" si="84"/>
        <v>0.35223772422540317</v>
      </c>
      <c r="CP52" s="516">
        <f t="shared" si="85"/>
        <v>0.37998436278342457</v>
      </c>
      <c r="CQ52" s="516">
        <v>0.35241891647037504</v>
      </c>
      <c r="CR52" s="517">
        <v>0.38017982799061767</v>
      </c>
      <c r="CS52" s="514">
        <v>6874</v>
      </c>
      <c r="CT52" s="515">
        <v>5057</v>
      </c>
      <c r="CU52" s="515">
        <v>4554</v>
      </c>
      <c r="CV52" s="515">
        <v>1716</v>
      </c>
      <c r="CW52" s="515">
        <v>1371</v>
      </c>
      <c r="CX52" s="516">
        <f t="shared" si="78"/>
        <v>0.33933161953727509</v>
      </c>
      <c r="CY52" s="516">
        <f t="shared" si="79"/>
        <v>0.37681159420289856</v>
      </c>
      <c r="CZ52" s="516">
        <v>0.38876804429503659</v>
      </c>
      <c r="DA52" s="517">
        <v>0.43170838823012736</v>
      </c>
      <c r="DB52" s="514">
        <v>6341</v>
      </c>
      <c r="DC52" s="515">
        <v>4682</v>
      </c>
      <c r="DD52" s="515">
        <v>4192</v>
      </c>
      <c r="DE52" s="515">
        <v>1460</v>
      </c>
      <c r="DF52" s="515">
        <v>1144</v>
      </c>
      <c r="DG52" s="516">
        <f t="shared" si="80"/>
        <v>0.31183255019222555</v>
      </c>
      <c r="DH52" s="516">
        <f t="shared" si="81"/>
        <v>0.34828244274809161</v>
      </c>
      <c r="DI52" s="516">
        <v>0.40410081161896627</v>
      </c>
      <c r="DJ52" s="517">
        <v>0.45133587786259544</v>
      </c>
    </row>
    <row r="53" spans="1:114" s="2" customFormat="1" x14ac:dyDescent="0.25">
      <c r="A53" s="565" t="s">
        <v>216</v>
      </c>
      <c r="B53" s="534" t="s">
        <v>232</v>
      </c>
      <c r="C53" s="535" t="s">
        <v>233</v>
      </c>
      <c r="D53" s="514">
        <v>2052</v>
      </c>
      <c r="E53" s="515">
        <v>1278</v>
      </c>
      <c r="F53" s="515">
        <v>1062</v>
      </c>
      <c r="G53" s="515">
        <v>495</v>
      </c>
      <c r="H53" s="515">
        <v>419</v>
      </c>
      <c r="I53" s="516">
        <f t="shared" si="24"/>
        <v>0.38732394366197181</v>
      </c>
      <c r="J53" s="517">
        <f t="shared" si="25"/>
        <v>0.46610169491525422</v>
      </c>
      <c r="K53" s="514">
        <v>2344</v>
      </c>
      <c r="L53" s="515">
        <v>1774</v>
      </c>
      <c r="M53" s="515">
        <v>1386</v>
      </c>
      <c r="N53" s="515">
        <v>447</v>
      </c>
      <c r="O53" s="515">
        <v>375</v>
      </c>
      <c r="P53" s="516">
        <f t="shared" si="56"/>
        <v>0.25197294250281849</v>
      </c>
      <c r="Q53" s="517">
        <f t="shared" si="57"/>
        <v>0.32251082251082253</v>
      </c>
      <c r="R53" s="514">
        <v>2675</v>
      </c>
      <c r="S53" s="515">
        <v>2040</v>
      </c>
      <c r="T53" s="515">
        <v>1559</v>
      </c>
      <c r="U53" s="515">
        <v>436</v>
      </c>
      <c r="V53" s="515">
        <v>378</v>
      </c>
      <c r="W53" s="516">
        <f t="shared" si="28"/>
        <v>0.21372549019607842</v>
      </c>
      <c r="X53" s="517">
        <f t="shared" si="29"/>
        <v>0.27966645285439384</v>
      </c>
      <c r="Y53" s="514">
        <v>2511</v>
      </c>
      <c r="Z53" s="515">
        <v>1857</v>
      </c>
      <c r="AA53" s="515">
        <v>1177</v>
      </c>
      <c r="AB53" s="515">
        <v>394</v>
      </c>
      <c r="AC53" s="515">
        <v>346</v>
      </c>
      <c r="AD53" s="516">
        <f t="shared" si="58"/>
        <v>0.21217016693591814</v>
      </c>
      <c r="AE53" s="517">
        <f t="shared" si="59"/>
        <v>0.33474936278674594</v>
      </c>
      <c r="AF53" s="514">
        <v>2577</v>
      </c>
      <c r="AG53" s="515">
        <v>1929</v>
      </c>
      <c r="AH53" s="515">
        <v>1309</v>
      </c>
      <c r="AI53" s="515">
        <v>408</v>
      </c>
      <c r="AJ53" s="515">
        <v>325</v>
      </c>
      <c r="AK53" s="516">
        <f t="shared" si="60"/>
        <v>0.21150855365474339</v>
      </c>
      <c r="AL53" s="517">
        <f t="shared" si="61"/>
        <v>0.31168831168831168</v>
      </c>
      <c r="AM53" s="514">
        <v>2400</v>
      </c>
      <c r="AN53" s="515">
        <v>1771</v>
      </c>
      <c r="AO53" s="515">
        <v>890</v>
      </c>
      <c r="AP53" s="515">
        <v>359</v>
      </c>
      <c r="AQ53" s="515">
        <v>310</v>
      </c>
      <c r="AR53" s="516">
        <f t="shared" si="62"/>
        <v>0.20271033314511575</v>
      </c>
      <c r="AS53" s="517">
        <f t="shared" si="63"/>
        <v>0.40337078651685393</v>
      </c>
      <c r="AT53" s="514">
        <v>2290</v>
      </c>
      <c r="AU53" s="515">
        <v>1689</v>
      </c>
      <c r="AV53" s="515">
        <v>820</v>
      </c>
      <c r="AW53" s="515">
        <v>306</v>
      </c>
      <c r="AX53" s="515">
        <v>286</v>
      </c>
      <c r="AY53" s="516">
        <f t="shared" si="64"/>
        <v>0.18117229129662521</v>
      </c>
      <c r="AZ53" s="517">
        <f t="shared" si="65"/>
        <v>0.37317073170731707</v>
      </c>
      <c r="BA53" s="514">
        <v>2084</v>
      </c>
      <c r="BB53" s="515">
        <v>1538</v>
      </c>
      <c r="BC53" s="515">
        <v>823</v>
      </c>
      <c r="BD53" s="515">
        <v>358</v>
      </c>
      <c r="BE53" s="515">
        <v>302</v>
      </c>
      <c r="BF53" s="516">
        <f t="shared" si="66"/>
        <v>0.23276983094928477</v>
      </c>
      <c r="BG53" s="517">
        <f t="shared" si="67"/>
        <v>0.43499392466585662</v>
      </c>
      <c r="BH53" s="514">
        <v>1965</v>
      </c>
      <c r="BI53" s="515">
        <v>1486</v>
      </c>
      <c r="BJ53" s="515">
        <v>778</v>
      </c>
      <c r="BK53" s="515">
        <v>391</v>
      </c>
      <c r="BL53" s="515">
        <v>327</v>
      </c>
      <c r="BM53" s="516">
        <f t="shared" si="68"/>
        <v>0.26312247644683717</v>
      </c>
      <c r="BN53" s="517">
        <f t="shared" si="69"/>
        <v>0.50257069408740362</v>
      </c>
      <c r="BO53" s="514">
        <v>1776</v>
      </c>
      <c r="BP53" s="515">
        <v>1349</v>
      </c>
      <c r="BQ53" s="515">
        <v>1045</v>
      </c>
      <c r="BR53" s="515">
        <v>402</v>
      </c>
      <c r="BS53" s="515">
        <v>341</v>
      </c>
      <c r="BT53" s="516">
        <f t="shared" si="70"/>
        <v>0.29799851742031136</v>
      </c>
      <c r="BU53" s="517">
        <f t="shared" si="71"/>
        <v>0.38468899521531102</v>
      </c>
      <c r="BV53" s="514">
        <v>1517</v>
      </c>
      <c r="BW53" s="515">
        <v>1315</v>
      </c>
      <c r="BX53" s="515">
        <v>934</v>
      </c>
      <c r="BY53" s="515">
        <v>411</v>
      </c>
      <c r="BZ53" s="515">
        <v>293</v>
      </c>
      <c r="CA53" s="516">
        <f t="shared" si="72"/>
        <v>0.31254752851711026</v>
      </c>
      <c r="CB53" s="517">
        <f t="shared" si="73"/>
        <v>0.44004282655246252</v>
      </c>
      <c r="CC53" s="514">
        <v>1522</v>
      </c>
      <c r="CD53" s="515">
        <v>1309</v>
      </c>
      <c r="CE53" s="515">
        <v>1094</v>
      </c>
      <c r="CF53" s="515">
        <v>383</v>
      </c>
      <c r="CG53" s="515">
        <v>373</v>
      </c>
      <c r="CH53" s="516">
        <f t="shared" si="74"/>
        <v>0.29258976317799845</v>
      </c>
      <c r="CI53" s="517">
        <f t="shared" si="75"/>
        <v>0.35009140767824498</v>
      </c>
      <c r="CJ53" s="514">
        <v>1636</v>
      </c>
      <c r="CK53" s="515">
        <v>1376</v>
      </c>
      <c r="CL53" s="515">
        <v>1136</v>
      </c>
      <c r="CM53" s="515">
        <v>494</v>
      </c>
      <c r="CN53" s="515">
        <v>406</v>
      </c>
      <c r="CO53" s="516">
        <f t="shared" si="84"/>
        <v>0.35901162790697677</v>
      </c>
      <c r="CP53" s="516">
        <f t="shared" si="85"/>
        <v>0.43485915492957744</v>
      </c>
      <c r="CQ53" s="516">
        <v>0.36191860465116277</v>
      </c>
      <c r="CR53" s="517">
        <v>0.43838028169014087</v>
      </c>
      <c r="CS53" s="514">
        <v>1671</v>
      </c>
      <c r="CT53" s="515">
        <v>1389</v>
      </c>
      <c r="CU53" s="515">
        <v>910</v>
      </c>
      <c r="CV53" s="515">
        <v>483</v>
      </c>
      <c r="CW53" s="515">
        <v>448</v>
      </c>
      <c r="CX53" s="516">
        <f t="shared" si="78"/>
        <v>0.34773218142548595</v>
      </c>
      <c r="CY53" s="516">
        <f t="shared" si="79"/>
        <v>0.53076923076923077</v>
      </c>
      <c r="CZ53" s="516">
        <v>0.37149028077753782</v>
      </c>
      <c r="DA53" s="517">
        <v>0.56703296703296702</v>
      </c>
      <c r="DB53" s="514">
        <v>1719</v>
      </c>
      <c r="DC53" s="515">
        <v>1420</v>
      </c>
      <c r="DD53" s="515">
        <v>1256</v>
      </c>
      <c r="DE53" s="515">
        <v>414</v>
      </c>
      <c r="DF53" s="515">
        <v>384</v>
      </c>
      <c r="DG53" s="516">
        <f t="shared" si="80"/>
        <v>0.29154929577464789</v>
      </c>
      <c r="DH53" s="516">
        <f t="shared" si="81"/>
        <v>0.32961783439490444</v>
      </c>
      <c r="DI53" s="516">
        <v>0.50633802816901408</v>
      </c>
      <c r="DJ53" s="517">
        <v>0.57245222929936301</v>
      </c>
    </row>
    <row r="54" spans="1:114" s="2" customFormat="1" x14ac:dyDescent="0.25">
      <c r="A54" s="519" t="s">
        <v>216</v>
      </c>
      <c r="B54" s="520" t="s">
        <v>234</v>
      </c>
      <c r="C54" s="521" t="s">
        <v>235</v>
      </c>
      <c r="D54" s="522">
        <v>6824</v>
      </c>
      <c r="E54" s="523">
        <v>5137</v>
      </c>
      <c r="F54" s="523">
        <v>4672</v>
      </c>
      <c r="G54" s="523">
        <v>2025</v>
      </c>
      <c r="H54" s="523">
        <v>1411</v>
      </c>
      <c r="I54" s="524">
        <f t="shared" si="24"/>
        <v>0.39419894880280321</v>
      </c>
      <c r="J54" s="525">
        <f t="shared" si="25"/>
        <v>0.4334332191780822</v>
      </c>
      <c r="K54" s="522">
        <v>6247</v>
      </c>
      <c r="L54" s="523">
        <v>4636</v>
      </c>
      <c r="M54" s="523">
        <v>4209</v>
      </c>
      <c r="N54" s="523">
        <v>1674</v>
      </c>
      <c r="O54" s="523">
        <v>1158</v>
      </c>
      <c r="P54" s="524">
        <f t="shared" si="56"/>
        <v>0.36108714408973253</v>
      </c>
      <c r="Q54" s="525">
        <f t="shared" si="57"/>
        <v>0.3977191732002851</v>
      </c>
      <c r="R54" s="522">
        <v>6796</v>
      </c>
      <c r="S54" s="523">
        <v>5005</v>
      </c>
      <c r="T54" s="523">
        <v>4577</v>
      </c>
      <c r="U54" s="523">
        <v>1605</v>
      </c>
      <c r="V54" s="523">
        <v>1031</v>
      </c>
      <c r="W54" s="524">
        <f t="shared" si="28"/>
        <v>0.3206793206793207</v>
      </c>
      <c r="X54" s="525">
        <f t="shared" si="29"/>
        <v>0.35066637535503603</v>
      </c>
      <c r="Y54" s="522">
        <v>5949</v>
      </c>
      <c r="Z54" s="523">
        <v>4397</v>
      </c>
      <c r="AA54" s="523">
        <v>4056</v>
      </c>
      <c r="AB54" s="523">
        <v>1464</v>
      </c>
      <c r="AC54" s="523">
        <v>912</v>
      </c>
      <c r="AD54" s="524">
        <f t="shared" si="58"/>
        <v>0.33295428701387308</v>
      </c>
      <c r="AE54" s="525">
        <f t="shared" si="59"/>
        <v>0.36094674556213019</v>
      </c>
      <c r="AF54" s="522">
        <v>5172</v>
      </c>
      <c r="AG54" s="523">
        <v>3860</v>
      </c>
      <c r="AH54" s="523">
        <v>3529</v>
      </c>
      <c r="AI54" s="523">
        <v>1096</v>
      </c>
      <c r="AJ54" s="523">
        <v>689</v>
      </c>
      <c r="AK54" s="524">
        <f t="shared" si="60"/>
        <v>0.28393782383419691</v>
      </c>
      <c r="AL54" s="525">
        <f t="shared" si="61"/>
        <v>0.31056956644941908</v>
      </c>
      <c r="AM54" s="522">
        <v>3985</v>
      </c>
      <c r="AN54" s="523">
        <v>2980</v>
      </c>
      <c r="AO54" s="523">
        <v>2671</v>
      </c>
      <c r="AP54" s="523">
        <v>984</v>
      </c>
      <c r="AQ54" s="523">
        <v>612</v>
      </c>
      <c r="AR54" s="524">
        <f t="shared" si="62"/>
        <v>0.3302013422818792</v>
      </c>
      <c r="AS54" s="525">
        <f t="shared" si="63"/>
        <v>0.36840134780980904</v>
      </c>
      <c r="AT54" s="522">
        <v>3209</v>
      </c>
      <c r="AU54" s="523">
        <v>2367</v>
      </c>
      <c r="AV54" s="523">
        <v>2072</v>
      </c>
      <c r="AW54" s="523">
        <v>913</v>
      </c>
      <c r="AX54" s="523">
        <v>573</v>
      </c>
      <c r="AY54" s="524">
        <f t="shared" si="64"/>
        <v>0.38572032108153781</v>
      </c>
      <c r="AZ54" s="525">
        <f t="shared" si="65"/>
        <v>0.44063706563706562</v>
      </c>
      <c r="BA54" s="522">
        <v>3004</v>
      </c>
      <c r="BB54" s="523">
        <v>2223</v>
      </c>
      <c r="BC54" s="523">
        <v>2019</v>
      </c>
      <c r="BD54" s="523">
        <v>865</v>
      </c>
      <c r="BE54" s="523">
        <v>526</v>
      </c>
      <c r="BF54" s="524">
        <f t="shared" si="66"/>
        <v>0.38911381016644175</v>
      </c>
      <c r="BG54" s="525">
        <f t="shared" si="67"/>
        <v>0.42842991579990092</v>
      </c>
      <c r="BH54" s="522">
        <v>2887</v>
      </c>
      <c r="BI54" s="523">
        <v>2162</v>
      </c>
      <c r="BJ54" s="523">
        <v>1900</v>
      </c>
      <c r="BK54" s="523">
        <v>828</v>
      </c>
      <c r="BL54" s="523">
        <v>464</v>
      </c>
      <c r="BM54" s="524">
        <f t="shared" si="68"/>
        <v>0.38297872340425532</v>
      </c>
      <c r="BN54" s="525">
        <f t="shared" si="69"/>
        <v>0.4357894736842105</v>
      </c>
      <c r="BO54" s="522">
        <v>3048</v>
      </c>
      <c r="BP54" s="523">
        <v>2235</v>
      </c>
      <c r="BQ54" s="523">
        <v>2048</v>
      </c>
      <c r="BR54" s="523">
        <v>835</v>
      </c>
      <c r="BS54" s="523">
        <v>459</v>
      </c>
      <c r="BT54" s="524">
        <f t="shared" si="70"/>
        <v>0.37360178970917224</v>
      </c>
      <c r="BU54" s="525">
        <f t="shared" si="71"/>
        <v>0.40771484375</v>
      </c>
      <c r="BV54" s="522">
        <v>2839</v>
      </c>
      <c r="BW54" s="523">
        <v>2176</v>
      </c>
      <c r="BX54" s="523">
        <v>1986</v>
      </c>
      <c r="BY54" s="523">
        <v>837</v>
      </c>
      <c r="BZ54" s="523">
        <v>463</v>
      </c>
      <c r="CA54" s="524">
        <f t="shared" si="72"/>
        <v>0.38465073529411764</v>
      </c>
      <c r="CB54" s="525">
        <f t="shared" si="73"/>
        <v>0.4214501510574018</v>
      </c>
      <c r="CC54" s="522">
        <v>2852</v>
      </c>
      <c r="CD54" s="523">
        <v>2107</v>
      </c>
      <c r="CE54" s="523">
        <v>1610</v>
      </c>
      <c r="CF54" s="523">
        <v>809</v>
      </c>
      <c r="CG54" s="523">
        <v>444</v>
      </c>
      <c r="CH54" s="524">
        <f t="shared" si="74"/>
        <v>0.38395823445657334</v>
      </c>
      <c r="CI54" s="525">
        <f t="shared" si="75"/>
        <v>0.50248447204968949</v>
      </c>
      <c r="CJ54" s="522">
        <v>2941</v>
      </c>
      <c r="CK54" s="523">
        <v>2211</v>
      </c>
      <c r="CL54" s="523">
        <v>2039</v>
      </c>
      <c r="CM54" s="523">
        <v>879</v>
      </c>
      <c r="CN54" s="523">
        <v>540</v>
      </c>
      <c r="CO54" s="524">
        <f t="shared" si="84"/>
        <v>0.39755766621438265</v>
      </c>
      <c r="CP54" s="524">
        <f t="shared" si="85"/>
        <v>0.43109367336929866</v>
      </c>
      <c r="CQ54" s="524">
        <v>0.40976933514246949</v>
      </c>
      <c r="CR54" s="525">
        <v>0.44433545855811674</v>
      </c>
      <c r="CS54" s="522">
        <v>2702</v>
      </c>
      <c r="CT54" s="523">
        <v>1978</v>
      </c>
      <c r="CU54" s="523">
        <v>1818</v>
      </c>
      <c r="CV54" s="523">
        <v>667</v>
      </c>
      <c r="CW54" s="523">
        <v>512</v>
      </c>
      <c r="CX54" s="524">
        <f t="shared" si="78"/>
        <v>0.33720930232558138</v>
      </c>
      <c r="CY54" s="524">
        <f t="shared" si="79"/>
        <v>0.36688668866886687</v>
      </c>
      <c r="CZ54" s="524">
        <v>0.42163801820020225</v>
      </c>
      <c r="DA54" s="525">
        <v>0.45874587458745875</v>
      </c>
      <c r="DB54" s="522">
        <v>3355</v>
      </c>
      <c r="DC54" s="523">
        <v>1922</v>
      </c>
      <c r="DD54" s="523">
        <v>1771</v>
      </c>
      <c r="DE54" s="523">
        <v>653</v>
      </c>
      <c r="DF54" s="523">
        <v>512</v>
      </c>
      <c r="DG54" s="524">
        <f t="shared" si="80"/>
        <v>0.3397502601456816</v>
      </c>
      <c r="DH54" s="524">
        <f t="shared" si="81"/>
        <v>0.36871823828345568</v>
      </c>
      <c r="DI54" s="524">
        <v>0.48491155046826223</v>
      </c>
      <c r="DJ54" s="525">
        <v>0.52625635234330892</v>
      </c>
    </row>
    <row r="55" spans="1:114" s="2" customFormat="1" x14ac:dyDescent="0.25">
      <c r="A55" s="559" t="s">
        <v>236</v>
      </c>
      <c r="B55" s="497" t="s">
        <v>237</v>
      </c>
      <c r="C55" s="561"/>
      <c r="D55" s="566">
        <v>25097</v>
      </c>
      <c r="E55" s="567">
        <v>17167</v>
      </c>
      <c r="F55" s="567">
        <v>14955</v>
      </c>
      <c r="G55" s="567">
        <v>7168</v>
      </c>
      <c r="H55" s="568">
        <v>5308</v>
      </c>
      <c r="I55" s="569">
        <f t="shared" si="24"/>
        <v>0.41754529038271104</v>
      </c>
      <c r="J55" s="570">
        <f t="shared" si="25"/>
        <v>0.47930458040789031</v>
      </c>
      <c r="K55" s="566">
        <v>26537</v>
      </c>
      <c r="L55" s="567">
        <v>17299</v>
      </c>
      <c r="M55" s="567">
        <v>15128</v>
      </c>
      <c r="N55" s="567">
        <v>7319</v>
      </c>
      <c r="O55" s="568">
        <v>5369</v>
      </c>
      <c r="P55" s="569">
        <f t="shared" si="56"/>
        <v>0.42308803977108506</v>
      </c>
      <c r="Q55" s="570">
        <f t="shared" si="57"/>
        <v>0.48380486515071391</v>
      </c>
      <c r="R55" s="566">
        <v>27847</v>
      </c>
      <c r="S55" s="567">
        <v>17923</v>
      </c>
      <c r="T55" s="567">
        <v>15708</v>
      </c>
      <c r="U55" s="567">
        <v>6572</v>
      </c>
      <c r="V55" s="568">
        <v>5509</v>
      </c>
      <c r="W55" s="569">
        <f t="shared" si="28"/>
        <v>0.36667968532053785</v>
      </c>
      <c r="X55" s="570">
        <f t="shared" si="29"/>
        <v>0.41838553603259487</v>
      </c>
      <c r="Y55" s="566">
        <v>24997</v>
      </c>
      <c r="Z55" s="567">
        <v>16478</v>
      </c>
      <c r="AA55" s="567">
        <v>14489</v>
      </c>
      <c r="AB55" s="567">
        <v>6305</v>
      </c>
      <c r="AC55" s="568">
        <v>5073</v>
      </c>
      <c r="AD55" s="569">
        <f t="shared" si="58"/>
        <v>0.38263138730428448</v>
      </c>
      <c r="AE55" s="570">
        <f t="shared" si="59"/>
        <v>0.43515770584581409</v>
      </c>
      <c r="AF55" s="566">
        <v>23006</v>
      </c>
      <c r="AG55" s="567">
        <v>15153</v>
      </c>
      <c r="AH55" s="567">
        <v>13196</v>
      </c>
      <c r="AI55" s="567">
        <v>6083</v>
      </c>
      <c r="AJ55" s="568">
        <v>4948</v>
      </c>
      <c r="AK55" s="569">
        <f t="shared" si="60"/>
        <v>0.4014386590114169</v>
      </c>
      <c r="AL55" s="570">
        <f t="shared" si="61"/>
        <v>0.46097302212791758</v>
      </c>
      <c r="AM55" s="566">
        <v>22510</v>
      </c>
      <c r="AN55" s="567">
        <v>14597</v>
      </c>
      <c r="AO55" s="567">
        <v>12700</v>
      </c>
      <c r="AP55" s="567">
        <v>6233</v>
      </c>
      <c r="AQ55" s="568">
        <v>4960</v>
      </c>
      <c r="AR55" s="569">
        <f t="shared" si="62"/>
        <v>0.42700554908542854</v>
      </c>
      <c r="AS55" s="570">
        <f t="shared" si="63"/>
        <v>0.49078740157480316</v>
      </c>
      <c r="AT55" s="566">
        <v>22062</v>
      </c>
      <c r="AU55" s="567">
        <v>14254</v>
      </c>
      <c r="AV55" s="567">
        <v>12483</v>
      </c>
      <c r="AW55" s="567">
        <v>6304</v>
      </c>
      <c r="AX55" s="568">
        <v>4956</v>
      </c>
      <c r="AY55" s="569">
        <f t="shared" si="64"/>
        <v>0.44226182124315983</v>
      </c>
      <c r="AZ55" s="570">
        <f t="shared" si="65"/>
        <v>0.50500680926059438</v>
      </c>
      <c r="BA55" s="566">
        <v>20108</v>
      </c>
      <c r="BB55" s="567">
        <v>12883</v>
      </c>
      <c r="BC55" s="567">
        <v>11188</v>
      </c>
      <c r="BD55" s="567">
        <v>5581</v>
      </c>
      <c r="BE55" s="568">
        <v>4527</v>
      </c>
      <c r="BF55" s="569">
        <f t="shared" si="66"/>
        <v>0.43320655126911434</v>
      </c>
      <c r="BG55" s="570">
        <f t="shared" si="67"/>
        <v>0.49883804075795496</v>
      </c>
      <c r="BH55" s="566">
        <v>18610</v>
      </c>
      <c r="BI55" s="567">
        <v>12242</v>
      </c>
      <c r="BJ55" s="567">
        <v>10651</v>
      </c>
      <c r="BK55" s="567">
        <v>5627</v>
      </c>
      <c r="BL55" s="568">
        <v>4600</v>
      </c>
      <c r="BM55" s="569">
        <f t="shared" si="68"/>
        <v>0.45964711648423462</v>
      </c>
      <c r="BN55" s="570">
        <f t="shared" si="69"/>
        <v>0.52830720120176511</v>
      </c>
      <c r="BO55" s="566">
        <v>18364</v>
      </c>
      <c r="BP55" s="567">
        <v>12147</v>
      </c>
      <c r="BQ55" s="567">
        <v>10396</v>
      </c>
      <c r="BR55" s="567">
        <v>5694</v>
      </c>
      <c r="BS55" s="568">
        <v>4707</v>
      </c>
      <c r="BT55" s="569">
        <f t="shared" si="70"/>
        <v>0.46875771795505061</v>
      </c>
      <c r="BU55" s="570">
        <f t="shared" si="71"/>
        <v>0.54771065794536355</v>
      </c>
      <c r="BV55" s="566">
        <v>19168</v>
      </c>
      <c r="BW55" s="567">
        <v>12740</v>
      </c>
      <c r="BX55" s="567">
        <v>11014</v>
      </c>
      <c r="BY55" s="567">
        <v>6099</v>
      </c>
      <c r="BZ55" s="568">
        <v>5007</v>
      </c>
      <c r="CA55" s="569">
        <f t="shared" si="72"/>
        <v>0.47872841444270015</v>
      </c>
      <c r="CB55" s="570">
        <f t="shared" si="73"/>
        <v>0.55374977301616124</v>
      </c>
      <c r="CC55" s="566">
        <v>20503</v>
      </c>
      <c r="CD55" s="567">
        <v>13536</v>
      </c>
      <c r="CE55" s="567">
        <v>12683</v>
      </c>
      <c r="CF55" s="567">
        <v>6722</v>
      </c>
      <c r="CG55" s="568">
        <v>5586</v>
      </c>
      <c r="CH55" s="569">
        <f t="shared" si="74"/>
        <v>0.49660165484633567</v>
      </c>
      <c r="CI55" s="570">
        <f t="shared" si="75"/>
        <v>0.53000078845698972</v>
      </c>
      <c r="CJ55" s="566">
        <v>23033</v>
      </c>
      <c r="CK55" s="567">
        <v>15115</v>
      </c>
      <c r="CL55" s="567">
        <v>12947</v>
      </c>
      <c r="CM55" s="567">
        <v>5484</v>
      </c>
      <c r="CN55" s="568">
        <v>5258</v>
      </c>
      <c r="CO55" s="569">
        <f t="shared" si="84"/>
        <v>0.36281839232550445</v>
      </c>
      <c r="CP55" s="677">
        <f t="shared" si="85"/>
        <v>0.42357302850081102</v>
      </c>
      <c r="CQ55" s="569">
        <v>0.42626529937148527</v>
      </c>
      <c r="CR55" s="570">
        <v>0.4976442419093226</v>
      </c>
      <c r="CS55" s="566">
        <v>22018</v>
      </c>
      <c r="CT55" s="567">
        <v>14338</v>
      </c>
      <c r="CU55" s="567">
        <v>11765</v>
      </c>
      <c r="CV55" s="567">
        <v>5347</v>
      </c>
      <c r="CW55" s="568">
        <v>4879</v>
      </c>
      <c r="CX55" s="569">
        <f t="shared" si="78"/>
        <v>0.37292509415539127</v>
      </c>
      <c r="CY55" s="677">
        <f t="shared" si="79"/>
        <v>0.45448363790905227</v>
      </c>
      <c r="CZ55" s="569">
        <v>0.42621007113962894</v>
      </c>
      <c r="DA55" s="570">
        <v>0.51942201444963876</v>
      </c>
      <c r="DB55" s="566">
        <v>25220</v>
      </c>
      <c r="DC55" s="567">
        <v>15569</v>
      </c>
      <c r="DD55" s="567">
        <v>12926</v>
      </c>
      <c r="DE55" s="567">
        <v>5602</v>
      </c>
      <c r="DF55" s="568">
        <v>5131</v>
      </c>
      <c r="DG55" s="569">
        <f t="shared" si="80"/>
        <v>0.35981758622904492</v>
      </c>
      <c r="DH55" s="677">
        <f t="shared" si="81"/>
        <v>0.43339006653257001</v>
      </c>
      <c r="DI55" s="569">
        <v>0.42141434902691244</v>
      </c>
      <c r="DJ55" s="570">
        <v>0.50758161844344729</v>
      </c>
    </row>
    <row r="56" spans="1:114" s="2" customFormat="1" x14ac:dyDescent="0.25">
      <c r="A56" s="562" t="s">
        <v>236</v>
      </c>
      <c r="B56" s="505" t="s">
        <v>238</v>
      </c>
      <c r="C56" s="564" t="s">
        <v>239</v>
      </c>
      <c r="D56" s="544">
        <v>1916</v>
      </c>
      <c r="E56" s="508">
        <v>1502</v>
      </c>
      <c r="F56" s="508">
        <v>1195</v>
      </c>
      <c r="G56" s="508">
        <v>402</v>
      </c>
      <c r="H56" s="508">
        <v>242</v>
      </c>
      <c r="I56" s="509">
        <f t="shared" si="24"/>
        <v>0.26764314247669774</v>
      </c>
      <c r="J56" s="510">
        <f t="shared" si="25"/>
        <v>0.33640167364016738</v>
      </c>
      <c r="K56" s="544">
        <v>2307</v>
      </c>
      <c r="L56" s="508">
        <v>1773</v>
      </c>
      <c r="M56" s="508">
        <v>1459</v>
      </c>
      <c r="N56" s="508">
        <v>446</v>
      </c>
      <c r="O56" s="508">
        <v>249</v>
      </c>
      <c r="P56" s="509">
        <f t="shared" si="56"/>
        <v>0.25155104342921603</v>
      </c>
      <c r="Q56" s="510">
        <f t="shared" si="57"/>
        <v>0.30568882796435914</v>
      </c>
      <c r="R56" s="544">
        <v>2262</v>
      </c>
      <c r="S56" s="508">
        <v>1759</v>
      </c>
      <c r="T56" s="508">
        <v>1477</v>
      </c>
      <c r="U56" s="508">
        <v>280</v>
      </c>
      <c r="V56" s="508">
        <v>247</v>
      </c>
      <c r="W56" s="509">
        <f t="shared" si="28"/>
        <v>0.15918135304150086</v>
      </c>
      <c r="X56" s="510">
        <f t="shared" si="29"/>
        <v>0.1895734597156398</v>
      </c>
      <c r="Y56" s="544">
        <v>2140</v>
      </c>
      <c r="Z56" s="508">
        <v>1755</v>
      </c>
      <c r="AA56" s="508">
        <v>1503</v>
      </c>
      <c r="AB56" s="508">
        <v>286</v>
      </c>
      <c r="AC56" s="508">
        <v>205</v>
      </c>
      <c r="AD56" s="509">
        <f t="shared" si="58"/>
        <v>0.16296296296296298</v>
      </c>
      <c r="AE56" s="510">
        <f t="shared" si="59"/>
        <v>0.19028609447771125</v>
      </c>
      <c r="AF56" s="544">
        <v>1996</v>
      </c>
      <c r="AG56" s="508">
        <v>1627</v>
      </c>
      <c r="AH56" s="508">
        <v>1343</v>
      </c>
      <c r="AI56" s="508">
        <v>258</v>
      </c>
      <c r="AJ56" s="508">
        <v>197</v>
      </c>
      <c r="AK56" s="509">
        <f t="shared" si="60"/>
        <v>0.1585740626920713</v>
      </c>
      <c r="AL56" s="510">
        <f t="shared" si="61"/>
        <v>0.19210722263588981</v>
      </c>
      <c r="AM56" s="544">
        <v>2189</v>
      </c>
      <c r="AN56" s="508">
        <v>1755</v>
      </c>
      <c r="AO56" s="508">
        <v>1534</v>
      </c>
      <c r="AP56" s="508">
        <v>248</v>
      </c>
      <c r="AQ56" s="508">
        <v>186</v>
      </c>
      <c r="AR56" s="509">
        <f t="shared" si="62"/>
        <v>0.1413105413105413</v>
      </c>
      <c r="AS56" s="510">
        <f t="shared" si="63"/>
        <v>0.16166883963494133</v>
      </c>
      <c r="AT56" s="544">
        <v>2143</v>
      </c>
      <c r="AU56" s="508">
        <v>1699</v>
      </c>
      <c r="AV56" s="508">
        <v>1485</v>
      </c>
      <c r="AW56" s="508">
        <v>258</v>
      </c>
      <c r="AX56" s="508">
        <v>201</v>
      </c>
      <c r="AY56" s="509">
        <f t="shared" si="64"/>
        <v>0.15185403178340201</v>
      </c>
      <c r="AZ56" s="510">
        <f t="shared" si="65"/>
        <v>0.17373737373737375</v>
      </c>
      <c r="BA56" s="544">
        <v>1968</v>
      </c>
      <c r="BB56" s="508">
        <v>1560</v>
      </c>
      <c r="BC56" s="508">
        <v>1359</v>
      </c>
      <c r="BD56" s="508">
        <v>250</v>
      </c>
      <c r="BE56" s="508">
        <v>184</v>
      </c>
      <c r="BF56" s="509">
        <f t="shared" si="66"/>
        <v>0.16025641025641027</v>
      </c>
      <c r="BG56" s="510">
        <f t="shared" si="67"/>
        <v>0.18395879323031641</v>
      </c>
      <c r="BH56" s="544">
        <v>2025</v>
      </c>
      <c r="BI56" s="508">
        <v>1583</v>
      </c>
      <c r="BJ56" s="508">
        <v>1415</v>
      </c>
      <c r="BK56" s="508">
        <v>266</v>
      </c>
      <c r="BL56" s="508">
        <v>195</v>
      </c>
      <c r="BM56" s="509">
        <f t="shared" si="68"/>
        <v>0.16803537586860393</v>
      </c>
      <c r="BN56" s="510">
        <f t="shared" si="69"/>
        <v>0.18798586572438161</v>
      </c>
      <c r="BO56" s="544">
        <v>1991</v>
      </c>
      <c r="BP56" s="508">
        <v>1592</v>
      </c>
      <c r="BQ56" s="508">
        <v>1300</v>
      </c>
      <c r="BR56" s="508">
        <v>234</v>
      </c>
      <c r="BS56" s="508">
        <v>181</v>
      </c>
      <c r="BT56" s="509">
        <f t="shared" si="70"/>
        <v>0.14698492462311558</v>
      </c>
      <c r="BU56" s="510">
        <f t="shared" si="71"/>
        <v>0.18</v>
      </c>
      <c r="BV56" s="544">
        <v>2048</v>
      </c>
      <c r="BW56" s="508">
        <v>1632</v>
      </c>
      <c r="BX56" s="508">
        <v>1311</v>
      </c>
      <c r="BY56" s="508">
        <v>307</v>
      </c>
      <c r="BZ56" s="508">
        <v>222</v>
      </c>
      <c r="CA56" s="509">
        <f t="shared" si="72"/>
        <v>0.18811274509803921</v>
      </c>
      <c r="CB56" s="510">
        <f t="shared" si="73"/>
        <v>0.23417238749046529</v>
      </c>
      <c r="CC56" s="544">
        <v>2483</v>
      </c>
      <c r="CD56" s="508">
        <v>1968</v>
      </c>
      <c r="CE56" s="508">
        <v>1590</v>
      </c>
      <c r="CF56" s="508">
        <v>304</v>
      </c>
      <c r="CG56" s="508">
        <v>219</v>
      </c>
      <c r="CH56" s="509">
        <f t="shared" si="74"/>
        <v>0.15447154471544716</v>
      </c>
      <c r="CI56" s="510">
        <f t="shared" si="75"/>
        <v>0.19119496855345913</v>
      </c>
      <c r="CJ56" s="544">
        <v>2504</v>
      </c>
      <c r="CK56" s="508">
        <v>1971</v>
      </c>
      <c r="CL56" s="508">
        <v>1606</v>
      </c>
      <c r="CM56" s="508">
        <v>316</v>
      </c>
      <c r="CN56" s="508">
        <v>223</v>
      </c>
      <c r="CO56" s="509">
        <f t="shared" si="84"/>
        <v>0.16032470826991374</v>
      </c>
      <c r="CP56" s="509">
        <f t="shared" si="85"/>
        <v>0.19676214196762143</v>
      </c>
      <c r="CQ56" s="509">
        <v>0.16032470826991374</v>
      </c>
      <c r="CR56" s="510">
        <v>0.19676214196762143</v>
      </c>
      <c r="CS56" s="544">
        <v>2277</v>
      </c>
      <c r="CT56" s="508">
        <v>1798</v>
      </c>
      <c r="CU56" s="508">
        <v>1477</v>
      </c>
      <c r="CV56" s="508">
        <v>348</v>
      </c>
      <c r="CW56" s="508">
        <v>232</v>
      </c>
      <c r="CX56" s="509">
        <f t="shared" si="78"/>
        <v>0.19354838709677419</v>
      </c>
      <c r="CY56" s="509">
        <f t="shared" si="79"/>
        <v>0.23561272850372375</v>
      </c>
      <c r="CZ56" s="509">
        <v>0.19410456062291434</v>
      </c>
      <c r="DA56" s="510">
        <v>0.23628977657413677</v>
      </c>
      <c r="DB56" s="544">
        <v>2499</v>
      </c>
      <c r="DC56" s="508">
        <v>1962</v>
      </c>
      <c r="DD56" s="508">
        <v>1672</v>
      </c>
      <c r="DE56" s="508">
        <v>321</v>
      </c>
      <c r="DF56" s="508">
        <v>215</v>
      </c>
      <c r="DG56" s="509">
        <f t="shared" si="80"/>
        <v>0.1636085626911315</v>
      </c>
      <c r="DH56" s="509">
        <f t="shared" si="81"/>
        <v>0.19198564593301434</v>
      </c>
      <c r="DI56" s="509">
        <v>0.16411824668705402</v>
      </c>
      <c r="DJ56" s="510">
        <v>0.19258373205741627</v>
      </c>
    </row>
    <row r="57" spans="1:114" s="2" customFormat="1" x14ac:dyDescent="0.25">
      <c r="A57" s="504" t="s">
        <v>236</v>
      </c>
      <c r="B57" s="505">
        <v>15120</v>
      </c>
      <c r="C57" s="506" t="s">
        <v>240</v>
      </c>
      <c r="D57" s="549">
        <v>1265</v>
      </c>
      <c r="E57" s="554">
        <v>1096</v>
      </c>
      <c r="F57" s="554">
        <v>922</v>
      </c>
      <c r="G57" s="554">
        <v>269</v>
      </c>
      <c r="H57" s="554">
        <v>212</v>
      </c>
      <c r="I57" s="555">
        <f t="shared" si="24"/>
        <v>0.24543795620437955</v>
      </c>
      <c r="J57" s="556">
        <f t="shared" si="25"/>
        <v>0.29175704989154011</v>
      </c>
      <c r="K57" s="549">
        <v>1251</v>
      </c>
      <c r="L57" s="554">
        <v>1074</v>
      </c>
      <c r="M57" s="554">
        <v>886</v>
      </c>
      <c r="N57" s="554">
        <v>247</v>
      </c>
      <c r="O57" s="554">
        <v>207</v>
      </c>
      <c r="P57" s="555">
        <f t="shared" si="56"/>
        <v>0.22998137802607077</v>
      </c>
      <c r="Q57" s="556">
        <f t="shared" si="57"/>
        <v>0.27878103837471785</v>
      </c>
      <c r="R57" s="549">
        <v>1450</v>
      </c>
      <c r="S57" s="554">
        <v>1164</v>
      </c>
      <c r="T57" s="554">
        <v>972</v>
      </c>
      <c r="U57" s="554">
        <v>249</v>
      </c>
      <c r="V57" s="554">
        <v>215</v>
      </c>
      <c r="W57" s="555">
        <f t="shared" si="28"/>
        <v>0.21391752577319587</v>
      </c>
      <c r="X57" s="556">
        <f t="shared" si="29"/>
        <v>0.25617283950617287</v>
      </c>
      <c r="Y57" s="549">
        <v>1162</v>
      </c>
      <c r="Z57" s="554">
        <v>1019</v>
      </c>
      <c r="AA57" s="554">
        <v>898</v>
      </c>
      <c r="AB57" s="554">
        <v>227</v>
      </c>
      <c r="AC57" s="554">
        <v>181</v>
      </c>
      <c r="AD57" s="555">
        <f t="shared" si="58"/>
        <v>0.22276741903827282</v>
      </c>
      <c r="AE57" s="556">
        <f t="shared" si="59"/>
        <v>0.25278396436525613</v>
      </c>
      <c r="AF57" s="549">
        <v>1177</v>
      </c>
      <c r="AG57" s="554">
        <v>1011</v>
      </c>
      <c r="AH57" s="554">
        <v>901</v>
      </c>
      <c r="AI57" s="554">
        <v>256</v>
      </c>
      <c r="AJ57" s="554">
        <v>197</v>
      </c>
      <c r="AK57" s="555">
        <f t="shared" si="60"/>
        <v>0.25321463897131552</v>
      </c>
      <c r="AL57" s="556">
        <f t="shared" si="61"/>
        <v>0.28412874583795783</v>
      </c>
      <c r="AM57" s="549">
        <v>1146</v>
      </c>
      <c r="AN57" s="554">
        <v>991</v>
      </c>
      <c r="AO57" s="554">
        <v>880</v>
      </c>
      <c r="AP57" s="554">
        <v>251</v>
      </c>
      <c r="AQ57" s="554">
        <v>189</v>
      </c>
      <c r="AR57" s="555">
        <f t="shared" si="62"/>
        <v>0.25327951564076689</v>
      </c>
      <c r="AS57" s="556">
        <f t="shared" si="63"/>
        <v>0.28522727272727272</v>
      </c>
      <c r="AT57" s="549">
        <v>1244</v>
      </c>
      <c r="AU57" s="554">
        <v>1071</v>
      </c>
      <c r="AV57" s="554">
        <v>938</v>
      </c>
      <c r="AW57" s="554">
        <v>260</v>
      </c>
      <c r="AX57" s="554">
        <v>194</v>
      </c>
      <c r="AY57" s="555">
        <f t="shared" si="64"/>
        <v>0.24276377217553688</v>
      </c>
      <c r="AZ57" s="556">
        <f t="shared" si="65"/>
        <v>0.27718550106609807</v>
      </c>
      <c r="BA57" s="549">
        <v>1182</v>
      </c>
      <c r="BB57" s="554">
        <v>1013</v>
      </c>
      <c r="BC57" s="554">
        <v>851</v>
      </c>
      <c r="BD57" s="554">
        <v>252</v>
      </c>
      <c r="BE57" s="554">
        <v>187</v>
      </c>
      <c r="BF57" s="555">
        <f t="shared" si="66"/>
        <v>0.24876604146100692</v>
      </c>
      <c r="BG57" s="556">
        <f t="shared" si="67"/>
        <v>0.29612220916568743</v>
      </c>
      <c r="BH57" s="549">
        <v>1234</v>
      </c>
      <c r="BI57" s="554">
        <v>1026</v>
      </c>
      <c r="BJ57" s="554">
        <v>842</v>
      </c>
      <c r="BK57" s="554">
        <v>295</v>
      </c>
      <c r="BL57" s="554">
        <v>202</v>
      </c>
      <c r="BM57" s="555">
        <f t="shared" si="68"/>
        <v>0.2875243664717349</v>
      </c>
      <c r="BN57" s="556">
        <f t="shared" si="69"/>
        <v>0.3503562945368171</v>
      </c>
      <c r="BO57" s="549">
        <v>1185</v>
      </c>
      <c r="BP57" s="554">
        <v>993</v>
      </c>
      <c r="BQ57" s="554">
        <v>834</v>
      </c>
      <c r="BR57" s="554">
        <v>292</v>
      </c>
      <c r="BS57" s="554">
        <v>212</v>
      </c>
      <c r="BT57" s="555">
        <f t="shared" si="70"/>
        <v>0.29405840886203422</v>
      </c>
      <c r="BU57" s="556">
        <f t="shared" si="71"/>
        <v>0.3501199040767386</v>
      </c>
      <c r="BV57" s="549">
        <v>1397</v>
      </c>
      <c r="BW57" s="554">
        <v>1081</v>
      </c>
      <c r="BX57" s="554">
        <v>879</v>
      </c>
      <c r="BY57" s="554">
        <v>330</v>
      </c>
      <c r="BZ57" s="554">
        <v>250</v>
      </c>
      <c r="CA57" s="555">
        <f t="shared" si="72"/>
        <v>0.30527289546716002</v>
      </c>
      <c r="CB57" s="556">
        <f t="shared" si="73"/>
        <v>0.37542662116040953</v>
      </c>
      <c r="CC57" s="549">
        <v>1623</v>
      </c>
      <c r="CD57" s="554">
        <v>1257</v>
      </c>
      <c r="CE57" s="554">
        <v>1151</v>
      </c>
      <c r="CF57" s="554">
        <v>274</v>
      </c>
      <c r="CG57" s="554">
        <v>265</v>
      </c>
      <c r="CH57" s="555">
        <f t="shared" si="74"/>
        <v>0.21797931583134447</v>
      </c>
      <c r="CI57" s="556">
        <f t="shared" si="75"/>
        <v>0.23805386620330149</v>
      </c>
      <c r="CJ57" s="549">
        <v>1974</v>
      </c>
      <c r="CK57" s="554">
        <v>1531</v>
      </c>
      <c r="CL57" s="554">
        <v>1275</v>
      </c>
      <c r="CM57" s="554">
        <v>373</v>
      </c>
      <c r="CN57" s="554">
        <v>286</v>
      </c>
      <c r="CO57" s="555">
        <f t="shared" si="84"/>
        <v>0.24363161332462444</v>
      </c>
      <c r="CP57" s="555">
        <f t="shared" si="85"/>
        <v>0.29254901960784313</v>
      </c>
      <c r="CQ57" s="555">
        <v>0.25016329196603526</v>
      </c>
      <c r="CR57" s="556">
        <v>0.30039215686274512</v>
      </c>
      <c r="CS57" s="549">
        <v>1990</v>
      </c>
      <c r="CT57" s="554">
        <v>1552</v>
      </c>
      <c r="CU57" s="554">
        <v>1307</v>
      </c>
      <c r="CV57" s="554">
        <v>373</v>
      </c>
      <c r="CW57" s="554">
        <v>292</v>
      </c>
      <c r="CX57" s="555">
        <f t="shared" si="78"/>
        <v>0.24033505154639176</v>
      </c>
      <c r="CY57" s="555">
        <f t="shared" si="79"/>
        <v>0.28538638102524866</v>
      </c>
      <c r="CZ57" s="555">
        <v>0.24871134020618557</v>
      </c>
      <c r="DA57" s="556">
        <v>0.2953328232593726</v>
      </c>
      <c r="DB57" s="549">
        <v>2155</v>
      </c>
      <c r="DC57" s="554">
        <v>1641</v>
      </c>
      <c r="DD57" s="554">
        <v>1359</v>
      </c>
      <c r="DE57" s="554">
        <v>356</v>
      </c>
      <c r="DF57" s="554">
        <v>284</v>
      </c>
      <c r="DG57" s="555">
        <f t="shared" si="80"/>
        <v>0.21694088970140157</v>
      </c>
      <c r="DH57" s="555">
        <f t="shared" si="81"/>
        <v>0.26195732155997059</v>
      </c>
      <c r="DI57" s="555">
        <v>0.21694088970140157</v>
      </c>
      <c r="DJ57" s="556">
        <v>0.26195732155997059</v>
      </c>
    </row>
    <row r="58" spans="1:114" s="2" customFormat="1" x14ac:dyDescent="0.25">
      <c r="A58" s="511" t="s">
        <v>236</v>
      </c>
      <c r="B58" s="512" t="s">
        <v>241</v>
      </c>
      <c r="C58" s="513" t="s">
        <v>162</v>
      </c>
      <c r="D58" s="549">
        <v>6663</v>
      </c>
      <c r="E58" s="515">
        <v>5200</v>
      </c>
      <c r="F58" s="515">
        <v>4415</v>
      </c>
      <c r="G58" s="515">
        <v>1763</v>
      </c>
      <c r="H58" s="515">
        <v>1137</v>
      </c>
      <c r="I58" s="516">
        <f t="shared" si="24"/>
        <v>0.33903846153846151</v>
      </c>
      <c r="J58" s="517">
        <f t="shared" si="25"/>
        <v>0.39932049830124577</v>
      </c>
      <c r="K58" s="549">
        <v>7555</v>
      </c>
      <c r="L58" s="515">
        <v>5523</v>
      </c>
      <c r="M58" s="515">
        <v>4773</v>
      </c>
      <c r="N58" s="515">
        <v>1955</v>
      </c>
      <c r="O58" s="515">
        <v>1219</v>
      </c>
      <c r="P58" s="516">
        <f t="shared" si="56"/>
        <v>0.35397428933550606</v>
      </c>
      <c r="Q58" s="517">
        <f t="shared" si="57"/>
        <v>0.40959564215378169</v>
      </c>
      <c r="R58" s="549">
        <v>6921</v>
      </c>
      <c r="S58" s="515">
        <v>5287</v>
      </c>
      <c r="T58" s="515">
        <v>4616</v>
      </c>
      <c r="U58" s="515">
        <v>1323</v>
      </c>
      <c r="V58" s="515">
        <v>1313</v>
      </c>
      <c r="W58" s="516">
        <f t="shared" si="28"/>
        <v>0.25023642897673537</v>
      </c>
      <c r="X58" s="517">
        <f t="shared" si="29"/>
        <v>0.28661178509532065</v>
      </c>
      <c r="Y58" s="549">
        <v>6111</v>
      </c>
      <c r="Z58" s="515">
        <v>4703</v>
      </c>
      <c r="AA58" s="515">
        <v>4119</v>
      </c>
      <c r="AB58" s="515">
        <v>1335</v>
      </c>
      <c r="AC58" s="515">
        <v>1329</v>
      </c>
      <c r="AD58" s="516">
        <f t="shared" si="58"/>
        <v>0.28386136508611526</v>
      </c>
      <c r="AE58" s="517">
        <f t="shared" si="59"/>
        <v>0.3241077931536781</v>
      </c>
      <c r="AF58" s="549">
        <v>5926</v>
      </c>
      <c r="AG58" s="515">
        <v>4469</v>
      </c>
      <c r="AH58" s="515">
        <v>3874</v>
      </c>
      <c r="AI58" s="515">
        <v>1258</v>
      </c>
      <c r="AJ58" s="515">
        <v>1253</v>
      </c>
      <c r="AK58" s="516">
        <f t="shared" si="60"/>
        <v>0.28149474155292009</v>
      </c>
      <c r="AL58" s="517">
        <f t="shared" si="61"/>
        <v>0.32472896231285492</v>
      </c>
      <c r="AM58" s="549">
        <v>5532</v>
      </c>
      <c r="AN58" s="515">
        <v>4158</v>
      </c>
      <c r="AO58" s="515">
        <v>3512</v>
      </c>
      <c r="AP58" s="515">
        <v>1235</v>
      </c>
      <c r="AQ58" s="515">
        <v>1214</v>
      </c>
      <c r="AR58" s="516">
        <f t="shared" si="62"/>
        <v>0.29701779701779701</v>
      </c>
      <c r="AS58" s="517">
        <f t="shared" si="63"/>
        <v>0.35165148063781321</v>
      </c>
      <c r="AT58" s="549">
        <v>5334</v>
      </c>
      <c r="AU58" s="515">
        <v>4076</v>
      </c>
      <c r="AV58" s="515">
        <v>3400</v>
      </c>
      <c r="AW58" s="515">
        <v>1151</v>
      </c>
      <c r="AX58" s="515">
        <v>1151</v>
      </c>
      <c r="AY58" s="516">
        <f t="shared" si="64"/>
        <v>0.28238469087340529</v>
      </c>
      <c r="AZ58" s="517">
        <f t="shared" si="65"/>
        <v>0.33852941176470586</v>
      </c>
      <c r="BA58" s="549">
        <v>5003</v>
      </c>
      <c r="BB58" s="515">
        <v>3784</v>
      </c>
      <c r="BC58" s="515">
        <v>3168</v>
      </c>
      <c r="BD58" s="515">
        <v>1119</v>
      </c>
      <c r="BE58" s="515">
        <v>1119</v>
      </c>
      <c r="BF58" s="516">
        <f t="shared" si="66"/>
        <v>0.29571881606765327</v>
      </c>
      <c r="BG58" s="517">
        <f t="shared" si="67"/>
        <v>0.35321969696969696</v>
      </c>
      <c r="BH58" s="549">
        <v>4674</v>
      </c>
      <c r="BI58" s="515">
        <v>3658</v>
      </c>
      <c r="BJ58" s="515">
        <v>3027</v>
      </c>
      <c r="BK58" s="515">
        <v>1166</v>
      </c>
      <c r="BL58" s="515">
        <v>1166</v>
      </c>
      <c r="BM58" s="516">
        <f t="shared" si="68"/>
        <v>0.31875341716785127</v>
      </c>
      <c r="BN58" s="517">
        <f t="shared" si="69"/>
        <v>0.385199867855963</v>
      </c>
      <c r="BO58" s="549">
        <v>4801</v>
      </c>
      <c r="BP58" s="515">
        <v>3753</v>
      </c>
      <c r="BQ58" s="515">
        <v>3041</v>
      </c>
      <c r="BR58" s="515">
        <v>1239</v>
      </c>
      <c r="BS58" s="515">
        <v>1239</v>
      </c>
      <c r="BT58" s="516">
        <f t="shared" si="70"/>
        <v>0.33013589128697041</v>
      </c>
      <c r="BU58" s="517">
        <f t="shared" si="71"/>
        <v>0.40743176586649127</v>
      </c>
      <c r="BV58" s="549">
        <v>5064</v>
      </c>
      <c r="BW58" s="515">
        <v>3982</v>
      </c>
      <c r="BX58" s="515">
        <v>3212</v>
      </c>
      <c r="BY58" s="515">
        <v>1222</v>
      </c>
      <c r="BZ58" s="515">
        <v>1222</v>
      </c>
      <c r="CA58" s="516">
        <f t="shared" si="72"/>
        <v>0.30688096433952788</v>
      </c>
      <c r="CB58" s="517">
        <f t="shared" si="73"/>
        <v>0.38044831880448321</v>
      </c>
      <c r="CC58" s="549">
        <v>4899</v>
      </c>
      <c r="CD58" s="515">
        <v>3854</v>
      </c>
      <c r="CE58" s="515">
        <v>3633</v>
      </c>
      <c r="CF58" s="515">
        <v>1313</v>
      </c>
      <c r="CG58" s="515">
        <v>1310</v>
      </c>
      <c r="CH58" s="516">
        <f t="shared" si="74"/>
        <v>0.3406850025947068</v>
      </c>
      <c r="CI58" s="517">
        <f t="shared" si="75"/>
        <v>0.3614093036058354</v>
      </c>
      <c r="CJ58" s="549">
        <v>5636</v>
      </c>
      <c r="CK58" s="515">
        <v>4475</v>
      </c>
      <c r="CL58" s="515">
        <v>3758</v>
      </c>
      <c r="CM58" s="515">
        <v>1292</v>
      </c>
      <c r="CN58" s="515">
        <v>1284</v>
      </c>
      <c r="CO58" s="516">
        <f t="shared" si="84"/>
        <v>0.28871508379888267</v>
      </c>
      <c r="CP58" s="516">
        <f t="shared" si="85"/>
        <v>0.34379989356040447</v>
      </c>
      <c r="CQ58" s="516">
        <v>0.35843575418994411</v>
      </c>
      <c r="CR58" s="517">
        <v>0.42682277807344332</v>
      </c>
      <c r="CS58" s="549">
        <v>5133</v>
      </c>
      <c r="CT58" s="515">
        <v>4039</v>
      </c>
      <c r="CU58" s="515">
        <v>2996</v>
      </c>
      <c r="CV58" s="515">
        <v>1162</v>
      </c>
      <c r="CW58" s="515">
        <v>1159</v>
      </c>
      <c r="CX58" s="516">
        <f t="shared" si="78"/>
        <v>0.28769497400346622</v>
      </c>
      <c r="CY58" s="516">
        <f t="shared" si="79"/>
        <v>0.38785046728971961</v>
      </c>
      <c r="CZ58" s="516">
        <v>0.36048526863084923</v>
      </c>
      <c r="DA58" s="517">
        <v>0.48598130841121495</v>
      </c>
      <c r="DB58" s="549">
        <v>6138</v>
      </c>
      <c r="DC58" s="515">
        <v>4574</v>
      </c>
      <c r="DD58" s="515">
        <v>3534</v>
      </c>
      <c r="DE58" s="515">
        <v>1308</v>
      </c>
      <c r="DF58" s="515">
        <v>1297</v>
      </c>
      <c r="DG58" s="516">
        <f t="shared" si="80"/>
        <v>0.28596414516834279</v>
      </c>
      <c r="DH58" s="516">
        <f t="shared" si="81"/>
        <v>0.37011884550084889</v>
      </c>
      <c r="DI58" s="516">
        <v>0.37713161346742458</v>
      </c>
      <c r="DJ58" s="517">
        <v>0.48811544991511036</v>
      </c>
    </row>
    <row r="59" spans="1:114" s="2" customFormat="1" x14ac:dyDescent="0.25">
      <c r="A59" s="511" t="s">
        <v>236</v>
      </c>
      <c r="B59" s="512" t="s">
        <v>242</v>
      </c>
      <c r="C59" s="513" t="s">
        <v>164</v>
      </c>
      <c r="D59" s="549">
        <v>3486</v>
      </c>
      <c r="E59" s="515">
        <v>3116</v>
      </c>
      <c r="F59" s="515">
        <v>2899</v>
      </c>
      <c r="G59" s="515">
        <v>651</v>
      </c>
      <c r="H59" s="515">
        <v>457</v>
      </c>
      <c r="I59" s="516">
        <f t="shared" si="24"/>
        <v>0.2089216944801027</v>
      </c>
      <c r="J59" s="517">
        <f t="shared" si="25"/>
        <v>0.22456019317005865</v>
      </c>
      <c r="K59" s="549">
        <v>3047</v>
      </c>
      <c r="L59" s="515">
        <v>2702</v>
      </c>
      <c r="M59" s="515">
        <v>2506</v>
      </c>
      <c r="N59" s="515">
        <v>601</v>
      </c>
      <c r="O59" s="515">
        <v>399</v>
      </c>
      <c r="P59" s="516">
        <f t="shared" si="56"/>
        <v>0.22242783123612139</v>
      </c>
      <c r="Q59" s="517">
        <f t="shared" si="57"/>
        <v>0.23982442138866719</v>
      </c>
      <c r="R59" s="549">
        <v>2529</v>
      </c>
      <c r="S59" s="515">
        <v>2375</v>
      </c>
      <c r="T59" s="515">
        <v>2219</v>
      </c>
      <c r="U59" s="515">
        <v>540</v>
      </c>
      <c r="V59" s="515">
        <v>380</v>
      </c>
      <c r="W59" s="516">
        <f t="shared" si="28"/>
        <v>0.22736842105263158</v>
      </c>
      <c r="X59" s="517">
        <f t="shared" si="29"/>
        <v>0.24335286164939163</v>
      </c>
      <c r="Y59" s="549">
        <v>2448</v>
      </c>
      <c r="Z59" s="515">
        <v>2308</v>
      </c>
      <c r="AA59" s="515">
        <v>2085</v>
      </c>
      <c r="AB59" s="515">
        <v>529</v>
      </c>
      <c r="AC59" s="515">
        <v>370</v>
      </c>
      <c r="AD59" s="516">
        <f t="shared" si="58"/>
        <v>0.22920277296360486</v>
      </c>
      <c r="AE59" s="517">
        <f t="shared" si="59"/>
        <v>0.25371702637889687</v>
      </c>
      <c r="AF59" s="549">
        <v>2259</v>
      </c>
      <c r="AG59" s="515">
        <v>2136</v>
      </c>
      <c r="AH59" s="515">
        <v>1938</v>
      </c>
      <c r="AI59" s="515">
        <v>513</v>
      </c>
      <c r="AJ59" s="515">
        <v>338</v>
      </c>
      <c r="AK59" s="516">
        <f t="shared" si="60"/>
        <v>0.2401685393258427</v>
      </c>
      <c r="AL59" s="517">
        <f t="shared" si="61"/>
        <v>0.26470588235294118</v>
      </c>
      <c r="AM59" s="549">
        <v>2049</v>
      </c>
      <c r="AN59" s="515">
        <v>1918</v>
      </c>
      <c r="AO59" s="515">
        <v>1721</v>
      </c>
      <c r="AP59" s="515">
        <v>485</v>
      </c>
      <c r="AQ59" s="515">
        <v>310</v>
      </c>
      <c r="AR59" s="516">
        <f t="shared" si="62"/>
        <v>0.25286757038581859</v>
      </c>
      <c r="AS59" s="517">
        <f t="shared" si="63"/>
        <v>0.28181289947704824</v>
      </c>
      <c r="AT59" s="549">
        <v>1902</v>
      </c>
      <c r="AU59" s="515">
        <v>1748</v>
      </c>
      <c r="AV59" s="515">
        <v>1652</v>
      </c>
      <c r="AW59" s="515">
        <v>484</v>
      </c>
      <c r="AX59" s="515">
        <v>303</v>
      </c>
      <c r="AY59" s="516">
        <f t="shared" si="64"/>
        <v>0.27688787185354691</v>
      </c>
      <c r="AZ59" s="517">
        <f t="shared" si="65"/>
        <v>0.29297820823244553</v>
      </c>
      <c r="BA59" s="549">
        <v>1708</v>
      </c>
      <c r="BB59" s="515">
        <v>1575</v>
      </c>
      <c r="BC59" s="515">
        <v>1464</v>
      </c>
      <c r="BD59" s="515">
        <v>550</v>
      </c>
      <c r="BE59" s="515">
        <v>327</v>
      </c>
      <c r="BF59" s="516">
        <f t="shared" si="66"/>
        <v>0.34920634920634919</v>
      </c>
      <c r="BG59" s="517">
        <f t="shared" si="67"/>
        <v>0.37568306010928959</v>
      </c>
      <c r="BH59" s="549">
        <v>1746</v>
      </c>
      <c r="BI59" s="515">
        <v>1583</v>
      </c>
      <c r="BJ59" s="515">
        <v>1479</v>
      </c>
      <c r="BK59" s="515">
        <v>547</v>
      </c>
      <c r="BL59" s="515">
        <v>330</v>
      </c>
      <c r="BM59" s="516">
        <f t="shared" si="68"/>
        <v>0.34554643082754266</v>
      </c>
      <c r="BN59" s="517">
        <f t="shared" si="69"/>
        <v>0.36984448951994592</v>
      </c>
      <c r="BO59" s="549">
        <v>1680</v>
      </c>
      <c r="BP59" s="515">
        <v>1520</v>
      </c>
      <c r="BQ59" s="515">
        <v>1408</v>
      </c>
      <c r="BR59" s="515">
        <v>556</v>
      </c>
      <c r="BS59" s="515">
        <v>295</v>
      </c>
      <c r="BT59" s="516">
        <f t="shared" si="70"/>
        <v>0.36578947368421055</v>
      </c>
      <c r="BU59" s="517">
        <f t="shared" si="71"/>
        <v>0.39488636363636365</v>
      </c>
      <c r="BV59" s="549">
        <v>1660</v>
      </c>
      <c r="BW59" s="515">
        <v>1496</v>
      </c>
      <c r="BX59" s="515">
        <v>1405</v>
      </c>
      <c r="BY59" s="515">
        <v>576</v>
      </c>
      <c r="BZ59" s="515">
        <v>330</v>
      </c>
      <c r="CA59" s="516">
        <f t="shared" si="72"/>
        <v>0.38502673796791442</v>
      </c>
      <c r="CB59" s="517">
        <f t="shared" si="73"/>
        <v>0.4099644128113879</v>
      </c>
      <c r="CC59" s="549">
        <v>1605</v>
      </c>
      <c r="CD59" s="515">
        <v>1482</v>
      </c>
      <c r="CE59" s="515">
        <v>1341</v>
      </c>
      <c r="CF59" s="515">
        <v>679</v>
      </c>
      <c r="CG59" s="515">
        <v>333</v>
      </c>
      <c r="CH59" s="516">
        <f t="shared" si="74"/>
        <v>0.45816464237516868</v>
      </c>
      <c r="CI59" s="517">
        <f t="shared" si="75"/>
        <v>0.50633855331841904</v>
      </c>
      <c r="CJ59" s="549">
        <v>1639</v>
      </c>
      <c r="CK59" s="515">
        <v>1496</v>
      </c>
      <c r="CL59" s="515">
        <v>1364</v>
      </c>
      <c r="CM59" s="515">
        <v>337</v>
      </c>
      <c r="CN59" s="515">
        <v>337</v>
      </c>
      <c r="CO59" s="516">
        <f t="shared" si="84"/>
        <v>0.2252673796791444</v>
      </c>
      <c r="CP59" s="516">
        <f t="shared" si="85"/>
        <v>0.24706744868035191</v>
      </c>
      <c r="CQ59" s="516">
        <v>0.51002673796791442</v>
      </c>
      <c r="CR59" s="517">
        <v>0.55938416422287385</v>
      </c>
      <c r="CS59" s="549">
        <v>1668</v>
      </c>
      <c r="CT59" s="515">
        <v>1509</v>
      </c>
      <c r="CU59" s="515">
        <v>1412</v>
      </c>
      <c r="CV59" s="515">
        <v>648</v>
      </c>
      <c r="CW59" s="515">
        <v>384</v>
      </c>
      <c r="CX59" s="516">
        <f t="shared" si="78"/>
        <v>0.42942345924453279</v>
      </c>
      <c r="CY59" s="516">
        <f t="shared" si="79"/>
        <v>0.45892351274787535</v>
      </c>
      <c r="CZ59" s="516">
        <v>0.59244532803180916</v>
      </c>
      <c r="DA59" s="517">
        <v>0.63314447592067991</v>
      </c>
      <c r="DB59" s="549">
        <v>1941</v>
      </c>
      <c r="DC59" s="515">
        <v>1738</v>
      </c>
      <c r="DD59" s="515">
        <v>1632</v>
      </c>
      <c r="DE59" s="515">
        <v>666</v>
      </c>
      <c r="DF59" s="515">
        <v>387</v>
      </c>
      <c r="DG59" s="516">
        <f t="shared" si="80"/>
        <v>0.38319907940161102</v>
      </c>
      <c r="DH59" s="516">
        <f t="shared" si="81"/>
        <v>0.40808823529411764</v>
      </c>
      <c r="DI59" s="516">
        <v>0.51265822784810122</v>
      </c>
      <c r="DJ59" s="517">
        <v>0.54595588235294112</v>
      </c>
    </row>
    <row r="60" spans="1:114" s="2" customFormat="1" x14ac:dyDescent="0.25">
      <c r="A60" s="511" t="s">
        <v>236</v>
      </c>
      <c r="B60" s="512" t="s">
        <v>243</v>
      </c>
      <c r="C60" s="513" t="s">
        <v>244</v>
      </c>
      <c r="D60" s="549">
        <v>718</v>
      </c>
      <c r="E60" s="515">
        <v>660</v>
      </c>
      <c r="F60" s="515">
        <v>560</v>
      </c>
      <c r="G60" s="515">
        <v>458</v>
      </c>
      <c r="H60" s="515">
        <v>400</v>
      </c>
      <c r="I60" s="516">
        <f t="shared" si="24"/>
        <v>0.69393939393939397</v>
      </c>
      <c r="J60" s="517">
        <f t="shared" si="25"/>
        <v>0.81785714285714284</v>
      </c>
      <c r="K60" s="549">
        <v>786</v>
      </c>
      <c r="L60" s="515">
        <v>714</v>
      </c>
      <c r="M60" s="515">
        <v>632</v>
      </c>
      <c r="N60" s="515">
        <v>430</v>
      </c>
      <c r="O60" s="515">
        <v>379</v>
      </c>
      <c r="P60" s="516">
        <f t="shared" si="56"/>
        <v>0.60224089635854339</v>
      </c>
      <c r="Q60" s="517">
        <f t="shared" si="57"/>
        <v>0.680379746835443</v>
      </c>
      <c r="R60" s="549">
        <v>823</v>
      </c>
      <c r="S60" s="515">
        <v>744</v>
      </c>
      <c r="T60" s="515">
        <v>622</v>
      </c>
      <c r="U60" s="515">
        <v>418</v>
      </c>
      <c r="V60" s="515">
        <v>384</v>
      </c>
      <c r="W60" s="516">
        <f t="shared" si="28"/>
        <v>0.56182795698924726</v>
      </c>
      <c r="X60" s="517">
        <f t="shared" si="29"/>
        <v>0.67202572347266876</v>
      </c>
      <c r="Y60" s="549">
        <v>796</v>
      </c>
      <c r="Z60" s="515">
        <v>724</v>
      </c>
      <c r="AA60" s="515">
        <v>596</v>
      </c>
      <c r="AB60" s="515">
        <v>404</v>
      </c>
      <c r="AC60" s="515">
        <v>356</v>
      </c>
      <c r="AD60" s="516">
        <f t="shared" si="58"/>
        <v>0.55801104972375692</v>
      </c>
      <c r="AE60" s="517">
        <f t="shared" si="59"/>
        <v>0.67785234899328861</v>
      </c>
      <c r="AF60" s="549">
        <v>710</v>
      </c>
      <c r="AG60" s="515">
        <v>660</v>
      </c>
      <c r="AH60" s="515">
        <v>525</v>
      </c>
      <c r="AI60" s="515">
        <v>362</v>
      </c>
      <c r="AJ60" s="515">
        <v>309</v>
      </c>
      <c r="AK60" s="516">
        <f t="shared" si="60"/>
        <v>0.54848484848484846</v>
      </c>
      <c r="AL60" s="517">
        <f t="shared" si="61"/>
        <v>0.68952380952380954</v>
      </c>
      <c r="AM60" s="549">
        <v>643</v>
      </c>
      <c r="AN60" s="515">
        <v>592</v>
      </c>
      <c r="AO60" s="515">
        <v>486</v>
      </c>
      <c r="AP60" s="515">
        <v>380</v>
      </c>
      <c r="AQ60" s="515">
        <v>307</v>
      </c>
      <c r="AR60" s="516">
        <f t="shared" si="62"/>
        <v>0.64189189189189189</v>
      </c>
      <c r="AS60" s="517">
        <f t="shared" si="63"/>
        <v>0.78189300411522633</v>
      </c>
      <c r="AT60" s="549">
        <v>723</v>
      </c>
      <c r="AU60" s="515">
        <v>659</v>
      </c>
      <c r="AV60" s="515">
        <v>532</v>
      </c>
      <c r="AW60" s="515">
        <v>399</v>
      </c>
      <c r="AX60" s="515">
        <v>325</v>
      </c>
      <c r="AY60" s="516">
        <f t="shared" si="64"/>
        <v>0.6054628224582701</v>
      </c>
      <c r="AZ60" s="517">
        <f t="shared" si="65"/>
        <v>0.75</v>
      </c>
      <c r="BA60" s="549">
        <v>534</v>
      </c>
      <c r="BB60" s="515">
        <v>491</v>
      </c>
      <c r="BC60" s="515">
        <v>361</v>
      </c>
      <c r="BD60" s="515">
        <v>334</v>
      </c>
      <c r="BE60" s="515">
        <v>275</v>
      </c>
      <c r="BF60" s="516">
        <f t="shared" si="66"/>
        <v>0.68024439918533608</v>
      </c>
      <c r="BG60" s="517">
        <f t="shared" si="67"/>
        <v>0.92520775623268703</v>
      </c>
      <c r="BH60" s="549">
        <v>582</v>
      </c>
      <c r="BI60" s="515">
        <v>548</v>
      </c>
      <c r="BJ60" s="515">
        <v>425</v>
      </c>
      <c r="BK60" s="515">
        <v>345</v>
      </c>
      <c r="BL60" s="515">
        <v>275</v>
      </c>
      <c r="BM60" s="516">
        <f t="shared" si="68"/>
        <v>0.62956204379562042</v>
      </c>
      <c r="BN60" s="517">
        <f t="shared" si="69"/>
        <v>0.81176470588235294</v>
      </c>
      <c r="BO60" s="549">
        <v>621</v>
      </c>
      <c r="BP60" s="515">
        <v>582</v>
      </c>
      <c r="BQ60" s="515">
        <v>463</v>
      </c>
      <c r="BR60" s="515">
        <v>383</v>
      </c>
      <c r="BS60" s="515">
        <v>312</v>
      </c>
      <c r="BT60" s="516">
        <f t="shared" si="70"/>
        <v>0.65807560137457044</v>
      </c>
      <c r="BU60" s="517">
        <f t="shared" si="71"/>
        <v>0.82721382289416845</v>
      </c>
      <c r="BV60" s="549">
        <v>486</v>
      </c>
      <c r="BW60" s="515">
        <v>449</v>
      </c>
      <c r="BX60" s="515">
        <v>332</v>
      </c>
      <c r="BY60" s="515">
        <v>292</v>
      </c>
      <c r="BZ60" s="515">
        <v>233</v>
      </c>
      <c r="CA60" s="516">
        <f t="shared" si="72"/>
        <v>0.65033407572383073</v>
      </c>
      <c r="CB60" s="517">
        <f t="shared" si="73"/>
        <v>0.87951807228915657</v>
      </c>
      <c r="CC60" s="549">
        <v>913</v>
      </c>
      <c r="CD60" s="515">
        <v>871</v>
      </c>
      <c r="CE60" s="515">
        <v>843</v>
      </c>
      <c r="CF60" s="515">
        <v>625</v>
      </c>
      <c r="CG60" s="515">
        <v>620</v>
      </c>
      <c r="CH60" s="516">
        <f t="shared" si="74"/>
        <v>0.71756601607347881</v>
      </c>
      <c r="CI60" s="517">
        <f t="shared" si="75"/>
        <v>0.74139976275207597</v>
      </c>
      <c r="CJ60" s="549">
        <v>973</v>
      </c>
      <c r="CK60" s="515">
        <v>893</v>
      </c>
      <c r="CL60" s="515">
        <v>751</v>
      </c>
      <c r="CM60" s="515">
        <v>396</v>
      </c>
      <c r="CN60" s="515">
        <v>376</v>
      </c>
      <c r="CO60" s="516">
        <f t="shared" si="84"/>
        <v>0.44344904815229563</v>
      </c>
      <c r="CP60" s="516">
        <f t="shared" si="85"/>
        <v>0.52729693741677763</v>
      </c>
      <c r="CQ60" s="516">
        <v>0.46584546472564392</v>
      </c>
      <c r="CR60" s="517">
        <v>0.5539280958721704</v>
      </c>
      <c r="CS60" s="549">
        <v>986</v>
      </c>
      <c r="CT60" s="515">
        <v>908</v>
      </c>
      <c r="CU60" s="515">
        <v>732</v>
      </c>
      <c r="CV60" s="515">
        <v>389</v>
      </c>
      <c r="CW60" s="515">
        <v>375</v>
      </c>
      <c r="CX60" s="516">
        <f t="shared" si="78"/>
        <v>0.42841409691629956</v>
      </c>
      <c r="CY60" s="516">
        <f t="shared" si="79"/>
        <v>0.53142076502732238</v>
      </c>
      <c r="CZ60" s="516">
        <v>0.45264317180616742</v>
      </c>
      <c r="DA60" s="517">
        <v>0.56147540983606559</v>
      </c>
      <c r="DB60" s="549">
        <v>1171</v>
      </c>
      <c r="DC60" s="515">
        <v>1060</v>
      </c>
      <c r="DD60" s="515">
        <v>897</v>
      </c>
      <c r="DE60" s="515">
        <v>415</v>
      </c>
      <c r="DF60" s="515">
        <v>387</v>
      </c>
      <c r="DG60" s="516">
        <f t="shared" si="80"/>
        <v>0.39150943396226418</v>
      </c>
      <c r="DH60" s="516">
        <f t="shared" si="81"/>
        <v>0.46265328874024525</v>
      </c>
      <c r="DI60" s="516">
        <v>0.42264150943396228</v>
      </c>
      <c r="DJ60" s="517">
        <v>0.49944258639910816</v>
      </c>
    </row>
    <row r="61" spans="1:114" s="2" customFormat="1" x14ac:dyDescent="0.25">
      <c r="A61" s="511" t="s">
        <v>236</v>
      </c>
      <c r="B61" s="512" t="s">
        <v>245</v>
      </c>
      <c r="C61" s="513" t="s">
        <v>176</v>
      </c>
      <c r="D61" s="549">
        <v>2618</v>
      </c>
      <c r="E61" s="515">
        <v>2167</v>
      </c>
      <c r="F61" s="515">
        <v>1984</v>
      </c>
      <c r="G61" s="515">
        <v>1718</v>
      </c>
      <c r="H61" s="515">
        <v>1012</v>
      </c>
      <c r="I61" s="516">
        <f t="shared" si="24"/>
        <v>0.79280110752191968</v>
      </c>
      <c r="J61" s="517">
        <f t="shared" si="25"/>
        <v>0.86592741935483875</v>
      </c>
      <c r="K61" s="549">
        <v>3341</v>
      </c>
      <c r="L61" s="515">
        <v>2678</v>
      </c>
      <c r="M61" s="515">
        <v>2456</v>
      </c>
      <c r="N61" s="515">
        <v>2098</v>
      </c>
      <c r="O61" s="515">
        <v>1312</v>
      </c>
      <c r="P61" s="516">
        <f t="shared" si="56"/>
        <v>0.78342046303211355</v>
      </c>
      <c r="Q61" s="517">
        <f t="shared" si="57"/>
        <v>0.85423452768729646</v>
      </c>
      <c r="R61" s="549">
        <v>3356</v>
      </c>
      <c r="S61" s="515">
        <v>2638</v>
      </c>
      <c r="T61" s="515">
        <v>2394</v>
      </c>
      <c r="U61" s="515">
        <v>1898</v>
      </c>
      <c r="V61" s="515">
        <v>1297</v>
      </c>
      <c r="W61" s="516">
        <f t="shared" si="28"/>
        <v>0.71948445792266869</v>
      </c>
      <c r="X61" s="517">
        <f t="shared" si="29"/>
        <v>0.7928153717627402</v>
      </c>
      <c r="Y61" s="549">
        <v>3188</v>
      </c>
      <c r="Z61" s="515">
        <v>2516</v>
      </c>
      <c r="AA61" s="515">
        <v>2350</v>
      </c>
      <c r="AB61" s="515">
        <v>2102</v>
      </c>
      <c r="AC61" s="515">
        <v>1232</v>
      </c>
      <c r="AD61" s="516">
        <f t="shared" si="58"/>
        <v>0.83545310015898255</v>
      </c>
      <c r="AE61" s="517">
        <f t="shared" si="59"/>
        <v>0.89446808510638298</v>
      </c>
      <c r="AF61" s="549">
        <v>3248</v>
      </c>
      <c r="AG61" s="515">
        <v>2552</v>
      </c>
      <c r="AH61" s="515">
        <v>2373</v>
      </c>
      <c r="AI61" s="515">
        <v>2120</v>
      </c>
      <c r="AJ61" s="515">
        <v>1305</v>
      </c>
      <c r="AK61" s="516">
        <f t="shared" si="60"/>
        <v>0.83072100313479624</v>
      </c>
      <c r="AL61" s="517">
        <f t="shared" si="61"/>
        <v>0.89338390223345976</v>
      </c>
      <c r="AM61" s="549">
        <v>3521</v>
      </c>
      <c r="AN61" s="515">
        <v>2764</v>
      </c>
      <c r="AO61" s="515">
        <v>2594</v>
      </c>
      <c r="AP61" s="515">
        <v>2323</v>
      </c>
      <c r="AQ61" s="515">
        <v>1405</v>
      </c>
      <c r="AR61" s="516">
        <f t="shared" si="62"/>
        <v>0.84044862518089725</v>
      </c>
      <c r="AS61" s="517">
        <f t="shared" si="63"/>
        <v>0.89552814186584428</v>
      </c>
      <c r="AT61" s="549">
        <v>3324</v>
      </c>
      <c r="AU61" s="515">
        <v>2559</v>
      </c>
      <c r="AV61" s="515">
        <v>2442</v>
      </c>
      <c r="AW61" s="515">
        <v>2204</v>
      </c>
      <c r="AX61" s="515">
        <v>1290</v>
      </c>
      <c r="AY61" s="516">
        <f t="shared" si="64"/>
        <v>0.86127393513091055</v>
      </c>
      <c r="AZ61" s="517">
        <f t="shared" si="65"/>
        <v>0.90253890253890257</v>
      </c>
      <c r="BA61" s="549">
        <v>3018</v>
      </c>
      <c r="BB61" s="515">
        <v>2271</v>
      </c>
      <c r="BC61" s="515">
        <v>2100</v>
      </c>
      <c r="BD61" s="515">
        <v>1771</v>
      </c>
      <c r="BE61" s="515">
        <v>1004</v>
      </c>
      <c r="BF61" s="516">
        <f t="shared" si="66"/>
        <v>0.77983267283135183</v>
      </c>
      <c r="BG61" s="517">
        <f t="shared" si="67"/>
        <v>0.84333333333333338</v>
      </c>
      <c r="BH61" s="549">
        <v>2734</v>
      </c>
      <c r="BI61" s="515">
        <v>2114</v>
      </c>
      <c r="BJ61" s="515">
        <v>1932</v>
      </c>
      <c r="BK61" s="515">
        <v>1730</v>
      </c>
      <c r="BL61" s="515">
        <v>985</v>
      </c>
      <c r="BM61" s="516">
        <f t="shared" si="68"/>
        <v>0.81835383159886466</v>
      </c>
      <c r="BN61" s="517">
        <f t="shared" si="69"/>
        <v>0.8954451345755694</v>
      </c>
      <c r="BO61" s="549">
        <v>2460</v>
      </c>
      <c r="BP61" s="515">
        <v>1924</v>
      </c>
      <c r="BQ61" s="515">
        <v>1773</v>
      </c>
      <c r="BR61" s="515">
        <v>1635</v>
      </c>
      <c r="BS61" s="515">
        <v>945</v>
      </c>
      <c r="BT61" s="516">
        <f t="shared" si="70"/>
        <v>0.8497920997920998</v>
      </c>
      <c r="BU61" s="517">
        <f t="shared" si="71"/>
        <v>0.92216582064297803</v>
      </c>
      <c r="BV61" s="549">
        <v>2750</v>
      </c>
      <c r="BW61" s="515">
        <v>2155</v>
      </c>
      <c r="BX61" s="515">
        <v>2030</v>
      </c>
      <c r="BY61" s="515">
        <v>1902</v>
      </c>
      <c r="BZ61" s="515">
        <v>1092</v>
      </c>
      <c r="CA61" s="516">
        <f t="shared" si="72"/>
        <v>0.88259860788863109</v>
      </c>
      <c r="CB61" s="517">
        <f t="shared" si="73"/>
        <v>0.93694581280788181</v>
      </c>
      <c r="CC61" s="549">
        <v>2737</v>
      </c>
      <c r="CD61" s="515">
        <v>2119</v>
      </c>
      <c r="CE61" s="515">
        <v>2063</v>
      </c>
      <c r="CF61" s="515">
        <v>1875</v>
      </c>
      <c r="CG61" s="515">
        <v>1050</v>
      </c>
      <c r="CH61" s="516">
        <f t="shared" si="74"/>
        <v>0.88485134497404438</v>
      </c>
      <c r="CI61" s="517">
        <f t="shared" si="75"/>
        <v>0.90887057682985939</v>
      </c>
      <c r="CJ61" s="549">
        <v>2871</v>
      </c>
      <c r="CK61" s="515">
        <v>2256</v>
      </c>
      <c r="CL61" s="515">
        <v>1406</v>
      </c>
      <c r="CM61" s="515">
        <v>1105</v>
      </c>
      <c r="CN61" s="515">
        <v>1099</v>
      </c>
      <c r="CO61" s="516">
        <f t="shared" si="84"/>
        <v>0.48980496453900707</v>
      </c>
      <c r="CP61" s="516">
        <f t="shared" si="85"/>
        <v>0.78591749644381226</v>
      </c>
      <c r="CQ61" s="516">
        <v>0.52349290780141844</v>
      </c>
      <c r="CR61" s="517">
        <v>0.83997155049786631</v>
      </c>
      <c r="CS61" s="549">
        <v>2846</v>
      </c>
      <c r="CT61" s="515">
        <v>2194</v>
      </c>
      <c r="CU61" s="515">
        <v>1341</v>
      </c>
      <c r="CV61" s="515">
        <v>1061</v>
      </c>
      <c r="CW61" s="515">
        <v>1042</v>
      </c>
      <c r="CX61" s="516">
        <f t="shared" si="78"/>
        <v>0.48359161349134</v>
      </c>
      <c r="CY61" s="516">
        <f t="shared" si="79"/>
        <v>0.79120059656972408</v>
      </c>
      <c r="CZ61" s="516">
        <v>0.50501367365542393</v>
      </c>
      <c r="DA61" s="517">
        <v>0.82624906785980612</v>
      </c>
      <c r="DB61" s="549">
        <v>3473</v>
      </c>
      <c r="DC61" s="515">
        <v>2620</v>
      </c>
      <c r="DD61" s="515">
        <v>1514</v>
      </c>
      <c r="DE61" s="515">
        <v>1169</v>
      </c>
      <c r="DF61" s="515">
        <v>1164</v>
      </c>
      <c r="DG61" s="516">
        <f t="shared" si="80"/>
        <v>0.44618320610687023</v>
      </c>
      <c r="DH61" s="516">
        <f t="shared" si="81"/>
        <v>0.77212681638044911</v>
      </c>
      <c r="DI61" s="516">
        <v>0.47786259541984732</v>
      </c>
      <c r="DJ61" s="517">
        <v>0.82694848084544259</v>
      </c>
    </row>
    <row r="62" spans="1:114" s="2" customFormat="1" x14ac:dyDescent="0.25">
      <c r="A62" s="511" t="s">
        <v>236</v>
      </c>
      <c r="B62" s="512" t="s">
        <v>246</v>
      </c>
      <c r="C62" s="513" t="s">
        <v>180</v>
      </c>
      <c r="D62" s="549">
        <v>6413</v>
      </c>
      <c r="E62" s="515">
        <v>4663</v>
      </c>
      <c r="F62" s="515">
        <v>3797</v>
      </c>
      <c r="G62" s="515">
        <v>1694</v>
      </c>
      <c r="H62" s="515">
        <v>1369</v>
      </c>
      <c r="I62" s="516">
        <f t="shared" si="24"/>
        <v>0.36328543855886769</v>
      </c>
      <c r="J62" s="517">
        <f t="shared" si="25"/>
        <v>0.44614169080853305</v>
      </c>
      <c r="K62" s="549">
        <v>6506</v>
      </c>
      <c r="L62" s="515">
        <v>4679</v>
      </c>
      <c r="M62" s="515">
        <v>3757</v>
      </c>
      <c r="N62" s="515">
        <v>1388</v>
      </c>
      <c r="O62" s="515">
        <v>1129</v>
      </c>
      <c r="P62" s="516">
        <f t="shared" si="56"/>
        <v>0.29664458217567857</v>
      </c>
      <c r="Q62" s="517">
        <f t="shared" si="57"/>
        <v>0.3694437050838435</v>
      </c>
      <c r="R62" s="549">
        <v>8602</v>
      </c>
      <c r="S62" s="515">
        <v>5955</v>
      </c>
      <c r="T62" s="515">
        <v>4828</v>
      </c>
      <c r="U62" s="515">
        <v>1493</v>
      </c>
      <c r="V62" s="515">
        <v>1174</v>
      </c>
      <c r="W62" s="516">
        <f t="shared" si="28"/>
        <v>0.25071368597816962</v>
      </c>
      <c r="X62" s="517">
        <f t="shared" si="29"/>
        <v>0.30923777961888982</v>
      </c>
      <c r="Y62" s="549">
        <v>7672</v>
      </c>
      <c r="Z62" s="515">
        <v>5422</v>
      </c>
      <c r="AA62" s="515">
        <v>4361</v>
      </c>
      <c r="AB62" s="515">
        <v>1198</v>
      </c>
      <c r="AC62" s="515">
        <v>999</v>
      </c>
      <c r="AD62" s="516">
        <f t="shared" si="58"/>
        <v>0.22095167834747326</v>
      </c>
      <c r="AE62" s="517">
        <f t="shared" si="59"/>
        <v>0.27470763586333408</v>
      </c>
      <c r="AF62" s="549">
        <v>6071</v>
      </c>
      <c r="AG62" s="515">
        <v>4381</v>
      </c>
      <c r="AH62" s="515">
        <v>3406</v>
      </c>
      <c r="AI62" s="515">
        <v>1108</v>
      </c>
      <c r="AJ62" s="515">
        <v>917</v>
      </c>
      <c r="AK62" s="516">
        <f t="shared" si="60"/>
        <v>0.25291029445332114</v>
      </c>
      <c r="AL62" s="517">
        <f t="shared" si="61"/>
        <v>0.32530827950675278</v>
      </c>
      <c r="AM62" s="549">
        <v>5875</v>
      </c>
      <c r="AN62" s="515">
        <v>4142</v>
      </c>
      <c r="AO62" s="515">
        <v>3158</v>
      </c>
      <c r="AP62" s="515">
        <v>1153</v>
      </c>
      <c r="AQ62" s="515">
        <v>965</v>
      </c>
      <c r="AR62" s="516">
        <f t="shared" si="62"/>
        <v>0.2783679381941091</v>
      </c>
      <c r="AS62" s="517">
        <f t="shared" si="63"/>
        <v>0.36510449651678278</v>
      </c>
      <c r="AT62" s="549">
        <v>5825</v>
      </c>
      <c r="AU62" s="515">
        <v>4005</v>
      </c>
      <c r="AV62" s="515">
        <v>3109</v>
      </c>
      <c r="AW62" s="515">
        <v>1422</v>
      </c>
      <c r="AX62" s="515">
        <v>1116</v>
      </c>
      <c r="AY62" s="516">
        <f t="shared" si="64"/>
        <v>0.35505617977528092</v>
      </c>
      <c r="AZ62" s="517">
        <f t="shared" si="65"/>
        <v>0.45738179478932134</v>
      </c>
      <c r="BA62" s="549">
        <v>5196</v>
      </c>
      <c r="BB62" s="515">
        <v>3581</v>
      </c>
      <c r="BC62" s="515">
        <v>2704</v>
      </c>
      <c r="BD62" s="515">
        <v>1068</v>
      </c>
      <c r="BE62" s="515">
        <v>1068</v>
      </c>
      <c r="BF62" s="516">
        <f t="shared" si="66"/>
        <v>0.29824071488411058</v>
      </c>
      <c r="BG62" s="517">
        <f t="shared" si="67"/>
        <v>0.39497041420118345</v>
      </c>
      <c r="BH62" s="549">
        <v>4214</v>
      </c>
      <c r="BI62" s="515">
        <v>2997</v>
      </c>
      <c r="BJ62" s="515">
        <v>2297</v>
      </c>
      <c r="BK62" s="515">
        <v>1070</v>
      </c>
      <c r="BL62" s="515">
        <v>1070</v>
      </c>
      <c r="BM62" s="516">
        <f t="shared" si="68"/>
        <v>0.35702369035702369</v>
      </c>
      <c r="BN62" s="517">
        <f t="shared" si="69"/>
        <v>0.4658249891162386</v>
      </c>
      <c r="BO62" s="549">
        <v>4443</v>
      </c>
      <c r="BP62" s="515">
        <v>3160</v>
      </c>
      <c r="BQ62" s="515">
        <v>2409</v>
      </c>
      <c r="BR62" s="515">
        <v>1169</v>
      </c>
      <c r="BS62" s="515">
        <v>1167</v>
      </c>
      <c r="BT62" s="516">
        <f t="shared" si="70"/>
        <v>0.36993670886075947</v>
      </c>
      <c r="BU62" s="517">
        <f t="shared" si="71"/>
        <v>0.48526359485263593</v>
      </c>
      <c r="BV62" s="549">
        <v>4539</v>
      </c>
      <c r="BW62" s="515">
        <v>3294</v>
      </c>
      <c r="BX62" s="515">
        <v>2610</v>
      </c>
      <c r="BY62" s="515">
        <v>1319</v>
      </c>
      <c r="BZ62" s="515">
        <v>1319</v>
      </c>
      <c r="CA62" s="516">
        <f t="shared" si="72"/>
        <v>0.40042501517911355</v>
      </c>
      <c r="CB62" s="517">
        <f t="shared" si="73"/>
        <v>0.50536398467432952</v>
      </c>
      <c r="CC62" s="549">
        <v>4942</v>
      </c>
      <c r="CD62" s="515">
        <v>3494</v>
      </c>
      <c r="CE62" s="515">
        <v>3260</v>
      </c>
      <c r="CF62" s="515">
        <v>1357</v>
      </c>
      <c r="CG62" s="515">
        <v>1351</v>
      </c>
      <c r="CH62" s="516">
        <f t="shared" si="74"/>
        <v>0.38838008013737835</v>
      </c>
      <c r="CI62" s="517">
        <f t="shared" si="75"/>
        <v>0.41625766871165643</v>
      </c>
      <c r="CJ62" s="549">
        <v>5777</v>
      </c>
      <c r="CK62" s="515">
        <v>4122</v>
      </c>
      <c r="CL62" s="515">
        <v>3558</v>
      </c>
      <c r="CM62" s="515">
        <v>1302</v>
      </c>
      <c r="CN62" s="515">
        <v>1298</v>
      </c>
      <c r="CO62" s="516">
        <f t="shared" si="84"/>
        <v>0.31586608442503639</v>
      </c>
      <c r="CP62" s="516">
        <f t="shared" si="85"/>
        <v>0.36593591905564926</v>
      </c>
      <c r="CQ62" s="516">
        <v>0.36123241145075208</v>
      </c>
      <c r="CR62" s="517">
        <v>0.41849353569421022</v>
      </c>
      <c r="CS62" s="549">
        <v>5704</v>
      </c>
      <c r="CT62" s="515">
        <v>4013</v>
      </c>
      <c r="CU62" s="515">
        <v>3330</v>
      </c>
      <c r="CV62" s="515">
        <v>1076</v>
      </c>
      <c r="CW62" s="515">
        <v>1074</v>
      </c>
      <c r="CX62" s="516">
        <f t="shared" si="78"/>
        <v>0.26812858210814849</v>
      </c>
      <c r="CY62" s="516">
        <f t="shared" si="79"/>
        <v>0.32312312312312313</v>
      </c>
      <c r="CZ62" s="516">
        <v>0.31672065786194864</v>
      </c>
      <c r="DA62" s="517">
        <v>0.38168168168168171</v>
      </c>
      <c r="DB62" s="549">
        <v>6271</v>
      </c>
      <c r="DC62" s="515">
        <v>4233</v>
      </c>
      <c r="DD62" s="515">
        <v>3458</v>
      </c>
      <c r="DE62" s="515">
        <v>1041</v>
      </c>
      <c r="DF62" s="515">
        <v>1038</v>
      </c>
      <c r="DG62" s="516">
        <f t="shared" si="80"/>
        <v>0.24592487597448617</v>
      </c>
      <c r="DH62" s="516">
        <f t="shared" si="81"/>
        <v>0.30104106419895893</v>
      </c>
      <c r="DI62" s="516">
        <v>0.3253012048192771</v>
      </c>
      <c r="DJ62" s="517">
        <v>0.39820705610179297</v>
      </c>
    </row>
    <row r="63" spans="1:114" s="2" customFormat="1" x14ac:dyDescent="0.25">
      <c r="A63" s="519" t="s">
        <v>236</v>
      </c>
      <c r="B63" s="520" t="s">
        <v>247</v>
      </c>
      <c r="C63" s="521" t="s">
        <v>248</v>
      </c>
      <c r="D63" s="571">
        <v>2018</v>
      </c>
      <c r="E63" s="523">
        <v>1607</v>
      </c>
      <c r="F63" s="523">
        <v>1335</v>
      </c>
      <c r="G63" s="523">
        <v>637</v>
      </c>
      <c r="H63" s="523">
        <v>544</v>
      </c>
      <c r="I63" s="524">
        <f t="shared" si="24"/>
        <v>0.39639079029247043</v>
      </c>
      <c r="J63" s="525">
        <f t="shared" si="25"/>
        <v>0.47715355805243448</v>
      </c>
      <c r="K63" s="571">
        <v>1744</v>
      </c>
      <c r="L63" s="523">
        <v>1386</v>
      </c>
      <c r="M63" s="523">
        <v>1093</v>
      </c>
      <c r="N63" s="523">
        <v>588</v>
      </c>
      <c r="O63" s="523">
        <v>518</v>
      </c>
      <c r="P63" s="524">
        <f t="shared" si="56"/>
        <v>0.42424242424242425</v>
      </c>
      <c r="Q63" s="525">
        <f t="shared" si="57"/>
        <v>0.53796889295516925</v>
      </c>
      <c r="R63" s="571">
        <v>1904</v>
      </c>
      <c r="S63" s="523">
        <v>1496</v>
      </c>
      <c r="T63" s="523">
        <v>1220</v>
      </c>
      <c r="U63" s="523">
        <v>641</v>
      </c>
      <c r="V63" s="523">
        <v>541</v>
      </c>
      <c r="W63" s="524">
        <f t="shared" si="28"/>
        <v>0.428475935828877</v>
      </c>
      <c r="X63" s="525">
        <f t="shared" si="29"/>
        <v>0.52540983606557379</v>
      </c>
      <c r="Y63" s="571">
        <v>1480</v>
      </c>
      <c r="Z63" s="523">
        <v>1182</v>
      </c>
      <c r="AA63" s="523">
        <v>968</v>
      </c>
      <c r="AB63" s="523">
        <v>492</v>
      </c>
      <c r="AC63" s="523">
        <v>432</v>
      </c>
      <c r="AD63" s="524">
        <f t="shared" si="58"/>
        <v>0.41624365482233505</v>
      </c>
      <c r="AE63" s="525">
        <f t="shared" si="59"/>
        <v>0.50826446280991733</v>
      </c>
      <c r="AF63" s="571">
        <v>1619</v>
      </c>
      <c r="AG63" s="523">
        <v>1263</v>
      </c>
      <c r="AH63" s="523">
        <v>1048</v>
      </c>
      <c r="AI63" s="523">
        <v>506</v>
      </c>
      <c r="AJ63" s="523">
        <v>463</v>
      </c>
      <c r="AK63" s="524">
        <f t="shared" si="60"/>
        <v>0.40063341250989709</v>
      </c>
      <c r="AL63" s="525">
        <f t="shared" si="61"/>
        <v>0.48282442748091603</v>
      </c>
      <c r="AM63" s="571">
        <v>1555</v>
      </c>
      <c r="AN63" s="523">
        <v>1166</v>
      </c>
      <c r="AO63" s="523">
        <v>984</v>
      </c>
      <c r="AP63" s="523">
        <v>489</v>
      </c>
      <c r="AQ63" s="523">
        <v>424</v>
      </c>
      <c r="AR63" s="524">
        <f t="shared" si="62"/>
        <v>0.41938250428816465</v>
      </c>
      <c r="AS63" s="525">
        <f t="shared" si="63"/>
        <v>0.49695121951219512</v>
      </c>
      <c r="AT63" s="571">
        <v>1567</v>
      </c>
      <c r="AU63" s="523">
        <v>1177</v>
      </c>
      <c r="AV63" s="523">
        <v>952</v>
      </c>
      <c r="AW63" s="523">
        <v>475</v>
      </c>
      <c r="AX63" s="523">
        <v>412</v>
      </c>
      <c r="AY63" s="524">
        <f t="shared" si="64"/>
        <v>0.40356839422259982</v>
      </c>
      <c r="AZ63" s="525">
        <f t="shared" si="65"/>
        <v>0.49894957983193278</v>
      </c>
      <c r="BA63" s="571">
        <v>1499</v>
      </c>
      <c r="BB63" s="523">
        <v>1101</v>
      </c>
      <c r="BC63" s="523">
        <v>971</v>
      </c>
      <c r="BD63" s="523">
        <v>451</v>
      </c>
      <c r="BE63" s="523">
        <v>397</v>
      </c>
      <c r="BF63" s="524">
        <f t="shared" si="66"/>
        <v>0.40962761126248864</v>
      </c>
      <c r="BG63" s="525">
        <f t="shared" si="67"/>
        <v>0.46446961894953653</v>
      </c>
      <c r="BH63" s="571">
        <v>1401</v>
      </c>
      <c r="BI63" s="523">
        <v>1032</v>
      </c>
      <c r="BJ63" s="523">
        <v>899</v>
      </c>
      <c r="BK63" s="523">
        <v>477</v>
      </c>
      <c r="BL63" s="523">
        <v>412</v>
      </c>
      <c r="BM63" s="524">
        <f t="shared" si="68"/>
        <v>0.46220930232558138</v>
      </c>
      <c r="BN63" s="525">
        <f t="shared" si="69"/>
        <v>0.53058954393770852</v>
      </c>
      <c r="BO63" s="571">
        <v>1183</v>
      </c>
      <c r="BP63" s="523">
        <v>925</v>
      </c>
      <c r="BQ63" s="523">
        <v>806</v>
      </c>
      <c r="BR63" s="523">
        <v>430</v>
      </c>
      <c r="BS63" s="523">
        <v>376</v>
      </c>
      <c r="BT63" s="524">
        <f t="shared" si="70"/>
        <v>0.46486486486486489</v>
      </c>
      <c r="BU63" s="525">
        <f t="shared" si="71"/>
        <v>0.53349875930521096</v>
      </c>
      <c r="BV63" s="571">
        <v>1224</v>
      </c>
      <c r="BW63" s="523">
        <v>953</v>
      </c>
      <c r="BX63" s="523">
        <v>843</v>
      </c>
      <c r="BY63" s="523">
        <v>423</v>
      </c>
      <c r="BZ63" s="523">
        <v>365</v>
      </c>
      <c r="CA63" s="524">
        <f t="shared" si="72"/>
        <v>0.44386149003147951</v>
      </c>
      <c r="CB63" s="525">
        <f t="shared" si="73"/>
        <v>0.50177935943060503</v>
      </c>
      <c r="CC63" s="571">
        <v>1301</v>
      </c>
      <c r="CD63" s="523">
        <v>1028</v>
      </c>
      <c r="CE63" s="523">
        <v>984</v>
      </c>
      <c r="CF63" s="523">
        <v>527</v>
      </c>
      <c r="CG63" s="523">
        <v>475</v>
      </c>
      <c r="CH63" s="524">
        <f t="shared" si="74"/>
        <v>0.51264591439688711</v>
      </c>
      <c r="CI63" s="525">
        <f t="shared" si="75"/>
        <v>0.53556910569105687</v>
      </c>
      <c r="CJ63" s="571">
        <v>1659</v>
      </c>
      <c r="CK63" s="523">
        <v>1255</v>
      </c>
      <c r="CL63" s="523">
        <v>1158</v>
      </c>
      <c r="CM63" s="523">
        <v>448</v>
      </c>
      <c r="CN63" s="523">
        <v>402</v>
      </c>
      <c r="CO63" s="524">
        <f t="shared" si="84"/>
        <v>0.35697211155378489</v>
      </c>
      <c r="CP63" s="524">
        <f t="shared" si="85"/>
        <v>0.38687392055267705</v>
      </c>
      <c r="CQ63" s="524">
        <v>0.39601593625498011</v>
      </c>
      <c r="CR63" s="525">
        <v>0.42918825561312607</v>
      </c>
      <c r="CS63" s="571">
        <v>1414</v>
      </c>
      <c r="CT63" s="523">
        <v>1088</v>
      </c>
      <c r="CU63" s="523">
        <v>914</v>
      </c>
      <c r="CV63" s="523">
        <v>366</v>
      </c>
      <c r="CW63" s="523">
        <v>357</v>
      </c>
      <c r="CX63" s="524">
        <f t="shared" si="78"/>
        <v>0.33639705882352944</v>
      </c>
      <c r="CY63" s="524">
        <f t="shared" si="79"/>
        <v>0.40043763676148797</v>
      </c>
      <c r="CZ63" s="524">
        <v>0.39338235294117646</v>
      </c>
      <c r="DA63" s="525">
        <v>0.46827133479212252</v>
      </c>
      <c r="DB63" s="571">
        <v>1572</v>
      </c>
      <c r="DC63" s="523">
        <v>1156</v>
      </c>
      <c r="DD63" s="523">
        <v>999</v>
      </c>
      <c r="DE63" s="523">
        <v>406</v>
      </c>
      <c r="DF63" s="523">
        <v>390</v>
      </c>
      <c r="DG63" s="524">
        <f t="shared" si="80"/>
        <v>0.35121107266435986</v>
      </c>
      <c r="DH63" s="524">
        <f t="shared" si="81"/>
        <v>0.40640640640640641</v>
      </c>
      <c r="DI63" s="524">
        <v>0.43079584775086505</v>
      </c>
      <c r="DJ63" s="525">
        <v>0.49849849849849848</v>
      </c>
    </row>
    <row r="64" spans="1:114" s="2" customFormat="1" x14ac:dyDescent="0.25">
      <c r="A64" s="559" t="s">
        <v>249</v>
      </c>
      <c r="B64" s="497" t="s">
        <v>250</v>
      </c>
      <c r="C64" s="561"/>
      <c r="D64" s="566">
        <v>1925</v>
      </c>
      <c r="E64" s="567">
        <v>1549</v>
      </c>
      <c r="F64" s="567">
        <v>1208</v>
      </c>
      <c r="G64" s="567">
        <v>601</v>
      </c>
      <c r="H64" s="568">
        <v>478</v>
      </c>
      <c r="I64" s="569">
        <f t="shared" si="24"/>
        <v>0.38799225306649449</v>
      </c>
      <c r="J64" s="570">
        <f t="shared" si="25"/>
        <v>0.49751655629139074</v>
      </c>
      <c r="K64" s="566">
        <v>2201</v>
      </c>
      <c r="L64" s="567">
        <v>1731</v>
      </c>
      <c r="M64" s="567">
        <v>1476</v>
      </c>
      <c r="N64" s="567">
        <v>661</v>
      </c>
      <c r="O64" s="568">
        <v>489</v>
      </c>
      <c r="P64" s="569">
        <f t="shared" si="56"/>
        <v>0.38186019641825536</v>
      </c>
      <c r="Q64" s="570">
        <f t="shared" si="57"/>
        <v>0.44783197831978322</v>
      </c>
      <c r="R64" s="566">
        <v>2300</v>
      </c>
      <c r="S64" s="567">
        <v>1772</v>
      </c>
      <c r="T64" s="567">
        <v>1491</v>
      </c>
      <c r="U64" s="567">
        <v>807</v>
      </c>
      <c r="V64" s="568">
        <v>585</v>
      </c>
      <c r="W64" s="569">
        <f t="shared" si="28"/>
        <v>0.4554176072234763</v>
      </c>
      <c r="X64" s="570">
        <f t="shared" si="29"/>
        <v>0.54124748490945673</v>
      </c>
      <c r="Y64" s="566">
        <v>2447</v>
      </c>
      <c r="Z64" s="567">
        <v>1924</v>
      </c>
      <c r="AA64" s="567">
        <v>1640</v>
      </c>
      <c r="AB64" s="567">
        <v>738</v>
      </c>
      <c r="AC64" s="568">
        <v>553</v>
      </c>
      <c r="AD64" s="569">
        <f t="shared" si="58"/>
        <v>0.38357588357588357</v>
      </c>
      <c r="AE64" s="570">
        <f t="shared" si="59"/>
        <v>0.45</v>
      </c>
      <c r="AF64" s="566">
        <v>2377</v>
      </c>
      <c r="AG64" s="567">
        <v>1868</v>
      </c>
      <c r="AH64" s="567">
        <v>1580</v>
      </c>
      <c r="AI64" s="567">
        <v>671</v>
      </c>
      <c r="AJ64" s="568">
        <v>514</v>
      </c>
      <c r="AK64" s="569">
        <f t="shared" si="60"/>
        <v>0.35920770877944325</v>
      </c>
      <c r="AL64" s="570">
        <f t="shared" si="61"/>
        <v>0.42468354430379746</v>
      </c>
      <c r="AM64" s="566">
        <v>2300</v>
      </c>
      <c r="AN64" s="567">
        <v>1823</v>
      </c>
      <c r="AO64" s="567">
        <v>1511</v>
      </c>
      <c r="AP64" s="567">
        <v>704</v>
      </c>
      <c r="AQ64" s="568">
        <v>507</v>
      </c>
      <c r="AR64" s="569">
        <f t="shared" si="62"/>
        <v>0.3861766319253977</v>
      </c>
      <c r="AS64" s="570">
        <f t="shared" si="63"/>
        <v>0.46591661151555264</v>
      </c>
      <c r="AT64" s="566">
        <v>2069</v>
      </c>
      <c r="AU64" s="567">
        <v>1606</v>
      </c>
      <c r="AV64" s="567">
        <v>1331</v>
      </c>
      <c r="AW64" s="567">
        <v>677</v>
      </c>
      <c r="AX64" s="568">
        <v>498</v>
      </c>
      <c r="AY64" s="569">
        <f t="shared" si="64"/>
        <v>0.42154420921544211</v>
      </c>
      <c r="AZ64" s="570">
        <f t="shared" si="65"/>
        <v>0.5086401202103682</v>
      </c>
      <c r="BA64" s="566">
        <v>1972</v>
      </c>
      <c r="BB64" s="567">
        <v>1546</v>
      </c>
      <c r="BC64" s="567">
        <v>1201</v>
      </c>
      <c r="BD64" s="567">
        <v>646</v>
      </c>
      <c r="BE64" s="568">
        <v>484</v>
      </c>
      <c r="BF64" s="569">
        <f t="shared" si="66"/>
        <v>0.41785252263906858</v>
      </c>
      <c r="BG64" s="570">
        <f t="shared" si="67"/>
        <v>0.53788509575353871</v>
      </c>
      <c r="BH64" s="566">
        <v>1774</v>
      </c>
      <c r="BI64" s="567">
        <v>1377</v>
      </c>
      <c r="BJ64" s="567">
        <v>984</v>
      </c>
      <c r="BK64" s="567">
        <v>576</v>
      </c>
      <c r="BL64" s="568">
        <v>444</v>
      </c>
      <c r="BM64" s="569">
        <f t="shared" si="68"/>
        <v>0.41830065359477125</v>
      </c>
      <c r="BN64" s="570">
        <f t="shared" si="69"/>
        <v>0.58536585365853655</v>
      </c>
      <c r="BO64" s="566">
        <v>1712</v>
      </c>
      <c r="BP64" s="567">
        <v>1280</v>
      </c>
      <c r="BQ64" s="567">
        <v>943</v>
      </c>
      <c r="BR64" s="567">
        <v>567</v>
      </c>
      <c r="BS64" s="568">
        <v>468</v>
      </c>
      <c r="BT64" s="569">
        <f t="shared" si="70"/>
        <v>0.44296875000000002</v>
      </c>
      <c r="BU64" s="570">
        <f t="shared" si="71"/>
        <v>0.60127253446447504</v>
      </c>
      <c r="BV64" s="566">
        <v>1676</v>
      </c>
      <c r="BW64" s="567">
        <v>1232</v>
      </c>
      <c r="BX64" s="567">
        <v>927</v>
      </c>
      <c r="BY64" s="567">
        <v>584</v>
      </c>
      <c r="BZ64" s="568">
        <v>478</v>
      </c>
      <c r="CA64" s="569">
        <f t="shared" si="72"/>
        <v>0.47402597402597402</v>
      </c>
      <c r="CB64" s="570">
        <f t="shared" si="73"/>
        <v>0.62998921251348439</v>
      </c>
      <c r="CC64" s="566">
        <v>1553</v>
      </c>
      <c r="CD64" s="567">
        <v>1132</v>
      </c>
      <c r="CE64" s="567">
        <v>1092</v>
      </c>
      <c r="CF64" s="567">
        <v>629</v>
      </c>
      <c r="CG64" s="568">
        <v>473</v>
      </c>
      <c r="CH64" s="569">
        <f t="shared" si="74"/>
        <v>0.55565371024734977</v>
      </c>
      <c r="CI64" s="570">
        <f t="shared" si="75"/>
        <v>0.57600732600732596</v>
      </c>
      <c r="CJ64" s="566">
        <v>1374</v>
      </c>
      <c r="CK64" s="567">
        <v>919</v>
      </c>
      <c r="CL64" s="567">
        <v>796</v>
      </c>
      <c r="CM64" s="567">
        <v>421</v>
      </c>
      <c r="CN64" s="568">
        <v>340</v>
      </c>
      <c r="CO64" s="569">
        <f t="shared" si="84"/>
        <v>0.45810663764961917</v>
      </c>
      <c r="CP64" s="677">
        <f t="shared" si="85"/>
        <v>0.52889447236180909</v>
      </c>
      <c r="CQ64" s="569">
        <v>0.45810663764961917</v>
      </c>
      <c r="CR64" s="570">
        <v>0.52889447236180909</v>
      </c>
      <c r="CS64" s="566">
        <v>1666</v>
      </c>
      <c r="CT64" s="567">
        <v>1061</v>
      </c>
      <c r="CU64" s="567">
        <v>955</v>
      </c>
      <c r="CV64" s="567">
        <v>615</v>
      </c>
      <c r="CW64" s="568">
        <v>477</v>
      </c>
      <c r="CX64" s="569">
        <f t="shared" si="78"/>
        <v>0.57964184731385482</v>
      </c>
      <c r="CY64" s="677">
        <f t="shared" si="79"/>
        <v>0.64397905759162299</v>
      </c>
      <c r="CZ64" s="569">
        <v>0.6757775683317625</v>
      </c>
      <c r="DA64" s="570">
        <v>0.75078534031413613</v>
      </c>
      <c r="DB64" s="566">
        <v>1789</v>
      </c>
      <c r="DC64" s="567">
        <v>1076</v>
      </c>
      <c r="DD64" s="567">
        <v>969</v>
      </c>
      <c r="DE64" s="567">
        <v>650</v>
      </c>
      <c r="DF64" s="568">
        <v>548</v>
      </c>
      <c r="DG64" s="569">
        <f t="shared" si="80"/>
        <v>0.60408921933085502</v>
      </c>
      <c r="DH64" s="677">
        <f t="shared" si="81"/>
        <v>0.6707946336429309</v>
      </c>
      <c r="DI64" s="569">
        <v>0.69330855018587356</v>
      </c>
      <c r="DJ64" s="570">
        <v>0.76986584107327138</v>
      </c>
    </row>
    <row r="65" spans="1:114" s="2" customFormat="1" x14ac:dyDescent="0.25">
      <c r="A65" s="562" t="s">
        <v>249</v>
      </c>
      <c r="B65" s="505" t="s">
        <v>251</v>
      </c>
      <c r="C65" s="564" t="s">
        <v>252</v>
      </c>
      <c r="D65" s="507">
        <v>647</v>
      </c>
      <c r="E65" s="508">
        <v>647</v>
      </c>
      <c r="F65" s="508">
        <v>534</v>
      </c>
      <c r="G65" s="508">
        <v>164</v>
      </c>
      <c r="H65" s="508">
        <v>140</v>
      </c>
      <c r="I65" s="509">
        <f t="shared" si="24"/>
        <v>0.25347758887171562</v>
      </c>
      <c r="J65" s="510">
        <f t="shared" si="25"/>
        <v>0.30711610486891383</v>
      </c>
      <c r="K65" s="507">
        <v>690</v>
      </c>
      <c r="L65" s="508">
        <v>690</v>
      </c>
      <c r="M65" s="508">
        <v>582</v>
      </c>
      <c r="N65" s="508">
        <v>171</v>
      </c>
      <c r="O65" s="508">
        <v>137</v>
      </c>
      <c r="P65" s="509">
        <f t="shared" si="56"/>
        <v>0.24782608695652175</v>
      </c>
      <c r="Q65" s="510">
        <f t="shared" si="57"/>
        <v>0.29381443298969073</v>
      </c>
      <c r="R65" s="507">
        <v>744</v>
      </c>
      <c r="S65" s="508">
        <v>744</v>
      </c>
      <c r="T65" s="508">
        <v>568</v>
      </c>
      <c r="U65" s="508">
        <v>163</v>
      </c>
      <c r="V65" s="508">
        <v>140</v>
      </c>
      <c r="W65" s="509">
        <f t="shared" si="28"/>
        <v>0.21908602150537634</v>
      </c>
      <c r="X65" s="510">
        <f t="shared" si="29"/>
        <v>0.2869718309859155</v>
      </c>
      <c r="Y65" s="507">
        <v>696</v>
      </c>
      <c r="Z65" s="508">
        <v>696</v>
      </c>
      <c r="AA65" s="508">
        <v>520</v>
      </c>
      <c r="AB65" s="508">
        <v>130</v>
      </c>
      <c r="AC65" s="508">
        <v>112</v>
      </c>
      <c r="AD65" s="509">
        <f t="shared" si="58"/>
        <v>0.18678160919540229</v>
      </c>
      <c r="AE65" s="510">
        <f t="shared" si="59"/>
        <v>0.25</v>
      </c>
      <c r="AF65" s="507">
        <v>696</v>
      </c>
      <c r="AG65" s="508">
        <v>692</v>
      </c>
      <c r="AH65" s="508">
        <v>532</v>
      </c>
      <c r="AI65" s="508">
        <v>121</v>
      </c>
      <c r="AJ65" s="508">
        <v>107</v>
      </c>
      <c r="AK65" s="509">
        <f t="shared" si="60"/>
        <v>0.17485549132947978</v>
      </c>
      <c r="AL65" s="510">
        <f t="shared" si="61"/>
        <v>0.22744360902255639</v>
      </c>
      <c r="AM65" s="507">
        <v>681</v>
      </c>
      <c r="AN65" s="508">
        <v>679</v>
      </c>
      <c r="AO65" s="508">
        <v>497</v>
      </c>
      <c r="AP65" s="508">
        <v>138</v>
      </c>
      <c r="AQ65" s="508">
        <v>114</v>
      </c>
      <c r="AR65" s="509">
        <f t="shared" si="62"/>
        <v>0.203240058910162</v>
      </c>
      <c r="AS65" s="510">
        <f t="shared" si="63"/>
        <v>0.27766599597585512</v>
      </c>
      <c r="AT65" s="507">
        <v>610</v>
      </c>
      <c r="AU65" s="508">
        <v>610</v>
      </c>
      <c r="AV65" s="508">
        <v>457</v>
      </c>
      <c r="AW65" s="508">
        <v>122</v>
      </c>
      <c r="AX65" s="508">
        <v>103</v>
      </c>
      <c r="AY65" s="509">
        <f t="shared" si="64"/>
        <v>0.2</v>
      </c>
      <c r="AZ65" s="510">
        <f t="shared" si="65"/>
        <v>0.26695842450765866</v>
      </c>
      <c r="BA65" s="507">
        <v>602</v>
      </c>
      <c r="BB65" s="508">
        <v>600</v>
      </c>
      <c r="BC65" s="508">
        <v>448</v>
      </c>
      <c r="BD65" s="508">
        <v>125</v>
      </c>
      <c r="BE65" s="508">
        <v>102</v>
      </c>
      <c r="BF65" s="509">
        <f t="shared" si="66"/>
        <v>0.20833333333333334</v>
      </c>
      <c r="BG65" s="510">
        <f t="shared" si="67"/>
        <v>0.27901785714285715</v>
      </c>
      <c r="BH65" s="507">
        <v>609</v>
      </c>
      <c r="BI65" s="508">
        <v>609</v>
      </c>
      <c r="BJ65" s="508">
        <v>401</v>
      </c>
      <c r="BK65" s="508">
        <v>123</v>
      </c>
      <c r="BL65" s="508">
        <v>103</v>
      </c>
      <c r="BM65" s="509">
        <f t="shared" si="68"/>
        <v>0.2019704433497537</v>
      </c>
      <c r="BN65" s="510">
        <f t="shared" si="69"/>
        <v>0.30673316708229426</v>
      </c>
      <c r="BO65" s="507">
        <v>606</v>
      </c>
      <c r="BP65" s="508">
        <v>601</v>
      </c>
      <c r="BQ65" s="508">
        <v>433</v>
      </c>
      <c r="BR65" s="508">
        <v>122</v>
      </c>
      <c r="BS65" s="508">
        <v>110</v>
      </c>
      <c r="BT65" s="509">
        <f t="shared" si="70"/>
        <v>0.20299500831946754</v>
      </c>
      <c r="BU65" s="510">
        <f t="shared" si="71"/>
        <v>0.28175519630484991</v>
      </c>
      <c r="BV65" s="507">
        <v>582</v>
      </c>
      <c r="BW65" s="508">
        <v>579</v>
      </c>
      <c r="BX65" s="508">
        <v>421</v>
      </c>
      <c r="BY65" s="508">
        <v>127</v>
      </c>
      <c r="BZ65" s="508">
        <v>109</v>
      </c>
      <c r="CA65" s="509">
        <f t="shared" si="72"/>
        <v>0.21934369602763384</v>
      </c>
      <c r="CB65" s="510">
        <f t="shared" si="73"/>
        <v>0.30166270783847982</v>
      </c>
      <c r="CC65" s="507">
        <v>550</v>
      </c>
      <c r="CD65" s="508">
        <v>548</v>
      </c>
      <c r="CE65" s="508">
        <v>548</v>
      </c>
      <c r="CF65" s="508">
        <v>148</v>
      </c>
      <c r="CG65" s="508">
        <v>109</v>
      </c>
      <c r="CH65" s="509">
        <f t="shared" si="74"/>
        <v>0.27007299270072993</v>
      </c>
      <c r="CI65" s="510">
        <f t="shared" si="75"/>
        <v>0.27007299270072993</v>
      </c>
      <c r="CJ65" s="507">
        <v>707</v>
      </c>
      <c r="CK65" s="508">
        <v>698</v>
      </c>
      <c r="CL65" s="508">
        <v>592</v>
      </c>
      <c r="CM65" s="508">
        <v>176</v>
      </c>
      <c r="CN65" s="508">
        <v>148</v>
      </c>
      <c r="CO65" s="509">
        <f t="shared" si="84"/>
        <v>0.25214899713467048</v>
      </c>
      <c r="CP65" s="509">
        <f t="shared" si="85"/>
        <v>0.29729729729729731</v>
      </c>
      <c r="CQ65" s="509">
        <v>0.25214899713467048</v>
      </c>
      <c r="CR65" s="510">
        <v>0.29729729729729731</v>
      </c>
      <c r="CS65" s="507">
        <v>772</v>
      </c>
      <c r="CT65" s="508">
        <v>703</v>
      </c>
      <c r="CU65" s="508">
        <v>559</v>
      </c>
      <c r="CV65" s="508">
        <v>266</v>
      </c>
      <c r="CW65" s="508">
        <v>220</v>
      </c>
      <c r="CX65" s="509">
        <f t="shared" si="78"/>
        <v>0.3783783783783784</v>
      </c>
      <c r="CY65" s="509">
        <f t="shared" si="79"/>
        <v>0.47584973166368516</v>
      </c>
      <c r="CZ65" s="509">
        <v>0.3783783783783784</v>
      </c>
      <c r="DA65" s="510">
        <v>0.47584973166368516</v>
      </c>
      <c r="DB65" s="507">
        <v>816</v>
      </c>
      <c r="DC65" s="508">
        <v>695</v>
      </c>
      <c r="DD65" s="508">
        <v>564</v>
      </c>
      <c r="DE65" s="508">
        <v>310</v>
      </c>
      <c r="DF65" s="508">
        <v>237</v>
      </c>
      <c r="DG65" s="509">
        <f t="shared" si="80"/>
        <v>0.4460431654676259</v>
      </c>
      <c r="DH65" s="509">
        <f t="shared" si="81"/>
        <v>0.54964539007092195</v>
      </c>
      <c r="DI65" s="509">
        <v>0.4460431654676259</v>
      </c>
      <c r="DJ65" s="510">
        <v>0.54964539007092195</v>
      </c>
    </row>
    <row r="66" spans="1:114" s="2" customFormat="1" x14ac:dyDescent="0.25">
      <c r="A66" s="511" t="s">
        <v>249</v>
      </c>
      <c r="B66" s="512" t="s">
        <v>253</v>
      </c>
      <c r="C66" s="513" t="s">
        <v>254</v>
      </c>
      <c r="D66" s="514">
        <v>601</v>
      </c>
      <c r="E66" s="515">
        <v>555</v>
      </c>
      <c r="F66" s="515">
        <v>474</v>
      </c>
      <c r="G66" s="515">
        <v>368</v>
      </c>
      <c r="H66" s="515">
        <v>225</v>
      </c>
      <c r="I66" s="516">
        <f t="shared" si="24"/>
        <v>0.66306306306306306</v>
      </c>
      <c r="J66" s="517">
        <f t="shared" si="25"/>
        <v>0.77637130801687759</v>
      </c>
      <c r="K66" s="514">
        <v>788</v>
      </c>
      <c r="L66" s="515">
        <v>701</v>
      </c>
      <c r="M66" s="515">
        <v>661</v>
      </c>
      <c r="N66" s="515">
        <v>400</v>
      </c>
      <c r="O66" s="515">
        <v>222</v>
      </c>
      <c r="P66" s="516">
        <f t="shared" si="56"/>
        <v>0.57061340941512129</v>
      </c>
      <c r="Q66" s="517">
        <f t="shared" si="57"/>
        <v>0.60514372163388808</v>
      </c>
      <c r="R66" s="514">
        <v>825</v>
      </c>
      <c r="S66" s="515">
        <v>736</v>
      </c>
      <c r="T66" s="515">
        <v>691</v>
      </c>
      <c r="U66" s="515">
        <v>510</v>
      </c>
      <c r="V66" s="515">
        <v>329</v>
      </c>
      <c r="W66" s="516">
        <f t="shared" si="28"/>
        <v>0.69293478260869568</v>
      </c>
      <c r="X66" s="517">
        <f t="shared" si="29"/>
        <v>0.73806078147612153</v>
      </c>
      <c r="Y66" s="514">
        <v>995</v>
      </c>
      <c r="Z66" s="515">
        <v>873</v>
      </c>
      <c r="AA66" s="515">
        <v>799</v>
      </c>
      <c r="AB66" s="515">
        <v>476</v>
      </c>
      <c r="AC66" s="515">
        <v>305</v>
      </c>
      <c r="AD66" s="516">
        <f t="shared" si="58"/>
        <v>0.54524627720504004</v>
      </c>
      <c r="AE66" s="517">
        <f t="shared" si="59"/>
        <v>0.5957446808510638</v>
      </c>
      <c r="AF66" s="514">
        <v>949</v>
      </c>
      <c r="AG66" s="515">
        <v>794</v>
      </c>
      <c r="AH66" s="515">
        <v>718</v>
      </c>
      <c r="AI66" s="515">
        <v>430</v>
      </c>
      <c r="AJ66" s="515">
        <v>276</v>
      </c>
      <c r="AK66" s="516">
        <f t="shared" si="60"/>
        <v>0.54156171284634758</v>
      </c>
      <c r="AL66" s="517">
        <f t="shared" si="61"/>
        <v>0.59888579387186625</v>
      </c>
      <c r="AM66" s="514">
        <v>926</v>
      </c>
      <c r="AN66" s="515">
        <v>776</v>
      </c>
      <c r="AO66" s="515">
        <v>675</v>
      </c>
      <c r="AP66" s="515">
        <v>415</v>
      </c>
      <c r="AQ66" s="515">
        <v>272</v>
      </c>
      <c r="AR66" s="516">
        <f t="shared" si="62"/>
        <v>0.53479381443298968</v>
      </c>
      <c r="AS66" s="517">
        <f t="shared" si="63"/>
        <v>0.61481481481481481</v>
      </c>
      <c r="AT66" s="514">
        <v>854</v>
      </c>
      <c r="AU66" s="515">
        <v>731</v>
      </c>
      <c r="AV66" s="515">
        <v>637</v>
      </c>
      <c r="AW66" s="515">
        <v>409</v>
      </c>
      <c r="AX66" s="515">
        <v>247</v>
      </c>
      <c r="AY66" s="516">
        <f t="shared" si="64"/>
        <v>0.55950752393980852</v>
      </c>
      <c r="AZ66" s="517">
        <f t="shared" si="65"/>
        <v>0.64207221350078492</v>
      </c>
      <c r="BA66" s="514">
        <v>831</v>
      </c>
      <c r="BB66" s="515">
        <v>727</v>
      </c>
      <c r="BC66" s="515">
        <v>629</v>
      </c>
      <c r="BD66" s="515">
        <v>406</v>
      </c>
      <c r="BE66" s="515">
        <v>251</v>
      </c>
      <c r="BF66" s="516">
        <f t="shared" si="66"/>
        <v>0.55845942228335621</v>
      </c>
      <c r="BG66" s="517">
        <f t="shared" si="67"/>
        <v>0.64546899841017491</v>
      </c>
      <c r="BH66" s="514">
        <v>679</v>
      </c>
      <c r="BI66" s="515">
        <v>576</v>
      </c>
      <c r="BJ66" s="515">
        <v>440</v>
      </c>
      <c r="BK66" s="515">
        <v>323</v>
      </c>
      <c r="BL66" s="515">
        <v>200</v>
      </c>
      <c r="BM66" s="516">
        <f t="shared" si="68"/>
        <v>0.56076388888888884</v>
      </c>
      <c r="BN66" s="517">
        <f t="shared" si="69"/>
        <v>0.73409090909090913</v>
      </c>
      <c r="BO66" s="514">
        <v>662</v>
      </c>
      <c r="BP66" s="515">
        <v>563</v>
      </c>
      <c r="BQ66" s="515">
        <v>457</v>
      </c>
      <c r="BR66" s="515">
        <v>348</v>
      </c>
      <c r="BS66" s="515">
        <v>226</v>
      </c>
      <c r="BT66" s="516">
        <f t="shared" si="70"/>
        <v>0.61811722912966249</v>
      </c>
      <c r="BU66" s="517">
        <f t="shared" si="71"/>
        <v>0.76148796498905913</v>
      </c>
      <c r="BV66" s="514">
        <v>658</v>
      </c>
      <c r="BW66" s="515">
        <v>550</v>
      </c>
      <c r="BX66" s="515">
        <v>456</v>
      </c>
      <c r="BY66" s="515">
        <v>347</v>
      </c>
      <c r="BZ66" s="515">
        <v>224</v>
      </c>
      <c r="CA66" s="516">
        <f t="shared" si="72"/>
        <v>0.63090909090909086</v>
      </c>
      <c r="CB66" s="517">
        <f t="shared" si="73"/>
        <v>0.76096491228070173</v>
      </c>
      <c r="CC66" s="514">
        <v>661</v>
      </c>
      <c r="CD66" s="515">
        <v>571</v>
      </c>
      <c r="CE66" s="515">
        <v>570</v>
      </c>
      <c r="CF66" s="515">
        <v>408</v>
      </c>
      <c r="CG66" s="515">
        <v>237</v>
      </c>
      <c r="CH66" s="516">
        <f t="shared" si="74"/>
        <v>0.71453590192644478</v>
      </c>
      <c r="CI66" s="517">
        <f t="shared" si="75"/>
        <v>0.71578947368421053</v>
      </c>
      <c r="CJ66" s="514">
        <v>667</v>
      </c>
      <c r="CK66" s="515">
        <v>572</v>
      </c>
      <c r="CL66" s="515">
        <v>497</v>
      </c>
      <c r="CM66" s="515">
        <v>348</v>
      </c>
      <c r="CN66" s="515">
        <v>192</v>
      </c>
      <c r="CO66" s="516">
        <f t="shared" si="84"/>
        <v>0.60839160839160844</v>
      </c>
      <c r="CP66" s="516">
        <f t="shared" si="85"/>
        <v>0.7002012072434608</v>
      </c>
      <c r="CQ66" s="516">
        <v>0.60839160839160844</v>
      </c>
      <c r="CR66" s="517">
        <v>0.7002012072434608</v>
      </c>
      <c r="CS66" s="514">
        <v>894</v>
      </c>
      <c r="CT66" s="515">
        <v>705</v>
      </c>
      <c r="CU66" s="515">
        <v>666</v>
      </c>
      <c r="CV66" s="515">
        <v>460</v>
      </c>
      <c r="CW66" s="515">
        <v>259</v>
      </c>
      <c r="CX66" s="516">
        <f t="shared" si="78"/>
        <v>0.65248226950354615</v>
      </c>
      <c r="CY66" s="516">
        <f t="shared" si="79"/>
        <v>0.69069069069069067</v>
      </c>
      <c r="CZ66" s="516">
        <v>0.8113475177304964</v>
      </c>
      <c r="DA66" s="517">
        <v>0.85885885885885882</v>
      </c>
      <c r="DB66" s="514">
        <v>973</v>
      </c>
      <c r="DC66" s="515">
        <v>770</v>
      </c>
      <c r="DD66" s="515">
        <v>728</v>
      </c>
      <c r="DE66" s="515">
        <v>501</v>
      </c>
      <c r="DF66" s="515">
        <v>312</v>
      </c>
      <c r="DG66" s="516">
        <f t="shared" si="80"/>
        <v>0.6506493506493507</v>
      </c>
      <c r="DH66" s="516">
        <f t="shared" si="81"/>
        <v>0.68818681318681318</v>
      </c>
      <c r="DI66" s="516">
        <v>0.78701298701298705</v>
      </c>
      <c r="DJ66" s="517">
        <v>0.83241758241758246</v>
      </c>
    </row>
    <row r="67" spans="1:114" s="2" customFormat="1" x14ac:dyDescent="0.25">
      <c r="A67" s="519" t="s">
        <v>249</v>
      </c>
      <c r="B67" s="520" t="s">
        <v>255</v>
      </c>
      <c r="C67" s="521" t="s">
        <v>256</v>
      </c>
      <c r="D67" s="522">
        <v>677</v>
      </c>
      <c r="E67" s="523">
        <v>677</v>
      </c>
      <c r="F67" s="523">
        <v>480</v>
      </c>
      <c r="G67" s="523">
        <v>164</v>
      </c>
      <c r="H67" s="523">
        <v>116</v>
      </c>
      <c r="I67" s="524">
        <f t="shared" si="24"/>
        <v>0.24224519940915806</v>
      </c>
      <c r="J67" s="525">
        <f t="shared" si="25"/>
        <v>0.34166666666666667</v>
      </c>
      <c r="K67" s="522">
        <v>723</v>
      </c>
      <c r="L67" s="523">
        <v>723</v>
      </c>
      <c r="M67" s="523">
        <v>543</v>
      </c>
      <c r="N67" s="523">
        <v>189</v>
      </c>
      <c r="O67" s="523">
        <v>131</v>
      </c>
      <c r="P67" s="524">
        <f t="shared" si="56"/>
        <v>0.26141078838174275</v>
      </c>
      <c r="Q67" s="525">
        <f t="shared" si="57"/>
        <v>0.34806629834254144</v>
      </c>
      <c r="R67" s="522">
        <v>731</v>
      </c>
      <c r="S67" s="523">
        <v>731</v>
      </c>
      <c r="T67" s="523">
        <v>577</v>
      </c>
      <c r="U67" s="523">
        <v>229</v>
      </c>
      <c r="V67" s="523">
        <v>119</v>
      </c>
      <c r="W67" s="524">
        <f t="shared" si="28"/>
        <v>0.31326949384404923</v>
      </c>
      <c r="X67" s="525">
        <f t="shared" si="29"/>
        <v>0.39688041594454071</v>
      </c>
      <c r="Y67" s="522">
        <v>756</v>
      </c>
      <c r="Z67" s="523">
        <v>756</v>
      </c>
      <c r="AA67" s="523">
        <v>646</v>
      </c>
      <c r="AB67" s="523">
        <v>210</v>
      </c>
      <c r="AC67" s="523">
        <v>136</v>
      </c>
      <c r="AD67" s="524">
        <f t="shared" si="58"/>
        <v>0.27777777777777779</v>
      </c>
      <c r="AE67" s="525">
        <f t="shared" si="59"/>
        <v>0.32507739938080493</v>
      </c>
      <c r="AF67" s="522">
        <v>732</v>
      </c>
      <c r="AG67" s="523">
        <v>732</v>
      </c>
      <c r="AH67" s="523">
        <v>602</v>
      </c>
      <c r="AI67" s="523">
        <v>184</v>
      </c>
      <c r="AJ67" s="523">
        <v>132</v>
      </c>
      <c r="AK67" s="524">
        <f t="shared" si="60"/>
        <v>0.25136612021857924</v>
      </c>
      <c r="AL67" s="525">
        <f t="shared" si="61"/>
        <v>0.30564784053156147</v>
      </c>
      <c r="AM67" s="522">
        <v>693</v>
      </c>
      <c r="AN67" s="523">
        <v>693</v>
      </c>
      <c r="AO67" s="523">
        <v>588</v>
      </c>
      <c r="AP67" s="523">
        <v>212</v>
      </c>
      <c r="AQ67" s="523">
        <v>124</v>
      </c>
      <c r="AR67" s="524">
        <f t="shared" si="62"/>
        <v>0.30591630591630592</v>
      </c>
      <c r="AS67" s="525">
        <f t="shared" si="63"/>
        <v>0.36054421768707484</v>
      </c>
      <c r="AT67" s="522">
        <v>605</v>
      </c>
      <c r="AU67" s="523">
        <v>605</v>
      </c>
      <c r="AV67" s="523">
        <v>500</v>
      </c>
      <c r="AW67" s="523">
        <v>212</v>
      </c>
      <c r="AX67" s="523">
        <v>151</v>
      </c>
      <c r="AY67" s="524">
        <f t="shared" si="64"/>
        <v>0.35041322314049589</v>
      </c>
      <c r="AZ67" s="525">
        <f t="shared" si="65"/>
        <v>0.42399999999999999</v>
      </c>
      <c r="BA67" s="522">
        <v>539</v>
      </c>
      <c r="BB67" s="523">
        <v>539</v>
      </c>
      <c r="BC67" s="523">
        <v>365</v>
      </c>
      <c r="BD67" s="523">
        <v>176</v>
      </c>
      <c r="BE67" s="523">
        <v>133</v>
      </c>
      <c r="BF67" s="524">
        <f t="shared" si="66"/>
        <v>0.32653061224489793</v>
      </c>
      <c r="BG67" s="525">
        <f t="shared" si="67"/>
        <v>0.48219178082191783</v>
      </c>
      <c r="BH67" s="522">
        <v>486</v>
      </c>
      <c r="BI67" s="523">
        <v>486</v>
      </c>
      <c r="BJ67" s="523">
        <v>350</v>
      </c>
      <c r="BK67" s="523">
        <v>203</v>
      </c>
      <c r="BL67" s="523">
        <v>142</v>
      </c>
      <c r="BM67" s="524">
        <f t="shared" si="68"/>
        <v>0.41769547325102879</v>
      </c>
      <c r="BN67" s="525">
        <f t="shared" si="69"/>
        <v>0.57999999999999996</v>
      </c>
      <c r="BO67" s="522">
        <v>444</v>
      </c>
      <c r="BP67" s="523">
        <v>444</v>
      </c>
      <c r="BQ67" s="523">
        <v>289</v>
      </c>
      <c r="BR67" s="523">
        <v>169</v>
      </c>
      <c r="BS67" s="523">
        <v>134</v>
      </c>
      <c r="BT67" s="524">
        <f t="shared" si="70"/>
        <v>0.38063063063063063</v>
      </c>
      <c r="BU67" s="525">
        <f t="shared" si="71"/>
        <v>0.58477508650519028</v>
      </c>
      <c r="BV67" s="522">
        <v>436</v>
      </c>
      <c r="BW67" s="523">
        <v>435</v>
      </c>
      <c r="BX67" s="523">
        <v>297</v>
      </c>
      <c r="BY67" s="523">
        <v>194</v>
      </c>
      <c r="BZ67" s="523">
        <v>145</v>
      </c>
      <c r="CA67" s="524">
        <f t="shared" si="72"/>
        <v>0.4459770114942529</v>
      </c>
      <c r="CB67" s="525">
        <f t="shared" si="73"/>
        <v>0.65319865319865322</v>
      </c>
      <c r="CC67" s="522">
        <v>342</v>
      </c>
      <c r="CD67" s="523">
        <v>342</v>
      </c>
      <c r="CE67" s="523">
        <v>297</v>
      </c>
      <c r="CF67" s="523">
        <v>161</v>
      </c>
      <c r="CG67" s="523">
        <v>128</v>
      </c>
      <c r="CH67" s="524">
        <f t="shared" si="74"/>
        <v>0.47076023391812866</v>
      </c>
      <c r="CI67" s="525">
        <f t="shared" si="75"/>
        <v>0.54208754208754206</v>
      </c>
      <c r="CJ67" s="522" t="s">
        <v>67</v>
      </c>
      <c r="CK67" s="523" t="s">
        <v>67</v>
      </c>
      <c r="CL67" s="523" t="s">
        <v>67</v>
      </c>
      <c r="CM67" s="523" t="s">
        <v>67</v>
      </c>
      <c r="CN67" s="523" t="s">
        <v>67</v>
      </c>
      <c r="CO67" s="524" t="s">
        <v>67</v>
      </c>
      <c r="CP67" s="524" t="s">
        <v>67</v>
      </c>
      <c r="CQ67" s="524" t="s">
        <v>67</v>
      </c>
      <c r="CR67" s="525" t="s">
        <v>67</v>
      </c>
      <c r="CS67" s="522" t="s">
        <v>67</v>
      </c>
      <c r="CT67" s="523" t="s">
        <v>67</v>
      </c>
      <c r="CU67" s="523" t="s">
        <v>67</v>
      </c>
      <c r="CV67" s="523" t="s">
        <v>67</v>
      </c>
      <c r="CW67" s="523" t="s">
        <v>67</v>
      </c>
      <c r="CX67" s="524" t="s">
        <v>67</v>
      </c>
      <c r="CY67" s="524" t="s">
        <v>67</v>
      </c>
      <c r="CZ67" s="524" t="s">
        <v>67</v>
      </c>
      <c r="DA67" s="525" t="s">
        <v>67</v>
      </c>
      <c r="DB67" s="522" t="s">
        <v>67</v>
      </c>
      <c r="DC67" s="523" t="s">
        <v>67</v>
      </c>
      <c r="DD67" s="523" t="s">
        <v>67</v>
      </c>
      <c r="DE67" s="523" t="s">
        <v>67</v>
      </c>
      <c r="DF67" s="523" t="s">
        <v>67</v>
      </c>
      <c r="DG67" s="524" t="s">
        <v>67</v>
      </c>
      <c r="DH67" s="524" t="s">
        <v>67</v>
      </c>
      <c r="DI67" s="524" t="s">
        <v>67</v>
      </c>
      <c r="DJ67" s="525" t="s">
        <v>67</v>
      </c>
    </row>
    <row r="68" spans="1:114" s="2" customFormat="1" x14ac:dyDescent="0.25">
      <c r="A68" s="559" t="s">
        <v>556</v>
      </c>
      <c r="B68" s="497" t="s">
        <v>257</v>
      </c>
      <c r="C68" s="561"/>
      <c r="D68" s="566">
        <v>11109</v>
      </c>
      <c r="E68" s="567">
        <v>8407</v>
      </c>
      <c r="F68" s="567">
        <v>7729</v>
      </c>
      <c r="G68" s="567">
        <v>3192</v>
      </c>
      <c r="H68" s="568">
        <v>2842</v>
      </c>
      <c r="I68" s="569">
        <f t="shared" si="24"/>
        <v>0.37968359700249793</v>
      </c>
      <c r="J68" s="570">
        <f t="shared" si="25"/>
        <v>0.4129900375210247</v>
      </c>
      <c r="K68" s="566">
        <v>13242</v>
      </c>
      <c r="L68" s="567">
        <v>9755</v>
      </c>
      <c r="M68" s="567">
        <v>8977</v>
      </c>
      <c r="N68" s="567">
        <v>3591</v>
      </c>
      <c r="O68" s="568">
        <v>3390</v>
      </c>
      <c r="P68" s="569">
        <f t="shared" si="56"/>
        <v>0.36811891337775499</v>
      </c>
      <c r="Q68" s="570">
        <f t="shared" si="57"/>
        <v>0.40002227915784783</v>
      </c>
      <c r="R68" s="566">
        <v>14558</v>
      </c>
      <c r="S68" s="567">
        <v>10790</v>
      </c>
      <c r="T68" s="567">
        <v>9829</v>
      </c>
      <c r="U68" s="567">
        <v>3505</v>
      </c>
      <c r="V68" s="568">
        <v>3410</v>
      </c>
      <c r="W68" s="569">
        <f t="shared" si="28"/>
        <v>0.32483781278962004</v>
      </c>
      <c r="X68" s="570">
        <f t="shared" si="29"/>
        <v>0.35659782276935598</v>
      </c>
      <c r="Y68" s="566">
        <v>13424</v>
      </c>
      <c r="Z68" s="567">
        <v>9838</v>
      </c>
      <c r="AA68" s="567">
        <v>8927</v>
      </c>
      <c r="AB68" s="567">
        <v>3234</v>
      </c>
      <c r="AC68" s="568">
        <v>2971</v>
      </c>
      <c r="AD68" s="569">
        <f t="shared" si="58"/>
        <v>0.32872535068103276</v>
      </c>
      <c r="AE68" s="570">
        <f t="shared" si="59"/>
        <v>0.36227175982973003</v>
      </c>
      <c r="AF68" s="566">
        <v>12239</v>
      </c>
      <c r="AG68" s="567">
        <v>8985</v>
      </c>
      <c r="AH68" s="567">
        <v>8218</v>
      </c>
      <c r="AI68" s="567">
        <v>2977</v>
      </c>
      <c r="AJ68" s="568">
        <v>2928</v>
      </c>
      <c r="AK68" s="569">
        <f t="shared" si="60"/>
        <v>0.33132999443516975</v>
      </c>
      <c r="AL68" s="570">
        <f t="shared" si="61"/>
        <v>0.36225358968118765</v>
      </c>
      <c r="AM68" s="566">
        <v>11332</v>
      </c>
      <c r="AN68" s="567">
        <v>8275</v>
      </c>
      <c r="AO68" s="567">
        <v>7272</v>
      </c>
      <c r="AP68" s="567">
        <v>2896</v>
      </c>
      <c r="AQ68" s="568">
        <v>2704</v>
      </c>
      <c r="AR68" s="569">
        <f t="shared" si="62"/>
        <v>0.34996978851963745</v>
      </c>
      <c r="AS68" s="570">
        <f t="shared" si="63"/>
        <v>0.39823982398239827</v>
      </c>
      <c r="AT68" s="566">
        <v>10288</v>
      </c>
      <c r="AU68" s="567">
        <v>7490</v>
      </c>
      <c r="AV68" s="567">
        <v>6644</v>
      </c>
      <c r="AW68" s="567">
        <v>2591</v>
      </c>
      <c r="AX68" s="568">
        <v>2419</v>
      </c>
      <c r="AY68" s="569">
        <f t="shared" si="64"/>
        <v>0.34592790387182909</v>
      </c>
      <c r="AZ68" s="570">
        <f t="shared" si="65"/>
        <v>0.38997591812161347</v>
      </c>
      <c r="BA68" s="566">
        <v>9589</v>
      </c>
      <c r="BB68" s="567">
        <v>6955</v>
      </c>
      <c r="BC68" s="567">
        <v>6092</v>
      </c>
      <c r="BD68" s="567">
        <v>2372</v>
      </c>
      <c r="BE68" s="568">
        <v>2290</v>
      </c>
      <c r="BF68" s="569">
        <f t="shared" si="66"/>
        <v>0.34104960460100647</v>
      </c>
      <c r="BG68" s="570">
        <f t="shared" si="67"/>
        <v>0.38936309914642153</v>
      </c>
      <c r="BH68" s="566">
        <v>8723</v>
      </c>
      <c r="BI68" s="567">
        <v>6342</v>
      </c>
      <c r="BJ68" s="567">
        <v>5611</v>
      </c>
      <c r="BK68" s="567">
        <v>2394</v>
      </c>
      <c r="BL68" s="568">
        <v>2293</v>
      </c>
      <c r="BM68" s="569">
        <f t="shared" si="68"/>
        <v>0.37748344370860926</v>
      </c>
      <c r="BN68" s="570">
        <f t="shared" si="69"/>
        <v>0.42666191409730886</v>
      </c>
      <c r="BO68" s="566">
        <v>8835</v>
      </c>
      <c r="BP68" s="567">
        <v>6437</v>
      </c>
      <c r="BQ68" s="567">
        <v>5693</v>
      </c>
      <c r="BR68" s="567">
        <v>2476</v>
      </c>
      <c r="BS68" s="568">
        <v>2408</v>
      </c>
      <c r="BT68" s="569">
        <f t="shared" si="70"/>
        <v>0.3846512350473823</v>
      </c>
      <c r="BU68" s="570">
        <f t="shared" si="71"/>
        <v>0.43492007728789744</v>
      </c>
      <c r="BV68" s="566">
        <v>9138</v>
      </c>
      <c r="BW68" s="567">
        <v>6366</v>
      </c>
      <c r="BX68" s="567">
        <v>5632</v>
      </c>
      <c r="BY68" s="567">
        <v>2541</v>
      </c>
      <c r="BZ68" s="568">
        <v>2473</v>
      </c>
      <c r="CA68" s="569">
        <f t="shared" si="72"/>
        <v>0.39915174363807726</v>
      </c>
      <c r="CB68" s="570">
        <f t="shared" si="73"/>
        <v>0.451171875</v>
      </c>
      <c r="CC68" s="566">
        <v>8239</v>
      </c>
      <c r="CD68" s="567">
        <v>5675</v>
      </c>
      <c r="CE68" s="567">
        <v>4839</v>
      </c>
      <c r="CF68" s="567">
        <v>2587</v>
      </c>
      <c r="CG68" s="568">
        <v>2555</v>
      </c>
      <c r="CH68" s="569">
        <f t="shared" si="74"/>
        <v>0.45585903083700441</v>
      </c>
      <c r="CI68" s="570">
        <f t="shared" si="75"/>
        <v>0.53461458979127918</v>
      </c>
      <c r="CJ68" s="566">
        <v>9511</v>
      </c>
      <c r="CK68" s="567">
        <v>6582</v>
      </c>
      <c r="CL68" s="567">
        <v>5494</v>
      </c>
      <c r="CM68" s="567">
        <v>2631</v>
      </c>
      <c r="CN68" s="568">
        <v>2579</v>
      </c>
      <c r="CO68" s="569">
        <f t="shared" si="84"/>
        <v>0.39972652689152233</v>
      </c>
      <c r="CP68" s="677">
        <f t="shared" si="85"/>
        <v>0.47888605751729157</v>
      </c>
      <c r="CQ68" s="569">
        <v>0.51078699483439682</v>
      </c>
      <c r="CR68" s="570">
        <v>0.61194029850746268</v>
      </c>
      <c r="CS68" s="566">
        <v>9335</v>
      </c>
      <c r="CT68" s="567">
        <v>6319</v>
      </c>
      <c r="CU68" s="567">
        <v>5355</v>
      </c>
      <c r="CV68" s="567">
        <v>2552</v>
      </c>
      <c r="CW68" s="568">
        <v>2457</v>
      </c>
      <c r="CX68" s="569">
        <f t="shared" ref="CX68:CX74" si="86">CV68/CT68</f>
        <v>0.40386137047001108</v>
      </c>
      <c r="CY68" s="677">
        <f t="shared" ref="CY68:CY74" si="87">CV68/CU68</f>
        <v>0.47656395891690007</v>
      </c>
      <c r="CZ68" s="569">
        <v>0.53172970406709918</v>
      </c>
      <c r="DA68" s="570">
        <v>0.62745098039215685</v>
      </c>
      <c r="DB68" s="566">
        <v>11691</v>
      </c>
      <c r="DC68" s="567">
        <v>7659</v>
      </c>
      <c r="DD68" s="567">
        <v>6532</v>
      </c>
      <c r="DE68" s="567">
        <v>2885</v>
      </c>
      <c r="DF68" s="568">
        <v>2768</v>
      </c>
      <c r="DG68" s="569">
        <f t="shared" ref="DG68:DG74" si="88">DE68/DC68</f>
        <v>0.37668102885494192</v>
      </c>
      <c r="DH68" s="677">
        <f t="shared" ref="DH68:DH74" si="89">DE68/DD68</f>
        <v>0.44167176974892836</v>
      </c>
      <c r="DI68" s="569">
        <v>0.50110980545763151</v>
      </c>
      <c r="DJ68" s="570">
        <v>0.58756889161053272</v>
      </c>
    </row>
    <row r="69" spans="1:114" s="2" customFormat="1" x14ac:dyDescent="0.25">
      <c r="A69" s="562" t="s">
        <v>556</v>
      </c>
      <c r="B69" s="505" t="s">
        <v>258</v>
      </c>
      <c r="C69" s="564" t="s">
        <v>219</v>
      </c>
      <c r="D69" s="507">
        <v>1514</v>
      </c>
      <c r="E69" s="508">
        <v>1245</v>
      </c>
      <c r="F69" s="508">
        <v>1140</v>
      </c>
      <c r="G69" s="508">
        <v>310</v>
      </c>
      <c r="H69" s="508">
        <v>257</v>
      </c>
      <c r="I69" s="509">
        <f t="shared" si="24"/>
        <v>0.24899598393574296</v>
      </c>
      <c r="J69" s="510">
        <f t="shared" si="25"/>
        <v>0.27192982456140352</v>
      </c>
      <c r="K69" s="507">
        <v>2070</v>
      </c>
      <c r="L69" s="508">
        <v>1709</v>
      </c>
      <c r="M69" s="508">
        <v>1502</v>
      </c>
      <c r="N69" s="508">
        <v>513</v>
      </c>
      <c r="O69" s="508">
        <v>448</v>
      </c>
      <c r="P69" s="509">
        <f t="shared" si="56"/>
        <v>0.30017554125219426</v>
      </c>
      <c r="Q69" s="510">
        <f t="shared" si="57"/>
        <v>0.3415446071904128</v>
      </c>
      <c r="R69" s="507">
        <v>2453</v>
      </c>
      <c r="S69" s="508">
        <v>2048</v>
      </c>
      <c r="T69" s="508">
        <v>1673</v>
      </c>
      <c r="U69" s="508">
        <v>504</v>
      </c>
      <c r="V69" s="508">
        <v>467</v>
      </c>
      <c r="W69" s="509">
        <f t="shared" si="28"/>
        <v>0.24609375</v>
      </c>
      <c r="X69" s="510">
        <f t="shared" si="29"/>
        <v>0.30125523012552302</v>
      </c>
      <c r="Y69" s="507">
        <v>2381</v>
      </c>
      <c r="Z69" s="508">
        <v>1988</v>
      </c>
      <c r="AA69" s="508">
        <v>1671</v>
      </c>
      <c r="AB69" s="508">
        <v>449</v>
      </c>
      <c r="AC69" s="508">
        <v>421</v>
      </c>
      <c r="AD69" s="509">
        <f t="shared" si="58"/>
        <v>0.22585513078470826</v>
      </c>
      <c r="AE69" s="510">
        <f t="shared" si="59"/>
        <v>0.26870137642130459</v>
      </c>
      <c r="AF69" s="507">
        <v>2215</v>
      </c>
      <c r="AG69" s="508">
        <v>1847</v>
      </c>
      <c r="AH69" s="508">
        <v>1513</v>
      </c>
      <c r="AI69" s="508">
        <v>409</v>
      </c>
      <c r="AJ69" s="508">
        <v>376</v>
      </c>
      <c r="AK69" s="509">
        <f t="shared" si="60"/>
        <v>0.22144017325392529</v>
      </c>
      <c r="AL69" s="510">
        <f t="shared" si="61"/>
        <v>0.27032385988103108</v>
      </c>
      <c r="AM69" s="507">
        <v>2244</v>
      </c>
      <c r="AN69" s="508">
        <v>1866</v>
      </c>
      <c r="AO69" s="508">
        <v>1596</v>
      </c>
      <c r="AP69" s="508">
        <v>389</v>
      </c>
      <c r="AQ69" s="508">
        <v>363</v>
      </c>
      <c r="AR69" s="509">
        <f t="shared" si="62"/>
        <v>0.20846730975348338</v>
      </c>
      <c r="AS69" s="510">
        <f t="shared" si="63"/>
        <v>0.243734335839599</v>
      </c>
      <c r="AT69" s="507">
        <v>2184</v>
      </c>
      <c r="AU69" s="508">
        <v>1842</v>
      </c>
      <c r="AV69" s="508">
        <v>1521</v>
      </c>
      <c r="AW69" s="508">
        <v>333</v>
      </c>
      <c r="AX69" s="508">
        <v>309</v>
      </c>
      <c r="AY69" s="509">
        <f t="shared" si="64"/>
        <v>0.18078175895765472</v>
      </c>
      <c r="AZ69" s="510">
        <f t="shared" si="65"/>
        <v>0.21893491124260356</v>
      </c>
      <c r="BA69" s="507">
        <v>2419</v>
      </c>
      <c r="BB69" s="508">
        <v>1944</v>
      </c>
      <c r="BC69" s="508">
        <v>1619</v>
      </c>
      <c r="BD69" s="508">
        <v>347</v>
      </c>
      <c r="BE69" s="508">
        <v>330</v>
      </c>
      <c r="BF69" s="509">
        <f t="shared" si="66"/>
        <v>0.17849794238683128</v>
      </c>
      <c r="BG69" s="510">
        <f t="shared" si="67"/>
        <v>0.21432983323038912</v>
      </c>
      <c r="BH69" s="507">
        <v>2208</v>
      </c>
      <c r="BI69" s="508">
        <v>1831</v>
      </c>
      <c r="BJ69" s="508">
        <v>1551</v>
      </c>
      <c r="BK69" s="508">
        <v>411</v>
      </c>
      <c r="BL69" s="508">
        <v>377</v>
      </c>
      <c r="BM69" s="509">
        <f t="shared" si="68"/>
        <v>0.22446750409612234</v>
      </c>
      <c r="BN69" s="510">
        <f t="shared" si="69"/>
        <v>0.26499032882011603</v>
      </c>
      <c r="BO69" s="507">
        <v>2018</v>
      </c>
      <c r="BP69" s="508">
        <v>1676</v>
      </c>
      <c r="BQ69" s="508">
        <v>1449</v>
      </c>
      <c r="BR69" s="508">
        <v>416</v>
      </c>
      <c r="BS69" s="508">
        <v>386</v>
      </c>
      <c r="BT69" s="509">
        <f t="shared" si="70"/>
        <v>0.24821002386634844</v>
      </c>
      <c r="BU69" s="510">
        <f t="shared" si="71"/>
        <v>0.28709454796411316</v>
      </c>
      <c r="BV69" s="507">
        <v>2077</v>
      </c>
      <c r="BW69" s="508">
        <v>1708</v>
      </c>
      <c r="BX69" s="508">
        <v>1431</v>
      </c>
      <c r="BY69" s="508">
        <v>437</v>
      </c>
      <c r="BZ69" s="508">
        <v>404</v>
      </c>
      <c r="CA69" s="509">
        <f t="shared" si="72"/>
        <v>0.25585480093676816</v>
      </c>
      <c r="CB69" s="510">
        <f t="shared" si="73"/>
        <v>0.30538085255066388</v>
      </c>
      <c r="CC69" s="507">
        <v>1148</v>
      </c>
      <c r="CD69" s="508">
        <v>904</v>
      </c>
      <c r="CE69" s="508">
        <v>722</v>
      </c>
      <c r="CF69" s="508">
        <v>407</v>
      </c>
      <c r="CG69" s="508">
        <v>376</v>
      </c>
      <c r="CH69" s="509">
        <f t="shared" si="74"/>
        <v>0.4502212389380531</v>
      </c>
      <c r="CI69" s="510">
        <f t="shared" si="75"/>
        <v>0.56371191135734067</v>
      </c>
      <c r="CJ69" s="507">
        <v>1861</v>
      </c>
      <c r="CK69" s="508">
        <v>1481</v>
      </c>
      <c r="CL69" s="508">
        <v>1201</v>
      </c>
      <c r="CM69" s="508">
        <v>585</v>
      </c>
      <c r="CN69" s="508">
        <v>554</v>
      </c>
      <c r="CO69" s="509">
        <f t="shared" si="84"/>
        <v>0.39500337609723157</v>
      </c>
      <c r="CP69" s="509">
        <f t="shared" si="85"/>
        <v>0.48709408825978351</v>
      </c>
      <c r="CQ69" s="509">
        <v>0.46320054017555706</v>
      </c>
      <c r="CR69" s="510">
        <v>0.57119067443796834</v>
      </c>
      <c r="CS69" s="507">
        <v>1788</v>
      </c>
      <c r="CT69" s="508">
        <v>1413</v>
      </c>
      <c r="CU69" s="508">
        <v>1161</v>
      </c>
      <c r="CV69" s="508">
        <v>473</v>
      </c>
      <c r="CW69" s="508">
        <v>410</v>
      </c>
      <c r="CX69" s="509">
        <f t="shared" si="86"/>
        <v>0.33474876150035388</v>
      </c>
      <c r="CY69" s="509">
        <f t="shared" si="87"/>
        <v>0.40740740740740738</v>
      </c>
      <c r="CZ69" s="509">
        <v>0.47416843595187547</v>
      </c>
      <c r="DA69" s="510">
        <v>0.5770887166236004</v>
      </c>
      <c r="DB69" s="507">
        <v>2812</v>
      </c>
      <c r="DC69" s="508">
        <v>2109</v>
      </c>
      <c r="DD69" s="508">
        <v>1789</v>
      </c>
      <c r="DE69" s="508">
        <v>545</v>
      </c>
      <c r="DF69" s="508">
        <v>501</v>
      </c>
      <c r="DG69" s="509">
        <f t="shared" si="88"/>
        <v>0.25841631104788998</v>
      </c>
      <c r="DH69" s="509">
        <f t="shared" si="89"/>
        <v>0.30463946338736725</v>
      </c>
      <c r="DI69" s="509">
        <v>0.38217164532954007</v>
      </c>
      <c r="DJ69" s="510">
        <v>0.4505310229178312</v>
      </c>
    </row>
    <row r="70" spans="1:114" s="2" customFormat="1" x14ac:dyDescent="0.25">
      <c r="A70" s="504" t="s">
        <v>556</v>
      </c>
      <c r="B70" s="505">
        <v>17200</v>
      </c>
      <c r="C70" s="506" t="s">
        <v>225</v>
      </c>
      <c r="D70" s="553">
        <v>1105</v>
      </c>
      <c r="E70" s="554">
        <v>1095</v>
      </c>
      <c r="F70" s="554">
        <v>994</v>
      </c>
      <c r="G70" s="554">
        <v>237</v>
      </c>
      <c r="H70" s="554">
        <v>181</v>
      </c>
      <c r="I70" s="555">
        <f t="shared" si="24"/>
        <v>0.21643835616438356</v>
      </c>
      <c r="J70" s="556">
        <f t="shared" si="25"/>
        <v>0.23843058350100604</v>
      </c>
      <c r="K70" s="553">
        <v>1191</v>
      </c>
      <c r="L70" s="554">
        <v>1180</v>
      </c>
      <c r="M70" s="554">
        <v>1017</v>
      </c>
      <c r="N70" s="554">
        <v>196</v>
      </c>
      <c r="O70" s="554">
        <v>189</v>
      </c>
      <c r="P70" s="555">
        <f t="shared" si="56"/>
        <v>0.16610169491525423</v>
      </c>
      <c r="Q70" s="556">
        <f t="shared" si="57"/>
        <v>0.1927236971484759</v>
      </c>
      <c r="R70" s="553">
        <v>1488</v>
      </c>
      <c r="S70" s="554">
        <v>1444</v>
      </c>
      <c r="T70" s="554">
        <v>1344</v>
      </c>
      <c r="U70" s="554">
        <v>228</v>
      </c>
      <c r="V70" s="554">
        <v>223</v>
      </c>
      <c r="W70" s="555">
        <f t="shared" si="28"/>
        <v>0.15789473684210525</v>
      </c>
      <c r="X70" s="556">
        <f t="shared" si="29"/>
        <v>0.16964285714285715</v>
      </c>
      <c r="Y70" s="553">
        <v>1011</v>
      </c>
      <c r="Z70" s="554">
        <v>972</v>
      </c>
      <c r="AA70" s="554">
        <v>929</v>
      </c>
      <c r="AB70" s="554">
        <v>186</v>
      </c>
      <c r="AC70" s="554">
        <v>185</v>
      </c>
      <c r="AD70" s="555">
        <f t="shared" si="58"/>
        <v>0.19135802469135801</v>
      </c>
      <c r="AE70" s="556">
        <f t="shared" si="59"/>
        <v>0.20021528525296017</v>
      </c>
      <c r="AF70" s="553">
        <v>1091</v>
      </c>
      <c r="AG70" s="554">
        <v>998</v>
      </c>
      <c r="AH70" s="554">
        <v>956</v>
      </c>
      <c r="AI70" s="554">
        <v>173</v>
      </c>
      <c r="AJ70" s="554">
        <v>170</v>
      </c>
      <c r="AK70" s="555">
        <f t="shared" si="60"/>
        <v>0.17334669338677355</v>
      </c>
      <c r="AL70" s="556">
        <f t="shared" si="61"/>
        <v>0.1809623430962343</v>
      </c>
      <c r="AM70" s="553">
        <v>766</v>
      </c>
      <c r="AN70" s="554">
        <v>705</v>
      </c>
      <c r="AO70" s="554">
        <v>673</v>
      </c>
      <c r="AP70" s="554">
        <v>149</v>
      </c>
      <c r="AQ70" s="554">
        <v>142</v>
      </c>
      <c r="AR70" s="555">
        <f t="shared" si="62"/>
        <v>0.21134751773049645</v>
      </c>
      <c r="AS70" s="556">
        <f t="shared" si="63"/>
        <v>0.2213967310549777</v>
      </c>
      <c r="AT70" s="553">
        <v>449</v>
      </c>
      <c r="AU70" s="554">
        <v>405</v>
      </c>
      <c r="AV70" s="554">
        <v>391</v>
      </c>
      <c r="AW70" s="554">
        <v>133</v>
      </c>
      <c r="AX70" s="554">
        <v>131</v>
      </c>
      <c r="AY70" s="555">
        <f t="shared" si="64"/>
        <v>0.32839506172839505</v>
      </c>
      <c r="AZ70" s="556">
        <f t="shared" si="65"/>
        <v>0.34015345268542202</v>
      </c>
      <c r="BA70" s="553">
        <v>597</v>
      </c>
      <c r="BB70" s="554">
        <v>567</v>
      </c>
      <c r="BC70" s="554">
        <v>516</v>
      </c>
      <c r="BD70" s="554">
        <v>151</v>
      </c>
      <c r="BE70" s="554">
        <v>146</v>
      </c>
      <c r="BF70" s="555">
        <f t="shared" si="66"/>
        <v>0.26631393298059963</v>
      </c>
      <c r="BG70" s="556">
        <f t="shared" si="67"/>
        <v>0.2926356589147287</v>
      </c>
      <c r="BH70" s="553">
        <v>513</v>
      </c>
      <c r="BI70" s="554">
        <v>490</v>
      </c>
      <c r="BJ70" s="554">
        <v>446</v>
      </c>
      <c r="BK70" s="554">
        <v>150</v>
      </c>
      <c r="BL70" s="554">
        <v>148</v>
      </c>
      <c r="BM70" s="555">
        <f t="shared" si="68"/>
        <v>0.30612244897959184</v>
      </c>
      <c r="BN70" s="556">
        <f t="shared" si="69"/>
        <v>0.33632286995515698</v>
      </c>
      <c r="BO70" s="553">
        <v>473</v>
      </c>
      <c r="BP70" s="554">
        <v>459</v>
      </c>
      <c r="BQ70" s="554">
        <v>410</v>
      </c>
      <c r="BR70" s="554">
        <v>152</v>
      </c>
      <c r="BS70" s="554">
        <v>149</v>
      </c>
      <c r="BT70" s="555">
        <f t="shared" si="70"/>
        <v>0.33115468409586057</v>
      </c>
      <c r="BU70" s="556">
        <f t="shared" si="71"/>
        <v>0.37073170731707317</v>
      </c>
      <c r="BV70" s="553">
        <v>421</v>
      </c>
      <c r="BW70" s="554">
        <v>409</v>
      </c>
      <c r="BX70" s="554">
        <v>359</v>
      </c>
      <c r="BY70" s="554">
        <v>188</v>
      </c>
      <c r="BZ70" s="554">
        <v>186</v>
      </c>
      <c r="CA70" s="555">
        <f t="shared" si="72"/>
        <v>0.45965770171149145</v>
      </c>
      <c r="CB70" s="556">
        <f t="shared" si="73"/>
        <v>0.5236768802228412</v>
      </c>
      <c r="CC70" s="553">
        <v>445</v>
      </c>
      <c r="CD70" s="554">
        <v>423</v>
      </c>
      <c r="CE70" s="554">
        <v>304</v>
      </c>
      <c r="CF70" s="554">
        <v>199</v>
      </c>
      <c r="CG70" s="554">
        <v>195</v>
      </c>
      <c r="CH70" s="555">
        <f t="shared" si="74"/>
        <v>0.47044917257683216</v>
      </c>
      <c r="CI70" s="556">
        <f t="shared" si="75"/>
        <v>0.65460526315789469</v>
      </c>
      <c r="CJ70" s="553">
        <v>458</v>
      </c>
      <c r="CK70" s="554">
        <v>431</v>
      </c>
      <c r="CL70" s="554">
        <v>277</v>
      </c>
      <c r="CM70" s="554">
        <v>192</v>
      </c>
      <c r="CN70" s="554">
        <v>191</v>
      </c>
      <c r="CO70" s="555">
        <f t="shared" si="84"/>
        <v>0.44547563805104406</v>
      </c>
      <c r="CP70" s="555">
        <f t="shared" si="85"/>
        <v>0.69314079422382668</v>
      </c>
      <c r="CQ70" s="555">
        <v>0.51508120649651967</v>
      </c>
      <c r="CR70" s="556">
        <v>0.80144404332129959</v>
      </c>
      <c r="CS70" s="553">
        <v>419</v>
      </c>
      <c r="CT70" s="554">
        <v>402</v>
      </c>
      <c r="CU70" s="554">
        <v>317</v>
      </c>
      <c r="CV70" s="554">
        <v>159</v>
      </c>
      <c r="CW70" s="554">
        <v>157</v>
      </c>
      <c r="CX70" s="555">
        <f t="shared" si="86"/>
        <v>0.39552238805970147</v>
      </c>
      <c r="CY70" s="555">
        <f t="shared" si="87"/>
        <v>0.50157728706624605</v>
      </c>
      <c r="CZ70" s="555">
        <v>0.50248756218905477</v>
      </c>
      <c r="DA70" s="556">
        <v>0.63722397476340698</v>
      </c>
      <c r="DB70" s="553">
        <v>549</v>
      </c>
      <c r="DC70" s="554">
        <v>523</v>
      </c>
      <c r="DD70" s="554">
        <v>437</v>
      </c>
      <c r="DE70" s="554">
        <v>162</v>
      </c>
      <c r="DF70" s="554">
        <v>158</v>
      </c>
      <c r="DG70" s="555">
        <f t="shared" si="88"/>
        <v>0.30975143403441685</v>
      </c>
      <c r="DH70" s="555">
        <f t="shared" si="89"/>
        <v>0.37070938215102978</v>
      </c>
      <c r="DI70" s="555">
        <v>0.38240917782026768</v>
      </c>
      <c r="DJ70" s="556">
        <v>0.45766590389016021</v>
      </c>
    </row>
    <row r="71" spans="1:114" s="2" customFormat="1" x14ac:dyDescent="0.25">
      <c r="A71" s="511" t="s">
        <v>556</v>
      </c>
      <c r="B71" s="512" t="s">
        <v>259</v>
      </c>
      <c r="C71" s="513" t="s">
        <v>162</v>
      </c>
      <c r="D71" s="514">
        <v>3131</v>
      </c>
      <c r="E71" s="515">
        <v>2609</v>
      </c>
      <c r="F71" s="515">
        <v>2173</v>
      </c>
      <c r="G71" s="515">
        <v>911</v>
      </c>
      <c r="H71" s="515">
        <v>897</v>
      </c>
      <c r="I71" s="516">
        <f t="shared" si="24"/>
        <v>0.34917592947489462</v>
      </c>
      <c r="J71" s="517">
        <f t="shared" si="25"/>
        <v>0.41923607915324435</v>
      </c>
      <c r="K71" s="514">
        <v>3598</v>
      </c>
      <c r="L71" s="515">
        <v>2991</v>
      </c>
      <c r="M71" s="515">
        <v>2502</v>
      </c>
      <c r="N71" s="515">
        <v>821</v>
      </c>
      <c r="O71" s="515">
        <v>811</v>
      </c>
      <c r="P71" s="516">
        <f t="shared" si="56"/>
        <v>0.27449013707790038</v>
      </c>
      <c r="Q71" s="517">
        <f t="shared" si="57"/>
        <v>0.32813749000799358</v>
      </c>
      <c r="R71" s="514">
        <v>3511</v>
      </c>
      <c r="S71" s="515">
        <v>2863</v>
      </c>
      <c r="T71" s="515">
        <v>2421</v>
      </c>
      <c r="U71" s="515">
        <v>826</v>
      </c>
      <c r="V71" s="515">
        <v>821</v>
      </c>
      <c r="W71" s="516">
        <f t="shared" ref="W71:W136" si="90">U71/S71</f>
        <v>0.28850855745721271</v>
      </c>
      <c r="X71" s="517">
        <f t="shared" ref="X71:X136" si="91">U71/T71</f>
        <v>0.34118133002891365</v>
      </c>
      <c r="Y71" s="514">
        <v>3290</v>
      </c>
      <c r="Z71" s="515">
        <v>2689</v>
      </c>
      <c r="AA71" s="515">
        <v>2240</v>
      </c>
      <c r="AB71" s="515">
        <v>739</v>
      </c>
      <c r="AC71" s="515">
        <v>735</v>
      </c>
      <c r="AD71" s="516">
        <f t="shared" si="58"/>
        <v>0.27482335440684269</v>
      </c>
      <c r="AE71" s="517">
        <f t="shared" si="59"/>
        <v>0.32991071428571428</v>
      </c>
      <c r="AF71" s="514">
        <v>2799</v>
      </c>
      <c r="AG71" s="515">
        <v>2341</v>
      </c>
      <c r="AH71" s="515">
        <v>1945</v>
      </c>
      <c r="AI71" s="515">
        <v>685</v>
      </c>
      <c r="AJ71" s="515">
        <v>685</v>
      </c>
      <c r="AK71" s="516">
        <f t="shared" si="60"/>
        <v>0.29260999572832125</v>
      </c>
      <c r="AL71" s="517">
        <f t="shared" si="61"/>
        <v>0.35218508997429304</v>
      </c>
      <c r="AM71" s="514">
        <v>2236</v>
      </c>
      <c r="AN71" s="515">
        <v>1842</v>
      </c>
      <c r="AO71" s="515">
        <v>1530</v>
      </c>
      <c r="AP71" s="515">
        <v>747</v>
      </c>
      <c r="AQ71" s="515">
        <v>611</v>
      </c>
      <c r="AR71" s="516">
        <f t="shared" si="62"/>
        <v>0.40553745928338764</v>
      </c>
      <c r="AS71" s="517">
        <f t="shared" si="63"/>
        <v>0.48823529411764705</v>
      </c>
      <c r="AT71" s="514">
        <v>2379</v>
      </c>
      <c r="AU71" s="515">
        <v>1927</v>
      </c>
      <c r="AV71" s="515">
        <v>1705</v>
      </c>
      <c r="AW71" s="515">
        <v>817</v>
      </c>
      <c r="AX71" s="515">
        <v>655</v>
      </c>
      <c r="AY71" s="516">
        <f t="shared" si="64"/>
        <v>0.42397509081473794</v>
      </c>
      <c r="AZ71" s="517">
        <f t="shared" si="65"/>
        <v>0.47917888563049854</v>
      </c>
      <c r="BA71" s="514">
        <v>2051</v>
      </c>
      <c r="BB71" s="515">
        <v>1704</v>
      </c>
      <c r="BC71" s="515">
        <v>1472</v>
      </c>
      <c r="BD71" s="515">
        <v>660</v>
      </c>
      <c r="BE71" s="515">
        <v>599</v>
      </c>
      <c r="BF71" s="516">
        <f t="shared" si="66"/>
        <v>0.38732394366197181</v>
      </c>
      <c r="BG71" s="517">
        <f t="shared" si="67"/>
        <v>0.4483695652173913</v>
      </c>
      <c r="BH71" s="514">
        <v>1898</v>
      </c>
      <c r="BI71" s="515">
        <v>1581</v>
      </c>
      <c r="BJ71" s="515">
        <v>1394</v>
      </c>
      <c r="BK71" s="515">
        <v>629</v>
      </c>
      <c r="BL71" s="515">
        <v>565</v>
      </c>
      <c r="BM71" s="516">
        <f t="shared" si="68"/>
        <v>0.39784946236559138</v>
      </c>
      <c r="BN71" s="517">
        <f t="shared" si="69"/>
        <v>0.45121951219512196</v>
      </c>
      <c r="BO71" s="514">
        <v>2062</v>
      </c>
      <c r="BP71" s="515">
        <v>1705</v>
      </c>
      <c r="BQ71" s="515">
        <v>1459</v>
      </c>
      <c r="BR71" s="515">
        <v>641</v>
      </c>
      <c r="BS71" s="515">
        <v>609</v>
      </c>
      <c r="BT71" s="516">
        <f t="shared" si="70"/>
        <v>0.37595307917888565</v>
      </c>
      <c r="BU71" s="517">
        <f t="shared" si="71"/>
        <v>0.43934201507882109</v>
      </c>
      <c r="BV71" s="514">
        <v>1996</v>
      </c>
      <c r="BW71" s="515">
        <v>1560</v>
      </c>
      <c r="BX71" s="515">
        <v>1366</v>
      </c>
      <c r="BY71" s="515">
        <v>604</v>
      </c>
      <c r="BZ71" s="515">
        <v>568</v>
      </c>
      <c r="CA71" s="516">
        <f t="shared" si="72"/>
        <v>0.38717948717948719</v>
      </c>
      <c r="CB71" s="517">
        <f t="shared" si="73"/>
        <v>0.44216691068814057</v>
      </c>
      <c r="CC71" s="514">
        <v>1915</v>
      </c>
      <c r="CD71" s="515">
        <v>1533</v>
      </c>
      <c r="CE71" s="515">
        <v>1305</v>
      </c>
      <c r="CF71" s="515">
        <v>621</v>
      </c>
      <c r="CG71" s="515">
        <v>609</v>
      </c>
      <c r="CH71" s="516">
        <f t="shared" si="74"/>
        <v>0.40508806262230918</v>
      </c>
      <c r="CI71" s="517">
        <f t="shared" si="75"/>
        <v>0.47586206896551725</v>
      </c>
      <c r="CJ71" s="514">
        <v>1824</v>
      </c>
      <c r="CK71" s="515">
        <v>1494</v>
      </c>
      <c r="CL71" s="515">
        <v>1135</v>
      </c>
      <c r="CM71" s="515">
        <v>502</v>
      </c>
      <c r="CN71" s="515">
        <v>499</v>
      </c>
      <c r="CO71" s="516">
        <f t="shared" si="84"/>
        <v>0.33601070950468542</v>
      </c>
      <c r="CP71" s="516">
        <f t="shared" si="85"/>
        <v>0.44229074889867842</v>
      </c>
      <c r="CQ71" s="516">
        <v>0.4705488621151272</v>
      </c>
      <c r="CR71" s="517">
        <v>0.61938325991189425</v>
      </c>
      <c r="CS71" s="514">
        <v>1888</v>
      </c>
      <c r="CT71" s="515">
        <v>1555</v>
      </c>
      <c r="CU71" s="515">
        <v>1308</v>
      </c>
      <c r="CV71" s="515">
        <v>621</v>
      </c>
      <c r="CW71" s="515">
        <v>589</v>
      </c>
      <c r="CX71" s="516">
        <f t="shared" si="86"/>
        <v>0.39935691318327976</v>
      </c>
      <c r="CY71" s="516">
        <f t="shared" si="87"/>
        <v>0.47477064220183485</v>
      </c>
      <c r="CZ71" s="516">
        <v>0.50225080385852094</v>
      </c>
      <c r="DA71" s="517">
        <v>0.59709480122324154</v>
      </c>
      <c r="DB71" s="514">
        <v>2283</v>
      </c>
      <c r="DC71" s="515">
        <v>1804</v>
      </c>
      <c r="DD71" s="515">
        <v>1520</v>
      </c>
      <c r="DE71" s="515">
        <v>609</v>
      </c>
      <c r="DF71" s="515">
        <v>570</v>
      </c>
      <c r="DG71" s="516">
        <f t="shared" si="88"/>
        <v>0.33758314855875832</v>
      </c>
      <c r="DH71" s="516">
        <f t="shared" si="89"/>
        <v>0.4006578947368421</v>
      </c>
      <c r="DI71" s="516">
        <v>0.47394678492239467</v>
      </c>
      <c r="DJ71" s="517">
        <v>0.5625</v>
      </c>
    </row>
    <row r="72" spans="1:114" s="2" customFormat="1" x14ac:dyDescent="0.25">
      <c r="A72" s="511" t="s">
        <v>556</v>
      </c>
      <c r="B72" s="512" t="s">
        <v>260</v>
      </c>
      <c r="C72" s="513" t="s">
        <v>176</v>
      </c>
      <c r="D72" s="514">
        <v>1566</v>
      </c>
      <c r="E72" s="515">
        <v>1300</v>
      </c>
      <c r="F72" s="515">
        <v>1183</v>
      </c>
      <c r="G72" s="515">
        <v>606</v>
      </c>
      <c r="H72" s="515">
        <v>573</v>
      </c>
      <c r="I72" s="516">
        <f t="shared" ref="I72:I139" si="92">G72/E72</f>
        <v>0.46615384615384614</v>
      </c>
      <c r="J72" s="517">
        <f t="shared" ref="J72:J139" si="93">G72/F72</f>
        <v>0.51225697379543533</v>
      </c>
      <c r="K72" s="514">
        <v>2006</v>
      </c>
      <c r="L72" s="515">
        <v>1725</v>
      </c>
      <c r="M72" s="515">
        <v>1648</v>
      </c>
      <c r="N72" s="515">
        <v>856</v>
      </c>
      <c r="O72" s="515">
        <v>838</v>
      </c>
      <c r="P72" s="516">
        <f t="shared" si="56"/>
        <v>0.49623188405797103</v>
      </c>
      <c r="Q72" s="517">
        <f t="shared" si="57"/>
        <v>0.51941747572815533</v>
      </c>
      <c r="R72" s="514">
        <v>1902</v>
      </c>
      <c r="S72" s="515">
        <v>1641</v>
      </c>
      <c r="T72" s="515">
        <v>1434</v>
      </c>
      <c r="U72" s="515">
        <v>814</v>
      </c>
      <c r="V72" s="515">
        <v>789</v>
      </c>
      <c r="W72" s="516">
        <f t="shared" si="90"/>
        <v>0.4960390006093845</v>
      </c>
      <c r="X72" s="517">
        <f t="shared" si="91"/>
        <v>0.56764295676429566</v>
      </c>
      <c r="Y72" s="514">
        <v>1815</v>
      </c>
      <c r="Z72" s="515">
        <v>1538</v>
      </c>
      <c r="AA72" s="515">
        <v>1282</v>
      </c>
      <c r="AB72" s="515">
        <v>656</v>
      </c>
      <c r="AC72" s="515">
        <v>638</v>
      </c>
      <c r="AD72" s="516">
        <f t="shared" si="58"/>
        <v>0.42652795838751628</v>
      </c>
      <c r="AE72" s="517">
        <f t="shared" si="59"/>
        <v>0.51170046801872071</v>
      </c>
      <c r="AF72" s="514">
        <v>1540</v>
      </c>
      <c r="AG72" s="515">
        <v>1314</v>
      </c>
      <c r="AH72" s="515">
        <v>1178</v>
      </c>
      <c r="AI72" s="515">
        <v>655</v>
      </c>
      <c r="AJ72" s="515">
        <v>641</v>
      </c>
      <c r="AK72" s="516">
        <f t="shared" si="60"/>
        <v>0.4984779299847793</v>
      </c>
      <c r="AL72" s="517">
        <f t="shared" si="61"/>
        <v>0.55602716468590829</v>
      </c>
      <c r="AM72" s="514">
        <v>1521</v>
      </c>
      <c r="AN72" s="515">
        <v>1249</v>
      </c>
      <c r="AO72" s="515">
        <v>1091</v>
      </c>
      <c r="AP72" s="515">
        <v>588</v>
      </c>
      <c r="AQ72" s="515">
        <v>577</v>
      </c>
      <c r="AR72" s="516">
        <f t="shared" si="62"/>
        <v>0.47077662129703762</v>
      </c>
      <c r="AS72" s="517">
        <f t="shared" si="63"/>
        <v>0.53895508707607698</v>
      </c>
      <c r="AT72" s="514">
        <v>1225</v>
      </c>
      <c r="AU72" s="515">
        <v>1033</v>
      </c>
      <c r="AV72" s="515">
        <v>929</v>
      </c>
      <c r="AW72" s="515">
        <v>523</v>
      </c>
      <c r="AX72" s="515">
        <v>514</v>
      </c>
      <c r="AY72" s="516">
        <f t="shared" si="64"/>
        <v>0.50629235237173287</v>
      </c>
      <c r="AZ72" s="517">
        <f t="shared" si="65"/>
        <v>0.56297093649085039</v>
      </c>
      <c r="BA72" s="514">
        <v>1220</v>
      </c>
      <c r="BB72" s="515">
        <v>1051</v>
      </c>
      <c r="BC72" s="515">
        <v>959</v>
      </c>
      <c r="BD72" s="515">
        <v>539</v>
      </c>
      <c r="BE72" s="515">
        <v>524</v>
      </c>
      <c r="BF72" s="516">
        <f t="shared" si="66"/>
        <v>0.51284490960989537</v>
      </c>
      <c r="BG72" s="517">
        <f t="shared" si="67"/>
        <v>0.56204379562043794</v>
      </c>
      <c r="BH72" s="514">
        <v>1043</v>
      </c>
      <c r="BI72" s="515">
        <v>897</v>
      </c>
      <c r="BJ72" s="515">
        <v>840</v>
      </c>
      <c r="BK72" s="515">
        <v>512</v>
      </c>
      <c r="BL72" s="515">
        <v>502</v>
      </c>
      <c r="BM72" s="516">
        <f t="shared" si="68"/>
        <v>0.57079152731326643</v>
      </c>
      <c r="BN72" s="517">
        <f t="shared" si="69"/>
        <v>0.60952380952380958</v>
      </c>
      <c r="BO72" s="514">
        <v>1229</v>
      </c>
      <c r="BP72" s="515">
        <v>1064</v>
      </c>
      <c r="BQ72" s="515">
        <v>1001</v>
      </c>
      <c r="BR72" s="515">
        <v>543</v>
      </c>
      <c r="BS72" s="515">
        <v>543</v>
      </c>
      <c r="BT72" s="516">
        <f t="shared" si="70"/>
        <v>0.51033834586466165</v>
      </c>
      <c r="BU72" s="517">
        <f t="shared" si="71"/>
        <v>0.54245754245754241</v>
      </c>
      <c r="BV72" s="514">
        <v>1156</v>
      </c>
      <c r="BW72" s="515">
        <v>999</v>
      </c>
      <c r="BX72" s="515">
        <v>958</v>
      </c>
      <c r="BY72" s="515">
        <v>510</v>
      </c>
      <c r="BZ72" s="515">
        <v>510</v>
      </c>
      <c r="CA72" s="516">
        <f t="shared" si="72"/>
        <v>0.51051051051051055</v>
      </c>
      <c r="CB72" s="517">
        <f t="shared" si="73"/>
        <v>0.53235908141962418</v>
      </c>
      <c r="CC72" s="514">
        <v>1144</v>
      </c>
      <c r="CD72" s="515">
        <v>966</v>
      </c>
      <c r="CE72" s="515">
        <v>911</v>
      </c>
      <c r="CF72" s="515">
        <v>520</v>
      </c>
      <c r="CG72" s="515">
        <v>520</v>
      </c>
      <c r="CH72" s="516">
        <f t="shared" si="74"/>
        <v>0.5383022774327122</v>
      </c>
      <c r="CI72" s="517">
        <f t="shared" si="75"/>
        <v>0.570801317233809</v>
      </c>
      <c r="CJ72" s="514">
        <v>1148</v>
      </c>
      <c r="CK72" s="515">
        <v>945</v>
      </c>
      <c r="CL72" s="515">
        <v>886</v>
      </c>
      <c r="CM72" s="515">
        <v>475</v>
      </c>
      <c r="CN72" s="515">
        <v>473</v>
      </c>
      <c r="CO72" s="516">
        <f t="shared" si="84"/>
        <v>0.50264550264550267</v>
      </c>
      <c r="CP72" s="516">
        <f t="shared" si="85"/>
        <v>0.536117381489842</v>
      </c>
      <c r="CQ72" s="516">
        <v>0.84973544973544979</v>
      </c>
      <c r="CR72" s="517">
        <v>0.9063205417607223</v>
      </c>
      <c r="CS72" s="514">
        <v>1357</v>
      </c>
      <c r="CT72" s="515">
        <v>1102</v>
      </c>
      <c r="CU72" s="515">
        <v>992</v>
      </c>
      <c r="CV72" s="515">
        <v>508</v>
      </c>
      <c r="CW72" s="515">
        <v>508</v>
      </c>
      <c r="CX72" s="516">
        <f t="shared" si="86"/>
        <v>0.46098003629764067</v>
      </c>
      <c r="CY72" s="516">
        <f t="shared" si="87"/>
        <v>0.51209677419354838</v>
      </c>
      <c r="CZ72" s="516">
        <v>0.77132486388384758</v>
      </c>
      <c r="DA72" s="517">
        <v>0.85685483870967738</v>
      </c>
      <c r="DB72" s="514">
        <v>1604</v>
      </c>
      <c r="DC72" s="515">
        <v>1322</v>
      </c>
      <c r="DD72" s="515">
        <v>1219</v>
      </c>
      <c r="DE72" s="515">
        <v>682</v>
      </c>
      <c r="DF72" s="515">
        <v>627</v>
      </c>
      <c r="DG72" s="516">
        <f t="shared" si="88"/>
        <v>0.51588502269288961</v>
      </c>
      <c r="DH72" s="516">
        <f t="shared" si="89"/>
        <v>0.55947497949138636</v>
      </c>
      <c r="DI72" s="516">
        <v>0.86686838124054466</v>
      </c>
      <c r="DJ72" s="517">
        <v>0.94011484823625924</v>
      </c>
    </row>
    <row r="73" spans="1:114" s="2" customFormat="1" x14ac:dyDescent="0.25">
      <c r="A73" s="511" t="s">
        <v>556</v>
      </c>
      <c r="B73" s="512" t="s">
        <v>261</v>
      </c>
      <c r="C73" s="513" t="s">
        <v>180</v>
      </c>
      <c r="D73" s="514">
        <v>3476</v>
      </c>
      <c r="E73" s="515">
        <v>2874</v>
      </c>
      <c r="F73" s="515">
        <v>2874</v>
      </c>
      <c r="G73" s="515">
        <v>1100</v>
      </c>
      <c r="H73" s="515">
        <v>849</v>
      </c>
      <c r="I73" s="516">
        <f t="shared" si="92"/>
        <v>0.3827418232428671</v>
      </c>
      <c r="J73" s="517">
        <f t="shared" si="93"/>
        <v>0.3827418232428671</v>
      </c>
      <c r="K73" s="514">
        <v>4062</v>
      </c>
      <c r="L73" s="515">
        <v>3227</v>
      </c>
      <c r="M73" s="515">
        <v>3227</v>
      </c>
      <c r="N73" s="515">
        <v>1206</v>
      </c>
      <c r="O73" s="515">
        <v>1052</v>
      </c>
      <c r="P73" s="516">
        <f t="shared" si="56"/>
        <v>0.37372172296250389</v>
      </c>
      <c r="Q73" s="517">
        <f t="shared" si="57"/>
        <v>0.37372172296250389</v>
      </c>
      <c r="R73" s="514">
        <v>4894</v>
      </c>
      <c r="S73" s="515">
        <v>4053</v>
      </c>
      <c r="T73" s="515">
        <v>4053</v>
      </c>
      <c r="U73" s="515">
        <v>1080</v>
      </c>
      <c r="V73" s="515">
        <v>1061</v>
      </c>
      <c r="W73" s="516">
        <f t="shared" si="90"/>
        <v>0.26646928201332348</v>
      </c>
      <c r="X73" s="517">
        <f t="shared" si="91"/>
        <v>0.26646928201332348</v>
      </c>
      <c r="Y73" s="514">
        <v>4632</v>
      </c>
      <c r="Z73" s="515">
        <v>3776</v>
      </c>
      <c r="AA73" s="515">
        <v>3776</v>
      </c>
      <c r="AB73" s="515">
        <v>1221</v>
      </c>
      <c r="AC73" s="515">
        <v>943</v>
      </c>
      <c r="AD73" s="516">
        <f t="shared" si="58"/>
        <v>0.32335805084745761</v>
      </c>
      <c r="AE73" s="517">
        <f t="shared" si="59"/>
        <v>0.32335805084745761</v>
      </c>
      <c r="AF73" s="514">
        <v>4329</v>
      </c>
      <c r="AG73" s="515">
        <v>3506</v>
      </c>
      <c r="AH73" s="515">
        <v>3506</v>
      </c>
      <c r="AI73" s="515">
        <v>1001</v>
      </c>
      <c r="AJ73" s="515">
        <v>1001</v>
      </c>
      <c r="AK73" s="516">
        <f t="shared" si="60"/>
        <v>0.28551055333713632</v>
      </c>
      <c r="AL73" s="517">
        <f t="shared" si="61"/>
        <v>0.28551055333713632</v>
      </c>
      <c r="AM73" s="514">
        <v>4325</v>
      </c>
      <c r="AN73" s="515">
        <v>3455</v>
      </c>
      <c r="AO73" s="515">
        <v>3051</v>
      </c>
      <c r="AP73" s="515">
        <v>990</v>
      </c>
      <c r="AQ73" s="515">
        <v>959</v>
      </c>
      <c r="AR73" s="516">
        <f t="shared" si="62"/>
        <v>0.2865412445730825</v>
      </c>
      <c r="AS73" s="517">
        <f t="shared" si="63"/>
        <v>0.32448377581120946</v>
      </c>
      <c r="AT73" s="514">
        <v>3745</v>
      </c>
      <c r="AU73" s="515">
        <v>3006</v>
      </c>
      <c r="AV73" s="515">
        <v>2675</v>
      </c>
      <c r="AW73" s="515">
        <v>749</v>
      </c>
      <c r="AX73" s="515">
        <v>749</v>
      </c>
      <c r="AY73" s="516">
        <f t="shared" si="64"/>
        <v>0.24916833000665337</v>
      </c>
      <c r="AZ73" s="517">
        <f t="shared" si="65"/>
        <v>0.28000000000000003</v>
      </c>
      <c r="BA73" s="514">
        <v>3055</v>
      </c>
      <c r="BB73" s="515">
        <v>2431</v>
      </c>
      <c r="BC73" s="515">
        <v>2134</v>
      </c>
      <c r="BD73" s="515">
        <v>652</v>
      </c>
      <c r="BE73" s="515">
        <v>648</v>
      </c>
      <c r="BF73" s="516">
        <f t="shared" si="66"/>
        <v>0.26820238584944467</v>
      </c>
      <c r="BG73" s="517">
        <f t="shared" si="67"/>
        <v>0.30552952202436739</v>
      </c>
      <c r="BH73" s="514">
        <v>2816</v>
      </c>
      <c r="BI73" s="515">
        <v>2227</v>
      </c>
      <c r="BJ73" s="515">
        <v>1936</v>
      </c>
      <c r="BK73" s="515">
        <v>658</v>
      </c>
      <c r="BL73" s="515">
        <v>658</v>
      </c>
      <c r="BM73" s="516">
        <f t="shared" si="68"/>
        <v>0.29546475078581053</v>
      </c>
      <c r="BN73" s="517">
        <f t="shared" si="69"/>
        <v>0.33987603305785125</v>
      </c>
      <c r="BO73" s="514">
        <v>2821</v>
      </c>
      <c r="BP73" s="515">
        <v>2272</v>
      </c>
      <c r="BQ73" s="515">
        <v>1944</v>
      </c>
      <c r="BR73" s="515">
        <v>676</v>
      </c>
      <c r="BS73" s="515">
        <v>675</v>
      </c>
      <c r="BT73" s="516">
        <f t="shared" si="70"/>
        <v>0.29753521126760563</v>
      </c>
      <c r="BU73" s="517">
        <f t="shared" si="71"/>
        <v>0.34773662551440332</v>
      </c>
      <c r="BV73" s="514">
        <v>3168</v>
      </c>
      <c r="BW73" s="515">
        <v>2431</v>
      </c>
      <c r="BX73" s="515">
        <v>2121</v>
      </c>
      <c r="BY73" s="515">
        <v>751</v>
      </c>
      <c r="BZ73" s="515">
        <v>748</v>
      </c>
      <c r="CA73" s="516">
        <f t="shared" si="72"/>
        <v>0.30892636774989718</v>
      </c>
      <c r="CB73" s="517">
        <f t="shared" si="73"/>
        <v>0.35407826496935407</v>
      </c>
      <c r="CC73" s="514">
        <v>3321</v>
      </c>
      <c r="CD73" s="515">
        <v>2461</v>
      </c>
      <c r="CE73" s="515">
        <v>2015</v>
      </c>
      <c r="CF73" s="515">
        <v>807</v>
      </c>
      <c r="CG73" s="515">
        <v>807</v>
      </c>
      <c r="CH73" s="516">
        <f t="shared" si="74"/>
        <v>0.32791548151158068</v>
      </c>
      <c r="CI73" s="517">
        <f t="shared" si="75"/>
        <v>0.40049627791563275</v>
      </c>
      <c r="CJ73" s="514">
        <v>3879</v>
      </c>
      <c r="CK73" s="515">
        <v>2868</v>
      </c>
      <c r="CL73" s="515">
        <v>2415</v>
      </c>
      <c r="CM73" s="515">
        <v>806</v>
      </c>
      <c r="CN73" s="515">
        <v>806</v>
      </c>
      <c r="CO73" s="516">
        <f t="shared" si="84"/>
        <v>0.28103207810320779</v>
      </c>
      <c r="CP73" s="516">
        <f t="shared" si="85"/>
        <v>0.33374741200828156</v>
      </c>
      <c r="CQ73" s="516">
        <v>0.35181311018131101</v>
      </c>
      <c r="CR73" s="517">
        <v>0.41780538302277431</v>
      </c>
      <c r="CS73" s="514">
        <v>3556</v>
      </c>
      <c r="CT73" s="515">
        <v>2581</v>
      </c>
      <c r="CU73" s="515">
        <v>2130</v>
      </c>
      <c r="CV73" s="515">
        <v>746</v>
      </c>
      <c r="CW73" s="515">
        <v>736</v>
      </c>
      <c r="CX73" s="516">
        <f t="shared" si="86"/>
        <v>0.28903525765207283</v>
      </c>
      <c r="CY73" s="516">
        <f t="shared" si="87"/>
        <v>0.35023474178403757</v>
      </c>
      <c r="CZ73" s="516">
        <v>0.37349864393645876</v>
      </c>
      <c r="DA73" s="517">
        <v>0.45258215962441317</v>
      </c>
      <c r="DB73" s="514">
        <v>4070</v>
      </c>
      <c r="DC73" s="515">
        <v>2948</v>
      </c>
      <c r="DD73" s="515">
        <v>2349</v>
      </c>
      <c r="DE73" s="515">
        <v>840</v>
      </c>
      <c r="DF73" s="515">
        <v>840</v>
      </c>
      <c r="DG73" s="516">
        <f t="shared" si="88"/>
        <v>0.28493894165535955</v>
      </c>
      <c r="DH73" s="516">
        <f t="shared" si="89"/>
        <v>0.35759897828863346</v>
      </c>
      <c r="DI73" s="516">
        <v>0.37550881953867027</v>
      </c>
      <c r="DJ73" s="517">
        <v>0.47126436781609193</v>
      </c>
    </row>
    <row r="74" spans="1:114" s="2" customFormat="1" x14ac:dyDescent="0.25">
      <c r="A74" s="565" t="s">
        <v>556</v>
      </c>
      <c r="B74" s="512" t="s">
        <v>262</v>
      </c>
      <c r="C74" s="535" t="s">
        <v>263</v>
      </c>
      <c r="D74" s="514">
        <v>317</v>
      </c>
      <c r="E74" s="515">
        <v>303</v>
      </c>
      <c r="F74" s="515">
        <v>269</v>
      </c>
      <c r="G74" s="515">
        <v>111</v>
      </c>
      <c r="H74" s="515">
        <v>107</v>
      </c>
      <c r="I74" s="516">
        <f t="shared" si="92"/>
        <v>0.36633663366336633</v>
      </c>
      <c r="J74" s="517">
        <f t="shared" si="93"/>
        <v>0.41263940520446096</v>
      </c>
      <c r="K74" s="514">
        <v>315</v>
      </c>
      <c r="L74" s="515">
        <v>294</v>
      </c>
      <c r="M74" s="515">
        <v>257</v>
      </c>
      <c r="N74" s="515">
        <v>97</v>
      </c>
      <c r="O74" s="515">
        <v>93</v>
      </c>
      <c r="P74" s="516">
        <f t="shared" si="56"/>
        <v>0.32993197278911562</v>
      </c>
      <c r="Q74" s="517">
        <f t="shared" si="57"/>
        <v>0.37743190661478598</v>
      </c>
      <c r="R74" s="514">
        <v>310</v>
      </c>
      <c r="S74" s="515">
        <v>294</v>
      </c>
      <c r="T74" s="515">
        <v>243</v>
      </c>
      <c r="U74" s="515">
        <v>90</v>
      </c>
      <c r="V74" s="515">
        <v>80</v>
      </c>
      <c r="W74" s="516">
        <f t="shared" si="90"/>
        <v>0.30612244897959184</v>
      </c>
      <c r="X74" s="517">
        <f t="shared" si="91"/>
        <v>0.37037037037037035</v>
      </c>
      <c r="Y74" s="514">
        <v>295</v>
      </c>
      <c r="Z74" s="515">
        <v>277</v>
      </c>
      <c r="AA74" s="515">
        <v>232</v>
      </c>
      <c r="AB74" s="515">
        <v>76</v>
      </c>
      <c r="AC74" s="515">
        <v>75</v>
      </c>
      <c r="AD74" s="516">
        <f t="shared" si="58"/>
        <v>0.27436823104693142</v>
      </c>
      <c r="AE74" s="517">
        <f t="shared" si="59"/>
        <v>0.32758620689655171</v>
      </c>
      <c r="AF74" s="514">
        <v>265</v>
      </c>
      <c r="AG74" s="515">
        <v>253</v>
      </c>
      <c r="AH74" s="515">
        <v>212</v>
      </c>
      <c r="AI74" s="515">
        <v>94</v>
      </c>
      <c r="AJ74" s="515">
        <v>88</v>
      </c>
      <c r="AK74" s="516">
        <f t="shared" si="60"/>
        <v>0.3715415019762846</v>
      </c>
      <c r="AL74" s="517">
        <f t="shared" si="61"/>
        <v>0.44339622641509435</v>
      </c>
      <c r="AM74" s="514">
        <v>240</v>
      </c>
      <c r="AN74" s="515">
        <v>226</v>
      </c>
      <c r="AO74" s="515">
        <v>202</v>
      </c>
      <c r="AP74" s="515">
        <v>87</v>
      </c>
      <c r="AQ74" s="515">
        <v>85</v>
      </c>
      <c r="AR74" s="516">
        <f t="shared" si="62"/>
        <v>0.38495575221238937</v>
      </c>
      <c r="AS74" s="517">
        <f t="shared" si="63"/>
        <v>0.43069306930693069</v>
      </c>
      <c r="AT74" s="514">
        <v>306</v>
      </c>
      <c r="AU74" s="515">
        <v>278</v>
      </c>
      <c r="AV74" s="515">
        <v>245</v>
      </c>
      <c r="AW74" s="515">
        <v>89</v>
      </c>
      <c r="AX74" s="515">
        <v>83</v>
      </c>
      <c r="AY74" s="516">
        <f t="shared" si="64"/>
        <v>0.32014388489208634</v>
      </c>
      <c r="AZ74" s="517">
        <f t="shared" si="65"/>
        <v>0.36326530612244901</v>
      </c>
      <c r="BA74" s="514">
        <v>247</v>
      </c>
      <c r="BB74" s="515">
        <v>229</v>
      </c>
      <c r="BC74" s="515">
        <v>190</v>
      </c>
      <c r="BD74" s="515">
        <v>85</v>
      </c>
      <c r="BE74" s="515">
        <v>78</v>
      </c>
      <c r="BF74" s="516">
        <f t="shared" si="66"/>
        <v>0.37117903930131002</v>
      </c>
      <c r="BG74" s="517">
        <f t="shared" si="67"/>
        <v>0.44736842105263158</v>
      </c>
      <c r="BH74" s="514">
        <v>245</v>
      </c>
      <c r="BI74" s="515">
        <v>220</v>
      </c>
      <c r="BJ74" s="515">
        <v>178</v>
      </c>
      <c r="BK74" s="515">
        <v>94</v>
      </c>
      <c r="BL74" s="515">
        <v>82</v>
      </c>
      <c r="BM74" s="516">
        <f t="shared" si="68"/>
        <v>0.42727272727272725</v>
      </c>
      <c r="BN74" s="517">
        <f t="shared" si="69"/>
        <v>0.5280898876404494</v>
      </c>
      <c r="BO74" s="514">
        <v>232</v>
      </c>
      <c r="BP74" s="515">
        <v>213</v>
      </c>
      <c r="BQ74" s="515">
        <v>185</v>
      </c>
      <c r="BR74" s="515">
        <v>87</v>
      </c>
      <c r="BS74" s="515">
        <v>78</v>
      </c>
      <c r="BT74" s="516">
        <f t="shared" si="70"/>
        <v>0.40845070422535212</v>
      </c>
      <c r="BU74" s="517">
        <f t="shared" si="71"/>
        <v>0.4702702702702703</v>
      </c>
      <c r="BV74" s="514">
        <v>320</v>
      </c>
      <c r="BW74" s="515">
        <v>250</v>
      </c>
      <c r="BX74" s="515">
        <v>197</v>
      </c>
      <c r="BY74" s="515">
        <v>82</v>
      </c>
      <c r="BZ74" s="515">
        <v>77</v>
      </c>
      <c r="CA74" s="516">
        <f t="shared" si="72"/>
        <v>0.32800000000000001</v>
      </c>
      <c r="CB74" s="517">
        <f t="shared" si="73"/>
        <v>0.41624365482233505</v>
      </c>
      <c r="CC74" s="514">
        <v>266</v>
      </c>
      <c r="CD74" s="515">
        <v>229</v>
      </c>
      <c r="CE74" s="515">
        <v>200</v>
      </c>
      <c r="CF74" s="515">
        <v>69</v>
      </c>
      <c r="CG74" s="515">
        <v>69</v>
      </c>
      <c r="CH74" s="516">
        <f t="shared" si="74"/>
        <v>0.30131004366812225</v>
      </c>
      <c r="CI74" s="517">
        <f t="shared" si="75"/>
        <v>0.34499999999999997</v>
      </c>
      <c r="CJ74" s="514">
        <v>341</v>
      </c>
      <c r="CK74" s="515">
        <v>275</v>
      </c>
      <c r="CL74" s="515">
        <v>259</v>
      </c>
      <c r="CM74" s="515">
        <v>95</v>
      </c>
      <c r="CN74" s="515">
        <v>79</v>
      </c>
      <c r="CO74" s="516">
        <f t="shared" si="84"/>
        <v>0.34545454545454546</v>
      </c>
      <c r="CP74" s="516">
        <f t="shared" si="85"/>
        <v>0.36679536679536678</v>
      </c>
      <c r="CQ74" s="516">
        <v>0.34545454545454546</v>
      </c>
      <c r="CR74" s="517">
        <v>0.36679536679536678</v>
      </c>
      <c r="CS74" s="514">
        <v>327</v>
      </c>
      <c r="CT74" s="515">
        <v>259</v>
      </c>
      <c r="CU74" s="515">
        <v>242</v>
      </c>
      <c r="CV74" s="515">
        <v>84</v>
      </c>
      <c r="CW74" s="515">
        <v>77</v>
      </c>
      <c r="CX74" s="516">
        <f t="shared" si="86"/>
        <v>0.32432432432432434</v>
      </c>
      <c r="CY74" s="516">
        <f t="shared" si="87"/>
        <v>0.34710743801652894</v>
      </c>
      <c r="CZ74" s="516">
        <v>0.32432432432432434</v>
      </c>
      <c r="DA74" s="517">
        <v>0.34710743801652894</v>
      </c>
      <c r="DB74" s="514">
        <v>373</v>
      </c>
      <c r="DC74" s="515">
        <v>317</v>
      </c>
      <c r="DD74" s="515">
        <v>296</v>
      </c>
      <c r="DE74" s="515">
        <v>94</v>
      </c>
      <c r="DF74" s="515">
        <v>87</v>
      </c>
      <c r="DG74" s="516">
        <f t="shared" si="88"/>
        <v>0.29652996845425866</v>
      </c>
      <c r="DH74" s="516">
        <f t="shared" si="89"/>
        <v>0.31756756756756754</v>
      </c>
      <c r="DI74" s="516">
        <v>0.29652996845425866</v>
      </c>
      <c r="DJ74" s="517">
        <v>0.31756756756756754</v>
      </c>
    </row>
    <row r="75" spans="1:114" s="2" customFormat="1" x14ac:dyDescent="0.25">
      <c r="A75" s="519" t="s">
        <v>556</v>
      </c>
      <c r="B75" s="520" t="s">
        <v>264</v>
      </c>
      <c r="C75" s="540" t="s">
        <v>199</v>
      </c>
      <c r="D75" s="522" t="s">
        <v>21</v>
      </c>
      <c r="E75" s="523" t="s">
        <v>21</v>
      </c>
      <c r="F75" s="523" t="s">
        <v>21</v>
      </c>
      <c r="G75" s="523" t="s">
        <v>21</v>
      </c>
      <c r="H75" s="523" t="s">
        <v>21</v>
      </c>
      <c r="I75" s="524" t="s">
        <v>67</v>
      </c>
      <c r="J75" s="525" t="s">
        <v>67</v>
      </c>
      <c r="K75" s="522" t="s">
        <v>67</v>
      </c>
      <c r="L75" s="523" t="s">
        <v>67</v>
      </c>
      <c r="M75" s="523" t="s">
        <v>67</v>
      </c>
      <c r="N75" s="523" t="s">
        <v>67</v>
      </c>
      <c r="O75" s="523" t="s">
        <v>67</v>
      </c>
      <c r="P75" s="524" t="s">
        <v>67</v>
      </c>
      <c r="Q75" s="525" t="s">
        <v>67</v>
      </c>
      <c r="R75" s="522" t="s">
        <v>67</v>
      </c>
      <c r="S75" s="523" t="s">
        <v>67</v>
      </c>
      <c r="T75" s="523" t="s">
        <v>67</v>
      </c>
      <c r="U75" s="523" t="s">
        <v>67</v>
      </c>
      <c r="V75" s="523" t="s">
        <v>67</v>
      </c>
      <c r="W75" s="524" t="s">
        <v>67</v>
      </c>
      <c r="X75" s="525" t="s">
        <v>67</v>
      </c>
      <c r="Y75" s="522" t="s">
        <v>67</v>
      </c>
      <c r="Z75" s="523" t="s">
        <v>67</v>
      </c>
      <c r="AA75" s="523" t="s">
        <v>67</v>
      </c>
      <c r="AB75" s="523" t="s">
        <v>67</v>
      </c>
      <c r="AC75" s="523" t="s">
        <v>67</v>
      </c>
      <c r="AD75" s="524" t="s">
        <v>67</v>
      </c>
      <c r="AE75" s="525" t="s">
        <v>67</v>
      </c>
      <c r="AF75" s="522" t="s">
        <v>67</v>
      </c>
      <c r="AG75" s="523" t="s">
        <v>67</v>
      </c>
      <c r="AH75" s="523" t="s">
        <v>67</v>
      </c>
      <c r="AI75" s="523" t="s">
        <v>67</v>
      </c>
      <c r="AJ75" s="523" t="s">
        <v>67</v>
      </c>
      <c r="AK75" s="524" t="s">
        <v>67</v>
      </c>
      <c r="AL75" s="525" t="s">
        <v>67</v>
      </c>
      <c r="AM75" s="522" t="s">
        <v>67</v>
      </c>
      <c r="AN75" s="523" t="s">
        <v>67</v>
      </c>
      <c r="AO75" s="523" t="s">
        <v>67</v>
      </c>
      <c r="AP75" s="523" t="s">
        <v>67</v>
      </c>
      <c r="AQ75" s="523" t="s">
        <v>67</v>
      </c>
      <c r="AR75" s="524" t="s">
        <v>67</v>
      </c>
      <c r="AS75" s="525" t="s">
        <v>67</v>
      </c>
      <c r="AT75" s="522" t="s">
        <v>67</v>
      </c>
      <c r="AU75" s="523" t="s">
        <v>67</v>
      </c>
      <c r="AV75" s="523" t="s">
        <v>67</v>
      </c>
      <c r="AW75" s="523" t="s">
        <v>67</v>
      </c>
      <c r="AX75" s="523" t="s">
        <v>67</v>
      </c>
      <c r="AY75" s="524" t="s">
        <v>67</v>
      </c>
      <c r="AZ75" s="525" t="s">
        <v>67</v>
      </c>
      <c r="BA75" s="522" t="s">
        <v>67</v>
      </c>
      <c r="BB75" s="523" t="s">
        <v>67</v>
      </c>
      <c r="BC75" s="523" t="s">
        <v>67</v>
      </c>
      <c r="BD75" s="523" t="s">
        <v>67</v>
      </c>
      <c r="BE75" s="523" t="s">
        <v>67</v>
      </c>
      <c r="BF75" s="524" t="s">
        <v>67</v>
      </c>
      <c r="BG75" s="525" t="s">
        <v>67</v>
      </c>
      <c r="BH75" s="522" t="s">
        <v>67</v>
      </c>
      <c r="BI75" s="523" t="s">
        <v>67</v>
      </c>
      <c r="BJ75" s="523" t="s">
        <v>67</v>
      </c>
      <c r="BK75" s="523" t="s">
        <v>67</v>
      </c>
      <c r="BL75" s="523" t="s">
        <v>67</v>
      </c>
      <c r="BM75" s="524" t="s">
        <v>67</v>
      </c>
      <c r="BN75" s="525" t="s">
        <v>67</v>
      </c>
      <c r="BO75" s="522" t="s">
        <v>67</v>
      </c>
      <c r="BP75" s="523" t="s">
        <v>67</v>
      </c>
      <c r="BQ75" s="523" t="s">
        <v>67</v>
      </c>
      <c r="BR75" s="523" t="s">
        <v>67</v>
      </c>
      <c r="BS75" s="523" t="s">
        <v>67</v>
      </c>
      <c r="BT75" s="524" t="s">
        <v>67</v>
      </c>
      <c r="BU75" s="525" t="s">
        <v>67</v>
      </c>
      <c r="BV75" s="522" t="s">
        <v>67</v>
      </c>
      <c r="BW75" s="523" t="s">
        <v>67</v>
      </c>
      <c r="BX75" s="523" t="s">
        <v>67</v>
      </c>
      <c r="BY75" s="523" t="s">
        <v>67</v>
      </c>
      <c r="BZ75" s="523" t="s">
        <v>67</v>
      </c>
      <c r="CA75" s="524" t="s">
        <v>67</v>
      </c>
      <c r="CB75" s="525" t="s">
        <v>67</v>
      </c>
      <c r="CC75" s="522" t="s">
        <v>67</v>
      </c>
      <c r="CD75" s="523" t="s">
        <v>67</v>
      </c>
      <c r="CE75" s="523" t="s">
        <v>67</v>
      </c>
      <c r="CF75" s="523" t="s">
        <v>67</v>
      </c>
      <c r="CG75" s="523" t="s">
        <v>67</v>
      </c>
      <c r="CH75" s="524" t="s">
        <v>67</v>
      </c>
      <c r="CI75" s="525" t="s">
        <v>67</v>
      </c>
      <c r="CJ75" s="522" t="s">
        <v>67</v>
      </c>
      <c r="CK75" s="523" t="s">
        <v>67</v>
      </c>
      <c r="CL75" s="523" t="s">
        <v>67</v>
      </c>
      <c r="CM75" s="523" t="s">
        <v>67</v>
      </c>
      <c r="CN75" s="523" t="s">
        <v>67</v>
      </c>
      <c r="CO75" s="524" t="s">
        <v>67</v>
      </c>
      <c r="CP75" s="524" t="s">
        <v>67</v>
      </c>
      <c r="CQ75" s="524" t="s">
        <v>67</v>
      </c>
      <c r="CR75" s="525" t="s">
        <v>67</v>
      </c>
      <c r="CS75" s="522" t="s">
        <v>67</v>
      </c>
      <c r="CT75" s="523" t="s">
        <v>67</v>
      </c>
      <c r="CU75" s="523" t="s">
        <v>67</v>
      </c>
      <c r="CV75" s="523" t="s">
        <v>67</v>
      </c>
      <c r="CW75" s="523" t="s">
        <v>67</v>
      </c>
      <c r="CX75" s="524" t="s">
        <v>67</v>
      </c>
      <c r="CY75" s="524" t="s">
        <v>67</v>
      </c>
      <c r="CZ75" s="524" t="s">
        <v>67</v>
      </c>
      <c r="DA75" s="525" t="s">
        <v>67</v>
      </c>
      <c r="DB75" s="522" t="s">
        <v>67</v>
      </c>
      <c r="DC75" s="523" t="s">
        <v>67</v>
      </c>
      <c r="DD75" s="523" t="s">
        <v>67</v>
      </c>
      <c r="DE75" s="523" t="s">
        <v>67</v>
      </c>
      <c r="DF75" s="523" t="s">
        <v>67</v>
      </c>
      <c r="DG75" s="524" t="s">
        <v>67</v>
      </c>
      <c r="DH75" s="524" t="s">
        <v>67</v>
      </c>
      <c r="DI75" s="524" t="s">
        <v>67</v>
      </c>
      <c r="DJ75" s="525" t="s">
        <v>67</v>
      </c>
    </row>
    <row r="76" spans="1:114" s="2" customFormat="1" x14ac:dyDescent="0.25">
      <c r="A76" s="559" t="s">
        <v>265</v>
      </c>
      <c r="B76" s="497" t="s">
        <v>266</v>
      </c>
      <c r="C76" s="572"/>
      <c r="D76" s="566">
        <v>10709</v>
      </c>
      <c r="E76" s="567">
        <v>8265</v>
      </c>
      <c r="F76" s="567">
        <v>6745</v>
      </c>
      <c r="G76" s="567">
        <v>3048</v>
      </c>
      <c r="H76" s="568">
        <v>2300</v>
      </c>
      <c r="I76" s="569">
        <f t="shared" si="92"/>
        <v>0.36878402903811253</v>
      </c>
      <c r="J76" s="570">
        <f t="shared" si="93"/>
        <v>0.4518902891030393</v>
      </c>
      <c r="K76" s="566">
        <v>11748</v>
      </c>
      <c r="L76" s="567">
        <v>8830</v>
      </c>
      <c r="M76" s="567">
        <v>7086</v>
      </c>
      <c r="N76" s="567">
        <v>3376</v>
      </c>
      <c r="O76" s="568">
        <v>2451</v>
      </c>
      <c r="P76" s="569">
        <f t="shared" ref="P76:P130" si="94">N76/L76</f>
        <v>0.38233295583238958</v>
      </c>
      <c r="Q76" s="570">
        <f t="shared" ref="Q76:Q130" si="95">N76/M76</f>
        <v>0.47643240191927744</v>
      </c>
      <c r="R76" s="566">
        <v>12203</v>
      </c>
      <c r="S76" s="567">
        <v>9163</v>
      </c>
      <c r="T76" s="567">
        <v>7659</v>
      </c>
      <c r="U76" s="567">
        <v>3562</v>
      </c>
      <c r="V76" s="568">
        <v>2724</v>
      </c>
      <c r="W76" s="569">
        <f t="shared" si="90"/>
        <v>0.388737313107061</v>
      </c>
      <c r="X76" s="570">
        <f t="shared" si="91"/>
        <v>0.46507376942159551</v>
      </c>
      <c r="Y76" s="566">
        <v>11855</v>
      </c>
      <c r="Z76" s="567">
        <v>8697</v>
      </c>
      <c r="AA76" s="567">
        <v>7326</v>
      </c>
      <c r="AB76" s="567">
        <v>3675</v>
      </c>
      <c r="AC76" s="568">
        <v>2767</v>
      </c>
      <c r="AD76" s="569">
        <f t="shared" ref="AD76:AD130" si="96">AB76/Z76</f>
        <v>0.42255950327699204</v>
      </c>
      <c r="AE76" s="570">
        <f t="shared" ref="AE76:AE130" si="97">AB76/AA76</f>
        <v>0.50163800163800165</v>
      </c>
      <c r="AF76" s="566">
        <v>10597</v>
      </c>
      <c r="AG76" s="567">
        <v>7765</v>
      </c>
      <c r="AH76" s="567">
        <v>6550</v>
      </c>
      <c r="AI76" s="567">
        <v>3215</v>
      </c>
      <c r="AJ76" s="568">
        <v>2450</v>
      </c>
      <c r="AK76" s="569">
        <f t="shared" ref="AK76:AK101" si="98">AI76/AG76</f>
        <v>0.41403734707018675</v>
      </c>
      <c r="AL76" s="570">
        <f t="shared" ref="AL76:AL101" si="99">AI76/AH76</f>
        <v>0.49083969465648852</v>
      </c>
      <c r="AM76" s="566">
        <v>9410</v>
      </c>
      <c r="AN76" s="567">
        <v>6823</v>
      </c>
      <c r="AO76" s="567">
        <v>5756</v>
      </c>
      <c r="AP76" s="567">
        <v>2502</v>
      </c>
      <c r="AQ76" s="568">
        <v>1823</v>
      </c>
      <c r="AR76" s="569">
        <f t="shared" ref="AR76:AR101" si="100">AP76/AN76</f>
        <v>0.36670086472226293</v>
      </c>
      <c r="AS76" s="570">
        <f t="shared" ref="AS76:AS101" si="101">AP76/AO76</f>
        <v>0.43467685892981239</v>
      </c>
      <c r="AT76" s="566">
        <v>8243</v>
      </c>
      <c r="AU76" s="567">
        <v>5932</v>
      </c>
      <c r="AV76" s="567">
        <v>4960</v>
      </c>
      <c r="AW76" s="567">
        <v>2484</v>
      </c>
      <c r="AX76" s="568">
        <v>1842</v>
      </c>
      <c r="AY76" s="569">
        <f t="shared" ref="AY76:AY101" si="102">AW76/AU76</f>
        <v>0.41874578556979097</v>
      </c>
      <c r="AZ76" s="570">
        <f t="shared" ref="AZ76:AZ101" si="103">AW76/AV76</f>
        <v>0.50080645161290327</v>
      </c>
      <c r="BA76" s="566">
        <v>7081</v>
      </c>
      <c r="BB76" s="567">
        <v>5116</v>
      </c>
      <c r="BC76" s="567">
        <v>4257</v>
      </c>
      <c r="BD76" s="567">
        <v>2375</v>
      </c>
      <c r="BE76" s="568">
        <v>1782</v>
      </c>
      <c r="BF76" s="569">
        <f t="shared" ref="BF76:BF101" si="104">BD76/BB76</f>
        <v>0.4642298670836591</v>
      </c>
      <c r="BG76" s="570">
        <f t="shared" ref="BG76:BG101" si="105">BD76/BC76</f>
        <v>0.5579046276720695</v>
      </c>
      <c r="BH76" s="566">
        <v>6210</v>
      </c>
      <c r="BI76" s="567">
        <v>4625</v>
      </c>
      <c r="BJ76" s="567">
        <v>3737</v>
      </c>
      <c r="BK76" s="567">
        <v>2137</v>
      </c>
      <c r="BL76" s="568">
        <v>1688</v>
      </c>
      <c r="BM76" s="569">
        <f t="shared" ref="BM76:BM112" si="106">BK76/BI76</f>
        <v>0.46205405405405403</v>
      </c>
      <c r="BN76" s="570">
        <f t="shared" ref="BN76:BN112" si="107">BK76/BJ76</f>
        <v>0.57184907679957186</v>
      </c>
      <c r="BO76" s="566">
        <v>6015</v>
      </c>
      <c r="BP76" s="567">
        <v>4512</v>
      </c>
      <c r="BQ76" s="567">
        <v>3483</v>
      </c>
      <c r="BR76" s="567">
        <v>2254</v>
      </c>
      <c r="BS76" s="568">
        <v>1844</v>
      </c>
      <c r="BT76" s="569">
        <f t="shared" ref="BT76:BT112" si="108">BR76/BP76</f>
        <v>0.49955673758865249</v>
      </c>
      <c r="BU76" s="570">
        <f t="shared" ref="BU76:BU112" si="109">BR76/BQ76</f>
        <v>0.64714326729830607</v>
      </c>
      <c r="BV76" s="566">
        <v>5887</v>
      </c>
      <c r="BW76" s="567">
        <v>4399</v>
      </c>
      <c r="BX76" s="567">
        <v>3526</v>
      </c>
      <c r="BY76" s="567">
        <v>2348</v>
      </c>
      <c r="BZ76" s="568">
        <v>1925</v>
      </c>
      <c r="CA76" s="569">
        <f t="shared" ref="CA76:CA112" si="110">BY76/BW76</f>
        <v>0.5337576721982269</v>
      </c>
      <c r="CB76" s="570">
        <f t="shared" ref="CB76:CB112" si="111">BY76/BX76</f>
        <v>0.66591038003403291</v>
      </c>
      <c r="CC76" s="566">
        <v>6251</v>
      </c>
      <c r="CD76" s="567">
        <v>4670</v>
      </c>
      <c r="CE76" s="567">
        <v>4057</v>
      </c>
      <c r="CF76" s="567">
        <v>2680</v>
      </c>
      <c r="CG76" s="568">
        <v>1847</v>
      </c>
      <c r="CH76" s="569">
        <f t="shared" ref="CH76:CH80" si="112">CF76/CD76</f>
        <v>0.57387580299785867</v>
      </c>
      <c r="CI76" s="570">
        <f t="shared" ref="CI76:CI80" si="113">CF76/CE76</f>
        <v>0.66058664037466108</v>
      </c>
      <c r="CJ76" s="566">
        <v>6294</v>
      </c>
      <c r="CK76" s="567">
        <v>4697</v>
      </c>
      <c r="CL76" s="567">
        <v>4164</v>
      </c>
      <c r="CM76" s="567">
        <v>2624</v>
      </c>
      <c r="CN76" s="568">
        <v>1920</v>
      </c>
      <c r="CO76" s="569">
        <f t="shared" ref="CO76:CO80" si="114">CM76/CK76</f>
        <v>0.55865446029380461</v>
      </c>
      <c r="CP76" s="677">
        <f t="shared" ref="CP76:CP80" si="115">CM76/CL76</f>
        <v>0.63016330451488956</v>
      </c>
      <c r="CQ76" s="569">
        <v>0.5899510325739834</v>
      </c>
      <c r="CR76" s="570">
        <v>0.66546589817483193</v>
      </c>
      <c r="CS76" s="566">
        <v>6376</v>
      </c>
      <c r="CT76" s="567">
        <v>4626</v>
      </c>
      <c r="CU76" s="567">
        <v>3815</v>
      </c>
      <c r="CV76" s="567">
        <v>2315</v>
      </c>
      <c r="CW76" s="568">
        <v>1788</v>
      </c>
      <c r="CX76" s="569">
        <f t="shared" ref="CX76:CX80" si="116">CV76/CT76</f>
        <v>0.50043233895373973</v>
      </c>
      <c r="CY76" s="677">
        <f t="shared" ref="CY76:CY80" si="117">CV76/CU76</f>
        <v>0.60681520314547832</v>
      </c>
      <c r="CZ76" s="569">
        <v>0.54907047124945962</v>
      </c>
      <c r="DA76" s="570">
        <v>0.66579292267365664</v>
      </c>
      <c r="DB76" s="566">
        <v>7258</v>
      </c>
      <c r="DC76" s="567">
        <v>5142</v>
      </c>
      <c r="DD76" s="567">
        <v>4313</v>
      </c>
      <c r="DE76" s="567">
        <v>2276</v>
      </c>
      <c r="DF76" s="568">
        <v>1805</v>
      </c>
      <c r="DG76" s="569">
        <f t="shared" ref="DG76:DG80" si="118">DE76/DC76</f>
        <v>0.44262932711007391</v>
      </c>
      <c r="DH76" s="677">
        <f t="shared" ref="DH76:DH80" si="119">DE76/DD76</f>
        <v>0.5277069325295618</v>
      </c>
      <c r="DI76" s="569">
        <v>0.49727732399844421</v>
      </c>
      <c r="DJ76" s="570">
        <v>0.59285879897982841</v>
      </c>
    </row>
    <row r="77" spans="1:114" s="2" customFormat="1" x14ac:dyDescent="0.25">
      <c r="A77" s="562" t="s">
        <v>265</v>
      </c>
      <c r="B77" s="505" t="s">
        <v>267</v>
      </c>
      <c r="C77" s="564" t="s">
        <v>231</v>
      </c>
      <c r="D77" s="507">
        <v>5468</v>
      </c>
      <c r="E77" s="508">
        <v>4215</v>
      </c>
      <c r="F77" s="508">
        <v>3460</v>
      </c>
      <c r="G77" s="508">
        <v>1662</v>
      </c>
      <c r="H77" s="508">
        <v>1289</v>
      </c>
      <c r="I77" s="509">
        <f t="shared" si="92"/>
        <v>0.39430604982206408</v>
      </c>
      <c r="J77" s="510">
        <f t="shared" si="93"/>
        <v>0.48034682080924856</v>
      </c>
      <c r="K77" s="507">
        <v>6877</v>
      </c>
      <c r="L77" s="508">
        <v>5156</v>
      </c>
      <c r="M77" s="508">
        <v>4097</v>
      </c>
      <c r="N77" s="508">
        <v>1827</v>
      </c>
      <c r="O77" s="508">
        <v>1274</v>
      </c>
      <c r="P77" s="509">
        <f t="shared" si="94"/>
        <v>0.354344453064391</v>
      </c>
      <c r="Q77" s="510">
        <f t="shared" si="95"/>
        <v>0.44593605076885529</v>
      </c>
      <c r="R77" s="507">
        <v>6188</v>
      </c>
      <c r="S77" s="508">
        <v>4850</v>
      </c>
      <c r="T77" s="508">
        <v>3841</v>
      </c>
      <c r="U77" s="508">
        <v>1486</v>
      </c>
      <c r="V77" s="508">
        <v>1233</v>
      </c>
      <c r="W77" s="509">
        <f t="shared" si="90"/>
        <v>0.3063917525773196</v>
      </c>
      <c r="X77" s="510">
        <f t="shared" si="91"/>
        <v>0.38687841707888571</v>
      </c>
      <c r="Y77" s="507">
        <v>5957</v>
      </c>
      <c r="Z77" s="508">
        <v>4556</v>
      </c>
      <c r="AA77" s="508">
        <v>3655</v>
      </c>
      <c r="AB77" s="508">
        <v>1269</v>
      </c>
      <c r="AC77" s="508">
        <v>1004</v>
      </c>
      <c r="AD77" s="509">
        <f t="shared" si="96"/>
        <v>0.27853380158033364</v>
      </c>
      <c r="AE77" s="510">
        <f t="shared" si="97"/>
        <v>0.3471956224350205</v>
      </c>
      <c r="AF77" s="507">
        <v>5454</v>
      </c>
      <c r="AG77" s="508">
        <v>4136</v>
      </c>
      <c r="AH77" s="508">
        <v>3371</v>
      </c>
      <c r="AI77" s="508">
        <v>1078</v>
      </c>
      <c r="AJ77" s="508">
        <v>900</v>
      </c>
      <c r="AK77" s="509">
        <f t="shared" si="98"/>
        <v>0.26063829787234044</v>
      </c>
      <c r="AL77" s="510">
        <f t="shared" si="99"/>
        <v>0.31978641352714327</v>
      </c>
      <c r="AM77" s="507">
        <v>5000</v>
      </c>
      <c r="AN77" s="508">
        <v>3807</v>
      </c>
      <c r="AO77" s="508">
        <v>3053</v>
      </c>
      <c r="AP77" s="508">
        <v>1031</v>
      </c>
      <c r="AQ77" s="508">
        <v>777</v>
      </c>
      <c r="AR77" s="509">
        <f t="shared" si="100"/>
        <v>0.27081691620698711</v>
      </c>
      <c r="AS77" s="510">
        <f t="shared" si="101"/>
        <v>0.33770062233868325</v>
      </c>
      <c r="AT77" s="507">
        <v>4537</v>
      </c>
      <c r="AU77" s="508">
        <v>3377</v>
      </c>
      <c r="AV77" s="508">
        <v>2686</v>
      </c>
      <c r="AW77" s="508">
        <v>956</v>
      </c>
      <c r="AX77" s="508">
        <v>780</v>
      </c>
      <c r="AY77" s="509">
        <f t="shared" si="102"/>
        <v>0.28309150133254368</v>
      </c>
      <c r="AZ77" s="510">
        <f t="shared" si="103"/>
        <v>0.35591958302308263</v>
      </c>
      <c r="BA77" s="507">
        <v>3742</v>
      </c>
      <c r="BB77" s="508">
        <v>2792</v>
      </c>
      <c r="BC77" s="508">
        <v>2203</v>
      </c>
      <c r="BD77" s="508">
        <v>906</v>
      </c>
      <c r="BE77" s="508">
        <v>728</v>
      </c>
      <c r="BF77" s="509">
        <f t="shared" si="104"/>
        <v>0.32449856733524357</v>
      </c>
      <c r="BG77" s="510">
        <f t="shared" si="105"/>
        <v>0.41125737630503856</v>
      </c>
      <c r="BH77" s="507">
        <v>3381</v>
      </c>
      <c r="BI77" s="508">
        <v>2601</v>
      </c>
      <c r="BJ77" s="508">
        <v>2063</v>
      </c>
      <c r="BK77" s="508">
        <v>943</v>
      </c>
      <c r="BL77" s="508">
        <v>736</v>
      </c>
      <c r="BM77" s="509">
        <f t="shared" si="106"/>
        <v>0.36255286428296807</v>
      </c>
      <c r="BN77" s="510">
        <f t="shared" si="107"/>
        <v>0.45710130877363064</v>
      </c>
      <c r="BO77" s="507">
        <v>3138</v>
      </c>
      <c r="BP77" s="508">
        <v>2433</v>
      </c>
      <c r="BQ77" s="508">
        <v>1795</v>
      </c>
      <c r="BR77" s="508">
        <v>1013</v>
      </c>
      <c r="BS77" s="508">
        <v>853</v>
      </c>
      <c r="BT77" s="509">
        <f t="shared" si="108"/>
        <v>0.41635840526099466</v>
      </c>
      <c r="BU77" s="510">
        <f t="shared" si="109"/>
        <v>0.56434540389972143</v>
      </c>
      <c r="BV77" s="507">
        <v>3158</v>
      </c>
      <c r="BW77" s="508">
        <v>2437</v>
      </c>
      <c r="BX77" s="508">
        <v>1889</v>
      </c>
      <c r="BY77" s="508">
        <v>1003</v>
      </c>
      <c r="BZ77" s="508">
        <v>819</v>
      </c>
      <c r="CA77" s="509">
        <f t="shared" si="110"/>
        <v>0.41157160443167828</v>
      </c>
      <c r="CB77" s="510">
        <f t="shared" si="111"/>
        <v>0.53096876654314451</v>
      </c>
      <c r="CC77" s="507">
        <v>3427</v>
      </c>
      <c r="CD77" s="508">
        <v>2653</v>
      </c>
      <c r="CE77" s="508">
        <v>2248</v>
      </c>
      <c r="CF77" s="508">
        <v>1110</v>
      </c>
      <c r="CG77" s="508">
        <v>802</v>
      </c>
      <c r="CH77" s="509">
        <f t="shared" si="112"/>
        <v>0.41839427063701468</v>
      </c>
      <c r="CI77" s="510">
        <f t="shared" si="113"/>
        <v>0.49377224199288255</v>
      </c>
      <c r="CJ77" s="507">
        <v>3638</v>
      </c>
      <c r="CK77" s="508">
        <v>2829</v>
      </c>
      <c r="CL77" s="508">
        <v>2381</v>
      </c>
      <c r="CM77" s="508">
        <v>1128</v>
      </c>
      <c r="CN77" s="508">
        <v>825</v>
      </c>
      <c r="CO77" s="509">
        <f t="shared" si="114"/>
        <v>0.39872746553552491</v>
      </c>
      <c r="CP77" s="509">
        <f t="shared" si="115"/>
        <v>0.47375052498950021</v>
      </c>
      <c r="CQ77" s="509">
        <v>0.40544361965358783</v>
      </c>
      <c r="CR77" s="510">
        <v>0.48173036539269215</v>
      </c>
      <c r="CS77" s="507">
        <v>3569</v>
      </c>
      <c r="CT77" s="508">
        <v>2679</v>
      </c>
      <c r="CU77" s="508">
        <v>2085</v>
      </c>
      <c r="CV77" s="508">
        <v>980</v>
      </c>
      <c r="CW77" s="508">
        <v>806</v>
      </c>
      <c r="CX77" s="509">
        <f t="shared" si="116"/>
        <v>0.36580813736468831</v>
      </c>
      <c r="CY77" s="509">
        <f t="shared" si="117"/>
        <v>0.47002398081534774</v>
      </c>
      <c r="CZ77" s="509">
        <v>0.3960432997387085</v>
      </c>
      <c r="DA77" s="510">
        <v>0.50887290167865706</v>
      </c>
      <c r="DB77" s="507">
        <v>4200</v>
      </c>
      <c r="DC77" s="508">
        <v>3089</v>
      </c>
      <c r="DD77" s="508">
        <v>2541</v>
      </c>
      <c r="DE77" s="508">
        <v>953</v>
      </c>
      <c r="DF77" s="508">
        <v>805</v>
      </c>
      <c r="DG77" s="509">
        <f t="shared" si="118"/>
        <v>0.30851408222725801</v>
      </c>
      <c r="DH77" s="509">
        <f t="shared" si="119"/>
        <v>0.37504919323101144</v>
      </c>
      <c r="DI77" s="509">
        <v>0.34898025250890258</v>
      </c>
      <c r="DJ77" s="510">
        <v>0.42424242424242425</v>
      </c>
    </row>
    <row r="78" spans="1:114" s="2" customFormat="1" x14ac:dyDescent="0.25">
      <c r="A78" s="565" t="s">
        <v>265</v>
      </c>
      <c r="B78" s="534" t="s">
        <v>268</v>
      </c>
      <c r="C78" s="535" t="s">
        <v>269</v>
      </c>
      <c r="D78" s="536">
        <v>3495</v>
      </c>
      <c r="E78" s="537">
        <v>3127</v>
      </c>
      <c r="F78" s="537">
        <v>2338</v>
      </c>
      <c r="G78" s="537">
        <v>870</v>
      </c>
      <c r="H78" s="537">
        <v>656</v>
      </c>
      <c r="I78" s="538">
        <f t="shared" si="92"/>
        <v>0.27822193795970579</v>
      </c>
      <c r="J78" s="539">
        <f t="shared" si="93"/>
        <v>0.37211291702309668</v>
      </c>
      <c r="K78" s="536">
        <v>3166</v>
      </c>
      <c r="L78" s="537">
        <v>2875</v>
      </c>
      <c r="M78" s="537">
        <v>2120</v>
      </c>
      <c r="N78" s="537">
        <v>1014</v>
      </c>
      <c r="O78" s="537">
        <v>786</v>
      </c>
      <c r="P78" s="538">
        <f t="shared" si="94"/>
        <v>0.35269565217391302</v>
      </c>
      <c r="Q78" s="539">
        <f t="shared" si="95"/>
        <v>0.47830188679245284</v>
      </c>
      <c r="R78" s="536">
        <v>3085</v>
      </c>
      <c r="S78" s="537">
        <v>2771</v>
      </c>
      <c r="T78" s="537">
        <v>2389</v>
      </c>
      <c r="U78" s="537">
        <v>1308</v>
      </c>
      <c r="V78" s="537">
        <v>843</v>
      </c>
      <c r="W78" s="538">
        <f t="shared" si="90"/>
        <v>0.47203175748827136</v>
      </c>
      <c r="X78" s="539">
        <f t="shared" si="91"/>
        <v>0.54750941816659693</v>
      </c>
      <c r="Y78" s="536">
        <v>3080</v>
      </c>
      <c r="Z78" s="537">
        <v>2795</v>
      </c>
      <c r="AA78" s="537">
        <v>2473</v>
      </c>
      <c r="AB78" s="537">
        <v>1438</v>
      </c>
      <c r="AC78" s="537">
        <v>921</v>
      </c>
      <c r="AD78" s="538">
        <f t="shared" si="96"/>
        <v>0.5144901610017889</v>
      </c>
      <c r="AE78" s="539">
        <f t="shared" si="97"/>
        <v>0.58147998382531341</v>
      </c>
      <c r="AF78" s="536">
        <v>2553</v>
      </c>
      <c r="AG78" s="537">
        <v>2269</v>
      </c>
      <c r="AH78" s="537">
        <v>2007</v>
      </c>
      <c r="AI78" s="537">
        <v>1259</v>
      </c>
      <c r="AJ78" s="537">
        <v>838</v>
      </c>
      <c r="AK78" s="538">
        <f t="shared" si="98"/>
        <v>0.55486998677831645</v>
      </c>
      <c r="AL78" s="539">
        <f t="shared" si="99"/>
        <v>0.62730443447932238</v>
      </c>
      <c r="AM78" s="536">
        <v>2160</v>
      </c>
      <c r="AN78" s="537">
        <v>1886</v>
      </c>
      <c r="AO78" s="537">
        <v>1687</v>
      </c>
      <c r="AP78" s="537">
        <v>861</v>
      </c>
      <c r="AQ78" s="537">
        <v>528</v>
      </c>
      <c r="AR78" s="538">
        <f t="shared" si="100"/>
        <v>0.45652173913043476</v>
      </c>
      <c r="AS78" s="539">
        <f t="shared" si="101"/>
        <v>0.51037344398340245</v>
      </c>
      <c r="AT78" s="536">
        <v>1984</v>
      </c>
      <c r="AU78" s="537">
        <v>1704</v>
      </c>
      <c r="AV78" s="537">
        <v>1501</v>
      </c>
      <c r="AW78" s="537">
        <v>956</v>
      </c>
      <c r="AX78" s="537">
        <v>588</v>
      </c>
      <c r="AY78" s="538">
        <f t="shared" si="102"/>
        <v>0.56103286384976525</v>
      </c>
      <c r="AZ78" s="539">
        <f t="shared" si="103"/>
        <v>0.63690872751499006</v>
      </c>
      <c r="BA78" s="536">
        <v>1722</v>
      </c>
      <c r="BB78" s="537">
        <v>1480</v>
      </c>
      <c r="BC78" s="537">
        <v>1306</v>
      </c>
      <c r="BD78" s="537">
        <v>869</v>
      </c>
      <c r="BE78" s="537">
        <v>557</v>
      </c>
      <c r="BF78" s="538">
        <f t="shared" si="104"/>
        <v>0.58716216216216222</v>
      </c>
      <c r="BG78" s="539">
        <f t="shared" si="105"/>
        <v>0.66539050535987754</v>
      </c>
      <c r="BH78" s="536">
        <v>1372</v>
      </c>
      <c r="BI78" s="537">
        <v>1202</v>
      </c>
      <c r="BJ78" s="537">
        <v>898</v>
      </c>
      <c r="BK78" s="537">
        <v>603</v>
      </c>
      <c r="BL78" s="537">
        <v>468</v>
      </c>
      <c r="BM78" s="538">
        <f t="shared" si="106"/>
        <v>0.50166389351081531</v>
      </c>
      <c r="BN78" s="539">
        <f t="shared" si="107"/>
        <v>0.67149220489977723</v>
      </c>
      <c r="BO78" s="536">
        <v>1449</v>
      </c>
      <c r="BP78" s="537">
        <v>1277</v>
      </c>
      <c r="BQ78" s="537">
        <v>976</v>
      </c>
      <c r="BR78" s="537">
        <v>655</v>
      </c>
      <c r="BS78" s="537">
        <v>497</v>
      </c>
      <c r="BT78" s="538">
        <f t="shared" si="108"/>
        <v>0.51292090837901327</v>
      </c>
      <c r="BU78" s="539">
        <f t="shared" si="109"/>
        <v>0.67110655737704916</v>
      </c>
      <c r="BV78" s="536">
        <v>1353</v>
      </c>
      <c r="BW78" s="537">
        <v>1184</v>
      </c>
      <c r="BX78" s="537">
        <v>927</v>
      </c>
      <c r="BY78" s="537">
        <v>674</v>
      </c>
      <c r="BZ78" s="537">
        <v>559</v>
      </c>
      <c r="CA78" s="538">
        <f t="shared" si="110"/>
        <v>0.5692567567567568</v>
      </c>
      <c r="CB78" s="539">
        <f t="shared" si="111"/>
        <v>0.72707659115426104</v>
      </c>
      <c r="CC78" s="536">
        <v>1289</v>
      </c>
      <c r="CD78" s="537">
        <v>1131</v>
      </c>
      <c r="CE78" s="537">
        <v>990</v>
      </c>
      <c r="CF78" s="537">
        <v>795</v>
      </c>
      <c r="CG78" s="537">
        <v>529</v>
      </c>
      <c r="CH78" s="538">
        <f t="shared" si="112"/>
        <v>0.70291777188328908</v>
      </c>
      <c r="CI78" s="539">
        <f t="shared" si="113"/>
        <v>0.80303030303030298</v>
      </c>
      <c r="CJ78" s="536">
        <v>1177</v>
      </c>
      <c r="CK78" s="537">
        <v>1025</v>
      </c>
      <c r="CL78" s="537">
        <v>946</v>
      </c>
      <c r="CM78" s="537">
        <v>826</v>
      </c>
      <c r="CN78" s="537">
        <v>599</v>
      </c>
      <c r="CO78" s="538">
        <f t="shared" si="114"/>
        <v>0.80585365853658542</v>
      </c>
      <c r="CP78" s="538">
        <f t="shared" si="115"/>
        <v>0.87315010570824525</v>
      </c>
      <c r="CQ78" s="538">
        <v>0.80585365853658542</v>
      </c>
      <c r="CR78" s="539">
        <v>0.87315010570824525</v>
      </c>
      <c r="CS78" s="536">
        <v>1162</v>
      </c>
      <c r="CT78" s="537">
        <v>1007</v>
      </c>
      <c r="CU78" s="537">
        <v>933</v>
      </c>
      <c r="CV78" s="537">
        <v>753</v>
      </c>
      <c r="CW78" s="537">
        <v>510</v>
      </c>
      <c r="CX78" s="538">
        <f t="shared" si="116"/>
        <v>0.74776564051638528</v>
      </c>
      <c r="CY78" s="538">
        <f t="shared" si="117"/>
        <v>0.80707395498392287</v>
      </c>
      <c r="CZ78" s="538">
        <v>0.74776564051638528</v>
      </c>
      <c r="DA78" s="539">
        <v>0.80707395498392287</v>
      </c>
      <c r="DB78" s="536">
        <v>1413</v>
      </c>
      <c r="DC78" s="537">
        <v>1233</v>
      </c>
      <c r="DD78" s="537">
        <v>1009</v>
      </c>
      <c r="DE78" s="537">
        <v>689</v>
      </c>
      <c r="DF78" s="537">
        <v>494</v>
      </c>
      <c r="DG78" s="538">
        <f t="shared" si="118"/>
        <v>0.5587996755879967</v>
      </c>
      <c r="DH78" s="538">
        <f t="shared" si="119"/>
        <v>0.68285431119920714</v>
      </c>
      <c r="DI78" s="538">
        <v>0.5587996755879967</v>
      </c>
      <c r="DJ78" s="539">
        <v>0.68285431119920714</v>
      </c>
    </row>
    <row r="79" spans="1:114" s="2" customFormat="1" x14ac:dyDescent="0.25">
      <c r="A79" s="511" t="s">
        <v>265</v>
      </c>
      <c r="B79" s="512" t="s">
        <v>270</v>
      </c>
      <c r="C79" s="513" t="s">
        <v>221</v>
      </c>
      <c r="D79" s="514">
        <v>1746</v>
      </c>
      <c r="E79" s="515">
        <v>1547</v>
      </c>
      <c r="F79" s="515">
        <v>1366</v>
      </c>
      <c r="G79" s="515">
        <v>585</v>
      </c>
      <c r="H79" s="515">
        <v>360</v>
      </c>
      <c r="I79" s="516">
        <f t="shared" si="92"/>
        <v>0.37815126050420167</v>
      </c>
      <c r="J79" s="517">
        <f t="shared" si="93"/>
        <v>0.42825768667642755</v>
      </c>
      <c r="K79" s="514">
        <v>1705</v>
      </c>
      <c r="L79" s="515">
        <v>1482</v>
      </c>
      <c r="M79" s="515">
        <v>1308</v>
      </c>
      <c r="N79" s="515">
        <v>605</v>
      </c>
      <c r="O79" s="515">
        <v>395</v>
      </c>
      <c r="P79" s="516">
        <f t="shared" si="94"/>
        <v>0.40823211875843457</v>
      </c>
      <c r="Q79" s="517">
        <f t="shared" si="95"/>
        <v>0.46253822629969421</v>
      </c>
      <c r="R79" s="514">
        <v>1536</v>
      </c>
      <c r="S79" s="515">
        <v>1345</v>
      </c>
      <c r="T79" s="515">
        <v>1157</v>
      </c>
      <c r="U79" s="515">
        <v>550</v>
      </c>
      <c r="V79" s="515">
        <v>401</v>
      </c>
      <c r="W79" s="516">
        <f t="shared" si="90"/>
        <v>0.40892193308550184</v>
      </c>
      <c r="X79" s="517">
        <f t="shared" si="91"/>
        <v>0.47536732929991354</v>
      </c>
      <c r="Y79" s="514">
        <v>1117</v>
      </c>
      <c r="Z79" s="515">
        <v>1010</v>
      </c>
      <c r="AA79" s="515">
        <v>805</v>
      </c>
      <c r="AB79" s="515">
        <v>546</v>
      </c>
      <c r="AC79" s="515">
        <v>398</v>
      </c>
      <c r="AD79" s="516">
        <f t="shared" si="96"/>
        <v>0.54059405940594063</v>
      </c>
      <c r="AE79" s="517">
        <f t="shared" si="97"/>
        <v>0.67826086956521736</v>
      </c>
      <c r="AF79" s="514">
        <v>1007</v>
      </c>
      <c r="AG79" s="515">
        <v>917</v>
      </c>
      <c r="AH79" s="515">
        <v>754</v>
      </c>
      <c r="AI79" s="515">
        <v>492</v>
      </c>
      <c r="AJ79" s="515">
        <v>350</v>
      </c>
      <c r="AK79" s="516">
        <f t="shared" si="98"/>
        <v>0.53653217011995635</v>
      </c>
      <c r="AL79" s="517">
        <f t="shared" si="99"/>
        <v>0.65251989389920428</v>
      </c>
      <c r="AM79" s="514">
        <v>783</v>
      </c>
      <c r="AN79" s="515">
        <v>694</v>
      </c>
      <c r="AO79" s="515">
        <v>577</v>
      </c>
      <c r="AP79" s="515">
        <v>308</v>
      </c>
      <c r="AQ79" s="515">
        <v>233</v>
      </c>
      <c r="AR79" s="516">
        <f t="shared" si="100"/>
        <v>0.44380403458213258</v>
      </c>
      <c r="AS79" s="517">
        <f t="shared" si="101"/>
        <v>0.53379549393414216</v>
      </c>
      <c r="AT79" s="514">
        <v>532</v>
      </c>
      <c r="AU79" s="515">
        <v>491</v>
      </c>
      <c r="AV79" s="515">
        <v>407</v>
      </c>
      <c r="AW79" s="515">
        <v>280</v>
      </c>
      <c r="AX79" s="515">
        <v>203</v>
      </c>
      <c r="AY79" s="516">
        <f t="shared" si="102"/>
        <v>0.570264765784114</v>
      </c>
      <c r="AZ79" s="517">
        <f t="shared" si="103"/>
        <v>0.68796068796068799</v>
      </c>
      <c r="BA79" s="514">
        <v>553</v>
      </c>
      <c r="BB79" s="515">
        <v>491</v>
      </c>
      <c r="BC79" s="515">
        <v>377</v>
      </c>
      <c r="BD79" s="515">
        <v>292</v>
      </c>
      <c r="BE79" s="515">
        <v>225</v>
      </c>
      <c r="BF79" s="516">
        <f t="shared" si="104"/>
        <v>0.59470468431771895</v>
      </c>
      <c r="BG79" s="517">
        <f t="shared" si="105"/>
        <v>0.77453580901856767</v>
      </c>
      <c r="BH79" s="514">
        <v>489</v>
      </c>
      <c r="BI79" s="515">
        <v>449</v>
      </c>
      <c r="BJ79" s="515">
        <v>364</v>
      </c>
      <c r="BK79" s="515">
        <v>299</v>
      </c>
      <c r="BL79" s="515">
        <v>225</v>
      </c>
      <c r="BM79" s="516">
        <f t="shared" si="106"/>
        <v>0.66592427616926508</v>
      </c>
      <c r="BN79" s="517">
        <f t="shared" si="107"/>
        <v>0.8214285714285714</v>
      </c>
      <c r="BO79" s="514">
        <v>490</v>
      </c>
      <c r="BP79" s="515">
        <v>445</v>
      </c>
      <c r="BQ79" s="515">
        <v>338</v>
      </c>
      <c r="BR79" s="515">
        <v>251</v>
      </c>
      <c r="BS79" s="515">
        <v>196</v>
      </c>
      <c r="BT79" s="516">
        <f t="shared" si="108"/>
        <v>0.56404494382022474</v>
      </c>
      <c r="BU79" s="517">
        <f t="shared" si="109"/>
        <v>0.74260355029585801</v>
      </c>
      <c r="BV79" s="514">
        <v>723</v>
      </c>
      <c r="BW79" s="515">
        <v>651</v>
      </c>
      <c r="BX79" s="515">
        <v>527</v>
      </c>
      <c r="BY79" s="515">
        <v>418</v>
      </c>
      <c r="BZ79" s="515">
        <v>331</v>
      </c>
      <c r="CA79" s="516">
        <f t="shared" si="110"/>
        <v>0.64208909370199696</v>
      </c>
      <c r="CB79" s="517">
        <f t="shared" si="111"/>
        <v>0.79316888045540801</v>
      </c>
      <c r="CC79" s="514">
        <v>932</v>
      </c>
      <c r="CD79" s="515">
        <v>803</v>
      </c>
      <c r="CE79" s="515">
        <v>700</v>
      </c>
      <c r="CF79" s="515">
        <v>540</v>
      </c>
      <c r="CG79" s="515">
        <v>353</v>
      </c>
      <c r="CH79" s="516">
        <f t="shared" si="112"/>
        <v>0.67247820672478209</v>
      </c>
      <c r="CI79" s="517">
        <f t="shared" si="113"/>
        <v>0.77142857142857146</v>
      </c>
      <c r="CJ79" s="514">
        <v>910</v>
      </c>
      <c r="CK79" s="515">
        <v>799</v>
      </c>
      <c r="CL79" s="515">
        <v>726</v>
      </c>
      <c r="CM79" s="515">
        <v>421</v>
      </c>
      <c r="CN79" s="515">
        <v>337</v>
      </c>
      <c r="CO79" s="516">
        <f t="shared" si="114"/>
        <v>0.52690863579474345</v>
      </c>
      <c r="CP79" s="516">
        <f t="shared" si="115"/>
        <v>0.57988980716253447</v>
      </c>
      <c r="CQ79" s="516">
        <v>0.69712140175219028</v>
      </c>
      <c r="CR79" s="517">
        <v>0.76721763085399453</v>
      </c>
      <c r="CS79" s="514">
        <v>1001</v>
      </c>
      <c r="CT79" s="515">
        <v>835</v>
      </c>
      <c r="CU79" s="515">
        <v>628</v>
      </c>
      <c r="CV79" s="515">
        <v>397</v>
      </c>
      <c r="CW79" s="515">
        <v>305</v>
      </c>
      <c r="CX79" s="516">
        <f t="shared" si="116"/>
        <v>0.4754491017964072</v>
      </c>
      <c r="CY79" s="516">
        <f t="shared" si="117"/>
        <v>0.63216560509554143</v>
      </c>
      <c r="CZ79" s="516">
        <v>0.548502994011976</v>
      </c>
      <c r="DA79" s="517">
        <v>0.72929936305732479</v>
      </c>
      <c r="DB79" s="514">
        <v>1048</v>
      </c>
      <c r="DC79" s="515">
        <v>878</v>
      </c>
      <c r="DD79" s="515">
        <v>698</v>
      </c>
      <c r="DE79" s="515">
        <v>465</v>
      </c>
      <c r="DF79" s="515">
        <v>389</v>
      </c>
      <c r="DG79" s="516">
        <f t="shared" si="118"/>
        <v>0.52961275626423687</v>
      </c>
      <c r="DH79" s="516">
        <f t="shared" si="119"/>
        <v>0.666189111747851</v>
      </c>
      <c r="DI79" s="516">
        <v>0.66400911161731202</v>
      </c>
      <c r="DJ79" s="517">
        <v>0.83524355300859598</v>
      </c>
    </row>
    <row r="80" spans="1:114" s="2" customFormat="1" x14ac:dyDescent="0.25">
      <c r="A80" s="504" t="s">
        <v>265</v>
      </c>
      <c r="B80" s="505" t="s">
        <v>271</v>
      </c>
      <c r="C80" s="506" t="s">
        <v>227</v>
      </c>
      <c r="D80" s="553"/>
      <c r="E80" s="554"/>
      <c r="F80" s="554"/>
      <c r="G80" s="554"/>
      <c r="H80" s="554"/>
      <c r="I80" s="555"/>
      <c r="J80" s="556"/>
      <c r="K80" s="553" t="s">
        <v>67</v>
      </c>
      <c r="L80" s="554" t="s">
        <v>67</v>
      </c>
      <c r="M80" s="554" t="s">
        <v>67</v>
      </c>
      <c r="N80" s="554" t="s">
        <v>67</v>
      </c>
      <c r="O80" s="554" t="s">
        <v>67</v>
      </c>
      <c r="P80" s="555" t="s">
        <v>67</v>
      </c>
      <c r="Q80" s="556" t="s">
        <v>67</v>
      </c>
      <c r="R80" s="553">
        <v>288</v>
      </c>
      <c r="S80" s="554">
        <v>288</v>
      </c>
      <c r="T80" s="554">
        <v>221</v>
      </c>
      <c r="U80" s="554">
        <v>149</v>
      </c>
      <c r="V80" s="554">
        <v>112</v>
      </c>
      <c r="W80" s="555">
        <f t="shared" si="90"/>
        <v>0.51736111111111116</v>
      </c>
      <c r="X80" s="556">
        <f t="shared" si="91"/>
        <v>0.67420814479638014</v>
      </c>
      <c r="Y80" s="553">
        <v>671</v>
      </c>
      <c r="Z80" s="554">
        <v>646</v>
      </c>
      <c r="AA80" s="554">
        <v>557</v>
      </c>
      <c r="AB80" s="554">
        <v>465</v>
      </c>
      <c r="AC80" s="554">
        <v>394</v>
      </c>
      <c r="AD80" s="555">
        <f t="shared" si="96"/>
        <v>0.7198142414860681</v>
      </c>
      <c r="AE80" s="556">
        <f t="shared" si="97"/>
        <v>0.83482944344703769</v>
      </c>
      <c r="AF80" s="553">
        <v>619</v>
      </c>
      <c r="AG80" s="554">
        <v>565</v>
      </c>
      <c r="AH80" s="554">
        <v>445</v>
      </c>
      <c r="AI80" s="554">
        <v>288</v>
      </c>
      <c r="AJ80" s="554">
        <v>190</v>
      </c>
      <c r="AK80" s="555">
        <f t="shared" si="98"/>
        <v>0.50973451327433628</v>
      </c>
      <c r="AL80" s="556">
        <f t="shared" si="99"/>
        <v>0.64719101123595502</v>
      </c>
      <c r="AM80" s="553">
        <v>448</v>
      </c>
      <c r="AN80" s="554">
        <v>399</v>
      </c>
      <c r="AO80" s="554">
        <v>304</v>
      </c>
      <c r="AP80" s="554">
        <v>228</v>
      </c>
      <c r="AQ80" s="554">
        <v>155</v>
      </c>
      <c r="AR80" s="555">
        <f t="shared" si="100"/>
        <v>0.5714285714285714</v>
      </c>
      <c r="AS80" s="556">
        <f t="shared" si="101"/>
        <v>0.75</v>
      </c>
      <c r="AT80" s="553">
        <v>469</v>
      </c>
      <c r="AU80" s="554">
        <v>417</v>
      </c>
      <c r="AV80" s="554">
        <v>333</v>
      </c>
      <c r="AW80" s="554">
        <v>260</v>
      </c>
      <c r="AX80" s="554">
        <v>179</v>
      </c>
      <c r="AY80" s="555">
        <f t="shared" si="102"/>
        <v>0.6235011990407674</v>
      </c>
      <c r="AZ80" s="556">
        <f t="shared" si="103"/>
        <v>0.78078078078078073</v>
      </c>
      <c r="BA80" s="553">
        <v>477</v>
      </c>
      <c r="BB80" s="554">
        <v>420</v>
      </c>
      <c r="BC80" s="554">
        <v>349</v>
      </c>
      <c r="BD80" s="554">
        <v>275</v>
      </c>
      <c r="BE80" s="554">
        <v>178</v>
      </c>
      <c r="BF80" s="555">
        <f t="shared" si="104"/>
        <v>0.65476190476190477</v>
      </c>
      <c r="BG80" s="556">
        <f t="shared" si="105"/>
        <v>0.78796561604584525</v>
      </c>
      <c r="BH80" s="553">
        <v>464</v>
      </c>
      <c r="BI80" s="554">
        <v>408</v>
      </c>
      <c r="BJ80" s="554">
        <v>317</v>
      </c>
      <c r="BK80" s="554">
        <v>251</v>
      </c>
      <c r="BL80" s="554">
        <v>170</v>
      </c>
      <c r="BM80" s="555">
        <f t="shared" si="106"/>
        <v>0.61519607843137258</v>
      </c>
      <c r="BN80" s="556">
        <f t="shared" si="107"/>
        <v>0.79179810725552047</v>
      </c>
      <c r="BO80" s="553">
        <v>547</v>
      </c>
      <c r="BP80" s="554">
        <v>481</v>
      </c>
      <c r="BQ80" s="554">
        <v>403</v>
      </c>
      <c r="BR80" s="554">
        <v>281</v>
      </c>
      <c r="BS80" s="554">
        <v>189</v>
      </c>
      <c r="BT80" s="555">
        <f t="shared" si="108"/>
        <v>0.58419958419958418</v>
      </c>
      <c r="BU80" s="556">
        <f t="shared" si="109"/>
        <v>0.69727047146401988</v>
      </c>
      <c r="BV80" s="553">
        <v>653</v>
      </c>
      <c r="BW80" s="554">
        <v>570</v>
      </c>
      <c r="BX80" s="554">
        <v>474</v>
      </c>
      <c r="BY80" s="554">
        <v>347</v>
      </c>
      <c r="BZ80" s="554">
        <v>226</v>
      </c>
      <c r="CA80" s="555">
        <f t="shared" si="110"/>
        <v>0.60877192982456141</v>
      </c>
      <c r="CB80" s="556">
        <f t="shared" si="111"/>
        <v>0.73206751054852326</v>
      </c>
      <c r="CC80" s="553">
        <v>603</v>
      </c>
      <c r="CD80" s="554">
        <v>539</v>
      </c>
      <c r="CE80" s="554">
        <v>467</v>
      </c>
      <c r="CF80" s="554">
        <v>356</v>
      </c>
      <c r="CG80" s="554">
        <v>166</v>
      </c>
      <c r="CH80" s="555">
        <f t="shared" si="112"/>
        <v>0.66048237476808902</v>
      </c>
      <c r="CI80" s="556">
        <f t="shared" si="113"/>
        <v>0.76231263383297643</v>
      </c>
      <c r="CJ80" s="553">
        <v>569</v>
      </c>
      <c r="CK80" s="554">
        <v>488</v>
      </c>
      <c r="CL80" s="554">
        <v>459</v>
      </c>
      <c r="CM80" s="554">
        <v>331</v>
      </c>
      <c r="CN80" s="554">
        <v>167</v>
      </c>
      <c r="CO80" s="555">
        <f t="shared" si="114"/>
        <v>0.67827868852459017</v>
      </c>
      <c r="CP80" s="555">
        <f t="shared" si="115"/>
        <v>0.72113289760348587</v>
      </c>
      <c r="CQ80" s="555">
        <v>0.70286885245901642</v>
      </c>
      <c r="CR80" s="556">
        <v>0.74727668845315909</v>
      </c>
      <c r="CS80" s="553">
        <v>644</v>
      </c>
      <c r="CT80" s="554">
        <v>553</v>
      </c>
      <c r="CU80" s="554">
        <v>502</v>
      </c>
      <c r="CV80" s="554">
        <v>264</v>
      </c>
      <c r="CW80" s="554">
        <v>172</v>
      </c>
      <c r="CX80" s="555">
        <f t="shared" si="116"/>
        <v>0.47739602169981915</v>
      </c>
      <c r="CY80" s="555">
        <f t="shared" si="117"/>
        <v>0.52589641434262946</v>
      </c>
      <c r="CZ80" s="555">
        <v>0.68173598553345394</v>
      </c>
      <c r="DA80" s="556">
        <v>0.75099601593625498</v>
      </c>
      <c r="DB80" s="553">
        <v>597</v>
      </c>
      <c r="DC80" s="554">
        <v>514</v>
      </c>
      <c r="DD80" s="554">
        <v>472</v>
      </c>
      <c r="DE80" s="554">
        <v>222</v>
      </c>
      <c r="DF80" s="554">
        <v>122</v>
      </c>
      <c r="DG80" s="555">
        <f t="shared" si="118"/>
        <v>0.43190661478599224</v>
      </c>
      <c r="DH80" s="555">
        <f t="shared" si="119"/>
        <v>0.47033898305084748</v>
      </c>
      <c r="DI80" s="555">
        <v>0.6089494163424124</v>
      </c>
      <c r="DJ80" s="556">
        <v>0.66313559322033899</v>
      </c>
    </row>
    <row r="81" spans="1:114" s="2" customFormat="1" x14ac:dyDescent="0.25">
      <c r="A81" s="519" t="s">
        <v>265</v>
      </c>
      <c r="B81" s="520" t="s">
        <v>272</v>
      </c>
      <c r="C81" s="521" t="s">
        <v>199</v>
      </c>
      <c r="D81" s="522"/>
      <c r="E81" s="523"/>
      <c r="F81" s="523"/>
      <c r="G81" s="523"/>
      <c r="H81" s="523"/>
      <c r="I81" s="524"/>
      <c r="J81" s="525"/>
      <c r="K81" s="522" t="s">
        <v>67</v>
      </c>
      <c r="L81" s="523" t="s">
        <v>67</v>
      </c>
      <c r="M81" s="523" t="s">
        <v>67</v>
      </c>
      <c r="N81" s="523" t="s">
        <v>67</v>
      </c>
      <c r="O81" s="523" t="s">
        <v>67</v>
      </c>
      <c r="P81" s="524" t="s">
        <v>67</v>
      </c>
      <c r="Q81" s="525" t="s">
        <v>67</v>
      </c>
      <c r="R81" s="522">
        <v>1106</v>
      </c>
      <c r="S81" s="523">
        <v>955</v>
      </c>
      <c r="T81" s="523">
        <v>794</v>
      </c>
      <c r="U81" s="523">
        <v>166</v>
      </c>
      <c r="V81" s="523">
        <v>141</v>
      </c>
      <c r="W81" s="524">
        <f t="shared" si="90"/>
        <v>0.17382198952879582</v>
      </c>
      <c r="X81" s="525">
        <f t="shared" si="91"/>
        <v>0.20906801007556675</v>
      </c>
      <c r="Y81" s="522">
        <v>1030</v>
      </c>
      <c r="Z81" s="523">
        <v>867</v>
      </c>
      <c r="AA81" s="523">
        <v>677</v>
      </c>
      <c r="AB81" s="523">
        <v>165</v>
      </c>
      <c r="AC81" s="523">
        <v>138</v>
      </c>
      <c r="AD81" s="524">
        <f t="shared" si="96"/>
        <v>0.19031141868512111</v>
      </c>
      <c r="AE81" s="525">
        <f t="shared" si="97"/>
        <v>0.24372230428360414</v>
      </c>
      <c r="AF81" s="522">
        <v>964</v>
      </c>
      <c r="AG81" s="523">
        <v>827</v>
      </c>
      <c r="AH81" s="523">
        <v>633</v>
      </c>
      <c r="AI81" s="523">
        <v>209</v>
      </c>
      <c r="AJ81" s="523">
        <v>182</v>
      </c>
      <c r="AK81" s="524">
        <f t="shared" si="98"/>
        <v>0.25272067714631197</v>
      </c>
      <c r="AL81" s="525">
        <f t="shared" si="99"/>
        <v>0.33017377567140599</v>
      </c>
      <c r="AM81" s="522">
        <v>1019</v>
      </c>
      <c r="AN81" s="523">
        <v>826</v>
      </c>
      <c r="AO81" s="523">
        <v>722</v>
      </c>
      <c r="AP81" s="523">
        <v>162</v>
      </c>
      <c r="AQ81" s="523">
        <v>135</v>
      </c>
      <c r="AR81" s="524">
        <f t="shared" si="100"/>
        <v>0.19612590799031476</v>
      </c>
      <c r="AS81" s="525">
        <f t="shared" si="101"/>
        <v>0.22437673130193905</v>
      </c>
      <c r="AT81" s="522">
        <v>721</v>
      </c>
      <c r="AU81" s="523">
        <v>593</v>
      </c>
      <c r="AV81" s="523">
        <v>505</v>
      </c>
      <c r="AW81" s="523">
        <v>122</v>
      </c>
      <c r="AX81" s="523">
        <v>98</v>
      </c>
      <c r="AY81" s="524">
        <f t="shared" si="102"/>
        <v>0.20573355817875211</v>
      </c>
      <c r="AZ81" s="525">
        <f t="shared" si="103"/>
        <v>0.24158415841584158</v>
      </c>
      <c r="BA81" s="522">
        <v>587</v>
      </c>
      <c r="BB81" s="523">
        <v>478</v>
      </c>
      <c r="BC81" s="523">
        <v>413</v>
      </c>
      <c r="BD81" s="523">
        <v>116</v>
      </c>
      <c r="BE81" s="523">
        <v>97</v>
      </c>
      <c r="BF81" s="524">
        <f t="shared" si="104"/>
        <v>0.24267782426778242</v>
      </c>
      <c r="BG81" s="525">
        <f t="shared" si="105"/>
        <v>0.28087167070217917</v>
      </c>
      <c r="BH81" s="522">
        <v>504</v>
      </c>
      <c r="BI81" s="523">
        <v>432</v>
      </c>
      <c r="BJ81" s="523">
        <v>432</v>
      </c>
      <c r="BK81" s="523">
        <v>117</v>
      </c>
      <c r="BL81" s="523">
        <v>94</v>
      </c>
      <c r="BM81" s="524">
        <f t="shared" si="106"/>
        <v>0.27083333333333331</v>
      </c>
      <c r="BN81" s="525">
        <f t="shared" si="107"/>
        <v>0.27083333333333331</v>
      </c>
      <c r="BO81" s="522">
        <v>391</v>
      </c>
      <c r="BP81" s="523">
        <v>348</v>
      </c>
      <c r="BQ81" s="523">
        <v>286</v>
      </c>
      <c r="BR81" s="523">
        <v>152</v>
      </c>
      <c r="BS81" s="523">
        <v>118</v>
      </c>
      <c r="BT81" s="524">
        <f t="shared" si="108"/>
        <v>0.43678160919540232</v>
      </c>
      <c r="BU81" s="525">
        <f t="shared" si="109"/>
        <v>0.53146853146853146</v>
      </c>
      <c r="BV81" s="522" t="s">
        <v>67</v>
      </c>
      <c r="BW81" s="523" t="s">
        <v>67</v>
      </c>
      <c r="BX81" s="523" t="s">
        <v>67</v>
      </c>
      <c r="BY81" s="523" t="s">
        <v>67</v>
      </c>
      <c r="BZ81" s="523" t="s">
        <v>67</v>
      </c>
      <c r="CA81" s="524" t="s">
        <v>67</v>
      </c>
      <c r="CB81" s="525" t="s">
        <v>67</v>
      </c>
      <c r="CC81" s="522" t="s">
        <v>67</v>
      </c>
      <c r="CD81" s="523" t="s">
        <v>67</v>
      </c>
      <c r="CE81" s="523" t="s">
        <v>67</v>
      </c>
      <c r="CF81" s="523" t="s">
        <v>67</v>
      </c>
      <c r="CG81" s="523" t="s">
        <v>67</v>
      </c>
      <c r="CH81" s="524" t="s">
        <v>67</v>
      </c>
      <c r="CI81" s="525" t="s">
        <v>67</v>
      </c>
      <c r="CJ81" s="522" t="s">
        <v>67</v>
      </c>
      <c r="CK81" s="523" t="s">
        <v>67</v>
      </c>
      <c r="CL81" s="523" t="s">
        <v>67</v>
      </c>
      <c r="CM81" s="523" t="s">
        <v>67</v>
      </c>
      <c r="CN81" s="523" t="s">
        <v>67</v>
      </c>
      <c r="CO81" s="524" t="s">
        <v>67</v>
      </c>
      <c r="CP81" s="524" t="s">
        <v>67</v>
      </c>
      <c r="CQ81" s="524" t="s">
        <v>67</v>
      </c>
      <c r="CR81" s="525" t="s">
        <v>67</v>
      </c>
      <c r="CS81" s="522" t="s">
        <v>67</v>
      </c>
      <c r="CT81" s="523" t="s">
        <v>67</v>
      </c>
      <c r="CU81" s="523" t="s">
        <v>67</v>
      </c>
      <c r="CV81" s="523" t="s">
        <v>67</v>
      </c>
      <c r="CW81" s="523" t="s">
        <v>67</v>
      </c>
      <c r="CX81" s="524" t="s">
        <v>67</v>
      </c>
      <c r="CY81" s="524" t="s">
        <v>67</v>
      </c>
      <c r="CZ81" s="524" t="s">
        <v>67</v>
      </c>
      <c r="DA81" s="525" t="s">
        <v>67</v>
      </c>
      <c r="DB81" s="522" t="s">
        <v>67</v>
      </c>
      <c r="DC81" s="523" t="s">
        <v>67</v>
      </c>
      <c r="DD81" s="523" t="s">
        <v>67</v>
      </c>
      <c r="DE81" s="523" t="s">
        <v>67</v>
      </c>
      <c r="DF81" s="523" t="s">
        <v>67</v>
      </c>
      <c r="DG81" s="524" t="s">
        <v>67</v>
      </c>
      <c r="DH81" s="524" t="s">
        <v>67</v>
      </c>
      <c r="DI81" s="524" t="s">
        <v>67</v>
      </c>
      <c r="DJ81" s="525" t="s">
        <v>67</v>
      </c>
    </row>
    <row r="82" spans="1:114" s="2" customFormat="1" x14ac:dyDescent="0.25">
      <c r="A82" s="541" t="s">
        <v>273</v>
      </c>
      <c r="B82" s="497" t="s">
        <v>274</v>
      </c>
      <c r="C82" s="573"/>
      <c r="D82" s="543">
        <v>8889</v>
      </c>
      <c r="E82" s="529">
        <v>7196</v>
      </c>
      <c r="F82" s="529">
        <v>6439</v>
      </c>
      <c r="G82" s="529">
        <v>4138</v>
      </c>
      <c r="H82" s="530">
        <v>3437</v>
      </c>
      <c r="I82" s="531">
        <f t="shared" si="92"/>
        <v>0.575041689827682</v>
      </c>
      <c r="J82" s="532">
        <f t="shared" si="93"/>
        <v>0.64264637366050625</v>
      </c>
      <c r="K82" s="543">
        <v>7688</v>
      </c>
      <c r="L82" s="529">
        <v>6365</v>
      </c>
      <c r="M82" s="529">
        <v>5554</v>
      </c>
      <c r="N82" s="529">
        <v>3509</v>
      </c>
      <c r="O82" s="530">
        <v>3119</v>
      </c>
      <c r="P82" s="531">
        <f t="shared" si="94"/>
        <v>0.55129615082482331</v>
      </c>
      <c r="Q82" s="532">
        <f t="shared" si="95"/>
        <v>0.63179690313287717</v>
      </c>
      <c r="R82" s="543">
        <v>6063</v>
      </c>
      <c r="S82" s="529">
        <v>5185</v>
      </c>
      <c r="T82" s="529">
        <v>4498</v>
      </c>
      <c r="U82" s="529">
        <v>3117</v>
      </c>
      <c r="V82" s="530">
        <v>2736</v>
      </c>
      <c r="W82" s="531">
        <f t="shared" si="90"/>
        <v>0.60115718418514952</v>
      </c>
      <c r="X82" s="532">
        <f t="shared" si="91"/>
        <v>0.69297465540240111</v>
      </c>
      <c r="Y82" s="543">
        <v>5483</v>
      </c>
      <c r="Z82" s="529">
        <v>4681</v>
      </c>
      <c r="AA82" s="529">
        <v>4105</v>
      </c>
      <c r="AB82" s="529">
        <v>2962</v>
      </c>
      <c r="AC82" s="530">
        <v>2512</v>
      </c>
      <c r="AD82" s="531">
        <f t="shared" si="96"/>
        <v>0.63277077547532579</v>
      </c>
      <c r="AE82" s="532">
        <f t="shared" si="97"/>
        <v>0.72155907429963462</v>
      </c>
      <c r="AF82" s="543">
        <v>5099</v>
      </c>
      <c r="AG82" s="529">
        <v>4441</v>
      </c>
      <c r="AH82" s="529">
        <v>3910</v>
      </c>
      <c r="AI82" s="529">
        <v>2860</v>
      </c>
      <c r="AJ82" s="530">
        <v>2496</v>
      </c>
      <c r="AK82" s="531">
        <f t="shared" si="98"/>
        <v>0.64399909930195898</v>
      </c>
      <c r="AL82" s="532">
        <f t="shared" si="99"/>
        <v>0.73145780051150899</v>
      </c>
      <c r="AM82" s="543">
        <v>4412</v>
      </c>
      <c r="AN82" s="529">
        <v>3831</v>
      </c>
      <c r="AO82" s="529">
        <v>3628</v>
      </c>
      <c r="AP82" s="529">
        <v>2362</v>
      </c>
      <c r="AQ82" s="530">
        <v>2070</v>
      </c>
      <c r="AR82" s="531">
        <f t="shared" si="100"/>
        <v>0.6165492038632211</v>
      </c>
      <c r="AS82" s="532">
        <f t="shared" si="101"/>
        <v>0.65104740904079383</v>
      </c>
      <c r="AT82" s="543">
        <v>3364</v>
      </c>
      <c r="AU82" s="529">
        <v>2999</v>
      </c>
      <c r="AV82" s="529">
        <v>2628</v>
      </c>
      <c r="AW82" s="529">
        <v>1765</v>
      </c>
      <c r="AX82" s="530">
        <v>1701</v>
      </c>
      <c r="AY82" s="531">
        <f t="shared" si="102"/>
        <v>0.58852950983661223</v>
      </c>
      <c r="AZ82" s="532">
        <f t="shared" si="103"/>
        <v>0.67161339421613397</v>
      </c>
      <c r="BA82" s="543">
        <v>2907</v>
      </c>
      <c r="BB82" s="529">
        <v>2600</v>
      </c>
      <c r="BC82" s="529">
        <v>2309</v>
      </c>
      <c r="BD82" s="529">
        <v>1630</v>
      </c>
      <c r="BE82" s="530">
        <v>1577</v>
      </c>
      <c r="BF82" s="531">
        <f t="shared" si="104"/>
        <v>0.62692307692307692</v>
      </c>
      <c r="BG82" s="532">
        <f t="shared" si="105"/>
        <v>0.70593330446080549</v>
      </c>
      <c r="BH82" s="543">
        <v>2895</v>
      </c>
      <c r="BI82" s="529">
        <v>2573</v>
      </c>
      <c r="BJ82" s="529">
        <v>2275</v>
      </c>
      <c r="BK82" s="529">
        <v>1640</v>
      </c>
      <c r="BL82" s="530">
        <v>1614</v>
      </c>
      <c r="BM82" s="531">
        <f t="shared" si="106"/>
        <v>0.63738826272833271</v>
      </c>
      <c r="BN82" s="532">
        <f t="shared" si="107"/>
        <v>0.72087912087912087</v>
      </c>
      <c r="BO82" s="543">
        <v>2698</v>
      </c>
      <c r="BP82" s="529">
        <v>2375</v>
      </c>
      <c r="BQ82" s="529">
        <v>2044</v>
      </c>
      <c r="BR82" s="529">
        <v>1520</v>
      </c>
      <c r="BS82" s="530">
        <v>1516</v>
      </c>
      <c r="BT82" s="531">
        <f t="shared" si="108"/>
        <v>0.64</v>
      </c>
      <c r="BU82" s="532">
        <f t="shared" si="109"/>
        <v>0.74363992172211346</v>
      </c>
      <c r="BV82" s="543">
        <v>3021</v>
      </c>
      <c r="BW82" s="529">
        <v>2712</v>
      </c>
      <c r="BX82" s="529">
        <v>2368</v>
      </c>
      <c r="BY82" s="529">
        <v>2011</v>
      </c>
      <c r="BZ82" s="530">
        <v>1789</v>
      </c>
      <c r="CA82" s="531">
        <f t="shared" si="110"/>
        <v>0.74151917404129797</v>
      </c>
      <c r="CB82" s="532">
        <f t="shared" si="111"/>
        <v>0.84923986486486491</v>
      </c>
      <c r="CC82" s="543">
        <v>4369</v>
      </c>
      <c r="CD82" s="529">
        <v>3806</v>
      </c>
      <c r="CE82" s="529">
        <v>3690</v>
      </c>
      <c r="CF82" s="529">
        <v>3307</v>
      </c>
      <c r="CG82" s="530">
        <v>2610</v>
      </c>
      <c r="CH82" s="531">
        <f t="shared" ref="CH82:CH101" si="120">CF82/CD82</f>
        <v>0.86889122438255384</v>
      </c>
      <c r="CI82" s="532">
        <f t="shared" ref="CI82:CI101" si="121">CF82/CE82</f>
        <v>0.89620596205962055</v>
      </c>
      <c r="CJ82" s="543">
        <v>4690</v>
      </c>
      <c r="CK82" s="529">
        <v>4053</v>
      </c>
      <c r="CL82" s="529">
        <v>3892</v>
      </c>
      <c r="CM82" s="529">
        <v>3502</v>
      </c>
      <c r="CN82" s="530">
        <v>2531</v>
      </c>
      <c r="CO82" s="531">
        <f t="shared" ref="CO82:CO102" si="122">CM82/CK82</f>
        <v>0.86405132000986928</v>
      </c>
      <c r="CP82" s="676">
        <f t="shared" ref="CP82:CP102" si="123">CM82/CL82</f>
        <v>0.89979445015416237</v>
      </c>
      <c r="CQ82" s="531">
        <v>0.86405132000986928</v>
      </c>
      <c r="CR82" s="532">
        <v>0.89979445015416237</v>
      </c>
      <c r="CS82" s="543">
        <v>4429</v>
      </c>
      <c r="CT82" s="529">
        <v>3822</v>
      </c>
      <c r="CU82" s="529">
        <v>3485</v>
      </c>
      <c r="CV82" s="529">
        <v>3107</v>
      </c>
      <c r="CW82" s="530">
        <v>2265</v>
      </c>
      <c r="CX82" s="531">
        <f t="shared" ref="CX82:CX112" si="124">CV82/CT82</f>
        <v>0.81292517006802723</v>
      </c>
      <c r="CY82" s="676">
        <f t="shared" ref="CY82:CY112" si="125">CV82/CU82</f>
        <v>0.89153515064562405</v>
      </c>
      <c r="CZ82" s="531">
        <v>0.81292517006802723</v>
      </c>
      <c r="DA82" s="532">
        <v>0.89153515064562405</v>
      </c>
      <c r="DB82" s="543">
        <v>4720</v>
      </c>
      <c r="DC82" s="529">
        <v>3990</v>
      </c>
      <c r="DD82" s="529">
        <v>3667</v>
      </c>
      <c r="DE82" s="529">
        <v>3228</v>
      </c>
      <c r="DF82" s="530">
        <v>2428</v>
      </c>
      <c r="DG82" s="531">
        <f t="shared" ref="DG82:DG112" si="126">DE82/DC82</f>
        <v>0.80902255639097742</v>
      </c>
      <c r="DH82" s="676">
        <f t="shared" ref="DH82:DH112" si="127">DE82/DD82</f>
        <v>0.88028361058085625</v>
      </c>
      <c r="DI82" s="531">
        <v>0.80902255639097742</v>
      </c>
      <c r="DJ82" s="532">
        <v>0.88028361058085625</v>
      </c>
    </row>
    <row r="83" spans="1:114" s="2" customFormat="1" x14ac:dyDescent="0.25">
      <c r="A83" s="504" t="s">
        <v>273</v>
      </c>
      <c r="B83" s="505" t="s">
        <v>275</v>
      </c>
      <c r="C83" s="506" t="s">
        <v>276</v>
      </c>
      <c r="D83" s="553">
        <v>2800</v>
      </c>
      <c r="E83" s="554">
        <v>2413</v>
      </c>
      <c r="F83" s="554">
        <v>2307</v>
      </c>
      <c r="G83" s="554">
        <v>1137</v>
      </c>
      <c r="H83" s="554">
        <v>1120</v>
      </c>
      <c r="I83" s="555">
        <f t="shared" si="92"/>
        <v>0.47119767923746375</v>
      </c>
      <c r="J83" s="556">
        <f t="shared" si="93"/>
        <v>0.4928478543563069</v>
      </c>
      <c r="K83" s="553">
        <v>2103</v>
      </c>
      <c r="L83" s="554">
        <v>1851</v>
      </c>
      <c r="M83" s="554">
        <v>1735</v>
      </c>
      <c r="N83" s="554">
        <v>846</v>
      </c>
      <c r="O83" s="554">
        <v>845</v>
      </c>
      <c r="P83" s="555">
        <f t="shared" si="94"/>
        <v>0.45705024311183146</v>
      </c>
      <c r="Q83" s="556">
        <f t="shared" si="95"/>
        <v>0.48760806916426513</v>
      </c>
      <c r="R83" s="553">
        <v>1674</v>
      </c>
      <c r="S83" s="554">
        <v>1473</v>
      </c>
      <c r="T83" s="554">
        <v>1325</v>
      </c>
      <c r="U83" s="554">
        <v>717</v>
      </c>
      <c r="V83" s="554">
        <v>712</v>
      </c>
      <c r="W83" s="555">
        <f t="shared" si="90"/>
        <v>0.48676171079429736</v>
      </c>
      <c r="X83" s="556">
        <f t="shared" si="91"/>
        <v>0.54113207547169806</v>
      </c>
      <c r="Y83" s="553">
        <v>1650</v>
      </c>
      <c r="Z83" s="554">
        <v>1463</v>
      </c>
      <c r="AA83" s="554">
        <v>1323</v>
      </c>
      <c r="AB83" s="554">
        <v>746</v>
      </c>
      <c r="AC83" s="554">
        <v>735</v>
      </c>
      <c r="AD83" s="555">
        <f t="shared" si="96"/>
        <v>0.50991114149008887</v>
      </c>
      <c r="AE83" s="556">
        <f t="shared" si="97"/>
        <v>0.563869992441421</v>
      </c>
      <c r="AF83" s="553">
        <v>1445</v>
      </c>
      <c r="AG83" s="554">
        <v>1290</v>
      </c>
      <c r="AH83" s="554">
        <v>1193</v>
      </c>
      <c r="AI83" s="554">
        <v>725</v>
      </c>
      <c r="AJ83" s="554">
        <v>713</v>
      </c>
      <c r="AK83" s="555">
        <f t="shared" si="98"/>
        <v>0.56201550387596899</v>
      </c>
      <c r="AL83" s="556">
        <f t="shared" si="99"/>
        <v>0.60771165129924565</v>
      </c>
      <c r="AM83" s="553">
        <v>1374</v>
      </c>
      <c r="AN83" s="554">
        <v>1180</v>
      </c>
      <c r="AO83" s="554">
        <v>1092</v>
      </c>
      <c r="AP83" s="554">
        <v>624</v>
      </c>
      <c r="AQ83" s="554">
        <v>612</v>
      </c>
      <c r="AR83" s="555">
        <f t="shared" si="100"/>
        <v>0.52881355932203389</v>
      </c>
      <c r="AS83" s="556">
        <f t="shared" si="101"/>
        <v>0.5714285714285714</v>
      </c>
      <c r="AT83" s="553">
        <v>933</v>
      </c>
      <c r="AU83" s="554">
        <v>853</v>
      </c>
      <c r="AV83" s="554">
        <v>778</v>
      </c>
      <c r="AW83" s="554">
        <v>494</v>
      </c>
      <c r="AX83" s="554">
        <v>493</v>
      </c>
      <c r="AY83" s="555">
        <f t="shared" si="102"/>
        <v>0.57913247362250875</v>
      </c>
      <c r="AZ83" s="556">
        <f t="shared" si="103"/>
        <v>0.63496143958868889</v>
      </c>
      <c r="BA83" s="553">
        <v>840</v>
      </c>
      <c r="BB83" s="554">
        <v>750</v>
      </c>
      <c r="BC83" s="554">
        <v>677</v>
      </c>
      <c r="BD83" s="554">
        <v>438</v>
      </c>
      <c r="BE83" s="554">
        <v>435</v>
      </c>
      <c r="BF83" s="555">
        <f t="shared" si="104"/>
        <v>0.58399999999999996</v>
      </c>
      <c r="BG83" s="556">
        <f t="shared" si="105"/>
        <v>0.64697193500738548</v>
      </c>
      <c r="BH83" s="553">
        <v>800</v>
      </c>
      <c r="BI83" s="554">
        <v>728</v>
      </c>
      <c r="BJ83" s="554">
        <v>641</v>
      </c>
      <c r="BK83" s="554">
        <v>429</v>
      </c>
      <c r="BL83" s="554">
        <v>425</v>
      </c>
      <c r="BM83" s="555">
        <f t="shared" si="106"/>
        <v>0.5892857142857143</v>
      </c>
      <c r="BN83" s="556">
        <f t="shared" si="107"/>
        <v>0.66926677067082685</v>
      </c>
      <c r="BO83" s="553">
        <v>861</v>
      </c>
      <c r="BP83" s="554">
        <v>771</v>
      </c>
      <c r="BQ83" s="554">
        <v>659</v>
      </c>
      <c r="BR83" s="554">
        <v>425</v>
      </c>
      <c r="BS83" s="554">
        <v>421</v>
      </c>
      <c r="BT83" s="555">
        <f t="shared" si="108"/>
        <v>0.55123216601815828</v>
      </c>
      <c r="BU83" s="556">
        <f t="shared" si="109"/>
        <v>0.64491654021244305</v>
      </c>
      <c r="BV83" s="553">
        <v>942</v>
      </c>
      <c r="BW83" s="554">
        <v>865</v>
      </c>
      <c r="BX83" s="554">
        <v>754</v>
      </c>
      <c r="BY83" s="554">
        <v>702</v>
      </c>
      <c r="BZ83" s="554">
        <v>485</v>
      </c>
      <c r="CA83" s="555">
        <f t="shared" si="110"/>
        <v>0.81156069364161854</v>
      </c>
      <c r="CB83" s="556">
        <f t="shared" si="111"/>
        <v>0.93103448275862066</v>
      </c>
      <c r="CC83" s="553">
        <v>958</v>
      </c>
      <c r="CD83" s="554">
        <v>855</v>
      </c>
      <c r="CE83" s="554">
        <v>847</v>
      </c>
      <c r="CF83" s="554">
        <v>801</v>
      </c>
      <c r="CG83" s="554">
        <v>575</v>
      </c>
      <c r="CH83" s="555">
        <f t="shared" si="120"/>
        <v>0.93684210526315792</v>
      </c>
      <c r="CI83" s="556">
        <f t="shared" si="121"/>
        <v>0.94569067296340026</v>
      </c>
      <c r="CJ83" s="553">
        <v>1142</v>
      </c>
      <c r="CK83" s="554">
        <v>1024</v>
      </c>
      <c r="CL83" s="554">
        <v>1008</v>
      </c>
      <c r="CM83" s="554">
        <v>954</v>
      </c>
      <c r="CN83" s="554">
        <v>572</v>
      </c>
      <c r="CO83" s="555">
        <f t="shared" si="122"/>
        <v>0.931640625</v>
      </c>
      <c r="CP83" s="555">
        <f t="shared" si="123"/>
        <v>0.9464285714285714</v>
      </c>
      <c r="CQ83" s="555">
        <v>0.931640625</v>
      </c>
      <c r="CR83" s="556">
        <v>0.9464285714285714</v>
      </c>
      <c r="CS83" s="553">
        <v>1171</v>
      </c>
      <c r="CT83" s="554">
        <v>1040</v>
      </c>
      <c r="CU83" s="554">
        <v>888</v>
      </c>
      <c r="CV83" s="554">
        <v>816</v>
      </c>
      <c r="CW83" s="554">
        <v>574</v>
      </c>
      <c r="CX83" s="555">
        <f t="shared" si="124"/>
        <v>0.7846153846153846</v>
      </c>
      <c r="CY83" s="555">
        <f t="shared" si="125"/>
        <v>0.91891891891891897</v>
      </c>
      <c r="CZ83" s="555">
        <v>0.7846153846153846</v>
      </c>
      <c r="DA83" s="556">
        <v>0.91891891891891897</v>
      </c>
      <c r="DB83" s="553">
        <v>1365</v>
      </c>
      <c r="DC83" s="554">
        <v>1180</v>
      </c>
      <c r="DD83" s="554">
        <v>1020</v>
      </c>
      <c r="DE83" s="554">
        <v>947</v>
      </c>
      <c r="DF83" s="554">
        <v>693</v>
      </c>
      <c r="DG83" s="555">
        <f t="shared" si="126"/>
        <v>0.80254237288135588</v>
      </c>
      <c r="DH83" s="555">
        <f t="shared" si="127"/>
        <v>0.92843137254901964</v>
      </c>
      <c r="DI83" s="555">
        <v>0.80254237288135588</v>
      </c>
      <c r="DJ83" s="556">
        <v>0.92843137254901964</v>
      </c>
    </row>
    <row r="84" spans="1:114" s="2" customFormat="1" x14ac:dyDescent="0.25">
      <c r="A84" s="504" t="s">
        <v>273</v>
      </c>
      <c r="B84" s="574" t="s">
        <v>277</v>
      </c>
      <c r="C84" s="506" t="s">
        <v>278</v>
      </c>
      <c r="D84" s="553">
        <v>2404</v>
      </c>
      <c r="E84" s="554">
        <v>2134</v>
      </c>
      <c r="F84" s="554">
        <v>2025</v>
      </c>
      <c r="G84" s="554">
        <v>604</v>
      </c>
      <c r="H84" s="554">
        <v>604</v>
      </c>
      <c r="I84" s="555">
        <f t="shared" si="92"/>
        <v>0.28303655107778819</v>
      </c>
      <c r="J84" s="556">
        <f t="shared" si="93"/>
        <v>0.2982716049382716</v>
      </c>
      <c r="K84" s="553">
        <v>2224</v>
      </c>
      <c r="L84" s="554">
        <v>1935</v>
      </c>
      <c r="M84" s="554">
        <v>1871</v>
      </c>
      <c r="N84" s="554">
        <v>588</v>
      </c>
      <c r="O84" s="554">
        <v>588</v>
      </c>
      <c r="P84" s="555">
        <f t="shared" si="94"/>
        <v>0.30387596899224806</v>
      </c>
      <c r="Q84" s="556">
        <f t="shared" si="95"/>
        <v>0.31427044361304113</v>
      </c>
      <c r="R84" s="553">
        <v>1488</v>
      </c>
      <c r="S84" s="554">
        <v>1388</v>
      </c>
      <c r="T84" s="554">
        <v>1301</v>
      </c>
      <c r="U84" s="554">
        <v>523</v>
      </c>
      <c r="V84" s="554">
        <v>508</v>
      </c>
      <c r="W84" s="555">
        <f t="shared" si="90"/>
        <v>0.37680115273775217</v>
      </c>
      <c r="X84" s="556">
        <f t="shared" si="91"/>
        <v>0.40199846272098388</v>
      </c>
      <c r="Y84" s="553">
        <v>1341</v>
      </c>
      <c r="Z84" s="554">
        <v>1237</v>
      </c>
      <c r="AA84" s="554">
        <v>1163</v>
      </c>
      <c r="AB84" s="554">
        <v>627</v>
      </c>
      <c r="AC84" s="554">
        <v>495</v>
      </c>
      <c r="AD84" s="555">
        <f t="shared" si="96"/>
        <v>0.50687146321746157</v>
      </c>
      <c r="AE84" s="556">
        <f t="shared" si="97"/>
        <v>0.5391229578675838</v>
      </c>
      <c r="AF84" s="553">
        <v>1368</v>
      </c>
      <c r="AG84" s="554">
        <v>1283</v>
      </c>
      <c r="AH84" s="554">
        <v>1187</v>
      </c>
      <c r="AI84" s="554">
        <v>592</v>
      </c>
      <c r="AJ84" s="554">
        <v>472</v>
      </c>
      <c r="AK84" s="555">
        <f t="shared" si="98"/>
        <v>0.46141855027279816</v>
      </c>
      <c r="AL84" s="556">
        <f t="shared" si="99"/>
        <v>0.4987363100252738</v>
      </c>
      <c r="AM84" s="553">
        <v>1238</v>
      </c>
      <c r="AN84" s="554">
        <v>1165</v>
      </c>
      <c r="AO84" s="554">
        <v>1035</v>
      </c>
      <c r="AP84" s="554">
        <v>512</v>
      </c>
      <c r="AQ84" s="554">
        <v>400</v>
      </c>
      <c r="AR84" s="555">
        <f t="shared" si="100"/>
        <v>0.43948497854077251</v>
      </c>
      <c r="AS84" s="556">
        <f t="shared" si="101"/>
        <v>0.49468599033816424</v>
      </c>
      <c r="AT84" s="553">
        <v>995</v>
      </c>
      <c r="AU84" s="554">
        <v>935</v>
      </c>
      <c r="AV84" s="554">
        <v>855</v>
      </c>
      <c r="AW84" s="554">
        <v>372</v>
      </c>
      <c r="AX84" s="554">
        <v>372</v>
      </c>
      <c r="AY84" s="555">
        <f t="shared" si="102"/>
        <v>0.39786096256684494</v>
      </c>
      <c r="AZ84" s="556">
        <f t="shared" si="103"/>
        <v>0.43508771929824563</v>
      </c>
      <c r="BA84" s="553">
        <v>916</v>
      </c>
      <c r="BB84" s="554">
        <v>859</v>
      </c>
      <c r="BC84" s="554">
        <v>768</v>
      </c>
      <c r="BD84" s="554">
        <v>416</v>
      </c>
      <c r="BE84" s="554">
        <v>416</v>
      </c>
      <c r="BF84" s="555">
        <f t="shared" si="104"/>
        <v>0.48428405122235157</v>
      </c>
      <c r="BG84" s="556">
        <f t="shared" si="105"/>
        <v>0.54166666666666663</v>
      </c>
      <c r="BH84" s="553">
        <v>923</v>
      </c>
      <c r="BI84" s="554">
        <v>837</v>
      </c>
      <c r="BJ84" s="554">
        <v>738</v>
      </c>
      <c r="BK84" s="554">
        <v>408</v>
      </c>
      <c r="BL84" s="554">
        <v>408</v>
      </c>
      <c r="BM84" s="555">
        <f t="shared" si="106"/>
        <v>0.48745519713261648</v>
      </c>
      <c r="BN84" s="556">
        <f t="shared" si="107"/>
        <v>0.55284552845528456</v>
      </c>
      <c r="BO84" s="553">
        <v>717</v>
      </c>
      <c r="BP84" s="554">
        <v>648</v>
      </c>
      <c r="BQ84" s="554">
        <v>537</v>
      </c>
      <c r="BR84" s="554">
        <v>388</v>
      </c>
      <c r="BS84" s="554">
        <v>388</v>
      </c>
      <c r="BT84" s="555">
        <f t="shared" si="108"/>
        <v>0.59876543209876543</v>
      </c>
      <c r="BU84" s="556">
        <f t="shared" si="109"/>
        <v>0.72253258845437618</v>
      </c>
      <c r="BV84" s="553">
        <v>977</v>
      </c>
      <c r="BW84" s="554">
        <v>907</v>
      </c>
      <c r="BX84" s="554">
        <v>782</v>
      </c>
      <c r="BY84" s="554">
        <v>552</v>
      </c>
      <c r="BZ84" s="554">
        <v>552</v>
      </c>
      <c r="CA84" s="555">
        <f t="shared" si="110"/>
        <v>0.6085997794928335</v>
      </c>
      <c r="CB84" s="556">
        <f t="shared" si="111"/>
        <v>0.70588235294117652</v>
      </c>
      <c r="CC84" s="553">
        <v>1326</v>
      </c>
      <c r="CD84" s="554">
        <v>1224</v>
      </c>
      <c r="CE84" s="554">
        <v>1100</v>
      </c>
      <c r="CF84" s="554">
        <v>713</v>
      </c>
      <c r="CG84" s="554">
        <v>568</v>
      </c>
      <c r="CH84" s="555">
        <f t="shared" si="120"/>
        <v>0.58251633986928109</v>
      </c>
      <c r="CI84" s="556">
        <f t="shared" si="121"/>
        <v>0.64818181818181819</v>
      </c>
      <c r="CJ84" s="553">
        <v>1277</v>
      </c>
      <c r="CK84" s="554">
        <v>1110</v>
      </c>
      <c r="CL84" s="554">
        <v>929</v>
      </c>
      <c r="CM84" s="554">
        <v>552</v>
      </c>
      <c r="CN84" s="554">
        <v>431</v>
      </c>
      <c r="CO84" s="555">
        <f t="shared" si="122"/>
        <v>0.49729729729729732</v>
      </c>
      <c r="CP84" s="555">
        <f t="shared" si="123"/>
        <v>0.59418729817007532</v>
      </c>
      <c r="CQ84" s="555">
        <v>0.49729729729729732</v>
      </c>
      <c r="CR84" s="556">
        <v>0.59418729817007532</v>
      </c>
      <c r="CS84" s="553">
        <v>1352</v>
      </c>
      <c r="CT84" s="554">
        <v>1179</v>
      </c>
      <c r="CU84" s="554">
        <v>955</v>
      </c>
      <c r="CV84" s="554">
        <v>618</v>
      </c>
      <c r="CW84" s="554">
        <v>479</v>
      </c>
      <c r="CX84" s="555">
        <f t="shared" si="124"/>
        <v>0.5241730279898219</v>
      </c>
      <c r="CY84" s="555">
        <f t="shared" si="125"/>
        <v>0.64712041884816751</v>
      </c>
      <c r="CZ84" s="555">
        <v>0.5241730279898219</v>
      </c>
      <c r="DA84" s="556">
        <v>0.64712041884816751</v>
      </c>
      <c r="DB84" s="553">
        <v>1369</v>
      </c>
      <c r="DC84" s="554">
        <v>1170</v>
      </c>
      <c r="DD84" s="554">
        <v>972</v>
      </c>
      <c r="DE84" s="554">
        <v>570</v>
      </c>
      <c r="DF84" s="554">
        <v>454</v>
      </c>
      <c r="DG84" s="555">
        <f t="shared" si="126"/>
        <v>0.48717948717948717</v>
      </c>
      <c r="DH84" s="555">
        <f t="shared" si="127"/>
        <v>0.5864197530864198</v>
      </c>
      <c r="DI84" s="555">
        <v>0.48717948717948717</v>
      </c>
      <c r="DJ84" s="556">
        <v>0.5864197530864198</v>
      </c>
    </row>
    <row r="85" spans="1:114" s="2" customFormat="1" x14ac:dyDescent="0.25">
      <c r="A85" s="511" t="s">
        <v>273</v>
      </c>
      <c r="B85" s="512" t="s">
        <v>279</v>
      </c>
      <c r="C85" s="513" t="s">
        <v>280</v>
      </c>
      <c r="D85" s="514">
        <v>3526</v>
      </c>
      <c r="E85" s="515">
        <v>3103</v>
      </c>
      <c r="F85" s="515">
        <v>2464</v>
      </c>
      <c r="G85" s="515">
        <v>2387</v>
      </c>
      <c r="H85" s="515">
        <v>1656</v>
      </c>
      <c r="I85" s="516">
        <f t="shared" si="92"/>
        <v>0.76925555913631971</v>
      </c>
      <c r="J85" s="517">
        <f t="shared" si="93"/>
        <v>0.96875</v>
      </c>
      <c r="K85" s="514">
        <v>3142</v>
      </c>
      <c r="L85" s="515">
        <v>2831</v>
      </c>
      <c r="M85" s="515">
        <v>2127</v>
      </c>
      <c r="N85" s="515">
        <v>1988</v>
      </c>
      <c r="O85" s="515">
        <v>1573</v>
      </c>
      <c r="P85" s="516">
        <f t="shared" si="94"/>
        <v>0.70222536206287534</v>
      </c>
      <c r="Q85" s="517">
        <f t="shared" si="95"/>
        <v>0.93464974141984014</v>
      </c>
      <c r="R85" s="514">
        <v>2677</v>
      </c>
      <c r="S85" s="515">
        <v>2358</v>
      </c>
      <c r="T85" s="515">
        <v>1850</v>
      </c>
      <c r="U85" s="515">
        <v>1792</v>
      </c>
      <c r="V85" s="515">
        <v>1408</v>
      </c>
      <c r="W85" s="516">
        <f t="shared" si="90"/>
        <v>0.7599660729431722</v>
      </c>
      <c r="X85" s="517">
        <f t="shared" si="91"/>
        <v>0.96864864864864864</v>
      </c>
      <c r="Y85" s="514">
        <v>2319</v>
      </c>
      <c r="Z85" s="515">
        <v>2057</v>
      </c>
      <c r="AA85" s="515">
        <v>1642</v>
      </c>
      <c r="AB85" s="515">
        <v>1540</v>
      </c>
      <c r="AC85" s="515">
        <v>1199</v>
      </c>
      <c r="AD85" s="516">
        <f t="shared" si="96"/>
        <v>0.74866310160427807</v>
      </c>
      <c r="AE85" s="517">
        <f t="shared" si="97"/>
        <v>0.93788063337393424</v>
      </c>
      <c r="AF85" s="514">
        <v>2081</v>
      </c>
      <c r="AG85" s="515">
        <v>1875</v>
      </c>
      <c r="AH85" s="515">
        <v>1479</v>
      </c>
      <c r="AI85" s="515">
        <v>1468</v>
      </c>
      <c r="AJ85" s="515">
        <v>1208</v>
      </c>
      <c r="AK85" s="516">
        <f t="shared" si="98"/>
        <v>0.78293333333333337</v>
      </c>
      <c r="AL85" s="517">
        <f t="shared" si="99"/>
        <v>0.99256254225828267</v>
      </c>
      <c r="AM85" s="514">
        <v>1572</v>
      </c>
      <c r="AN85" s="515">
        <v>1425</v>
      </c>
      <c r="AO85" s="515">
        <v>1425</v>
      </c>
      <c r="AP85" s="515">
        <v>1107</v>
      </c>
      <c r="AQ85" s="515">
        <v>921</v>
      </c>
      <c r="AR85" s="516">
        <f t="shared" si="100"/>
        <v>0.77684210526315789</v>
      </c>
      <c r="AS85" s="517">
        <f t="shared" si="101"/>
        <v>0.77684210526315789</v>
      </c>
      <c r="AT85" s="514">
        <v>1349</v>
      </c>
      <c r="AU85" s="515">
        <v>1213</v>
      </c>
      <c r="AV85" s="515">
        <v>980</v>
      </c>
      <c r="AW85" s="515">
        <v>854</v>
      </c>
      <c r="AX85" s="515">
        <v>789</v>
      </c>
      <c r="AY85" s="516">
        <f t="shared" si="102"/>
        <v>0.70403957131079964</v>
      </c>
      <c r="AZ85" s="517">
        <f t="shared" si="103"/>
        <v>0.87142857142857144</v>
      </c>
      <c r="BA85" s="514">
        <v>1038</v>
      </c>
      <c r="BB85" s="515">
        <v>946</v>
      </c>
      <c r="BC85" s="515">
        <v>798</v>
      </c>
      <c r="BD85" s="515">
        <v>707</v>
      </c>
      <c r="BE85" s="515">
        <v>657</v>
      </c>
      <c r="BF85" s="516">
        <f t="shared" si="104"/>
        <v>0.7473572938689218</v>
      </c>
      <c r="BG85" s="517">
        <f t="shared" si="105"/>
        <v>0.88596491228070173</v>
      </c>
      <c r="BH85" s="514">
        <v>1015</v>
      </c>
      <c r="BI85" s="515">
        <v>924</v>
      </c>
      <c r="BJ85" s="515">
        <v>788</v>
      </c>
      <c r="BK85" s="515">
        <v>690</v>
      </c>
      <c r="BL85" s="515">
        <v>666</v>
      </c>
      <c r="BM85" s="516">
        <f t="shared" si="106"/>
        <v>0.74675324675324672</v>
      </c>
      <c r="BN85" s="517">
        <f t="shared" si="107"/>
        <v>0.87563451776649748</v>
      </c>
      <c r="BO85" s="514">
        <v>978</v>
      </c>
      <c r="BP85" s="515">
        <v>873</v>
      </c>
      <c r="BQ85" s="515">
        <v>746</v>
      </c>
      <c r="BR85" s="515">
        <v>612</v>
      </c>
      <c r="BS85" s="515">
        <v>612</v>
      </c>
      <c r="BT85" s="516">
        <f t="shared" si="108"/>
        <v>0.7010309278350515</v>
      </c>
      <c r="BU85" s="517">
        <f t="shared" si="109"/>
        <v>0.82037533512064342</v>
      </c>
      <c r="BV85" s="514">
        <v>945</v>
      </c>
      <c r="BW85" s="515">
        <v>848</v>
      </c>
      <c r="BX85" s="515">
        <v>713</v>
      </c>
      <c r="BY85" s="515">
        <v>651</v>
      </c>
      <c r="BZ85" s="515">
        <v>639</v>
      </c>
      <c r="CA85" s="516">
        <f t="shared" si="110"/>
        <v>0.76768867924528306</v>
      </c>
      <c r="CB85" s="517">
        <f t="shared" si="111"/>
        <v>0.91304347826086951</v>
      </c>
      <c r="CC85" s="514">
        <v>1949</v>
      </c>
      <c r="CD85" s="515">
        <v>1755</v>
      </c>
      <c r="CE85" s="515">
        <v>1755</v>
      </c>
      <c r="CF85" s="515">
        <v>1755</v>
      </c>
      <c r="CG85" s="515">
        <v>1367</v>
      </c>
      <c r="CH85" s="516">
        <f t="shared" si="120"/>
        <v>1</v>
      </c>
      <c r="CI85" s="517">
        <f t="shared" si="121"/>
        <v>1</v>
      </c>
      <c r="CJ85" s="514">
        <v>2038</v>
      </c>
      <c r="CK85" s="515">
        <v>1861</v>
      </c>
      <c r="CL85" s="515">
        <v>1861</v>
      </c>
      <c r="CM85" s="515">
        <v>1861</v>
      </c>
      <c r="CN85" s="515">
        <v>1353</v>
      </c>
      <c r="CO85" s="516">
        <f t="shared" si="122"/>
        <v>1</v>
      </c>
      <c r="CP85" s="516">
        <f t="shared" si="123"/>
        <v>1</v>
      </c>
      <c r="CQ85" s="516">
        <v>1</v>
      </c>
      <c r="CR85" s="517">
        <v>1</v>
      </c>
      <c r="CS85" s="514">
        <v>1629</v>
      </c>
      <c r="CT85" s="515">
        <v>1484</v>
      </c>
      <c r="CU85" s="515">
        <v>1480</v>
      </c>
      <c r="CV85" s="515">
        <v>1475</v>
      </c>
      <c r="CW85" s="515">
        <v>1012</v>
      </c>
      <c r="CX85" s="516">
        <f t="shared" si="124"/>
        <v>0.9939353099730458</v>
      </c>
      <c r="CY85" s="516">
        <f t="shared" si="125"/>
        <v>0.9966216216216216</v>
      </c>
      <c r="CZ85" s="516">
        <v>0.9939353099730458</v>
      </c>
      <c r="DA85" s="517">
        <v>0.9966216216216216</v>
      </c>
      <c r="DB85" s="514">
        <v>1649</v>
      </c>
      <c r="DC85" s="515">
        <v>1476</v>
      </c>
      <c r="DD85" s="515">
        <v>1472</v>
      </c>
      <c r="DE85" s="515">
        <v>1460</v>
      </c>
      <c r="DF85" s="515">
        <v>1033</v>
      </c>
      <c r="DG85" s="516">
        <f t="shared" si="126"/>
        <v>0.98915989159891604</v>
      </c>
      <c r="DH85" s="516">
        <f t="shared" si="127"/>
        <v>0.99184782608695654</v>
      </c>
      <c r="DI85" s="516">
        <v>0.98915989159891604</v>
      </c>
      <c r="DJ85" s="517">
        <v>0.99184782608695654</v>
      </c>
    </row>
    <row r="86" spans="1:114" s="2" customFormat="1" x14ac:dyDescent="0.25">
      <c r="A86" s="519" t="s">
        <v>273</v>
      </c>
      <c r="B86" s="520" t="s">
        <v>281</v>
      </c>
      <c r="C86" s="540" t="s">
        <v>199</v>
      </c>
      <c r="D86" s="522">
        <v>159</v>
      </c>
      <c r="E86" s="523">
        <v>152</v>
      </c>
      <c r="F86" s="523">
        <v>152</v>
      </c>
      <c r="G86" s="523">
        <v>82</v>
      </c>
      <c r="H86" s="523">
        <v>75</v>
      </c>
      <c r="I86" s="524">
        <f t="shared" si="92"/>
        <v>0.53947368421052633</v>
      </c>
      <c r="J86" s="525">
        <f t="shared" si="93"/>
        <v>0.53947368421052633</v>
      </c>
      <c r="K86" s="522">
        <v>219</v>
      </c>
      <c r="L86" s="523">
        <v>210</v>
      </c>
      <c r="M86" s="523">
        <v>210</v>
      </c>
      <c r="N86" s="523">
        <v>129</v>
      </c>
      <c r="O86" s="523">
        <v>128</v>
      </c>
      <c r="P86" s="524">
        <f t="shared" si="94"/>
        <v>0.61428571428571432</v>
      </c>
      <c r="Q86" s="525">
        <f t="shared" si="95"/>
        <v>0.61428571428571432</v>
      </c>
      <c r="R86" s="522">
        <v>224</v>
      </c>
      <c r="S86" s="523">
        <v>216</v>
      </c>
      <c r="T86" s="523">
        <v>216</v>
      </c>
      <c r="U86" s="523">
        <v>122</v>
      </c>
      <c r="V86" s="523">
        <v>122</v>
      </c>
      <c r="W86" s="524">
        <f t="shared" si="90"/>
        <v>0.56481481481481477</v>
      </c>
      <c r="X86" s="525">
        <f t="shared" si="91"/>
        <v>0.56481481481481477</v>
      </c>
      <c r="Y86" s="522">
        <v>173</v>
      </c>
      <c r="Z86" s="523">
        <v>170</v>
      </c>
      <c r="AA86" s="523">
        <v>170</v>
      </c>
      <c r="AB86" s="523">
        <v>101</v>
      </c>
      <c r="AC86" s="523">
        <v>100</v>
      </c>
      <c r="AD86" s="524">
        <f t="shared" si="96"/>
        <v>0.59411764705882353</v>
      </c>
      <c r="AE86" s="525">
        <f t="shared" si="97"/>
        <v>0.59411764705882353</v>
      </c>
      <c r="AF86" s="522">
        <v>205</v>
      </c>
      <c r="AG86" s="523">
        <v>194</v>
      </c>
      <c r="AH86" s="523">
        <v>194</v>
      </c>
      <c r="AI86" s="523">
        <v>109</v>
      </c>
      <c r="AJ86" s="523">
        <v>109</v>
      </c>
      <c r="AK86" s="524">
        <f t="shared" si="98"/>
        <v>0.56185567010309279</v>
      </c>
      <c r="AL86" s="525">
        <f t="shared" si="99"/>
        <v>0.56185567010309279</v>
      </c>
      <c r="AM86" s="522">
        <v>228</v>
      </c>
      <c r="AN86" s="523">
        <v>227</v>
      </c>
      <c r="AO86" s="523">
        <v>227</v>
      </c>
      <c r="AP86" s="523">
        <v>145</v>
      </c>
      <c r="AQ86" s="523">
        <v>144</v>
      </c>
      <c r="AR86" s="524">
        <f t="shared" si="100"/>
        <v>0.63876651982378851</v>
      </c>
      <c r="AS86" s="525">
        <f t="shared" si="101"/>
        <v>0.63876651982378851</v>
      </c>
      <c r="AT86" s="522">
        <v>87</v>
      </c>
      <c r="AU86" s="523">
        <v>86</v>
      </c>
      <c r="AV86" s="523">
        <v>79</v>
      </c>
      <c r="AW86" s="523">
        <v>52</v>
      </c>
      <c r="AX86" s="523">
        <v>52</v>
      </c>
      <c r="AY86" s="524">
        <f t="shared" si="102"/>
        <v>0.60465116279069764</v>
      </c>
      <c r="AZ86" s="525">
        <f t="shared" si="103"/>
        <v>0.65822784810126578</v>
      </c>
      <c r="BA86" s="522">
        <v>113</v>
      </c>
      <c r="BB86" s="523">
        <v>112</v>
      </c>
      <c r="BC86" s="523">
        <v>110</v>
      </c>
      <c r="BD86" s="523">
        <v>77</v>
      </c>
      <c r="BE86" s="523">
        <v>77</v>
      </c>
      <c r="BF86" s="524">
        <f t="shared" si="104"/>
        <v>0.6875</v>
      </c>
      <c r="BG86" s="525">
        <f t="shared" si="105"/>
        <v>0.7</v>
      </c>
      <c r="BH86" s="522">
        <v>157</v>
      </c>
      <c r="BI86" s="523">
        <v>156</v>
      </c>
      <c r="BJ86" s="523">
        <v>156</v>
      </c>
      <c r="BK86" s="523">
        <v>118</v>
      </c>
      <c r="BL86" s="523">
        <v>118</v>
      </c>
      <c r="BM86" s="524">
        <f t="shared" si="106"/>
        <v>0.75641025641025639</v>
      </c>
      <c r="BN86" s="525">
        <f t="shared" si="107"/>
        <v>0.75641025641025639</v>
      </c>
      <c r="BO86" s="522">
        <v>142</v>
      </c>
      <c r="BP86" s="523">
        <v>141</v>
      </c>
      <c r="BQ86" s="523">
        <v>141</v>
      </c>
      <c r="BR86" s="523">
        <v>99</v>
      </c>
      <c r="BS86" s="523">
        <v>99</v>
      </c>
      <c r="BT86" s="524">
        <f t="shared" si="108"/>
        <v>0.7021276595744681</v>
      </c>
      <c r="BU86" s="525">
        <f t="shared" si="109"/>
        <v>0.7021276595744681</v>
      </c>
      <c r="BV86" s="522">
        <v>157</v>
      </c>
      <c r="BW86" s="523">
        <v>154</v>
      </c>
      <c r="BX86" s="523">
        <v>154</v>
      </c>
      <c r="BY86" s="523">
        <v>122</v>
      </c>
      <c r="BZ86" s="523">
        <v>122</v>
      </c>
      <c r="CA86" s="524">
        <f t="shared" si="110"/>
        <v>0.79220779220779225</v>
      </c>
      <c r="CB86" s="525">
        <f t="shared" si="111"/>
        <v>0.79220779220779225</v>
      </c>
      <c r="CC86" s="522">
        <v>136</v>
      </c>
      <c r="CD86" s="523">
        <v>136</v>
      </c>
      <c r="CE86" s="523">
        <v>136</v>
      </c>
      <c r="CF86" s="523">
        <v>136</v>
      </c>
      <c r="CG86" s="523">
        <v>114</v>
      </c>
      <c r="CH86" s="524">
        <f t="shared" si="120"/>
        <v>1</v>
      </c>
      <c r="CI86" s="525">
        <f t="shared" si="121"/>
        <v>1</v>
      </c>
      <c r="CJ86" s="522">
        <v>233</v>
      </c>
      <c r="CK86" s="523">
        <v>230</v>
      </c>
      <c r="CL86" s="523">
        <v>230</v>
      </c>
      <c r="CM86" s="523">
        <v>230</v>
      </c>
      <c r="CN86" s="523">
        <v>187</v>
      </c>
      <c r="CO86" s="524">
        <f t="shared" si="122"/>
        <v>1</v>
      </c>
      <c r="CP86" s="524">
        <f t="shared" si="123"/>
        <v>1</v>
      </c>
      <c r="CQ86" s="524">
        <v>1</v>
      </c>
      <c r="CR86" s="525">
        <v>1</v>
      </c>
      <c r="CS86" s="522">
        <v>277</v>
      </c>
      <c r="CT86" s="523">
        <v>270</v>
      </c>
      <c r="CU86" s="523">
        <v>270</v>
      </c>
      <c r="CV86" s="523">
        <v>270</v>
      </c>
      <c r="CW86" s="523">
        <v>208</v>
      </c>
      <c r="CX86" s="524">
        <f t="shared" si="124"/>
        <v>1</v>
      </c>
      <c r="CY86" s="524">
        <f t="shared" si="125"/>
        <v>1</v>
      </c>
      <c r="CZ86" s="524">
        <v>1</v>
      </c>
      <c r="DA86" s="525">
        <v>1</v>
      </c>
      <c r="DB86" s="522">
        <v>337</v>
      </c>
      <c r="DC86" s="523">
        <v>331</v>
      </c>
      <c r="DD86" s="523">
        <v>331</v>
      </c>
      <c r="DE86" s="523">
        <v>331</v>
      </c>
      <c r="DF86" s="523">
        <v>255</v>
      </c>
      <c r="DG86" s="524">
        <f t="shared" si="126"/>
        <v>1</v>
      </c>
      <c r="DH86" s="524">
        <f t="shared" si="127"/>
        <v>1</v>
      </c>
      <c r="DI86" s="524">
        <v>1</v>
      </c>
      <c r="DJ86" s="525">
        <v>1</v>
      </c>
    </row>
    <row r="87" spans="1:114" s="2" customFormat="1" x14ac:dyDescent="0.25">
      <c r="A87" s="541" t="s">
        <v>282</v>
      </c>
      <c r="B87" s="497" t="s">
        <v>283</v>
      </c>
      <c r="C87" s="573"/>
      <c r="D87" s="566">
        <v>10575</v>
      </c>
      <c r="E87" s="567">
        <v>8880</v>
      </c>
      <c r="F87" s="567">
        <v>8239</v>
      </c>
      <c r="G87" s="567">
        <v>7349</v>
      </c>
      <c r="H87" s="568">
        <v>5819</v>
      </c>
      <c r="I87" s="569">
        <f t="shared" si="92"/>
        <v>0.8275900900900901</v>
      </c>
      <c r="J87" s="570">
        <f t="shared" si="93"/>
        <v>0.89197718169680784</v>
      </c>
      <c r="K87" s="566">
        <v>12169</v>
      </c>
      <c r="L87" s="567">
        <v>9928</v>
      </c>
      <c r="M87" s="567">
        <v>9295</v>
      </c>
      <c r="N87" s="567">
        <v>7922</v>
      </c>
      <c r="O87" s="568">
        <v>6076</v>
      </c>
      <c r="P87" s="569">
        <f t="shared" si="94"/>
        <v>0.79794520547945202</v>
      </c>
      <c r="Q87" s="570">
        <f t="shared" si="95"/>
        <v>0.85228617536309847</v>
      </c>
      <c r="R87" s="566">
        <v>13019</v>
      </c>
      <c r="S87" s="567">
        <v>10583</v>
      </c>
      <c r="T87" s="567">
        <v>9932</v>
      </c>
      <c r="U87" s="567">
        <v>7406</v>
      </c>
      <c r="V87" s="568">
        <v>5912</v>
      </c>
      <c r="W87" s="569">
        <f t="shared" si="90"/>
        <v>0.6998015685533403</v>
      </c>
      <c r="X87" s="570">
        <f t="shared" si="91"/>
        <v>0.74567055980668551</v>
      </c>
      <c r="Y87" s="566">
        <v>11419</v>
      </c>
      <c r="Z87" s="567">
        <v>9269</v>
      </c>
      <c r="AA87" s="567">
        <v>8228</v>
      </c>
      <c r="AB87" s="567">
        <v>6242</v>
      </c>
      <c r="AC87" s="568">
        <v>5258</v>
      </c>
      <c r="AD87" s="569">
        <f t="shared" si="96"/>
        <v>0.67342755421296796</v>
      </c>
      <c r="AE87" s="570">
        <f t="shared" si="97"/>
        <v>0.75862907146329606</v>
      </c>
      <c r="AF87" s="566">
        <v>11062</v>
      </c>
      <c r="AG87" s="567">
        <v>9050</v>
      </c>
      <c r="AH87" s="567">
        <v>8041</v>
      </c>
      <c r="AI87" s="567">
        <v>6255</v>
      </c>
      <c r="AJ87" s="568">
        <v>5450</v>
      </c>
      <c r="AK87" s="569">
        <f t="shared" si="98"/>
        <v>0.69116022099447516</v>
      </c>
      <c r="AL87" s="570">
        <f t="shared" si="99"/>
        <v>0.77788832234796668</v>
      </c>
      <c r="AM87" s="566">
        <v>10079</v>
      </c>
      <c r="AN87" s="567">
        <v>8273</v>
      </c>
      <c r="AO87" s="567">
        <v>7508</v>
      </c>
      <c r="AP87" s="567">
        <v>5719</v>
      </c>
      <c r="AQ87" s="568">
        <v>4944</v>
      </c>
      <c r="AR87" s="569">
        <f t="shared" si="100"/>
        <v>0.69128490269551557</v>
      </c>
      <c r="AS87" s="570">
        <f t="shared" si="101"/>
        <v>0.76172083111347899</v>
      </c>
      <c r="AT87" s="566">
        <v>9649</v>
      </c>
      <c r="AU87" s="567">
        <v>7871</v>
      </c>
      <c r="AV87" s="567">
        <v>7351</v>
      </c>
      <c r="AW87" s="567">
        <v>5436</v>
      </c>
      <c r="AX87" s="568">
        <v>4735</v>
      </c>
      <c r="AY87" s="569">
        <f t="shared" si="102"/>
        <v>0.69063651378477953</v>
      </c>
      <c r="AZ87" s="570">
        <f t="shared" si="103"/>
        <v>0.7394912256835805</v>
      </c>
      <c r="BA87" s="566">
        <v>9082</v>
      </c>
      <c r="BB87" s="567">
        <v>7138</v>
      </c>
      <c r="BC87" s="567">
        <v>6622</v>
      </c>
      <c r="BD87" s="567">
        <v>4834</v>
      </c>
      <c r="BE87" s="568">
        <v>4100</v>
      </c>
      <c r="BF87" s="569">
        <f t="shared" si="104"/>
        <v>0.67722050994676375</v>
      </c>
      <c r="BG87" s="570">
        <f t="shared" si="105"/>
        <v>0.72999093929326486</v>
      </c>
      <c r="BH87" s="566">
        <v>8936</v>
      </c>
      <c r="BI87" s="567">
        <v>7148</v>
      </c>
      <c r="BJ87" s="567">
        <v>6596</v>
      </c>
      <c r="BK87" s="567">
        <v>4873</v>
      </c>
      <c r="BL87" s="568">
        <v>4203</v>
      </c>
      <c r="BM87" s="569">
        <f t="shared" si="106"/>
        <v>0.68172915500839393</v>
      </c>
      <c r="BN87" s="570">
        <f t="shared" si="107"/>
        <v>0.73878107944208615</v>
      </c>
      <c r="BO87" s="566">
        <v>8198</v>
      </c>
      <c r="BP87" s="567">
        <v>6557</v>
      </c>
      <c r="BQ87" s="567">
        <v>6056</v>
      </c>
      <c r="BR87" s="567">
        <v>4532</v>
      </c>
      <c r="BS87" s="568">
        <v>3834</v>
      </c>
      <c r="BT87" s="569">
        <f t="shared" si="108"/>
        <v>0.69116974226017991</v>
      </c>
      <c r="BU87" s="570">
        <f t="shared" si="109"/>
        <v>0.74834874504623516</v>
      </c>
      <c r="BV87" s="566">
        <v>8291</v>
      </c>
      <c r="BW87" s="567">
        <v>6519</v>
      </c>
      <c r="BX87" s="567">
        <v>5960</v>
      </c>
      <c r="BY87" s="567">
        <v>4446</v>
      </c>
      <c r="BZ87" s="568">
        <v>3918</v>
      </c>
      <c r="CA87" s="569">
        <f t="shared" si="110"/>
        <v>0.68200644270593647</v>
      </c>
      <c r="CB87" s="570">
        <f t="shared" si="111"/>
        <v>0.74597315436241607</v>
      </c>
      <c r="CC87" s="566">
        <v>8091</v>
      </c>
      <c r="CD87" s="567">
        <v>6533</v>
      </c>
      <c r="CE87" s="567">
        <v>6134</v>
      </c>
      <c r="CF87" s="567">
        <v>4351</v>
      </c>
      <c r="CG87" s="568">
        <v>3979</v>
      </c>
      <c r="CH87" s="569">
        <f t="shared" si="120"/>
        <v>0.666003367518751</v>
      </c>
      <c r="CI87" s="570">
        <f t="shared" si="121"/>
        <v>0.70932507336159112</v>
      </c>
      <c r="CJ87" s="566">
        <v>9361</v>
      </c>
      <c r="CK87" s="567">
        <v>7426</v>
      </c>
      <c r="CL87" s="567">
        <v>7046</v>
      </c>
      <c r="CM87" s="567">
        <v>4714</v>
      </c>
      <c r="CN87" s="568">
        <v>4272</v>
      </c>
      <c r="CO87" s="569">
        <f t="shared" si="122"/>
        <v>0.63479666038244009</v>
      </c>
      <c r="CP87" s="677">
        <f t="shared" si="123"/>
        <v>0.66903207493613392</v>
      </c>
      <c r="CQ87" s="569">
        <v>0.73027201723673585</v>
      </c>
      <c r="CR87" s="570">
        <v>0.76965654271927331</v>
      </c>
      <c r="CS87" s="566">
        <v>9291</v>
      </c>
      <c r="CT87" s="567">
        <v>7317</v>
      </c>
      <c r="CU87" s="567">
        <v>6355</v>
      </c>
      <c r="CV87" s="567">
        <v>4688</v>
      </c>
      <c r="CW87" s="568">
        <v>4132</v>
      </c>
      <c r="CX87" s="569">
        <f t="shared" si="124"/>
        <v>0.64069974033073662</v>
      </c>
      <c r="CY87" s="677">
        <f t="shared" si="125"/>
        <v>0.73768686073957512</v>
      </c>
      <c r="CZ87" s="569">
        <v>0.69167691676916765</v>
      </c>
      <c r="DA87" s="570">
        <v>0.7963808025177026</v>
      </c>
      <c r="DB87" s="566">
        <v>9553</v>
      </c>
      <c r="DC87" s="567">
        <v>7315</v>
      </c>
      <c r="DD87" s="567">
        <v>6640</v>
      </c>
      <c r="DE87" s="567">
        <v>4368</v>
      </c>
      <c r="DF87" s="568">
        <v>3887</v>
      </c>
      <c r="DG87" s="569">
        <f t="shared" si="126"/>
        <v>0.59712918660287084</v>
      </c>
      <c r="DH87" s="677">
        <f t="shared" si="127"/>
        <v>0.65783132530120481</v>
      </c>
      <c r="DI87" s="569">
        <v>0.72699931647300065</v>
      </c>
      <c r="DJ87" s="570">
        <v>0.80090361445783131</v>
      </c>
    </row>
    <row r="88" spans="1:114" s="2" customFormat="1" x14ac:dyDescent="0.25">
      <c r="A88" s="562" t="s">
        <v>282</v>
      </c>
      <c r="B88" s="563" t="s">
        <v>284</v>
      </c>
      <c r="C88" s="564" t="s">
        <v>285</v>
      </c>
      <c r="D88" s="507">
        <v>2296</v>
      </c>
      <c r="E88" s="508">
        <v>2289</v>
      </c>
      <c r="F88" s="508">
        <v>1858</v>
      </c>
      <c r="G88" s="508">
        <v>1523</v>
      </c>
      <c r="H88" s="508">
        <v>1254</v>
      </c>
      <c r="I88" s="509">
        <f t="shared" si="92"/>
        <v>0.66535605067715164</v>
      </c>
      <c r="J88" s="510">
        <f t="shared" si="93"/>
        <v>0.81969860064585576</v>
      </c>
      <c r="K88" s="507">
        <v>2309</v>
      </c>
      <c r="L88" s="508">
        <v>2307</v>
      </c>
      <c r="M88" s="508">
        <v>1873</v>
      </c>
      <c r="N88" s="508">
        <v>1455</v>
      </c>
      <c r="O88" s="508">
        <v>1172</v>
      </c>
      <c r="P88" s="509">
        <f t="shared" si="94"/>
        <v>0.63068920676202855</v>
      </c>
      <c r="Q88" s="510">
        <f t="shared" si="95"/>
        <v>0.77682861719167107</v>
      </c>
      <c r="R88" s="507">
        <v>2442</v>
      </c>
      <c r="S88" s="508">
        <v>2090</v>
      </c>
      <c r="T88" s="508">
        <v>1680</v>
      </c>
      <c r="U88" s="508">
        <v>1271</v>
      </c>
      <c r="V88" s="508">
        <v>1045</v>
      </c>
      <c r="W88" s="509">
        <f t="shared" si="90"/>
        <v>0.60813397129186608</v>
      </c>
      <c r="X88" s="510">
        <f t="shared" si="91"/>
        <v>0.75654761904761902</v>
      </c>
      <c r="Y88" s="507">
        <v>2381</v>
      </c>
      <c r="Z88" s="508">
        <v>2041</v>
      </c>
      <c r="AA88" s="508">
        <v>1736</v>
      </c>
      <c r="AB88" s="508">
        <v>1265</v>
      </c>
      <c r="AC88" s="508">
        <v>1019</v>
      </c>
      <c r="AD88" s="509">
        <f t="shared" si="96"/>
        <v>0.61979421852033312</v>
      </c>
      <c r="AE88" s="510">
        <f t="shared" si="97"/>
        <v>0.72868663594470051</v>
      </c>
      <c r="AF88" s="507">
        <v>2185</v>
      </c>
      <c r="AG88" s="508">
        <v>1855</v>
      </c>
      <c r="AH88" s="508">
        <v>1442</v>
      </c>
      <c r="AI88" s="508">
        <v>1306</v>
      </c>
      <c r="AJ88" s="508">
        <v>1101</v>
      </c>
      <c r="AK88" s="509">
        <f t="shared" si="98"/>
        <v>0.70404312668463609</v>
      </c>
      <c r="AL88" s="510">
        <f t="shared" si="99"/>
        <v>0.90568654646324553</v>
      </c>
      <c r="AM88" s="507">
        <v>1796</v>
      </c>
      <c r="AN88" s="508">
        <v>1520</v>
      </c>
      <c r="AO88" s="508">
        <v>1292</v>
      </c>
      <c r="AP88" s="508">
        <v>1020</v>
      </c>
      <c r="AQ88" s="508">
        <v>865</v>
      </c>
      <c r="AR88" s="509">
        <f t="shared" si="100"/>
        <v>0.67105263157894735</v>
      </c>
      <c r="AS88" s="510">
        <f t="shared" si="101"/>
        <v>0.78947368421052633</v>
      </c>
      <c r="AT88" s="507">
        <v>1678</v>
      </c>
      <c r="AU88" s="508">
        <v>1434</v>
      </c>
      <c r="AV88" s="508">
        <v>1203</v>
      </c>
      <c r="AW88" s="508">
        <v>956</v>
      </c>
      <c r="AX88" s="508">
        <v>817</v>
      </c>
      <c r="AY88" s="509">
        <f t="shared" si="102"/>
        <v>0.66666666666666663</v>
      </c>
      <c r="AZ88" s="510">
        <f t="shared" si="103"/>
        <v>0.79467996674979213</v>
      </c>
      <c r="BA88" s="507">
        <v>1522</v>
      </c>
      <c r="BB88" s="508">
        <v>1266</v>
      </c>
      <c r="BC88" s="508">
        <v>1019</v>
      </c>
      <c r="BD88" s="508">
        <v>840</v>
      </c>
      <c r="BE88" s="508">
        <v>701</v>
      </c>
      <c r="BF88" s="509">
        <f t="shared" si="104"/>
        <v>0.6635071090047393</v>
      </c>
      <c r="BG88" s="510">
        <f t="shared" si="105"/>
        <v>0.82433758586849848</v>
      </c>
      <c r="BH88" s="507">
        <v>1328</v>
      </c>
      <c r="BI88" s="508">
        <v>1158</v>
      </c>
      <c r="BJ88" s="508">
        <v>1039</v>
      </c>
      <c r="BK88" s="508">
        <v>770</v>
      </c>
      <c r="BL88" s="508">
        <v>672</v>
      </c>
      <c r="BM88" s="509">
        <f t="shared" si="106"/>
        <v>0.66493955094991364</v>
      </c>
      <c r="BN88" s="510">
        <f t="shared" si="107"/>
        <v>0.7410972088546679</v>
      </c>
      <c r="BO88" s="507">
        <v>1235</v>
      </c>
      <c r="BP88" s="508">
        <v>1066</v>
      </c>
      <c r="BQ88" s="508">
        <v>966</v>
      </c>
      <c r="BR88" s="508">
        <v>721</v>
      </c>
      <c r="BS88" s="508">
        <v>621</v>
      </c>
      <c r="BT88" s="509">
        <f t="shared" si="108"/>
        <v>0.67636022514071292</v>
      </c>
      <c r="BU88" s="510">
        <f t="shared" si="109"/>
        <v>0.74637681159420288</v>
      </c>
      <c r="BV88" s="507">
        <v>1268</v>
      </c>
      <c r="BW88" s="508">
        <v>1066</v>
      </c>
      <c r="BX88" s="508">
        <v>951</v>
      </c>
      <c r="BY88" s="508">
        <v>674</v>
      </c>
      <c r="BZ88" s="508">
        <v>586</v>
      </c>
      <c r="CA88" s="509">
        <f t="shared" si="110"/>
        <v>0.63227016885553466</v>
      </c>
      <c r="CB88" s="510">
        <f t="shared" si="111"/>
        <v>0.70872765509989488</v>
      </c>
      <c r="CC88" s="507">
        <v>1355</v>
      </c>
      <c r="CD88" s="508">
        <v>1155</v>
      </c>
      <c r="CE88" s="508">
        <v>1155</v>
      </c>
      <c r="CF88" s="508">
        <v>849</v>
      </c>
      <c r="CG88" s="508">
        <v>767</v>
      </c>
      <c r="CH88" s="509">
        <f t="shared" si="120"/>
        <v>0.73506493506493509</v>
      </c>
      <c r="CI88" s="510">
        <f t="shared" si="121"/>
        <v>0.73506493506493509</v>
      </c>
      <c r="CJ88" s="507">
        <v>1875</v>
      </c>
      <c r="CK88" s="508">
        <v>1563</v>
      </c>
      <c r="CL88" s="508">
        <v>1563</v>
      </c>
      <c r="CM88" s="508">
        <v>1077</v>
      </c>
      <c r="CN88" s="508">
        <v>968</v>
      </c>
      <c r="CO88" s="509">
        <f t="shared" si="122"/>
        <v>0.68905950095969293</v>
      </c>
      <c r="CP88" s="509">
        <f t="shared" si="123"/>
        <v>0.68905950095969293</v>
      </c>
      <c r="CQ88" s="509">
        <v>0.89635316698656431</v>
      </c>
      <c r="CR88" s="510">
        <v>0.89635316698656431</v>
      </c>
      <c r="CS88" s="507">
        <v>1781</v>
      </c>
      <c r="CT88" s="508">
        <v>1398</v>
      </c>
      <c r="CU88" s="508">
        <v>1224</v>
      </c>
      <c r="CV88" s="508">
        <v>992</v>
      </c>
      <c r="CW88" s="508">
        <v>849</v>
      </c>
      <c r="CX88" s="509">
        <f t="shared" si="124"/>
        <v>0.70958512160228904</v>
      </c>
      <c r="CY88" s="509">
        <f t="shared" si="125"/>
        <v>0.81045751633986929</v>
      </c>
      <c r="CZ88" s="509">
        <v>0.74248927038626611</v>
      </c>
      <c r="DA88" s="510">
        <v>0.84803921568627449</v>
      </c>
      <c r="DB88" s="507">
        <v>1924</v>
      </c>
      <c r="DC88" s="508">
        <v>1506</v>
      </c>
      <c r="DD88" s="508">
        <v>1352</v>
      </c>
      <c r="DE88" s="508">
        <v>1050</v>
      </c>
      <c r="DF88" s="508">
        <v>917</v>
      </c>
      <c r="DG88" s="509">
        <f t="shared" si="126"/>
        <v>0.6972111553784861</v>
      </c>
      <c r="DH88" s="509">
        <f t="shared" si="127"/>
        <v>0.77662721893491127</v>
      </c>
      <c r="DI88" s="509">
        <v>0.8074369189907038</v>
      </c>
      <c r="DJ88" s="510">
        <v>0.89940828402366868</v>
      </c>
    </row>
    <row r="89" spans="1:114" s="2" customFormat="1" x14ac:dyDescent="0.25">
      <c r="A89" s="511" t="s">
        <v>282</v>
      </c>
      <c r="B89" s="512" t="s">
        <v>286</v>
      </c>
      <c r="C89" s="513" t="s">
        <v>287</v>
      </c>
      <c r="D89" s="514">
        <v>1603</v>
      </c>
      <c r="E89" s="515">
        <v>1600</v>
      </c>
      <c r="F89" s="515">
        <v>1600</v>
      </c>
      <c r="G89" s="515">
        <v>1146</v>
      </c>
      <c r="H89" s="515">
        <v>801</v>
      </c>
      <c r="I89" s="516">
        <f t="shared" si="92"/>
        <v>0.71625000000000005</v>
      </c>
      <c r="J89" s="517">
        <f t="shared" si="93"/>
        <v>0.71625000000000005</v>
      </c>
      <c r="K89" s="514">
        <v>1896</v>
      </c>
      <c r="L89" s="515">
        <v>1863</v>
      </c>
      <c r="M89" s="515">
        <v>1863</v>
      </c>
      <c r="N89" s="515">
        <v>1592</v>
      </c>
      <c r="O89" s="515">
        <v>1126</v>
      </c>
      <c r="P89" s="516">
        <f t="shared" si="94"/>
        <v>0.85453569511540528</v>
      </c>
      <c r="Q89" s="517">
        <f t="shared" si="95"/>
        <v>0.85453569511540528</v>
      </c>
      <c r="R89" s="514">
        <v>1514</v>
      </c>
      <c r="S89" s="515">
        <v>1497</v>
      </c>
      <c r="T89" s="515">
        <v>1497</v>
      </c>
      <c r="U89" s="515">
        <v>1113</v>
      </c>
      <c r="V89" s="515">
        <v>837</v>
      </c>
      <c r="W89" s="516">
        <f t="shared" si="90"/>
        <v>0.74348697394789576</v>
      </c>
      <c r="X89" s="517">
        <f t="shared" si="91"/>
        <v>0.74348697394789576</v>
      </c>
      <c r="Y89" s="514">
        <v>1491</v>
      </c>
      <c r="Z89" s="515">
        <v>1469</v>
      </c>
      <c r="AA89" s="515">
        <v>1168</v>
      </c>
      <c r="AB89" s="515">
        <v>1071</v>
      </c>
      <c r="AC89" s="515">
        <v>844</v>
      </c>
      <c r="AD89" s="516">
        <f t="shared" si="96"/>
        <v>0.72906739278420696</v>
      </c>
      <c r="AE89" s="517">
        <f t="shared" si="97"/>
        <v>0.91695205479452058</v>
      </c>
      <c r="AF89" s="514">
        <v>1301</v>
      </c>
      <c r="AG89" s="515">
        <v>1268</v>
      </c>
      <c r="AH89" s="515">
        <v>959</v>
      </c>
      <c r="AI89" s="515">
        <v>913</v>
      </c>
      <c r="AJ89" s="515">
        <v>718</v>
      </c>
      <c r="AK89" s="516">
        <f t="shared" si="98"/>
        <v>0.72003154574132489</v>
      </c>
      <c r="AL89" s="517">
        <f t="shared" si="99"/>
        <v>0.9520333680917622</v>
      </c>
      <c r="AM89" s="514">
        <v>1371</v>
      </c>
      <c r="AN89" s="515">
        <v>1350</v>
      </c>
      <c r="AO89" s="515">
        <v>1305</v>
      </c>
      <c r="AP89" s="515">
        <v>1072</v>
      </c>
      <c r="AQ89" s="515">
        <v>842</v>
      </c>
      <c r="AR89" s="516">
        <f t="shared" si="100"/>
        <v>0.79407407407407404</v>
      </c>
      <c r="AS89" s="517">
        <f t="shared" si="101"/>
        <v>0.82145593869731803</v>
      </c>
      <c r="AT89" s="514">
        <v>1308</v>
      </c>
      <c r="AU89" s="515">
        <v>1285</v>
      </c>
      <c r="AV89" s="515">
        <v>1285</v>
      </c>
      <c r="AW89" s="515">
        <v>981</v>
      </c>
      <c r="AX89" s="515">
        <v>787</v>
      </c>
      <c r="AY89" s="516">
        <f t="shared" si="102"/>
        <v>0.76342412451361863</v>
      </c>
      <c r="AZ89" s="517">
        <f t="shared" si="103"/>
        <v>0.76342412451361863</v>
      </c>
      <c r="BA89" s="514">
        <v>1221</v>
      </c>
      <c r="BB89" s="515">
        <v>1170</v>
      </c>
      <c r="BC89" s="515">
        <v>1126</v>
      </c>
      <c r="BD89" s="515">
        <v>856</v>
      </c>
      <c r="BE89" s="515">
        <v>621</v>
      </c>
      <c r="BF89" s="516">
        <f t="shared" si="104"/>
        <v>0.73162393162393158</v>
      </c>
      <c r="BG89" s="517">
        <f t="shared" si="105"/>
        <v>0.76021314387211369</v>
      </c>
      <c r="BH89" s="514">
        <v>1311</v>
      </c>
      <c r="BI89" s="515">
        <v>1267</v>
      </c>
      <c r="BJ89" s="515">
        <v>1253</v>
      </c>
      <c r="BK89" s="515">
        <v>968</v>
      </c>
      <c r="BL89" s="515">
        <v>753</v>
      </c>
      <c r="BM89" s="516">
        <f t="shared" si="106"/>
        <v>0.76400947119179163</v>
      </c>
      <c r="BN89" s="517">
        <f t="shared" si="107"/>
        <v>0.7725458898643256</v>
      </c>
      <c r="BO89" s="514">
        <v>1069</v>
      </c>
      <c r="BP89" s="515">
        <v>1035</v>
      </c>
      <c r="BQ89" s="515">
        <v>992</v>
      </c>
      <c r="BR89" s="515">
        <v>781</v>
      </c>
      <c r="BS89" s="515">
        <v>584</v>
      </c>
      <c r="BT89" s="516">
        <f t="shared" si="108"/>
        <v>0.75458937198067633</v>
      </c>
      <c r="BU89" s="517">
        <f t="shared" si="109"/>
        <v>0.78729838709677424</v>
      </c>
      <c r="BV89" s="514">
        <v>899</v>
      </c>
      <c r="BW89" s="515">
        <v>878</v>
      </c>
      <c r="BX89" s="515">
        <v>735</v>
      </c>
      <c r="BY89" s="515">
        <v>504</v>
      </c>
      <c r="BZ89" s="515">
        <v>504</v>
      </c>
      <c r="CA89" s="516">
        <f t="shared" si="110"/>
        <v>0.57403189066059224</v>
      </c>
      <c r="CB89" s="517">
        <f t="shared" si="111"/>
        <v>0.68571428571428572</v>
      </c>
      <c r="CC89" s="514">
        <v>891</v>
      </c>
      <c r="CD89" s="515">
        <v>883</v>
      </c>
      <c r="CE89" s="515">
        <v>774</v>
      </c>
      <c r="CF89" s="515">
        <v>555</v>
      </c>
      <c r="CG89" s="515">
        <v>555</v>
      </c>
      <c r="CH89" s="516">
        <f t="shared" si="120"/>
        <v>0.62853907134767839</v>
      </c>
      <c r="CI89" s="517">
        <f t="shared" si="121"/>
        <v>0.71705426356589153</v>
      </c>
      <c r="CJ89" s="514">
        <v>916</v>
      </c>
      <c r="CK89" s="515">
        <v>911</v>
      </c>
      <c r="CL89" s="515">
        <v>911</v>
      </c>
      <c r="CM89" s="515">
        <v>655</v>
      </c>
      <c r="CN89" s="515">
        <v>571</v>
      </c>
      <c r="CO89" s="516">
        <f t="shared" si="122"/>
        <v>0.71899012074643254</v>
      </c>
      <c r="CP89" s="516">
        <f t="shared" si="123"/>
        <v>0.71899012074643254</v>
      </c>
      <c r="CQ89" s="516">
        <v>0.71899012074643254</v>
      </c>
      <c r="CR89" s="517">
        <v>0.71899012074643254</v>
      </c>
      <c r="CS89" s="514">
        <v>619</v>
      </c>
      <c r="CT89" s="515">
        <v>613</v>
      </c>
      <c r="CU89" s="515">
        <v>579</v>
      </c>
      <c r="CV89" s="515">
        <v>430</v>
      </c>
      <c r="CW89" s="515">
        <v>363</v>
      </c>
      <c r="CX89" s="516">
        <f t="shared" si="124"/>
        <v>0.70146818923327892</v>
      </c>
      <c r="CY89" s="516">
        <f t="shared" si="125"/>
        <v>0.7426597582037997</v>
      </c>
      <c r="CZ89" s="516">
        <v>0.70146818923327892</v>
      </c>
      <c r="DA89" s="517">
        <v>0.7426597582037997</v>
      </c>
      <c r="DB89" s="514">
        <v>748</v>
      </c>
      <c r="DC89" s="515">
        <v>724</v>
      </c>
      <c r="DD89" s="515">
        <v>684</v>
      </c>
      <c r="DE89" s="515">
        <v>489</v>
      </c>
      <c r="DF89" s="515">
        <v>394</v>
      </c>
      <c r="DG89" s="516">
        <f t="shared" si="126"/>
        <v>0.675414364640884</v>
      </c>
      <c r="DH89" s="516">
        <f t="shared" si="127"/>
        <v>0.71491228070175439</v>
      </c>
      <c r="DI89" s="516">
        <v>0.89640883977900554</v>
      </c>
      <c r="DJ89" s="517">
        <v>0.94883040935672514</v>
      </c>
    </row>
    <row r="90" spans="1:114" s="2" customFormat="1" x14ac:dyDescent="0.25">
      <c r="A90" s="511" t="s">
        <v>282</v>
      </c>
      <c r="B90" s="512" t="s">
        <v>288</v>
      </c>
      <c r="C90" s="513" t="s">
        <v>289</v>
      </c>
      <c r="D90" s="514">
        <v>3180</v>
      </c>
      <c r="E90" s="515">
        <v>2775</v>
      </c>
      <c r="F90" s="515">
        <v>2744</v>
      </c>
      <c r="G90" s="515">
        <v>2716</v>
      </c>
      <c r="H90" s="515">
        <v>1781</v>
      </c>
      <c r="I90" s="516">
        <f t="shared" si="92"/>
        <v>0.97873873873873873</v>
      </c>
      <c r="J90" s="517">
        <f t="shared" si="93"/>
        <v>0.98979591836734693</v>
      </c>
      <c r="K90" s="514">
        <v>2789</v>
      </c>
      <c r="L90" s="515">
        <v>2359</v>
      </c>
      <c r="M90" s="515">
        <v>2298</v>
      </c>
      <c r="N90" s="515">
        <v>2251</v>
      </c>
      <c r="O90" s="515">
        <v>1460</v>
      </c>
      <c r="P90" s="516">
        <f t="shared" si="94"/>
        <v>0.9542178889359898</v>
      </c>
      <c r="Q90" s="517">
        <f t="shared" si="95"/>
        <v>0.97954743255004351</v>
      </c>
      <c r="R90" s="514">
        <v>2507</v>
      </c>
      <c r="S90" s="515">
        <v>2193</v>
      </c>
      <c r="T90" s="515">
        <v>2164</v>
      </c>
      <c r="U90" s="515">
        <v>2130</v>
      </c>
      <c r="V90" s="515">
        <v>1479</v>
      </c>
      <c r="W90" s="516">
        <f t="shared" si="90"/>
        <v>0.97127222982216144</v>
      </c>
      <c r="X90" s="517">
        <f t="shared" si="91"/>
        <v>0.98428835489833644</v>
      </c>
      <c r="Y90" s="514">
        <v>1521</v>
      </c>
      <c r="Z90" s="515">
        <v>1348</v>
      </c>
      <c r="AA90" s="515">
        <v>1071</v>
      </c>
      <c r="AB90" s="515">
        <v>900</v>
      </c>
      <c r="AC90" s="515">
        <v>635</v>
      </c>
      <c r="AD90" s="516">
        <f t="shared" si="96"/>
        <v>0.66765578635014833</v>
      </c>
      <c r="AE90" s="517">
        <f t="shared" si="97"/>
        <v>0.84033613445378152</v>
      </c>
      <c r="AF90" s="514">
        <v>1430</v>
      </c>
      <c r="AG90" s="515">
        <v>1279</v>
      </c>
      <c r="AH90" s="515">
        <v>1087</v>
      </c>
      <c r="AI90" s="515">
        <v>758</v>
      </c>
      <c r="AJ90" s="515">
        <v>642</v>
      </c>
      <c r="AK90" s="516">
        <f t="shared" si="98"/>
        <v>0.59265050820953868</v>
      </c>
      <c r="AL90" s="517">
        <f t="shared" si="99"/>
        <v>0.69733210671573143</v>
      </c>
      <c r="AM90" s="514">
        <v>1311</v>
      </c>
      <c r="AN90" s="515">
        <v>1166</v>
      </c>
      <c r="AO90" s="515">
        <v>999</v>
      </c>
      <c r="AP90" s="515">
        <v>698</v>
      </c>
      <c r="AQ90" s="515">
        <v>594</v>
      </c>
      <c r="AR90" s="516">
        <f t="shared" si="100"/>
        <v>0.59862778730703259</v>
      </c>
      <c r="AS90" s="517">
        <f t="shared" si="101"/>
        <v>0.69869869869869872</v>
      </c>
      <c r="AT90" s="514">
        <v>1462</v>
      </c>
      <c r="AU90" s="515">
        <v>1214</v>
      </c>
      <c r="AV90" s="515">
        <v>1056</v>
      </c>
      <c r="AW90" s="515">
        <v>707</v>
      </c>
      <c r="AX90" s="515">
        <v>596</v>
      </c>
      <c r="AY90" s="516">
        <f t="shared" si="102"/>
        <v>0.5823723228995058</v>
      </c>
      <c r="AZ90" s="517">
        <f t="shared" si="103"/>
        <v>0.6695075757575758</v>
      </c>
      <c r="BA90" s="514">
        <v>1525</v>
      </c>
      <c r="BB90" s="515">
        <v>1200</v>
      </c>
      <c r="BC90" s="515">
        <v>1031</v>
      </c>
      <c r="BD90" s="515">
        <v>810</v>
      </c>
      <c r="BE90" s="515">
        <v>622</v>
      </c>
      <c r="BF90" s="516">
        <f t="shared" si="104"/>
        <v>0.67500000000000004</v>
      </c>
      <c r="BG90" s="517">
        <f t="shared" si="105"/>
        <v>0.78564500484966049</v>
      </c>
      <c r="BH90" s="514">
        <v>1594</v>
      </c>
      <c r="BI90" s="515">
        <v>1281</v>
      </c>
      <c r="BJ90" s="515">
        <v>1075</v>
      </c>
      <c r="BK90" s="515">
        <v>655</v>
      </c>
      <c r="BL90" s="515">
        <v>586</v>
      </c>
      <c r="BM90" s="516">
        <f t="shared" si="106"/>
        <v>0.5113192818110851</v>
      </c>
      <c r="BN90" s="517">
        <f t="shared" si="107"/>
        <v>0.6093023255813953</v>
      </c>
      <c r="BO90" s="514">
        <v>1508</v>
      </c>
      <c r="BP90" s="515">
        <v>1198</v>
      </c>
      <c r="BQ90" s="515">
        <v>1041</v>
      </c>
      <c r="BR90" s="515">
        <v>736</v>
      </c>
      <c r="BS90" s="515">
        <v>550</v>
      </c>
      <c r="BT90" s="516">
        <f t="shared" si="108"/>
        <v>0.61435726210350583</v>
      </c>
      <c r="BU90" s="517">
        <f t="shared" si="109"/>
        <v>0.70701248799231509</v>
      </c>
      <c r="BV90" s="514">
        <v>1612</v>
      </c>
      <c r="BW90" s="515">
        <v>1217</v>
      </c>
      <c r="BX90" s="515">
        <v>1070</v>
      </c>
      <c r="BY90" s="515">
        <v>700</v>
      </c>
      <c r="BZ90" s="515">
        <v>627</v>
      </c>
      <c r="CA90" s="516">
        <f t="shared" si="110"/>
        <v>0.57518488085456043</v>
      </c>
      <c r="CB90" s="517">
        <f t="shared" si="111"/>
        <v>0.65420560747663548</v>
      </c>
      <c r="CC90" s="514">
        <v>1445</v>
      </c>
      <c r="CD90" s="515">
        <v>1151</v>
      </c>
      <c r="CE90" s="515">
        <v>931</v>
      </c>
      <c r="CF90" s="515">
        <v>646</v>
      </c>
      <c r="CG90" s="515">
        <v>603</v>
      </c>
      <c r="CH90" s="516">
        <f t="shared" si="120"/>
        <v>0.56125108601216334</v>
      </c>
      <c r="CI90" s="517">
        <f t="shared" si="121"/>
        <v>0.69387755102040816</v>
      </c>
      <c r="CJ90" s="514">
        <v>1447</v>
      </c>
      <c r="CK90" s="515">
        <v>1183</v>
      </c>
      <c r="CL90" s="515">
        <v>962</v>
      </c>
      <c r="CM90" s="515">
        <v>586</v>
      </c>
      <c r="CN90" s="515">
        <v>536</v>
      </c>
      <c r="CO90" s="516">
        <f t="shared" si="122"/>
        <v>0.49535080304311074</v>
      </c>
      <c r="CP90" s="516">
        <f t="shared" si="123"/>
        <v>0.60914760914760913</v>
      </c>
      <c r="CQ90" s="516">
        <v>0.60693153000845312</v>
      </c>
      <c r="CR90" s="517">
        <v>0.74636174636174635</v>
      </c>
      <c r="CS90" s="514">
        <v>1447</v>
      </c>
      <c r="CT90" s="515">
        <v>1161</v>
      </c>
      <c r="CU90" s="515">
        <v>976</v>
      </c>
      <c r="CV90" s="515">
        <v>644</v>
      </c>
      <c r="CW90" s="515">
        <v>578</v>
      </c>
      <c r="CX90" s="516">
        <f t="shared" si="124"/>
        <v>0.55469422911283373</v>
      </c>
      <c r="CY90" s="516">
        <f t="shared" si="125"/>
        <v>0.6598360655737705</v>
      </c>
      <c r="CZ90" s="516">
        <v>0.64427217915590007</v>
      </c>
      <c r="DA90" s="517">
        <v>0.76639344262295084</v>
      </c>
      <c r="DB90" s="514">
        <v>1737</v>
      </c>
      <c r="DC90" s="515">
        <v>1335</v>
      </c>
      <c r="DD90" s="515">
        <v>1153</v>
      </c>
      <c r="DE90" s="515">
        <v>707</v>
      </c>
      <c r="DF90" s="515">
        <v>644</v>
      </c>
      <c r="DG90" s="516">
        <f t="shared" si="126"/>
        <v>0.52958801498127339</v>
      </c>
      <c r="DH90" s="516">
        <f t="shared" si="127"/>
        <v>0.61318300086730271</v>
      </c>
      <c r="DI90" s="516">
        <v>0.6404494382022472</v>
      </c>
      <c r="DJ90" s="517">
        <v>0.74154379878577625</v>
      </c>
    </row>
    <row r="91" spans="1:114" s="2" customFormat="1" x14ac:dyDescent="0.25">
      <c r="A91" s="511" t="s">
        <v>282</v>
      </c>
      <c r="B91" s="557" t="s">
        <v>290</v>
      </c>
      <c r="C91" s="513" t="s">
        <v>291</v>
      </c>
      <c r="D91" s="514">
        <v>434</v>
      </c>
      <c r="E91" s="515">
        <v>434</v>
      </c>
      <c r="F91" s="515">
        <v>434</v>
      </c>
      <c r="G91" s="515">
        <v>434</v>
      </c>
      <c r="H91" s="515">
        <v>365</v>
      </c>
      <c r="I91" s="516">
        <f t="shared" si="92"/>
        <v>1</v>
      </c>
      <c r="J91" s="517">
        <f t="shared" si="93"/>
        <v>1</v>
      </c>
      <c r="K91" s="514">
        <v>1178</v>
      </c>
      <c r="L91" s="515">
        <v>1171</v>
      </c>
      <c r="M91" s="515">
        <v>1171</v>
      </c>
      <c r="N91" s="515">
        <v>858</v>
      </c>
      <c r="O91" s="515">
        <v>616</v>
      </c>
      <c r="P91" s="516">
        <f t="shared" si="94"/>
        <v>0.73270708795900941</v>
      </c>
      <c r="Q91" s="517">
        <f t="shared" si="95"/>
        <v>0.73270708795900941</v>
      </c>
      <c r="R91" s="514">
        <v>1389</v>
      </c>
      <c r="S91" s="515">
        <v>1384</v>
      </c>
      <c r="T91" s="515">
        <v>1384</v>
      </c>
      <c r="U91" s="515">
        <v>939</v>
      </c>
      <c r="V91" s="515">
        <v>711</v>
      </c>
      <c r="W91" s="516">
        <f t="shared" si="90"/>
        <v>0.67846820809248554</v>
      </c>
      <c r="X91" s="517">
        <f t="shared" si="91"/>
        <v>0.67846820809248554</v>
      </c>
      <c r="Y91" s="514">
        <v>1412</v>
      </c>
      <c r="Z91" s="515">
        <v>1409</v>
      </c>
      <c r="AA91" s="515">
        <v>1409</v>
      </c>
      <c r="AB91" s="515">
        <v>801</v>
      </c>
      <c r="AC91" s="515">
        <v>705</v>
      </c>
      <c r="AD91" s="516">
        <f t="shared" si="96"/>
        <v>0.56848828956706887</v>
      </c>
      <c r="AE91" s="517">
        <f t="shared" si="97"/>
        <v>0.56848828956706887</v>
      </c>
      <c r="AF91" s="514">
        <v>1634</v>
      </c>
      <c r="AG91" s="515">
        <v>1628</v>
      </c>
      <c r="AH91" s="515">
        <v>1628</v>
      </c>
      <c r="AI91" s="515">
        <v>802</v>
      </c>
      <c r="AJ91" s="515">
        <v>683</v>
      </c>
      <c r="AK91" s="516">
        <f t="shared" si="98"/>
        <v>0.49262899262899262</v>
      </c>
      <c r="AL91" s="517">
        <f t="shared" si="99"/>
        <v>0.49262899262899262</v>
      </c>
      <c r="AM91" s="514">
        <v>1516</v>
      </c>
      <c r="AN91" s="515">
        <v>1513</v>
      </c>
      <c r="AO91" s="515">
        <v>1513</v>
      </c>
      <c r="AP91" s="515">
        <v>773</v>
      </c>
      <c r="AQ91" s="515">
        <v>670</v>
      </c>
      <c r="AR91" s="516">
        <f t="shared" si="100"/>
        <v>0.51090548578982153</v>
      </c>
      <c r="AS91" s="517">
        <f t="shared" si="101"/>
        <v>0.51090548578982153</v>
      </c>
      <c r="AT91" s="514">
        <v>1450</v>
      </c>
      <c r="AU91" s="515">
        <v>1443</v>
      </c>
      <c r="AV91" s="515">
        <v>1443</v>
      </c>
      <c r="AW91" s="515">
        <v>901</v>
      </c>
      <c r="AX91" s="515">
        <v>766</v>
      </c>
      <c r="AY91" s="516">
        <f t="shared" si="102"/>
        <v>0.62439362439362445</v>
      </c>
      <c r="AZ91" s="517">
        <f t="shared" si="103"/>
        <v>0.62439362439362445</v>
      </c>
      <c r="BA91" s="514">
        <v>1481</v>
      </c>
      <c r="BB91" s="515">
        <v>1469</v>
      </c>
      <c r="BC91" s="515">
        <v>1469</v>
      </c>
      <c r="BD91" s="515">
        <v>792</v>
      </c>
      <c r="BE91" s="515">
        <v>684</v>
      </c>
      <c r="BF91" s="516">
        <f t="shared" si="104"/>
        <v>0.53914227365554801</v>
      </c>
      <c r="BG91" s="517">
        <f t="shared" si="105"/>
        <v>0.53914227365554801</v>
      </c>
      <c r="BH91" s="514">
        <v>1489</v>
      </c>
      <c r="BI91" s="515">
        <v>1487</v>
      </c>
      <c r="BJ91" s="515">
        <v>1487</v>
      </c>
      <c r="BK91" s="515">
        <v>778</v>
      </c>
      <c r="BL91" s="515">
        <v>673</v>
      </c>
      <c r="BM91" s="516">
        <f t="shared" si="106"/>
        <v>0.52320107599193011</v>
      </c>
      <c r="BN91" s="517">
        <f t="shared" si="107"/>
        <v>0.52320107599193011</v>
      </c>
      <c r="BO91" s="514">
        <v>1449</v>
      </c>
      <c r="BP91" s="515">
        <v>1447</v>
      </c>
      <c r="BQ91" s="515">
        <v>1447</v>
      </c>
      <c r="BR91" s="515">
        <v>767</v>
      </c>
      <c r="BS91" s="515">
        <v>689</v>
      </c>
      <c r="BT91" s="516">
        <f t="shared" si="108"/>
        <v>0.53006219765031104</v>
      </c>
      <c r="BU91" s="517">
        <f t="shared" si="109"/>
        <v>0.53006219765031104</v>
      </c>
      <c r="BV91" s="514">
        <v>1396</v>
      </c>
      <c r="BW91" s="515">
        <v>1392</v>
      </c>
      <c r="BX91" s="515">
        <v>1392</v>
      </c>
      <c r="BY91" s="515">
        <v>750</v>
      </c>
      <c r="BZ91" s="515">
        <v>645</v>
      </c>
      <c r="CA91" s="516">
        <f t="shared" si="110"/>
        <v>0.53879310344827591</v>
      </c>
      <c r="CB91" s="517">
        <f t="shared" si="111"/>
        <v>0.53879310344827591</v>
      </c>
      <c r="CC91" s="514">
        <v>1464</v>
      </c>
      <c r="CD91" s="515">
        <v>1451</v>
      </c>
      <c r="CE91" s="515">
        <v>1434</v>
      </c>
      <c r="CF91" s="515">
        <v>651</v>
      </c>
      <c r="CG91" s="515">
        <v>603</v>
      </c>
      <c r="CH91" s="516">
        <f t="shared" si="120"/>
        <v>0.44865609924190214</v>
      </c>
      <c r="CI91" s="517">
        <f t="shared" si="121"/>
        <v>0.45397489539748953</v>
      </c>
      <c r="CJ91" s="514">
        <v>1871</v>
      </c>
      <c r="CK91" s="515">
        <v>1852</v>
      </c>
      <c r="CL91" s="515">
        <v>1843</v>
      </c>
      <c r="CM91" s="515">
        <v>742</v>
      </c>
      <c r="CN91" s="515">
        <v>682</v>
      </c>
      <c r="CO91" s="516">
        <f t="shared" si="122"/>
        <v>0.40064794816414689</v>
      </c>
      <c r="CP91" s="516">
        <f t="shared" si="123"/>
        <v>0.40260444926749867</v>
      </c>
      <c r="CQ91" s="516">
        <v>0.46760259179265656</v>
      </c>
      <c r="CR91" s="517">
        <v>0.46988605534454692</v>
      </c>
      <c r="CS91" s="514">
        <v>1800</v>
      </c>
      <c r="CT91" s="515">
        <v>1785</v>
      </c>
      <c r="CU91" s="515">
        <v>1432</v>
      </c>
      <c r="CV91" s="515">
        <v>815</v>
      </c>
      <c r="CW91" s="515">
        <v>738</v>
      </c>
      <c r="CX91" s="516">
        <f t="shared" si="124"/>
        <v>0.45658263305322128</v>
      </c>
      <c r="CY91" s="516">
        <f t="shared" si="125"/>
        <v>0.56913407821229045</v>
      </c>
      <c r="CZ91" s="516">
        <v>0.53725490196078429</v>
      </c>
      <c r="DA91" s="517">
        <v>0.66969273743016755</v>
      </c>
      <c r="DB91" s="514">
        <v>1694</v>
      </c>
      <c r="DC91" s="515">
        <v>1690</v>
      </c>
      <c r="DD91" s="515">
        <v>1685</v>
      </c>
      <c r="DE91" s="515">
        <v>605</v>
      </c>
      <c r="DF91" s="515">
        <v>530</v>
      </c>
      <c r="DG91" s="516">
        <f t="shared" si="126"/>
        <v>0.35798816568047337</v>
      </c>
      <c r="DH91" s="516">
        <f t="shared" si="127"/>
        <v>0.35905044510385759</v>
      </c>
      <c r="DI91" s="516">
        <v>0.64201183431952658</v>
      </c>
      <c r="DJ91" s="517">
        <v>0.64391691394658757</v>
      </c>
    </row>
    <row r="92" spans="1:114" s="2" customFormat="1" x14ac:dyDescent="0.25">
      <c r="A92" s="511" t="s">
        <v>282</v>
      </c>
      <c r="B92" s="512" t="s">
        <v>292</v>
      </c>
      <c r="C92" s="513" t="s">
        <v>293</v>
      </c>
      <c r="D92" s="514">
        <v>860</v>
      </c>
      <c r="E92" s="515">
        <v>852</v>
      </c>
      <c r="F92" s="515">
        <v>650</v>
      </c>
      <c r="G92" s="515">
        <v>617</v>
      </c>
      <c r="H92" s="515">
        <v>475</v>
      </c>
      <c r="I92" s="516">
        <f t="shared" si="92"/>
        <v>0.7241784037558685</v>
      </c>
      <c r="J92" s="517">
        <f t="shared" si="93"/>
        <v>0.94923076923076921</v>
      </c>
      <c r="K92" s="514">
        <v>745</v>
      </c>
      <c r="L92" s="515">
        <v>744</v>
      </c>
      <c r="M92" s="515">
        <v>586</v>
      </c>
      <c r="N92" s="515">
        <v>510</v>
      </c>
      <c r="O92" s="515">
        <v>375</v>
      </c>
      <c r="P92" s="516">
        <f t="shared" si="94"/>
        <v>0.68548387096774188</v>
      </c>
      <c r="Q92" s="517">
        <f t="shared" si="95"/>
        <v>0.87030716723549484</v>
      </c>
      <c r="R92" s="514">
        <v>810</v>
      </c>
      <c r="S92" s="515">
        <v>803</v>
      </c>
      <c r="T92" s="515">
        <v>617</v>
      </c>
      <c r="U92" s="515">
        <v>601</v>
      </c>
      <c r="V92" s="515">
        <v>409</v>
      </c>
      <c r="W92" s="516">
        <f t="shared" si="90"/>
        <v>0.74844333748443337</v>
      </c>
      <c r="X92" s="517">
        <f t="shared" si="91"/>
        <v>0.97406807131280393</v>
      </c>
      <c r="Y92" s="514">
        <v>1037</v>
      </c>
      <c r="Z92" s="515">
        <v>1031</v>
      </c>
      <c r="AA92" s="515">
        <v>981</v>
      </c>
      <c r="AB92" s="515">
        <v>789</v>
      </c>
      <c r="AC92" s="515">
        <v>532</v>
      </c>
      <c r="AD92" s="516">
        <f t="shared" si="96"/>
        <v>0.76527643064985451</v>
      </c>
      <c r="AE92" s="517">
        <f t="shared" si="97"/>
        <v>0.80428134556574926</v>
      </c>
      <c r="AF92" s="514">
        <v>973</v>
      </c>
      <c r="AG92" s="515">
        <v>959</v>
      </c>
      <c r="AH92" s="515">
        <v>927</v>
      </c>
      <c r="AI92" s="515">
        <v>750</v>
      </c>
      <c r="AJ92" s="515">
        <v>500</v>
      </c>
      <c r="AK92" s="516">
        <f t="shared" si="98"/>
        <v>0.78206465067778941</v>
      </c>
      <c r="AL92" s="517">
        <f t="shared" si="99"/>
        <v>0.80906148867313921</v>
      </c>
      <c r="AM92" s="514">
        <v>744</v>
      </c>
      <c r="AN92" s="515">
        <v>742</v>
      </c>
      <c r="AO92" s="515">
        <v>721</v>
      </c>
      <c r="AP92" s="515">
        <v>574</v>
      </c>
      <c r="AQ92" s="515">
        <v>374</v>
      </c>
      <c r="AR92" s="516">
        <f t="shared" si="100"/>
        <v>0.77358490566037741</v>
      </c>
      <c r="AS92" s="517">
        <f t="shared" si="101"/>
        <v>0.79611650485436891</v>
      </c>
      <c r="AT92" s="514">
        <v>702</v>
      </c>
      <c r="AU92" s="515">
        <v>696</v>
      </c>
      <c r="AV92" s="515">
        <v>681</v>
      </c>
      <c r="AW92" s="515">
        <v>564</v>
      </c>
      <c r="AX92" s="515">
        <v>372</v>
      </c>
      <c r="AY92" s="516">
        <f t="shared" si="102"/>
        <v>0.81034482758620685</v>
      </c>
      <c r="AZ92" s="517">
        <f t="shared" si="103"/>
        <v>0.82819383259911894</v>
      </c>
      <c r="BA92" s="514">
        <v>552</v>
      </c>
      <c r="BB92" s="515">
        <v>517</v>
      </c>
      <c r="BC92" s="515">
        <v>488</v>
      </c>
      <c r="BD92" s="515">
        <v>406</v>
      </c>
      <c r="BE92" s="515">
        <v>277</v>
      </c>
      <c r="BF92" s="516">
        <f t="shared" si="104"/>
        <v>0.7852998065764023</v>
      </c>
      <c r="BG92" s="517">
        <f t="shared" si="105"/>
        <v>0.83196721311475408</v>
      </c>
      <c r="BH92" s="514">
        <v>624</v>
      </c>
      <c r="BI92" s="515">
        <v>580</v>
      </c>
      <c r="BJ92" s="515">
        <v>568</v>
      </c>
      <c r="BK92" s="515">
        <v>463</v>
      </c>
      <c r="BL92" s="515">
        <v>337</v>
      </c>
      <c r="BM92" s="516">
        <f t="shared" si="106"/>
        <v>0.7982758620689655</v>
      </c>
      <c r="BN92" s="517">
        <f t="shared" si="107"/>
        <v>0.8151408450704225</v>
      </c>
      <c r="BO92" s="514">
        <v>523</v>
      </c>
      <c r="BP92" s="515">
        <v>492</v>
      </c>
      <c r="BQ92" s="515">
        <v>482</v>
      </c>
      <c r="BR92" s="515">
        <v>404</v>
      </c>
      <c r="BS92" s="515">
        <v>295</v>
      </c>
      <c r="BT92" s="516">
        <f t="shared" si="108"/>
        <v>0.82113821138211385</v>
      </c>
      <c r="BU92" s="517">
        <f t="shared" si="109"/>
        <v>0.83817427385892118</v>
      </c>
      <c r="BV92" s="514">
        <v>603</v>
      </c>
      <c r="BW92" s="515">
        <v>542</v>
      </c>
      <c r="BX92" s="515">
        <v>529</v>
      </c>
      <c r="BY92" s="515">
        <v>421</v>
      </c>
      <c r="BZ92" s="515">
        <v>306</v>
      </c>
      <c r="CA92" s="516">
        <f t="shared" si="110"/>
        <v>0.7767527675276753</v>
      </c>
      <c r="CB92" s="517">
        <f t="shared" si="111"/>
        <v>0.79584120982986772</v>
      </c>
      <c r="CC92" s="514">
        <v>484</v>
      </c>
      <c r="CD92" s="515">
        <v>451</v>
      </c>
      <c r="CE92" s="515">
        <v>438</v>
      </c>
      <c r="CF92" s="515">
        <v>336</v>
      </c>
      <c r="CG92" s="515">
        <v>273</v>
      </c>
      <c r="CH92" s="516">
        <f t="shared" si="120"/>
        <v>0.74501108647450109</v>
      </c>
      <c r="CI92" s="517">
        <f t="shared" si="121"/>
        <v>0.76712328767123283</v>
      </c>
      <c r="CJ92" s="514">
        <v>430</v>
      </c>
      <c r="CK92" s="515">
        <v>407</v>
      </c>
      <c r="CL92" s="515">
        <v>400</v>
      </c>
      <c r="CM92" s="515">
        <v>305</v>
      </c>
      <c r="CN92" s="515">
        <v>238</v>
      </c>
      <c r="CO92" s="516">
        <f t="shared" si="122"/>
        <v>0.74938574938574942</v>
      </c>
      <c r="CP92" s="516">
        <f t="shared" si="123"/>
        <v>0.76249999999999996</v>
      </c>
      <c r="CQ92" s="516">
        <v>0.94594594594594594</v>
      </c>
      <c r="CR92" s="517">
        <v>0.96250000000000002</v>
      </c>
      <c r="CS92" s="514">
        <v>499</v>
      </c>
      <c r="CT92" s="515">
        <v>453</v>
      </c>
      <c r="CU92" s="515">
        <v>436</v>
      </c>
      <c r="CV92" s="515">
        <v>342</v>
      </c>
      <c r="CW92" s="515">
        <v>257</v>
      </c>
      <c r="CX92" s="516">
        <f t="shared" si="124"/>
        <v>0.75496688741721851</v>
      </c>
      <c r="CY92" s="516">
        <f t="shared" si="125"/>
        <v>0.7844036697247706</v>
      </c>
      <c r="CZ92" s="516">
        <v>0.92715231788079466</v>
      </c>
      <c r="DA92" s="517">
        <v>0.96330275229357798</v>
      </c>
      <c r="DB92" s="514">
        <v>468</v>
      </c>
      <c r="DC92" s="515">
        <v>437</v>
      </c>
      <c r="DD92" s="515">
        <v>420</v>
      </c>
      <c r="DE92" s="515">
        <v>335</v>
      </c>
      <c r="DF92" s="515">
        <v>244</v>
      </c>
      <c r="DG92" s="516">
        <f t="shared" si="126"/>
        <v>0.76659038901601828</v>
      </c>
      <c r="DH92" s="516">
        <f t="shared" si="127"/>
        <v>0.79761904761904767</v>
      </c>
      <c r="DI92" s="516">
        <v>0.94050343249427915</v>
      </c>
      <c r="DJ92" s="517">
        <v>0.97857142857142854</v>
      </c>
    </row>
    <row r="93" spans="1:114" s="2" customFormat="1" x14ac:dyDescent="0.25">
      <c r="A93" s="511" t="s">
        <v>282</v>
      </c>
      <c r="B93" s="512" t="s">
        <v>294</v>
      </c>
      <c r="C93" s="513" t="s">
        <v>295</v>
      </c>
      <c r="D93" s="514">
        <v>733</v>
      </c>
      <c r="E93" s="515">
        <v>733</v>
      </c>
      <c r="F93" s="515">
        <v>733</v>
      </c>
      <c r="G93" s="515">
        <v>551</v>
      </c>
      <c r="H93" s="515">
        <v>451</v>
      </c>
      <c r="I93" s="516">
        <f t="shared" si="92"/>
        <v>0.75170532060027284</v>
      </c>
      <c r="J93" s="517">
        <f t="shared" si="93"/>
        <v>0.75170532060027284</v>
      </c>
      <c r="K93" s="514">
        <v>719</v>
      </c>
      <c r="L93" s="515">
        <v>718</v>
      </c>
      <c r="M93" s="515">
        <v>718</v>
      </c>
      <c r="N93" s="515">
        <v>590</v>
      </c>
      <c r="O93" s="515">
        <v>468</v>
      </c>
      <c r="P93" s="516">
        <f t="shared" si="94"/>
        <v>0.82172701949860727</v>
      </c>
      <c r="Q93" s="517">
        <f t="shared" si="95"/>
        <v>0.82172701949860727</v>
      </c>
      <c r="R93" s="514">
        <v>796</v>
      </c>
      <c r="S93" s="515">
        <v>794</v>
      </c>
      <c r="T93" s="515">
        <v>794</v>
      </c>
      <c r="U93" s="515">
        <v>622</v>
      </c>
      <c r="V93" s="515">
        <v>440</v>
      </c>
      <c r="W93" s="516">
        <f t="shared" si="90"/>
        <v>0.78337531486146095</v>
      </c>
      <c r="X93" s="517">
        <f t="shared" si="91"/>
        <v>0.78337531486146095</v>
      </c>
      <c r="Y93" s="514">
        <v>814</v>
      </c>
      <c r="Z93" s="515">
        <v>814</v>
      </c>
      <c r="AA93" s="515">
        <v>814</v>
      </c>
      <c r="AB93" s="515">
        <v>670</v>
      </c>
      <c r="AC93" s="515">
        <v>499</v>
      </c>
      <c r="AD93" s="516">
        <f t="shared" si="96"/>
        <v>0.82309582309582308</v>
      </c>
      <c r="AE93" s="517">
        <f t="shared" si="97"/>
        <v>0.82309582309582308</v>
      </c>
      <c r="AF93" s="514">
        <v>1068</v>
      </c>
      <c r="AG93" s="515">
        <v>1066</v>
      </c>
      <c r="AH93" s="515">
        <v>1066</v>
      </c>
      <c r="AI93" s="515">
        <v>898</v>
      </c>
      <c r="AJ93" s="515">
        <v>733</v>
      </c>
      <c r="AK93" s="516">
        <f t="shared" si="98"/>
        <v>0.8424015009380863</v>
      </c>
      <c r="AL93" s="517">
        <f t="shared" si="99"/>
        <v>0.8424015009380863</v>
      </c>
      <c r="AM93" s="514">
        <v>816</v>
      </c>
      <c r="AN93" s="515">
        <v>814</v>
      </c>
      <c r="AO93" s="515">
        <v>814</v>
      </c>
      <c r="AP93" s="515">
        <v>651</v>
      </c>
      <c r="AQ93" s="515">
        <v>504</v>
      </c>
      <c r="AR93" s="516">
        <f t="shared" si="100"/>
        <v>0.79975429975429979</v>
      </c>
      <c r="AS93" s="517">
        <f t="shared" si="101"/>
        <v>0.79975429975429979</v>
      </c>
      <c r="AT93" s="514">
        <v>509</v>
      </c>
      <c r="AU93" s="515">
        <v>508</v>
      </c>
      <c r="AV93" s="515">
        <v>477</v>
      </c>
      <c r="AW93" s="515">
        <v>387</v>
      </c>
      <c r="AX93" s="515">
        <v>313</v>
      </c>
      <c r="AY93" s="516">
        <f t="shared" si="102"/>
        <v>0.76181102362204722</v>
      </c>
      <c r="AZ93" s="517">
        <f t="shared" si="103"/>
        <v>0.81132075471698117</v>
      </c>
      <c r="BA93" s="514">
        <v>486</v>
      </c>
      <c r="BB93" s="515">
        <v>482</v>
      </c>
      <c r="BC93" s="515">
        <v>475</v>
      </c>
      <c r="BD93" s="515">
        <v>389</v>
      </c>
      <c r="BE93" s="515">
        <v>309</v>
      </c>
      <c r="BF93" s="516">
        <f t="shared" si="104"/>
        <v>0.80705394190871371</v>
      </c>
      <c r="BG93" s="517">
        <f t="shared" si="105"/>
        <v>0.81894736842105265</v>
      </c>
      <c r="BH93" s="514">
        <v>453</v>
      </c>
      <c r="BI93" s="515">
        <v>452</v>
      </c>
      <c r="BJ93" s="515">
        <v>439</v>
      </c>
      <c r="BK93" s="515">
        <v>341</v>
      </c>
      <c r="BL93" s="515">
        <v>272</v>
      </c>
      <c r="BM93" s="516">
        <f t="shared" si="106"/>
        <v>0.75442477876106195</v>
      </c>
      <c r="BN93" s="517">
        <f t="shared" si="107"/>
        <v>0.77676537585421412</v>
      </c>
      <c r="BO93" s="514">
        <v>397</v>
      </c>
      <c r="BP93" s="515">
        <v>394</v>
      </c>
      <c r="BQ93" s="515">
        <v>382</v>
      </c>
      <c r="BR93" s="515">
        <v>303</v>
      </c>
      <c r="BS93" s="515">
        <v>229</v>
      </c>
      <c r="BT93" s="516">
        <f t="shared" si="108"/>
        <v>0.76903553299492389</v>
      </c>
      <c r="BU93" s="517">
        <f t="shared" si="109"/>
        <v>0.79319371727748689</v>
      </c>
      <c r="BV93" s="514">
        <v>347</v>
      </c>
      <c r="BW93" s="515">
        <v>347</v>
      </c>
      <c r="BX93" s="515">
        <v>342</v>
      </c>
      <c r="BY93" s="515">
        <v>274</v>
      </c>
      <c r="BZ93" s="515">
        <v>236</v>
      </c>
      <c r="CA93" s="516">
        <f t="shared" si="110"/>
        <v>0.78962536023054752</v>
      </c>
      <c r="CB93" s="517">
        <f t="shared" si="111"/>
        <v>0.80116959064327486</v>
      </c>
      <c r="CC93" s="514">
        <v>416</v>
      </c>
      <c r="CD93" s="515">
        <v>406</v>
      </c>
      <c r="CE93" s="515">
        <v>406</v>
      </c>
      <c r="CF93" s="515">
        <v>312</v>
      </c>
      <c r="CG93" s="515">
        <v>261</v>
      </c>
      <c r="CH93" s="516">
        <f t="shared" si="120"/>
        <v>0.76847290640394084</v>
      </c>
      <c r="CI93" s="517">
        <f t="shared" si="121"/>
        <v>0.76847290640394084</v>
      </c>
      <c r="CJ93" s="514">
        <v>446</v>
      </c>
      <c r="CK93" s="515">
        <v>444</v>
      </c>
      <c r="CL93" s="515">
        <v>444</v>
      </c>
      <c r="CM93" s="515">
        <v>326</v>
      </c>
      <c r="CN93" s="515">
        <v>282</v>
      </c>
      <c r="CO93" s="516">
        <f t="shared" si="122"/>
        <v>0.73423423423423428</v>
      </c>
      <c r="CP93" s="516">
        <f t="shared" si="123"/>
        <v>0.73423423423423428</v>
      </c>
      <c r="CQ93" s="516">
        <v>0.73423423423423428</v>
      </c>
      <c r="CR93" s="517">
        <v>0.73423423423423428</v>
      </c>
      <c r="CS93" s="514">
        <v>627</v>
      </c>
      <c r="CT93" s="515">
        <v>614</v>
      </c>
      <c r="CU93" s="515">
        <v>614</v>
      </c>
      <c r="CV93" s="515">
        <v>436</v>
      </c>
      <c r="CW93" s="515">
        <v>381</v>
      </c>
      <c r="CX93" s="516">
        <f t="shared" si="124"/>
        <v>0.71009771986970682</v>
      </c>
      <c r="CY93" s="516">
        <f t="shared" si="125"/>
        <v>0.71009771986970682</v>
      </c>
      <c r="CZ93" s="516">
        <v>0.71009771986970682</v>
      </c>
      <c r="DA93" s="517">
        <v>0.71009771986970682</v>
      </c>
      <c r="DB93" s="514">
        <v>452</v>
      </c>
      <c r="DC93" s="515">
        <v>444</v>
      </c>
      <c r="DD93" s="515">
        <v>391</v>
      </c>
      <c r="DE93" s="515">
        <v>322</v>
      </c>
      <c r="DF93" s="515">
        <v>243</v>
      </c>
      <c r="DG93" s="516">
        <f t="shared" si="126"/>
        <v>0.72522522522522526</v>
      </c>
      <c r="DH93" s="516">
        <f t="shared" si="127"/>
        <v>0.82352941176470584</v>
      </c>
      <c r="DI93" s="516">
        <v>0.8783783783783784</v>
      </c>
      <c r="DJ93" s="517">
        <v>0.99744245524296671</v>
      </c>
    </row>
    <row r="94" spans="1:114" s="2" customFormat="1" x14ac:dyDescent="0.25">
      <c r="A94" s="511" t="s">
        <v>282</v>
      </c>
      <c r="B94" s="512" t="s">
        <v>296</v>
      </c>
      <c r="C94" s="513" t="s">
        <v>297</v>
      </c>
      <c r="D94" s="514">
        <v>813</v>
      </c>
      <c r="E94" s="515">
        <v>757</v>
      </c>
      <c r="F94" s="515">
        <v>704</v>
      </c>
      <c r="G94" s="515">
        <v>375</v>
      </c>
      <c r="H94" s="515">
        <v>305</v>
      </c>
      <c r="I94" s="516">
        <f t="shared" si="92"/>
        <v>0.49537648612945839</v>
      </c>
      <c r="J94" s="517">
        <f t="shared" si="93"/>
        <v>0.53267045454545459</v>
      </c>
      <c r="K94" s="514">
        <v>920</v>
      </c>
      <c r="L94" s="515">
        <v>834</v>
      </c>
      <c r="M94" s="515">
        <v>776</v>
      </c>
      <c r="N94" s="515">
        <v>382</v>
      </c>
      <c r="O94" s="515">
        <v>300</v>
      </c>
      <c r="P94" s="516">
        <f t="shared" si="94"/>
        <v>0.45803357314148679</v>
      </c>
      <c r="Q94" s="517">
        <f t="shared" si="95"/>
        <v>0.49226804123711343</v>
      </c>
      <c r="R94" s="514">
        <v>830</v>
      </c>
      <c r="S94" s="515">
        <v>757</v>
      </c>
      <c r="T94" s="515">
        <v>704</v>
      </c>
      <c r="U94" s="515">
        <v>372</v>
      </c>
      <c r="V94" s="515">
        <v>301</v>
      </c>
      <c r="W94" s="516">
        <f t="shared" si="90"/>
        <v>0.4914134742404227</v>
      </c>
      <c r="X94" s="517">
        <f t="shared" si="91"/>
        <v>0.52840909090909094</v>
      </c>
      <c r="Y94" s="514">
        <v>810</v>
      </c>
      <c r="Z94" s="515">
        <v>764</v>
      </c>
      <c r="AA94" s="515">
        <v>706</v>
      </c>
      <c r="AB94" s="515">
        <v>341</v>
      </c>
      <c r="AC94" s="515">
        <v>317</v>
      </c>
      <c r="AD94" s="516">
        <f t="shared" si="96"/>
        <v>0.44633507853403143</v>
      </c>
      <c r="AE94" s="517">
        <f t="shared" si="97"/>
        <v>0.48300283286118978</v>
      </c>
      <c r="AF94" s="514">
        <v>642</v>
      </c>
      <c r="AG94" s="515">
        <v>600</v>
      </c>
      <c r="AH94" s="515">
        <v>553</v>
      </c>
      <c r="AI94" s="515">
        <v>285</v>
      </c>
      <c r="AJ94" s="515">
        <v>271</v>
      </c>
      <c r="AK94" s="516">
        <f t="shared" si="98"/>
        <v>0.47499999999999998</v>
      </c>
      <c r="AL94" s="517">
        <f t="shared" si="99"/>
        <v>0.51537070524412298</v>
      </c>
      <c r="AM94" s="514">
        <v>533</v>
      </c>
      <c r="AN94" s="515">
        <v>497</v>
      </c>
      <c r="AO94" s="515">
        <v>445</v>
      </c>
      <c r="AP94" s="515">
        <v>274</v>
      </c>
      <c r="AQ94" s="515">
        <v>253</v>
      </c>
      <c r="AR94" s="516">
        <f t="shared" si="100"/>
        <v>0.55130784708249492</v>
      </c>
      <c r="AS94" s="517">
        <f t="shared" si="101"/>
        <v>0.61573033707865166</v>
      </c>
      <c r="AT94" s="514">
        <v>494</v>
      </c>
      <c r="AU94" s="515">
        <v>455</v>
      </c>
      <c r="AV94" s="515">
        <v>401</v>
      </c>
      <c r="AW94" s="515">
        <v>249</v>
      </c>
      <c r="AX94" s="515">
        <v>240</v>
      </c>
      <c r="AY94" s="516">
        <f t="shared" si="102"/>
        <v>0.54725274725274731</v>
      </c>
      <c r="AZ94" s="517">
        <f t="shared" si="103"/>
        <v>0.62094763092269323</v>
      </c>
      <c r="BA94" s="514">
        <v>492</v>
      </c>
      <c r="BB94" s="515">
        <v>446</v>
      </c>
      <c r="BC94" s="515">
        <v>399</v>
      </c>
      <c r="BD94" s="515">
        <v>284</v>
      </c>
      <c r="BE94" s="515">
        <v>216</v>
      </c>
      <c r="BF94" s="516">
        <f t="shared" si="104"/>
        <v>0.63677130044843044</v>
      </c>
      <c r="BG94" s="517">
        <f t="shared" si="105"/>
        <v>0.71177944862155385</v>
      </c>
      <c r="BH94" s="514">
        <v>602</v>
      </c>
      <c r="BI94" s="515">
        <v>527</v>
      </c>
      <c r="BJ94" s="515">
        <v>489</v>
      </c>
      <c r="BK94" s="515">
        <v>355</v>
      </c>
      <c r="BL94" s="515">
        <v>276</v>
      </c>
      <c r="BM94" s="516">
        <f t="shared" si="106"/>
        <v>0.6736242884250474</v>
      </c>
      <c r="BN94" s="517">
        <f t="shared" si="107"/>
        <v>0.72597137014314927</v>
      </c>
      <c r="BO94" s="514">
        <v>573</v>
      </c>
      <c r="BP94" s="515">
        <v>481</v>
      </c>
      <c r="BQ94" s="515">
        <v>453</v>
      </c>
      <c r="BR94" s="515">
        <v>364</v>
      </c>
      <c r="BS94" s="515">
        <v>283</v>
      </c>
      <c r="BT94" s="516">
        <f t="shared" si="108"/>
        <v>0.7567567567567568</v>
      </c>
      <c r="BU94" s="517">
        <f t="shared" si="109"/>
        <v>0.80353200883002207</v>
      </c>
      <c r="BV94" s="514">
        <v>564</v>
      </c>
      <c r="BW94" s="515">
        <v>500</v>
      </c>
      <c r="BX94" s="515">
        <v>472</v>
      </c>
      <c r="BY94" s="515">
        <v>368</v>
      </c>
      <c r="BZ94" s="515">
        <v>297</v>
      </c>
      <c r="CA94" s="516">
        <f t="shared" si="110"/>
        <v>0.73599999999999999</v>
      </c>
      <c r="CB94" s="517">
        <f t="shared" si="111"/>
        <v>0.77966101694915257</v>
      </c>
      <c r="CC94" s="514">
        <v>660</v>
      </c>
      <c r="CD94" s="515">
        <v>562</v>
      </c>
      <c r="CE94" s="515">
        <v>557</v>
      </c>
      <c r="CF94" s="515">
        <v>358</v>
      </c>
      <c r="CG94" s="515">
        <v>299</v>
      </c>
      <c r="CH94" s="516">
        <f t="shared" si="120"/>
        <v>0.63701067615658358</v>
      </c>
      <c r="CI94" s="517">
        <f t="shared" si="121"/>
        <v>0.64272890484739675</v>
      </c>
      <c r="CJ94" s="514">
        <v>690</v>
      </c>
      <c r="CK94" s="515">
        <v>609</v>
      </c>
      <c r="CL94" s="515">
        <v>561</v>
      </c>
      <c r="CM94" s="515">
        <v>284</v>
      </c>
      <c r="CN94" s="515">
        <v>260</v>
      </c>
      <c r="CO94" s="516">
        <f t="shared" si="122"/>
        <v>0.4663382594417077</v>
      </c>
      <c r="CP94" s="516">
        <f t="shared" si="123"/>
        <v>0.50623885918003564</v>
      </c>
      <c r="CQ94" s="516">
        <v>0.55172413793103448</v>
      </c>
      <c r="CR94" s="517">
        <v>0.59893048128342241</v>
      </c>
      <c r="CS94" s="514">
        <v>698</v>
      </c>
      <c r="CT94" s="515">
        <v>620</v>
      </c>
      <c r="CU94" s="515">
        <v>587</v>
      </c>
      <c r="CV94" s="515">
        <v>310</v>
      </c>
      <c r="CW94" s="515">
        <v>294</v>
      </c>
      <c r="CX94" s="516">
        <f t="shared" si="124"/>
        <v>0.5</v>
      </c>
      <c r="CY94" s="516">
        <f t="shared" si="125"/>
        <v>0.52810902896081768</v>
      </c>
      <c r="CZ94" s="516">
        <v>0.58064516129032262</v>
      </c>
      <c r="DA94" s="517">
        <v>0.61328790459965932</v>
      </c>
      <c r="DB94" s="514">
        <v>801</v>
      </c>
      <c r="DC94" s="515">
        <v>699</v>
      </c>
      <c r="DD94" s="515">
        <v>646</v>
      </c>
      <c r="DE94" s="515">
        <v>317</v>
      </c>
      <c r="DF94" s="515">
        <v>310</v>
      </c>
      <c r="DG94" s="516">
        <f t="shared" si="126"/>
        <v>0.45350500715307585</v>
      </c>
      <c r="DH94" s="516">
        <f t="shared" si="127"/>
        <v>0.49071207430340558</v>
      </c>
      <c r="DI94" s="516">
        <v>0.54506437768240346</v>
      </c>
      <c r="DJ94" s="517">
        <v>0.58978328173374617</v>
      </c>
    </row>
    <row r="95" spans="1:114" s="2" customFormat="1" x14ac:dyDescent="0.25">
      <c r="A95" s="511" t="s">
        <v>282</v>
      </c>
      <c r="B95" s="534" t="s">
        <v>298</v>
      </c>
      <c r="C95" s="535" t="s">
        <v>299</v>
      </c>
      <c r="D95" s="514">
        <v>501</v>
      </c>
      <c r="E95" s="515">
        <v>476</v>
      </c>
      <c r="F95" s="515">
        <v>392</v>
      </c>
      <c r="G95" s="515">
        <v>360</v>
      </c>
      <c r="H95" s="515">
        <v>280</v>
      </c>
      <c r="I95" s="516">
        <f t="shared" si="92"/>
        <v>0.75630252100840334</v>
      </c>
      <c r="J95" s="517">
        <f t="shared" si="93"/>
        <v>0.91836734693877553</v>
      </c>
      <c r="K95" s="514">
        <v>976</v>
      </c>
      <c r="L95" s="515">
        <v>853</v>
      </c>
      <c r="M95" s="515">
        <v>776</v>
      </c>
      <c r="N95" s="515">
        <v>628</v>
      </c>
      <c r="O95" s="515">
        <v>441</v>
      </c>
      <c r="P95" s="516">
        <f t="shared" si="94"/>
        <v>0.73622508792497066</v>
      </c>
      <c r="Q95" s="517">
        <f t="shared" si="95"/>
        <v>0.80927835051546393</v>
      </c>
      <c r="R95" s="514">
        <v>1203</v>
      </c>
      <c r="S95" s="515">
        <v>1153</v>
      </c>
      <c r="T95" s="515">
        <v>1088</v>
      </c>
      <c r="U95" s="515">
        <v>493</v>
      </c>
      <c r="V95" s="515">
        <v>436</v>
      </c>
      <c r="W95" s="516">
        <f t="shared" si="90"/>
        <v>0.42758022549869906</v>
      </c>
      <c r="X95" s="517">
        <f t="shared" si="91"/>
        <v>0.453125</v>
      </c>
      <c r="Y95" s="514">
        <v>1037</v>
      </c>
      <c r="Z95" s="515">
        <v>886</v>
      </c>
      <c r="AA95" s="515">
        <v>598</v>
      </c>
      <c r="AB95" s="515">
        <v>447</v>
      </c>
      <c r="AC95" s="515">
        <v>435</v>
      </c>
      <c r="AD95" s="516">
        <f t="shared" si="96"/>
        <v>0.50451467268623029</v>
      </c>
      <c r="AE95" s="517">
        <f t="shared" si="97"/>
        <v>0.74749163879598657</v>
      </c>
      <c r="AF95" s="514">
        <v>1007</v>
      </c>
      <c r="AG95" s="515">
        <v>916</v>
      </c>
      <c r="AH95" s="515">
        <v>667</v>
      </c>
      <c r="AI95" s="515">
        <v>557</v>
      </c>
      <c r="AJ95" s="515">
        <v>542</v>
      </c>
      <c r="AK95" s="516">
        <f t="shared" si="98"/>
        <v>0.60807860262008728</v>
      </c>
      <c r="AL95" s="517">
        <f t="shared" si="99"/>
        <v>0.83508245877061471</v>
      </c>
      <c r="AM95" s="514">
        <v>1152</v>
      </c>
      <c r="AN95" s="515">
        <v>1009</v>
      </c>
      <c r="AO95" s="515">
        <v>658</v>
      </c>
      <c r="AP95" s="515">
        <v>513</v>
      </c>
      <c r="AQ95" s="515">
        <v>488</v>
      </c>
      <c r="AR95" s="516">
        <f t="shared" si="100"/>
        <v>0.50842418235877107</v>
      </c>
      <c r="AS95" s="517">
        <f t="shared" si="101"/>
        <v>0.77963525835866265</v>
      </c>
      <c r="AT95" s="514">
        <v>1255</v>
      </c>
      <c r="AU95" s="515">
        <v>1038</v>
      </c>
      <c r="AV95" s="515">
        <v>991</v>
      </c>
      <c r="AW95" s="515">
        <v>517</v>
      </c>
      <c r="AX95" s="515">
        <v>492</v>
      </c>
      <c r="AY95" s="516">
        <f t="shared" si="102"/>
        <v>0.4980732177263969</v>
      </c>
      <c r="AZ95" s="517">
        <f t="shared" si="103"/>
        <v>0.52169525731584254</v>
      </c>
      <c r="BA95" s="514">
        <v>1213</v>
      </c>
      <c r="BB95" s="515">
        <v>971</v>
      </c>
      <c r="BC95" s="515">
        <v>950</v>
      </c>
      <c r="BD95" s="515">
        <v>420</v>
      </c>
      <c r="BE95" s="515">
        <v>400</v>
      </c>
      <c r="BF95" s="516">
        <f t="shared" si="104"/>
        <v>0.43254376930998972</v>
      </c>
      <c r="BG95" s="517">
        <f t="shared" si="105"/>
        <v>0.44210526315789472</v>
      </c>
      <c r="BH95" s="514">
        <v>1114</v>
      </c>
      <c r="BI95" s="515">
        <v>916</v>
      </c>
      <c r="BJ95" s="515">
        <v>678</v>
      </c>
      <c r="BK95" s="515">
        <v>498</v>
      </c>
      <c r="BL95" s="515">
        <v>434</v>
      </c>
      <c r="BM95" s="516">
        <f t="shared" si="106"/>
        <v>0.54366812227074235</v>
      </c>
      <c r="BN95" s="517">
        <f t="shared" si="107"/>
        <v>0.73451327433628322</v>
      </c>
      <c r="BO95" s="514">
        <v>1038</v>
      </c>
      <c r="BP95" s="515">
        <v>873</v>
      </c>
      <c r="BQ95" s="515">
        <v>644</v>
      </c>
      <c r="BR95" s="515">
        <v>414</v>
      </c>
      <c r="BS95" s="515">
        <v>363</v>
      </c>
      <c r="BT95" s="516">
        <f t="shared" si="108"/>
        <v>0.47422680412371132</v>
      </c>
      <c r="BU95" s="517">
        <f t="shared" si="109"/>
        <v>0.6428571428571429</v>
      </c>
      <c r="BV95" s="514">
        <v>1095</v>
      </c>
      <c r="BW95" s="515">
        <v>918</v>
      </c>
      <c r="BX95" s="515">
        <v>669</v>
      </c>
      <c r="BY95" s="515">
        <v>486</v>
      </c>
      <c r="BZ95" s="515">
        <v>422</v>
      </c>
      <c r="CA95" s="516">
        <f t="shared" si="110"/>
        <v>0.52941176470588236</v>
      </c>
      <c r="CB95" s="517">
        <f t="shared" si="111"/>
        <v>0.726457399103139</v>
      </c>
      <c r="CC95" s="514">
        <v>1015</v>
      </c>
      <c r="CD95" s="515">
        <v>890</v>
      </c>
      <c r="CE95" s="515">
        <v>800</v>
      </c>
      <c r="CF95" s="515">
        <v>523</v>
      </c>
      <c r="CG95" s="515">
        <v>497</v>
      </c>
      <c r="CH95" s="516">
        <f t="shared" si="120"/>
        <v>0.58764044943820226</v>
      </c>
      <c r="CI95" s="517">
        <f t="shared" si="121"/>
        <v>0.65375000000000005</v>
      </c>
      <c r="CJ95" s="514">
        <v>1303</v>
      </c>
      <c r="CK95" s="515">
        <v>1143</v>
      </c>
      <c r="CL95" s="515">
        <v>999</v>
      </c>
      <c r="CM95" s="515">
        <v>626</v>
      </c>
      <c r="CN95" s="515">
        <v>567</v>
      </c>
      <c r="CO95" s="516">
        <f t="shared" si="122"/>
        <v>0.5476815398075241</v>
      </c>
      <c r="CP95" s="516">
        <f t="shared" si="123"/>
        <v>0.6266266266266266</v>
      </c>
      <c r="CQ95" s="516">
        <v>0.68503937007874016</v>
      </c>
      <c r="CR95" s="517">
        <v>0.78378378378378377</v>
      </c>
      <c r="CS95" s="514">
        <v>1247</v>
      </c>
      <c r="CT95" s="515">
        <v>1056</v>
      </c>
      <c r="CU95" s="515">
        <v>741</v>
      </c>
      <c r="CV95" s="515">
        <v>498</v>
      </c>
      <c r="CW95" s="515">
        <v>392</v>
      </c>
      <c r="CX95" s="516">
        <f t="shared" si="124"/>
        <v>0.47159090909090912</v>
      </c>
      <c r="CY95" s="516">
        <f t="shared" si="125"/>
        <v>0.67206477732793524</v>
      </c>
      <c r="CZ95" s="516">
        <v>0.50189393939393945</v>
      </c>
      <c r="DA95" s="517">
        <v>0.71524966261808365</v>
      </c>
      <c r="DB95" s="514">
        <v>1223</v>
      </c>
      <c r="DC95" s="515">
        <v>1029</v>
      </c>
      <c r="DD95" s="515">
        <v>700</v>
      </c>
      <c r="DE95" s="515">
        <v>522</v>
      </c>
      <c r="DF95" s="515">
        <v>457</v>
      </c>
      <c r="DG95" s="516">
        <f t="shared" si="126"/>
        <v>0.50728862973760935</v>
      </c>
      <c r="DH95" s="516">
        <f t="shared" si="127"/>
        <v>0.74571428571428566</v>
      </c>
      <c r="DI95" s="516">
        <v>0.53449951409135088</v>
      </c>
      <c r="DJ95" s="517">
        <v>0.7857142857142857</v>
      </c>
    </row>
    <row r="96" spans="1:114" s="2" customFormat="1" x14ac:dyDescent="0.25">
      <c r="A96" s="519" t="s">
        <v>282</v>
      </c>
      <c r="B96" s="520" t="s">
        <v>300</v>
      </c>
      <c r="C96" s="540" t="s">
        <v>199</v>
      </c>
      <c r="D96" s="522">
        <v>155</v>
      </c>
      <c r="E96" s="523">
        <v>155</v>
      </c>
      <c r="F96" s="523">
        <v>155</v>
      </c>
      <c r="G96" s="523">
        <v>155</v>
      </c>
      <c r="H96" s="523">
        <v>136</v>
      </c>
      <c r="I96" s="524">
        <f t="shared" si="92"/>
        <v>1</v>
      </c>
      <c r="J96" s="525">
        <f t="shared" si="93"/>
        <v>1</v>
      </c>
      <c r="K96" s="522">
        <v>637</v>
      </c>
      <c r="L96" s="523">
        <v>634</v>
      </c>
      <c r="M96" s="523">
        <v>608</v>
      </c>
      <c r="N96" s="523">
        <v>419</v>
      </c>
      <c r="O96" s="523">
        <v>154</v>
      </c>
      <c r="P96" s="524">
        <f t="shared" si="94"/>
        <v>0.66088328075709779</v>
      </c>
      <c r="Q96" s="525">
        <f t="shared" si="95"/>
        <v>0.68914473684210531</v>
      </c>
      <c r="R96" s="522">
        <v>1528</v>
      </c>
      <c r="S96" s="523">
        <v>1348</v>
      </c>
      <c r="T96" s="523">
        <v>1268</v>
      </c>
      <c r="U96" s="523">
        <v>438</v>
      </c>
      <c r="V96" s="523">
        <v>328</v>
      </c>
      <c r="W96" s="524">
        <f t="shared" si="90"/>
        <v>0.32492581602373888</v>
      </c>
      <c r="X96" s="525">
        <f t="shared" si="91"/>
        <v>0.34542586750788645</v>
      </c>
      <c r="Y96" s="522">
        <v>916</v>
      </c>
      <c r="Z96" s="523">
        <v>843</v>
      </c>
      <c r="AA96" s="523">
        <v>753</v>
      </c>
      <c r="AB96" s="523">
        <v>438</v>
      </c>
      <c r="AC96" s="523">
        <v>310</v>
      </c>
      <c r="AD96" s="524">
        <f t="shared" si="96"/>
        <v>0.5195729537366548</v>
      </c>
      <c r="AE96" s="525">
        <f t="shared" si="97"/>
        <v>0.58167330677290841</v>
      </c>
      <c r="AF96" s="522">
        <v>822</v>
      </c>
      <c r="AG96" s="523">
        <v>730</v>
      </c>
      <c r="AH96" s="523">
        <v>655</v>
      </c>
      <c r="AI96" s="523">
        <v>410</v>
      </c>
      <c r="AJ96" s="523">
        <v>298</v>
      </c>
      <c r="AK96" s="524">
        <f t="shared" si="98"/>
        <v>0.56164383561643838</v>
      </c>
      <c r="AL96" s="525">
        <f t="shared" si="99"/>
        <v>0.62595419847328249</v>
      </c>
      <c r="AM96" s="522">
        <v>840</v>
      </c>
      <c r="AN96" s="523">
        <v>752</v>
      </c>
      <c r="AO96" s="523">
        <v>666</v>
      </c>
      <c r="AP96" s="523">
        <v>526</v>
      </c>
      <c r="AQ96" s="523">
        <v>383</v>
      </c>
      <c r="AR96" s="524">
        <f t="shared" si="100"/>
        <v>0.69946808510638303</v>
      </c>
      <c r="AS96" s="525">
        <f t="shared" si="101"/>
        <v>0.78978978978978975</v>
      </c>
      <c r="AT96" s="522">
        <v>791</v>
      </c>
      <c r="AU96" s="523">
        <v>765</v>
      </c>
      <c r="AV96" s="523">
        <v>650</v>
      </c>
      <c r="AW96" s="523">
        <v>532</v>
      </c>
      <c r="AX96" s="523">
        <v>393</v>
      </c>
      <c r="AY96" s="524">
        <f t="shared" si="102"/>
        <v>0.69542483660130716</v>
      </c>
      <c r="AZ96" s="525">
        <f t="shared" si="103"/>
        <v>0.81846153846153846</v>
      </c>
      <c r="BA96" s="522">
        <v>590</v>
      </c>
      <c r="BB96" s="523">
        <v>581</v>
      </c>
      <c r="BC96" s="523">
        <v>483</v>
      </c>
      <c r="BD96" s="523">
        <v>393</v>
      </c>
      <c r="BE96" s="523">
        <v>301</v>
      </c>
      <c r="BF96" s="524">
        <f t="shared" si="104"/>
        <v>0.67641996557659212</v>
      </c>
      <c r="BG96" s="525">
        <f t="shared" si="105"/>
        <v>0.81366459627329191</v>
      </c>
      <c r="BH96" s="522">
        <v>421</v>
      </c>
      <c r="BI96" s="523">
        <v>420</v>
      </c>
      <c r="BJ96" s="523">
        <v>345</v>
      </c>
      <c r="BK96" s="523">
        <v>298</v>
      </c>
      <c r="BL96" s="523">
        <v>228</v>
      </c>
      <c r="BM96" s="524">
        <f t="shared" si="106"/>
        <v>0.70952380952380956</v>
      </c>
      <c r="BN96" s="525">
        <f t="shared" si="107"/>
        <v>0.86376811594202896</v>
      </c>
      <c r="BO96" s="522">
        <v>406</v>
      </c>
      <c r="BP96" s="523">
        <v>401</v>
      </c>
      <c r="BQ96" s="523">
        <v>353</v>
      </c>
      <c r="BR96" s="523">
        <v>337</v>
      </c>
      <c r="BS96" s="523">
        <v>246</v>
      </c>
      <c r="BT96" s="524">
        <f t="shared" si="108"/>
        <v>0.84039900249376553</v>
      </c>
      <c r="BU96" s="525">
        <f t="shared" si="109"/>
        <v>0.95467422096317278</v>
      </c>
      <c r="BV96" s="522">
        <v>507</v>
      </c>
      <c r="BW96" s="523">
        <v>503</v>
      </c>
      <c r="BX96" s="523">
        <v>466</v>
      </c>
      <c r="BY96" s="523">
        <v>458</v>
      </c>
      <c r="BZ96" s="523">
        <v>322</v>
      </c>
      <c r="CA96" s="524">
        <f t="shared" si="110"/>
        <v>0.91053677932405563</v>
      </c>
      <c r="CB96" s="525">
        <f t="shared" si="111"/>
        <v>0.98283261802575106</v>
      </c>
      <c r="CC96" s="522">
        <v>361</v>
      </c>
      <c r="CD96" s="523">
        <v>355</v>
      </c>
      <c r="CE96" s="523">
        <v>255</v>
      </c>
      <c r="CF96" s="523">
        <v>240</v>
      </c>
      <c r="CG96" s="523">
        <v>147</v>
      </c>
      <c r="CH96" s="524">
        <f t="shared" si="120"/>
        <v>0.676056338028169</v>
      </c>
      <c r="CI96" s="525">
        <f t="shared" si="121"/>
        <v>0.94117647058823528</v>
      </c>
      <c r="CJ96" s="522">
        <v>383</v>
      </c>
      <c r="CK96" s="523">
        <v>379</v>
      </c>
      <c r="CL96" s="523">
        <v>303</v>
      </c>
      <c r="CM96" s="523">
        <v>296</v>
      </c>
      <c r="CN96" s="523">
        <v>193</v>
      </c>
      <c r="CO96" s="524">
        <f t="shared" si="122"/>
        <v>0.78100263852242746</v>
      </c>
      <c r="CP96" s="524">
        <f t="shared" si="123"/>
        <v>0.97689768976897695</v>
      </c>
      <c r="CQ96" s="524">
        <v>0.78100263852242746</v>
      </c>
      <c r="CR96" s="525">
        <v>0.97689768976897695</v>
      </c>
      <c r="CS96" s="522">
        <v>573</v>
      </c>
      <c r="CT96" s="523">
        <v>564</v>
      </c>
      <c r="CU96" s="523">
        <v>497</v>
      </c>
      <c r="CV96" s="523">
        <v>456</v>
      </c>
      <c r="CW96" s="523">
        <v>312</v>
      </c>
      <c r="CX96" s="524">
        <f t="shared" si="124"/>
        <v>0.80851063829787229</v>
      </c>
      <c r="CY96" s="524">
        <f t="shared" si="125"/>
        <v>0.91750503018108653</v>
      </c>
      <c r="CZ96" s="524">
        <v>0.80851063829787229</v>
      </c>
      <c r="DA96" s="525">
        <v>0.91750503018108653</v>
      </c>
      <c r="DB96" s="522">
        <v>506</v>
      </c>
      <c r="DC96" s="523">
        <v>500</v>
      </c>
      <c r="DD96" s="523">
        <v>455</v>
      </c>
      <c r="DE96" s="523">
        <v>246</v>
      </c>
      <c r="DF96" s="523">
        <v>179</v>
      </c>
      <c r="DG96" s="524">
        <f t="shared" si="126"/>
        <v>0.49199999999999999</v>
      </c>
      <c r="DH96" s="524">
        <f t="shared" si="127"/>
        <v>0.54065934065934063</v>
      </c>
      <c r="DI96" s="524">
        <v>0.53</v>
      </c>
      <c r="DJ96" s="525">
        <v>0.58241758241758246</v>
      </c>
    </row>
    <row r="97" spans="1:114" s="2" customFormat="1" x14ac:dyDescent="0.25">
      <c r="A97" s="541" t="s">
        <v>301</v>
      </c>
      <c r="B97" s="497" t="s">
        <v>302</v>
      </c>
      <c r="C97" s="573"/>
      <c r="D97" s="566">
        <v>2219</v>
      </c>
      <c r="E97" s="567">
        <v>1925</v>
      </c>
      <c r="F97" s="567">
        <v>1919</v>
      </c>
      <c r="G97" s="567">
        <v>1714</v>
      </c>
      <c r="H97" s="568">
        <v>905</v>
      </c>
      <c r="I97" s="569">
        <f t="shared" si="92"/>
        <v>0.8903896103896104</v>
      </c>
      <c r="J97" s="570">
        <f t="shared" si="93"/>
        <v>0.89317352787910365</v>
      </c>
      <c r="K97" s="566">
        <v>2258</v>
      </c>
      <c r="L97" s="567">
        <v>1967</v>
      </c>
      <c r="M97" s="567">
        <v>1967</v>
      </c>
      <c r="N97" s="567">
        <v>1753</v>
      </c>
      <c r="O97" s="568">
        <v>1036</v>
      </c>
      <c r="P97" s="569">
        <f t="shared" si="94"/>
        <v>0.89120488052872393</v>
      </c>
      <c r="Q97" s="570">
        <f t="shared" si="95"/>
        <v>0.89120488052872393</v>
      </c>
      <c r="R97" s="566">
        <v>2624</v>
      </c>
      <c r="S97" s="567">
        <v>2207</v>
      </c>
      <c r="T97" s="567">
        <v>2207</v>
      </c>
      <c r="U97" s="567">
        <v>1533</v>
      </c>
      <c r="V97" s="568">
        <v>1161</v>
      </c>
      <c r="W97" s="569">
        <f t="shared" si="90"/>
        <v>0.69460806524694152</v>
      </c>
      <c r="X97" s="570">
        <f t="shared" si="91"/>
        <v>0.69460806524694152</v>
      </c>
      <c r="Y97" s="566">
        <v>3011</v>
      </c>
      <c r="Z97" s="567">
        <v>2236</v>
      </c>
      <c r="AA97" s="567">
        <v>2236</v>
      </c>
      <c r="AB97" s="567">
        <v>1779</v>
      </c>
      <c r="AC97" s="568">
        <v>1191</v>
      </c>
      <c r="AD97" s="569">
        <f t="shared" si="96"/>
        <v>0.79561717352415029</v>
      </c>
      <c r="AE97" s="570">
        <f t="shared" si="97"/>
        <v>0.79561717352415029</v>
      </c>
      <c r="AF97" s="566">
        <v>3057</v>
      </c>
      <c r="AG97" s="567">
        <v>2301</v>
      </c>
      <c r="AH97" s="567">
        <v>2301</v>
      </c>
      <c r="AI97" s="567">
        <v>1924</v>
      </c>
      <c r="AJ97" s="568">
        <v>1284</v>
      </c>
      <c r="AK97" s="569">
        <f t="shared" si="98"/>
        <v>0.83615819209039544</v>
      </c>
      <c r="AL97" s="570">
        <f t="shared" si="99"/>
        <v>0.83615819209039544</v>
      </c>
      <c r="AM97" s="566">
        <v>2811</v>
      </c>
      <c r="AN97" s="567">
        <v>2060</v>
      </c>
      <c r="AO97" s="567">
        <v>2060</v>
      </c>
      <c r="AP97" s="567">
        <v>1531</v>
      </c>
      <c r="AQ97" s="568">
        <v>975</v>
      </c>
      <c r="AR97" s="569">
        <f t="shared" si="100"/>
        <v>0.74320388349514566</v>
      </c>
      <c r="AS97" s="570">
        <f t="shared" si="101"/>
        <v>0.74320388349514566</v>
      </c>
      <c r="AT97" s="566">
        <v>2800</v>
      </c>
      <c r="AU97" s="567">
        <v>2023</v>
      </c>
      <c r="AV97" s="567">
        <v>2020</v>
      </c>
      <c r="AW97" s="567">
        <v>1435</v>
      </c>
      <c r="AX97" s="568">
        <v>884</v>
      </c>
      <c r="AY97" s="569">
        <f t="shared" si="102"/>
        <v>0.70934256055363321</v>
      </c>
      <c r="AZ97" s="570">
        <f t="shared" si="103"/>
        <v>0.71039603960396036</v>
      </c>
      <c r="BA97" s="566">
        <v>2696</v>
      </c>
      <c r="BB97" s="567">
        <v>1916</v>
      </c>
      <c r="BC97" s="567">
        <v>1916</v>
      </c>
      <c r="BD97" s="567">
        <v>1435</v>
      </c>
      <c r="BE97" s="568">
        <v>897</v>
      </c>
      <c r="BF97" s="569">
        <f t="shared" si="104"/>
        <v>0.7489561586638831</v>
      </c>
      <c r="BG97" s="570">
        <f t="shared" si="105"/>
        <v>0.7489561586638831</v>
      </c>
      <c r="BH97" s="566">
        <v>2831</v>
      </c>
      <c r="BI97" s="567">
        <v>1958</v>
      </c>
      <c r="BJ97" s="567">
        <v>1958</v>
      </c>
      <c r="BK97" s="567">
        <v>1540</v>
      </c>
      <c r="BL97" s="568">
        <v>939</v>
      </c>
      <c r="BM97" s="569">
        <f t="shared" si="106"/>
        <v>0.7865168539325843</v>
      </c>
      <c r="BN97" s="570">
        <f t="shared" si="107"/>
        <v>0.7865168539325843</v>
      </c>
      <c r="BO97" s="566">
        <v>2718</v>
      </c>
      <c r="BP97" s="567">
        <v>1864</v>
      </c>
      <c r="BQ97" s="567">
        <v>1864</v>
      </c>
      <c r="BR97" s="567">
        <v>1499</v>
      </c>
      <c r="BS97" s="568">
        <v>929</v>
      </c>
      <c r="BT97" s="569">
        <f t="shared" si="108"/>
        <v>0.80418454935622319</v>
      </c>
      <c r="BU97" s="570">
        <f t="shared" si="109"/>
        <v>0.80418454935622319</v>
      </c>
      <c r="BV97" s="566">
        <v>2212</v>
      </c>
      <c r="BW97" s="567">
        <v>1606</v>
      </c>
      <c r="BX97" s="567">
        <v>1606</v>
      </c>
      <c r="BY97" s="567">
        <v>1267</v>
      </c>
      <c r="BZ97" s="568">
        <v>708</v>
      </c>
      <c r="CA97" s="569">
        <f t="shared" si="110"/>
        <v>0.78891656288916567</v>
      </c>
      <c r="CB97" s="570">
        <f t="shared" si="111"/>
        <v>0.78891656288916567</v>
      </c>
      <c r="CC97" s="566">
        <v>2329</v>
      </c>
      <c r="CD97" s="567">
        <v>1716</v>
      </c>
      <c r="CE97" s="567">
        <v>1716</v>
      </c>
      <c r="CF97" s="567">
        <v>1152</v>
      </c>
      <c r="CG97" s="568">
        <v>815</v>
      </c>
      <c r="CH97" s="569">
        <f t="shared" si="120"/>
        <v>0.67132867132867136</v>
      </c>
      <c r="CI97" s="570">
        <f t="shared" si="121"/>
        <v>0.67132867132867136</v>
      </c>
      <c r="CJ97" s="566">
        <v>2520</v>
      </c>
      <c r="CK97" s="567">
        <v>1822</v>
      </c>
      <c r="CL97" s="567">
        <v>1788</v>
      </c>
      <c r="CM97" s="567">
        <v>1264</v>
      </c>
      <c r="CN97" s="568">
        <v>850</v>
      </c>
      <c r="CO97" s="569">
        <f t="shared" si="122"/>
        <v>0.69374313940724475</v>
      </c>
      <c r="CP97" s="677">
        <f t="shared" si="123"/>
        <v>0.70693512304250561</v>
      </c>
      <c r="CQ97" s="569">
        <v>0.96158068057080137</v>
      </c>
      <c r="CR97" s="570">
        <v>0.97986577181208057</v>
      </c>
      <c r="CS97" s="566">
        <v>2696</v>
      </c>
      <c r="CT97" s="567">
        <v>2052</v>
      </c>
      <c r="CU97" s="567">
        <v>2004</v>
      </c>
      <c r="CV97" s="567">
        <v>1564</v>
      </c>
      <c r="CW97" s="568">
        <v>978</v>
      </c>
      <c r="CX97" s="569">
        <f t="shared" si="124"/>
        <v>0.76218323586744641</v>
      </c>
      <c r="CY97" s="677">
        <f t="shared" si="125"/>
        <v>0.780439121756487</v>
      </c>
      <c r="CZ97" s="569">
        <v>0.95467836257309946</v>
      </c>
      <c r="DA97" s="570">
        <v>0.97754491017964074</v>
      </c>
      <c r="DB97" s="566">
        <v>2634</v>
      </c>
      <c r="DC97" s="567">
        <v>1967</v>
      </c>
      <c r="DD97" s="567">
        <v>1911</v>
      </c>
      <c r="DE97" s="567">
        <v>1460</v>
      </c>
      <c r="DF97" s="568">
        <v>888</v>
      </c>
      <c r="DG97" s="569">
        <f t="shared" si="126"/>
        <v>0.74224707676664969</v>
      </c>
      <c r="DH97" s="677">
        <f t="shared" si="127"/>
        <v>0.76399790685504976</v>
      </c>
      <c r="DI97" s="569">
        <v>0.92628368073207934</v>
      </c>
      <c r="DJ97" s="570">
        <v>0.95342752485609628</v>
      </c>
    </row>
    <row r="98" spans="1:114" s="2" customFormat="1" x14ac:dyDescent="0.25">
      <c r="A98" s="562" t="s">
        <v>301</v>
      </c>
      <c r="B98" s="563" t="s">
        <v>303</v>
      </c>
      <c r="C98" s="564" t="s">
        <v>304</v>
      </c>
      <c r="D98" s="507">
        <v>885</v>
      </c>
      <c r="E98" s="508">
        <v>876</v>
      </c>
      <c r="F98" s="508">
        <v>874</v>
      </c>
      <c r="G98" s="508">
        <v>769</v>
      </c>
      <c r="H98" s="508">
        <v>336</v>
      </c>
      <c r="I98" s="509">
        <f t="shared" si="92"/>
        <v>0.87785388127853881</v>
      </c>
      <c r="J98" s="510">
        <f t="shared" si="93"/>
        <v>0.87986270022883295</v>
      </c>
      <c r="K98" s="507">
        <v>852</v>
      </c>
      <c r="L98" s="508">
        <v>844</v>
      </c>
      <c r="M98" s="508">
        <v>844</v>
      </c>
      <c r="N98" s="508">
        <v>721</v>
      </c>
      <c r="O98" s="508">
        <v>362</v>
      </c>
      <c r="P98" s="509">
        <f t="shared" si="94"/>
        <v>0.85426540284360186</v>
      </c>
      <c r="Q98" s="510">
        <f t="shared" si="95"/>
        <v>0.85426540284360186</v>
      </c>
      <c r="R98" s="507">
        <v>867</v>
      </c>
      <c r="S98" s="508">
        <v>860</v>
      </c>
      <c r="T98" s="508">
        <v>860</v>
      </c>
      <c r="U98" s="508">
        <v>557</v>
      </c>
      <c r="V98" s="508">
        <v>363</v>
      </c>
      <c r="W98" s="509">
        <f t="shared" si="90"/>
        <v>0.64767441860465114</v>
      </c>
      <c r="X98" s="510">
        <f t="shared" si="91"/>
        <v>0.64767441860465114</v>
      </c>
      <c r="Y98" s="507">
        <v>963</v>
      </c>
      <c r="Z98" s="508">
        <v>862</v>
      </c>
      <c r="AA98" s="508">
        <v>862</v>
      </c>
      <c r="AB98" s="508">
        <v>687</v>
      </c>
      <c r="AC98" s="508">
        <v>395</v>
      </c>
      <c r="AD98" s="509">
        <f t="shared" si="96"/>
        <v>0.79698375870069604</v>
      </c>
      <c r="AE98" s="510">
        <f t="shared" si="97"/>
        <v>0.79698375870069604</v>
      </c>
      <c r="AF98" s="507">
        <v>1043</v>
      </c>
      <c r="AG98" s="508">
        <v>932</v>
      </c>
      <c r="AH98" s="508">
        <v>932</v>
      </c>
      <c r="AI98" s="508">
        <v>741</v>
      </c>
      <c r="AJ98" s="508">
        <v>406</v>
      </c>
      <c r="AK98" s="509">
        <f t="shared" si="98"/>
        <v>0.79506437768240346</v>
      </c>
      <c r="AL98" s="510">
        <f t="shared" si="99"/>
        <v>0.79506437768240346</v>
      </c>
      <c r="AM98" s="507">
        <v>925</v>
      </c>
      <c r="AN98" s="508">
        <v>818</v>
      </c>
      <c r="AO98" s="508">
        <v>818</v>
      </c>
      <c r="AP98" s="508">
        <v>583</v>
      </c>
      <c r="AQ98" s="508">
        <v>322</v>
      </c>
      <c r="AR98" s="509">
        <f t="shared" si="100"/>
        <v>0.71271393643031788</v>
      </c>
      <c r="AS98" s="510">
        <f t="shared" si="101"/>
        <v>0.71271393643031788</v>
      </c>
      <c r="AT98" s="507">
        <v>926</v>
      </c>
      <c r="AU98" s="508">
        <v>809</v>
      </c>
      <c r="AV98" s="508">
        <v>809</v>
      </c>
      <c r="AW98" s="508">
        <v>557</v>
      </c>
      <c r="AX98" s="508">
        <v>291</v>
      </c>
      <c r="AY98" s="509">
        <f t="shared" si="102"/>
        <v>0.68850432632880099</v>
      </c>
      <c r="AZ98" s="510">
        <f t="shared" si="103"/>
        <v>0.68850432632880099</v>
      </c>
      <c r="BA98" s="507">
        <v>765</v>
      </c>
      <c r="BB98" s="508">
        <v>677</v>
      </c>
      <c r="BC98" s="508">
        <v>677</v>
      </c>
      <c r="BD98" s="508">
        <v>497</v>
      </c>
      <c r="BE98" s="508">
        <v>272</v>
      </c>
      <c r="BF98" s="509">
        <f t="shared" si="104"/>
        <v>0.73412112259970463</v>
      </c>
      <c r="BG98" s="510">
        <f t="shared" si="105"/>
        <v>0.73412112259970463</v>
      </c>
      <c r="BH98" s="507">
        <v>817</v>
      </c>
      <c r="BI98" s="508">
        <v>729</v>
      </c>
      <c r="BJ98" s="508">
        <v>729</v>
      </c>
      <c r="BK98" s="508">
        <v>549</v>
      </c>
      <c r="BL98" s="508">
        <v>280</v>
      </c>
      <c r="BM98" s="509">
        <f t="shared" si="106"/>
        <v>0.75308641975308643</v>
      </c>
      <c r="BN98" s="510">
        <f t="shared" si="107"/>
        <v>0.75308641975308643</v>
      </c>
      <c r="BO98" s="507">
        <v>773</v>
      </c>
      <c r="BP98" s="508">
        <v>706</v>
      </c>
      <c r="BQ98" s="508">
        <v>706</v>
      </c>
      <c r="BR98" s="508">
        <v>524</v>
      </c>
      <c r="BS98" s="508">
        <v>264</v>
      </c>
      <c r="BT98" s="509">
        <f t="shared" si="108"/>
        <v>0.74220963172804533</v>
      </c>
      <c r="BU98" s="510">
        <f t="shared" si="109"/>
        <v>0.74220963172804533</v>
      </c>
      <c r="BV98" s="507">
        <v>767</v>
      </c>
      <c r="BW98" s="508">
        <v>684</v>
      </c>
      <c r="BX98" s="508">
        <v>684</v>
      </c>
      <c r="BY98" s="508">
        <v>541</v>
      </c>
      <c r="BZ98" s="508">
        <v>231</v>
      </c>
      <c r="CA98" s="509">
        <f t="shared" si="110"/>
        <v>0.79093567251461994</v>
      </c>
      <c r="CB98" s="510">
        <f t="shared" si="111"/>
        <v>0.79093567251461994</v>
      </c>
      <c r="CC98" s="507">
        <v>689</v>
      </c>
      <c r="CD98" s="508">
        <v>619</v>
      </c>
      <c r="CE98" s="508">
        <v>619</v>
      </c>
      <c r="CF98" s="508">
        <v>398</v>
      </c>
      <c r="CG98" s="508">
        <v>236</v>
      </c>
      <c r="CH98" s="509">
        <f t="shared" si="120"/>
        <v>0.64297253634894991</v>
      </c>
      <c r="CI98" s="510">
        <f t="shared" si="121"/>
        <v>0.64297253634894991</v>
      </c>
      <c r="CJ98" s="507">
        <v>732</v>
      </c>
      <c r="CK98" s="508">
        <v>648</v>
      </c>
      <c r="CL98" s="508">
        <v>648</v>
      </c>
      <c r="CM98" s="508">
        <v>476</v>
      </c>
      <c r="CN98" s="508">
        <v>246</v>
      </c>
      <c r="CO98" s="509">
        <f t="shared" si="122"/>
        <v>0.73456790123456794</v>
      </c>
      <c r="CP98" s="509">
        <f t="shared" si="123"/>
        <v>0.73456790123456794</v>
      </c>
      <c r="CQ98" s="509">
        <v>0.98148148148148151</v>
      </c>
      <c r="CR98" s="510">
        <v>0.98148148148148151</v>
      </c>
      <c r="CS98" s="507">
        <v>762</v>
      </c>
      <c r="CT98" s="508">
        <v>686</v>
      </c>
      <c r="CU98" s="508">
        <v>685</v>
      </c>
      <c r="CV98" s="508">
        <v>533</v>
      </c>
      <c r="CW98" s="508">
        <v>263</v>
      </c>
      <c r="CX98" s="509">
        <f t="shared" si="124"/>
        <v>0.77696793002915454</v>
      </c>
      <c r="CY98" s="509">
        <f t="shared" si="125"/>
        <v>0.77810218978102186</v>
      </c>
      <c r="CZ98" s="509">
        <v>0.97813411078717205</v>
      </c>
      <c r="DA98" s="510">
        <v>0.9795620437956204</v>
      </c>
      <c r="DB98" s="507">
        <v>773</v>
      </c>
      <c r="DC98" s="508">
        <v>702</v>
      </c>
      <c r="DD98" s="508">
        <v>699</v>
      </c>
      <c r="DE98" s="508">
        <v>545</v>
      </c>
      <c r="DF98" s="508">
        <v>295</v>
      </c>
      <c r="DG98" s="509">
        <f t="shared" si="126"/>
        <v>0.77635327635327633</v>
      </c>
      <c r="DH98" s="509">
        <f t="shared" si="127"/>
        <v>0.77968526466380539</v>
      </c>
      <c r="DI98" s="509">
        <v>0.96866096866096862</v>
      </c>
      <c r="DJ98" s="510">
        <v>0.97281831187410583</v>
      </c>
    </row>
    <row r="99" spans="1:114" s="2" customFormat="1" x14ac:dyDescent="0.25">
      <c r="A99" s="511" t="s">
        <v>301</v>
      </c>
      <c r="B99" s="512" t="s">
        <v>305</v>
      </c>
      <c r="C99" s="513" t="s">
        <v>306</v>
      </c>
      <c r="D99" s="514">
        <v>279</v>
      </c>
      <c r="E99" s="515">
        <v>277</v>
      </c>
      <c r="F99" s="515">
        <v>276</v>
      </c>
      <c r="G99" s="515">
        <v>247</v>
      </c>
      <c r="H99" s="515">
        <v>118</v>
      </c>
      <c r="I99" s="516">
        <f t="shared" si="92"/>
        <v>0.89169675090252709</v>
      </c>
      <c r="J99" s="517">
        <f t="shared" si="93"/>
        <v>0.89492753623188404</v>
      </c>
      <c r="K99" s="514">
        <v>307</v>
      </c>
      <c r="L99" s="515">
        <v>307</v>
      </c>
      <c r="M99" s="515">
        <v>307</v>
      </c>
      <c r="N99" s="515">
        <v>283</v>
      </c>
      <c r="O99" s="515">
        <v>162</v>
      </c>
      <c r="P99" s="516">
        <f t="shared" si="94"/>
        <v>0.92182410423452765</v>
      </c>
      <c r="Q99" s="517">
        <f t="shared" si="95"/>
        <v>0.92182410423452765</v>
      </c>
      <c r="R99" s="514">
        <v>274</v>
      </c>
      <c r="S99" s="515">
        <v>273</v>
      </c>
      <c r="T99" s="515">
        <v>273</v>
      </c>
      <c r="U99" s="515">
        <v>220</v>
      </c>
      <c r="V99" s="515">
        <v>138</v>
      </c>
      <c r="W99" s="516">
        <f t="shared" si="90"/>
        <v>0.80586080586080588</v>
      </c>
      <c r="X99" s="517">
        <f t="shared" si="91"/>
        <v>0.80586080586080588</v>
      </c>
      <c r="Y99" s="514">
        <v>247</v>
      </c>
      <c r="Z99" s="515">
        <v>224</v>
      </c>
      <c r="AA99" s="515">
        <v>224</v>
      </c>
      <c r="AB99" s="515">
        <v>184</v>
      </c>
      <c r="AC99" s="515">
        <v>113</v>
      </c>
      <c r="AD99" s="516">
        <f t="shared" si="96"/>
        <v>0.8214285714285714</v>
      </c>
      <c r="AE99" s="517">
        <f t="shared" si="97"/>
        <v>0.8214285714285714</v>
      </c>
      <c r="AF99" s="514">
        <v>290</v>
      </c>
      <c r="AG99" s="515">
        <v>266</v>
      </c>
      <c r="AH99" s="515">
        <v>266</v>
      </c>
      <c r="AI99" s="515">
        <v>231</v>
      </c>
      <c r="AJ99" s="515">
        <v>152</v>
      </c>
      <c r="AK99" s="516">
        <f t="shared" si="98"/>
        <v>0.86842105263157898</v>
      </c>
      <c r="AL99" s="517">
        <f t="shared" si="99"/>
        <v>0.86842105263157898</v>
      </c>
      <c r="AM99" s="514">
        <v>351</v>
      </c>
      <c r="AN99" s="515">
        <v>288</v>
      </c>
      <c r="AO99" s="515">
        <v>288</v>
      </c>
      <c r="AP99" s="515">
        <v>225</v>
      </c>
      <c r="AQ99" s="515">
        <v>156</v>
      </c>
      <c r="AR99" s="516">
        <f t="shared" si="100"/>
        <v>0.78125</v>
      </c>
      <c r="AS99" s="517">
        <f t="shared" si="101"/>
        <v>0.78125</v>
      </c>
      <c r="AT99" s="514">
        <v>226</v>
      </c>
      <c r="AU99" s="515">
        <v>199</v>
      </c>
      <c r="AV99" s="515">
        <v>198</v>
      </c>
      <c r="AW99" s="515">
        <v>159</v>
      </c>
      <c r="AX99" s="515">
        <v>106</v>
      </c>
      <c r="AY99" s="516">
        <f t="shared" si="102"/>
        <v>0.79899497487437188</v>
      </c>
      <c r="AZ99" s="517">
        <f t="shared" si="103"/>
        <v>0.80303030303030298</v>
      </c>
      <c r="BA99" s="514">
        <v>151</v>
      </c>
      <c r="BB99" s="515">
        <v>140</v>
      </c>
      <c r="BC99" s="515">
        <v>140</v>
      </c>
      <c r="BD99" s="515">
        <v>105</v>
      </c>
      <c r="BE99" s="515">
        <v>65</v>
      </c>
      <c r="BF99" s="516">
        <f t="shared" si="104"/>
        <v>0.75</v>
      </c>
      <c r="BG99" s="517">
        <f t="shared" si="105"/>
        <v>0.75</v>
      </c>
      <c r="BH99" s="514">
        <v>148</v>
      </c>
      <c r="BI99" s="515">
        <v>130</v>
      </c>
      <c r="BJ99" s="515">
        <v>130</v>
      </c>
      <c r="BK99" s="515">
        <v>106</v>
      </c>
      <c r="BL99" s="515">
        <v>60</v>
      </c>
      <c r="BM99" s="516">
        <f t="shared" si="106"/>
        <v>0.81538461538461537</v>
      </c>
      <c r="BN99" s="517">
        <f t="shared" si="107"/>
        <v>0.81538461538461537</v>
      </c>
      <c r="BO99" s="514">
        <v>161</v>
      </c>
      <c r="BP99" s="515">
        <v>144</v>
      </c>
      <c r="BQ99" s="515">
        <v>144</v>
      </c>
      <c r="BR99" s="515">
        <v>101</v>
      </c>
      <c r="BS99" s="515">
        <v>66</v>
      </c>
      <c r="BT99" s="516">
        <f t="shared" si="108"/>
        <v>0.70138888888888884</v>
      </c>
      <c r="BU99" s="517">
        <f t="shared" si="109"/>
        <v>0.70138888888888884</v>
      </c>
      <c r="BV99" s="514">
        <v>136</v>
      </c>
      <c r="BW99" s="515">
        <v>125</v>
      </c>
      <c r="BX99" s="515">
        <v>125</v>
      </c>
      <c r="BY99" s="515">
        <v>106</v>
      </c>
      <c r="BZ99" s="515">
        <v>55</v>
      </c>
      <c r="CA99" s="516">
        <f t="shared" si="110"/>
        <v>0.84799999999999998</v>
      </c>
      <c r="CB99" s="517">
        <f t="shared" si="111"/>
        <v>0.84799999999999998</v>
      </c>
      <c r="CC99" s="514">
        <v>145</v>
      </c>
      <c r="CD99" s="515">
        <v>133</v>
      </c>
      <c r="CE99" s="515">
        <v>133</v>
      </c>
      <c r="CF99" s="515">
        <v>99</v>
      </c>
      <c r="CG99" s="515">
        <v>48</v>
      </c>
      <c r="CH99" s="516">
        <f t="shared" si="120"/>
        <v>0.74436090225563911</v>
      </c>
      <c r="CI99" s="517">
        <f t="shared" si="121"/>
        <v>0.74436090225563911</v>
      </c>
      <c r="CJ99" s="514">
        <v>156</v>
      </c>
      <c r="CK99" s="515">
        <v>146</v>
      </c>
      <c r="CL99" s="515">
        <v>146</v>
      </c>
      <c r="CM99" s="515">
        <v>118</v>
      </c>
      <c r="CN99" s="515">
        <v>57</v>
      </c>
      <c r="CO99" s="516">
        <f t="shared" si="122"/>
        <v>0.80821917808219179</v>
      </c>
      <c r="CP99" s="516">
        <f t="shared" si="123"/>
        <v>0.80821917808219179</v>
      </c>
      <c r="CQ99" s="516">
        <v>0.95890410958904104</v>
      </c>
      <c r="CR99" s="517">
        <v>0.95890410958904104</v>
      </c>
      <c r="CS99" s="514">
        <v>153</v>
      </c>
      <c r="CT99" s="515">
        <v>141</v>
      </c>
      <c r="CU99" s="515">
        <v>141</v>
      </c>
      <c r="CV99" s="515">
        <v>118</v>
      </c>
      <c r="CW99" s="515">
        <v>58</v>
      </c>
      <c r="CX99" s="516">
        <f t="shared" si="124"/>
        <v>0.83687943262411346</v>
      </c>
      <c r="CY99" s="516">
        <f t="shared" si="125"/>
        <v>0.83687943262411346</v>
      </c>
      <c r="CZ99" s="516">
        <v>0.96453900709219853</v>
      </c>
      <c r="DA99" s="517">
        <v>0.96453900709219853</v>
      </c>
      <c r="DB99" s="514">
        <v>135</v>
      </c>
      <c r="DC99" s="515">
        <v>119</v>
      </c>
      <c r="DD99" s="515">
        <v>118</v>
      </c>
      <c r="DE99" s="515">
        <v>93</v>
      </c>
      <c r="DF99" s="515">
        <v>50</v>
      </c>
      <c r="DG99" s="516">
        <f t="shared" si="126"/>
        <v>0.78151260504201681</v>
      </c>
      <c r="DH99" s="516">
        <f t="shared" si="127"/>
        <v>0.78813559322033899</v>
      </c>
      <c r="DI99" s="516">
        <v>0.99159663865546221</v>
      </c>
      <c r="DJ99" s="517">
        <v>1</v>
      </c>
    </row>
    <row r="100" spans="1:114" s="2" customFormat="1" x14ac:dyDescent="0.25">
      <c r="A100" s="511" t="s">
        <v>301</v>
      </c>
      <c r="B100" s="512" t="s">
        <v>307</v>
      </c>
      <c r="C100" s="513" t="s">
        <v>308</v>
      </c>
      <c r="D100" s="514">
        <v>769</v>
      </c>
      <c r="E100" s="515">
        <v>766</v>
      </c>
      <c r="F100" s="515">
        <v>764</v>
      </c>
      <c r="G100" s="515">
        <v>688</v>
      </c>
      <c r="H100" s="515">
        <v>298</v>
      </c>
      <c r="I100" s="516">
        <f t="shared" si="92"/>
        <v>0.89817232375979117</v>
      </c>
      <c r="J100" s="517">
        <f t="shared" si="93"/>
        <v>0.90052356020942403</v>
      </c>
      <c r="K100" s="514">
        <v>811</v>
      </c>
      <c r="L100" s="515">
        <v>811</v>
      </c>
      <c r="M100" s="515">
        <v>811</v>
      </c>
      <c r="N100" s="515">
        <v>732</v>
      </c>
      <c r="O100" s="515">
        <v>343</v>
      </c>
      <c r="P100" s="516">
        <f t="shared" si="94"/>
        <v>0.90258939580764486</v>
      </c>
      <c r="Q100" s="517">
        <f t="shared" si="95"/>
        <v>0.90258939580764486</v>
      </c>
      <c r="R100" s="514">
        <v>1087</v>
      </c>
      <c r="S100" s="515">
        <v>1066</v>
      </c>
      <c r="T100" s="515">
        <v>1066</v>
      </c>
      <c r="U100" s="515">
        <v>691</v>
      </c>
      <c r="V100" s="515">
        <v>474</v>
      </c>
      <c r="W100" s="516">
        <f t="shared" si="90"/>
        <v>0.64821763602251403</v>
      </c>
      <c r="X100" s="517">
        <f t="shared" si="91"/>
        <v>0.64821763602251403</v>
      </c>
      <c r="Y100" s="514">
        <v>1422</v>
      </c>
      <c r="Z100" s="515">
        <v>1251</v>
      </c>
      <c r="AA100" s="515">
        <v>1251</v>
      </c>
      <c r="AB100" s="515">
        <v>920</v>
      </c>
      <c r="AC100" s="515">
        <v>545</v>
      </c>
      <c r="AD100" s="516">
        <f t="shared" si="96"/>
        <v>0.73541167066346924</v>
      </c>
      <c r="AE100" s="517">
        <f t="shared" si="97"/>
        <v>0.73541167066346924</v>
      </c>
      <c r="AF100" s="514">
        <v>1324</v>
      </c>
      <c r="AG100" s="515">
        <v>1192</v>
      </c>
      <c r="AH100" s="515">
        <v>1192</v>
      </c>
      <c r="AI100" s="515">
        <v>943</v>
      </c>
      <c r="AJ100" s="515">
        <v>530</v>
      </c>
      <c r="AK100" s="516">
        <f t="shared" si="98"/>
        <v>0.79110738255033553</v>
      </c>
      <c r="AL100" s="517">
        <f t="shared" si="99"/>
        <v>0.79110738255033553</v>
      </c>
      <c r="AM100" s="514">
        <v>1175</v>
      </c>
      <c r="AN100" s="515">
        <v>977</v>
      </c>
      <c r="AO100" s="515">
        <v>977</v>
      </c>
      <c r="AP100" s="515">
        <v>663</v>
      </c>
      <c r="AQ100" s="515">
        <v>357</v>
      </c>
      <c r="AR100" s="516">
        <f t="shared" si="100"/>
        <v>0.67860798362333674</v>
      </c>
      <c r="AS100" s="517">
        <f t="shared" si="101"/>
        <v>0.67860798362333674</v>
      </c>
      <c r="AT100" s="514">
        <v>1295</v>
      </c>
      <c r="AU100" s="515">
        <v>1069</v>
      </c>
      <c r="AV100" s="515">
        <v>1069</v>
      </c>
      <c r="AW100" s="515">
        <v>648</v>
      </c>
      <c r="AX100" s="515">
        <v>332</v>
      </c>
      <c r="AY100" s="516">
        <f t="shared" si="102"/>
        <v>0.60617399438727781</v>
      </c>
      <c r="AZ100" s="517">
        <f t="shared" si="103"/>
        <v>0.60617399438727781</v>
      </c>
      <c r="BA100" s="514">
        <v>1384</v>
      </c>
      <c r="BB100" s="515">
        <v>1149</v>
      </c>
      <c r="BC100" s="515">
        <v>1149</v>
      </c>
      <c r="BD100" s="515">
        <v>768</v>
      </c>
      <c r="BE100" s="515">
        <v>387</v>
      </c>
      <c r="BF100" s="516">
        <f t="shared" si="104"/>
        <v>0.66840731070496084</v>
      </c>
      <c r="BG100" s="517">
        <f t="shared" si="105"/>
        <v>0.66840731070496084</v>
      </c>
      <c r="BH100" s="514">
        <v>1392</v>
      </c>
      <c r="BI100" s="515">
        <v>1143</v>
      </c>
      <c r="BJ100" s="515">
        <v>1143</v>
      </c>
      <c r="BK100" s="515">
        <v>806</v>
      </c>
      <c r="BL100" s="515">
        <v>413</v>
      </c>
      <c r="BM100" s="516">
        <f t="shared" si="106"/>
        <v>0.70516185476815396</v>
      </c>
      <c r="BN100" s="517">
        <f t="shared" si="107"/>
        <v>0.70516185476815396</v>
      </c>
      <c r="BO100" s="514">
        <v>1335</v>
      </c>
      <c r="BP100" s="515">
        <v>1056</v>
      </c>
      <c r="BQ100" s="515">
        <v>1056</v>
      </c>
      <c r="BR100" s="515">
        <v>785</v>
      </c>
      <c r="BS100" s="515">
        <v>405</v>
      </c>
      <c r="BT100" s="516">
        <f t="shared" si="108"/>
        <v>0.74337121212121215</v>
      </c>
      <c r="BU100" s="517">
        <f t="shared" si="109"/>
        <v>0.74337121212121215</v>
      </c>
      <c r="BV100" s="514">
        <v>949</v>
      </c>
      <c r="BW100" s="515">
        <v>833</v>
      </c>
      <c r="BX100" s="515">
        <v>833</v>
      </c>
      <c r="BY100" s="515">
        <v>610</v>
      </c>
      <c r="BZ100" s="515">
        <v>269</v>
      </c>
      <c r="CA100" s="516">
        <f t="shared" si="110"/>
        <v>0.73229291716686673</v>
      </c>
      <c r="CB100" s="517">
        <f t="shared" si="111"/>
        <v>0.73229291716686673</v>
      </c>
      <c r="CC100" s="514">
        <v>916</v>
      </c>
      <c r="CD100" s="515">
        <v>826</v>
      </c>
      <c r="CE100" s="515">
        <v>826</v>
      </c>
      <c r="CF100" s="515">
        <v>488</v>
      </c>
      <c r="CG100" s="515">
        <v>263</v>
      </c>
      <c r="CH100" s="516">
        <f t="shared" si="120"/>
        <v>0.59079903147699753</v>
      </c>
      <c r="CI100" s="517">
        <f t="shared" si="121"/>
        <v>0.59079903147699753</v>
      </c>
      <c r="CJ100" s="514">
        <v>859</v>
      </c>
      <c r="CK100" s="515">
        <v>770</v>
      </c>
      <c r="CL100" s="515">
        <v>769</v>
      </c>
      <c r="CM100" s="515">
        <v>499</v>
      </c>
      <c r="CN100" s="515">
        <v>252</v>
      </c>
      <c r="CO100" s="516">
        <f t="shared" si="122"/>
        <v>0.6480519480519481</v>
      </c>
      <c r="CP100" s="516">
        <f t="shared" si="123"/>
        <v>0.64889466840052012</v>
      </c>
      <c r="CQ100" s="516">
        <v>0.9337662337662338</v>
      </c>
      <c r="CR100" s="517">
        <v>0.93498049414824447</v>
      </c>
      <c r="CS100" s="514">
        <v>882</v>
      </c>
      <c r="CT100" s="515">
        <v>813</v>
      </c>
      <c r="CU100" s="515">
        <v>795</v>
      </c>
      <c r="CV100" s="515">
        <v>629</v>
      </c>
      <c r="CW100" s="515">
        <v>323</v>
      </c>
      <c r="CX100" s="516">
        <f t="shared" si="124"/>
        <v>0.77367773677736773</v>
      </c>
      <c r="CY100" s="516">
        <f t="shared" si="125"/>
        <v>0.79119496855345917</v>
      </c>
      <c r="CZ100" s="516">
        <v>0.947109471094711</v>
      </c>
      <c r="DA100" s="517">
        <v>0.96855345911949686</v>
      </c>
      <c r="DB100" s="514">
        <v>902</v>
      </c>
      <c r="DC100" s="515">
        <v>797</v>
      </c>
      <c r="DD100" s="515">
        <v>797</v>
      </c>
      <c r="DE100" s="515">
        <v>594</v>
      </c>
      <c r="DF100" s="515">
        <v>266</v>
      </c>
      <c r="DG100" s="516">
        <f t="shared" si="126"/>
        <v>0.74529485570890841</v>
      </c>
      <c r="DH100" s="516">
        <f t="shared" si="127"/>
        <v>0.74529485570890841</v>
      </c>
      <c r="DI100" s="516">
        <v>0.96988707653701378</v>
      </c>
      <c r="DJ100" s="517">
        <v>0.96988707653701378</v>
      </c>
    </row>
    <row r="101" spans="1:114" s="2" customFormat="1" x14ac:dyDescent="0.25">
      <c r="A101" s="511" t="s">
        <v>301</v>
      </c>
      <c r="B101" s="512" t="s">
        <v>309</v>
      </c>
      <c r="C101" s="513" t="s">
        <v>310</v>
      </c>
      <c r="D101" s="514">
        <v>249</v>
      </c>
      <c r="E101" s="515">
        <v>248</v>
      </c>
      <c r="F101" s="515">
        <v>246</v>
      </c>
      <c r="G101" s="515">
        <v>200</v>
      </c>
      <c r="H101" s="515">
        <v>120</v>
      </c>
      <c r="I101" s="516">
        <f t="shared" si="92"/>
        <v>0.80645161290322576</v>
      </c>
      <c r="J101" s="517">
        <f t="shared" si="93"/>
        <v>0.81300813008130079</v>
      </c>
      <c r="K101" s="514">
        <v>227</v>
      </c>
      <c r="L101" s="515">
        <v>225</v>
      </c>
      <c r="M101" s="515">
        <v>225</v>
      </c>
      <c r="N101" s="515">
        <v>190</v>
      </c>
      <c r="O101" s="515">
        <v>113</v>
      </c>
      <c r="P101" s="516">
        <f t="shared" si="94"/>
        <v>0.84444444444444444</v>
      </c>
      <c r="Q101" s="517">
        <f t="shared" si="95"/>
        <v>0.84444444444444444</v>
      </c>
      <c r="R101" s="514">
        <v>349</v>
      </c>
      <c r="S101" s="515">
        <v>341</v>
      </c>
      <c r="T101" s="515">
        <v>341</v>
      </c>
      <c r="U101" s="515">
        <v>211</v>
      </c>
      <c r="V101" s="515">
        <v>149</v>
      </c>
      <c r="W101" s="516">
        <f t="shared" si="90"/>
        <v>0.61876832844574781</v>
      </c>
      <c r="X101" s="517">
        <f t="shared" si="91"/>
        <v>0.61876832844574781</v>
      </c>
      <c r="Y101" s="514">
        <v>379</v>
      </c>
      <c r="Z101" s="515">
        <v>355</v>
      </c>
      <c r="AA101" s="515">
        <v>355</v>
      </c>
      <c r="AB101" s="515">
        <v>250</v>
      </c>
      <c r="AC101" s="515">
        <v>142</v>
      </c>
      <c r="AD101" s="516">
        <f t="shared" si="96"/>
        <v>0.70422535211267601</v>
      </c>
      <c r="AE101" s="517">
        <f t="shared" si="97"/>
        <v>0.70422535211267601</v>
      </c>
      <c r="AF101" s="514">
        <v>347</v>
      </c>
      <c r="AG101" s="515">
        <v>316</v>
      </c>
      <c r="AH101" s="515">
        <v>316</v>
      </c>
      <c r="AI101" s="515">
        <v>244</v>
      </c>
      <c r="AJ101" s="515">
        <v>148</v>
      </c>
      <c r="AK101" s="516">
        <f t="shared" si="98"/>
        <v>0.77215189873417722</v>
      </c>
      <c r="AL101" s="517">
        <f t="shared" si="99"/>
        <v>0.77215189873417722</v>
      </c>
      <c r="AM101" s="514">
        <v>317</v>
      </c>
      <c r="AN101" s="515">
        <v>297</v>
      </c>
      <c r="AO101" s="515">
        <v>297</v>
      </c>
      <c r="AP101" s="515">
        <v>185</v>
      </c>
      <c r="AQ101" s="515">
        <v>104</v>
      </c>
      <c r="AR101" s="516">
        <f t="shared" si="100"/>
        <v>0.62289562289562295</v>
      </c>
      <c r="AS101" s="517">
        <f t="shared" si="101"/>
        <v>0.62289562289562295</v>
      </c>
      <c r="AT101" s="514">
        <v>306</v>
      </c>
      <c r="AU101" s="515">
        <v>282</v>
      </c>
      <c r="AV101" s="515">
        <v>280</v>
      </c>
      <c r="AW101" s="515">
        <v>184</v>
      </c>
      <c r="AX101" s="515">
        <v>114</v>
      </c>
      <c r="AY101" s="516">
        <f t="shared" si="102"/>
        <v>0.65248226950354615</v>
      </c>
      <c r="AZ101" s="517">
        <f t="shared" si="103"/>
        <v>0.65714285714285714</v>
      </c>
      <c r="BA101" s="514">
        <v>341</v>
      </c>
      <c r="BB101" s="515">
        <v>287</v>
      </c>
      <c r="BC101" s="515">
        <v>287</v>
      </c>
      <c r="BD101" s="515">
        <v>222</v>
      </c>
      <c r="BE101" s="515">
        <v>134</v>
      </c>
      <c r="BF101" s="516">
        <f t="shared" si="104"/>
        <v>0.77351916376306618</v>
      </c>
      <c r="BG101" s="517">
        <f t="shared" si="105"/>
        <v>0.77351916376306618</v>
      </c>
      <c r="BH101" s="514">
        <v>436</v>
      </c>
      <c r="BI101" s="515">
        <v>377</v>
      </c>
      <c r="BJ101" s="515">
        <v>377</v>
      </c>
      <c r="BK101" s="515">
        <v>276</v>
      </c>
      <c r="BL101" s="515">
        <v>151</v>
      </c>
      <c r="BM101" s="516">
        <f t="shared" si="106"/>
        <v>0.73209549071618041</v>
      </c>
      <c r="BN101" s="517">
        <f t="shared" si="107"/>
        <v>0.73209549071618041</v>
      </c>
      <c r="BO101" s="514">
        <v>419</v>
      </c>
      <c r="BP101" s="515">
        <v>369</v>
      </c>
      <c r="BQ101" s="515">
        <v>369</v>
      </c>
      <c r="BR101" s="515">
        <v>278</v>
      </c>
      <c r="BS101" s="515">
        <v>168</v>
      </c>
      <c r="BT101" s="516">
        <f t="shared" si="108"/>
        <v>0.75338753387533874</v>
      </c>
      <c r="BU101" s="517">
        <f t="shared" si="109"/>
        <v>0.75338753387533874</v>
      </c>
      <c r="BV101" s="514">
        <v>360</v>
      </c>
      <c r="BW101" s="515">
        <v>313</v>
      </c>
      <c r="BX101" s="515">
        <v>313</v>
      </c>
      <c r="BY101" s="515">
        <v>250</v>
      </c>
      <c r="BZ101" s="515">
        <v>155</v>
      </c>
      <c r="CA101" s="516">
        <f t="shared" si="110"/>
        <v>0.79872204472843455</v>
      </c>
      <c r="CB101" s="517">
        <f t="shared" si="111"/>
        <v>0.79872204472843455</v>
      </c>
      <c r="CC101" s="514">
        <v>453</v>
      </c>
      <c r="CD101" s="515">
        <v>406</v>
      </c>
      <c r="CE101" s="515">
        <v>406</v>
      </c>
      <c r="CF101" s="515">
        <v>278</v>
      </c>
      <c r="CG101" s="515">
        <v>190</v>
      </c>
      <c r="CH101" s="516">
        <f t="shared" si="120"/>
        <v>0.68472906403940892</v>
      </c>
      <c r="CI101" s="517">
        <f t="shared" si="121"/>
        <v>0.68472906403940892</v>
      </c>
      <c r="CJ101" s="514">
        <v>574</v>
      </c>
      <c r="CK101" s="515">
        <v>499</v>
      </c>
      <c r="CL101" s="515">
        <v>499</v>
      </c>
      <c r="CM101" s="515">
        <v>366</v>
      </c>
      <c r="CN101" s="515">
        <v>228</v>
      </c>
      <c r="CO101" s="516">
        <f t="shared" si="122"/>
        <v>0.73346693386773543</v>
      </c>
      <c r="CP101" s="516">
        <f t="shared" si="123"/>
        <v>0.73346693386773543</v>
      </c>
      <c r="CQ101" s="516">
        <v>0.90380761523046094</v>
      </c>
      <c r="CR101" s="517">
        <v>0.90380761523046094</v>
      </c>
      <c r="CS101" s="514">
        <v>570</v>
      </c>
      <c r="CT101" s="515">
        <v>516</v>
      </c>
      <c r="CU101" s="515">
        <v>516</v>
      </c>
      <c r="CV101" s="515">
        <v>398</v>
      </c>
      <c r="CW101" s="515">
        <v>218</v>
      </c>
      <c r="CX101" s="516">
        <f t="shared" si="124"/>
        <v>0.77131782945736438</v>
      </c>
      <c r="CY101" s="516">
        <f t="shared" si="125"/>
        <v>0.77131782945736438</v>
      </c>
      <c r="CZ101" s="516">
        <v>0.88565891472868219</v>
      </c>
      <c r="DA101" s="517">
        <v>0.88565891472868219</v>
      </c>
      <c r="DB101" s="514">
        <v>551</v>
      </c>
      <c r="DC101" s="515">
        <v>497</v>
      </c>
      <c r="DD101" s="515">
        <v>496</v>
      </c>
      <c r="DE101" s="515">
        <v>367</v>
      </c>
      <c r="DF101" s="515">
        <v>202</v>
      </c>
      <c r="DG101" s="516">
        <f t="shared" si="126"/>
        <v>0.73843058350100599</v>
      </c>
      <c r="DH101" s="516">
        <f t="shared" si="127"/>
        <v>0.73991935483870963</v>
      </c>
      <c r="DI101" s="516">
        <v>0.86317907444668007</v>
      </c>
      <c r="DJ101" s="517">
        <v>0.86491935483870963</v>
      </c>
    </row>
    <row r="102" spans="1:114" s="2" customFormat="1" x14ac:dyDescent="0.25">
      <c r="A102" s="519" t="s">
        <v>301</v>
      </c>
      <c r="B102" s="520" t="s">
        <v>311</v>
      </c>
      <c r="C102" s="540" t="s">
        <v>199</v>
      </c>
      <c r="D102" s="522">
        <v>37</v>
      </c>
      <c r="E102" s="523">
        <v>37</v>
      </c>
      <c r="F102" s="523">
        <v>37</v>
      </c>
      <c r="G102" s="523">
        <v>37</v>
      </c>
      <c r="H102" s="523">
        <v>36</v>
      </c>
      <c r="I102" s="524">
        <f t="shared" si="92"/>
        <v>1</v>
      </c>
      <c r="J102" s="525">
        <f t="shared" si="93"/>
        <v>1</v>
      </c>
      <c r="K102" s="522">
        <v>61</v>
      </c>
      <c r="L102" s="523">
        <v>61</v>
      </c>
      <c r="M102" s="523">
        <v>61</v>
      </c>
      <c r="N102" s="523">
        <v>61</v>
      </c>
      <c r="O102" s="523">
        <v>61</v>
      </c>
      <c r="P102" s="524">
        <f t="shared" si="94"/>
        <v>1</v>
      </c>
      <c r="Q102" s="525">
        <f t="shared" si="95"/>
        <v>1</v>
      </c>
      <c r="R102" s="522">
        <v>47</v>
      </c>
      <c r="S102" s="523">
        <v>47</v>
      </c>
      <c r="T102" s="523">
        <v>47</v>
      </c>
      <c r="U102" s="523">
        <v>47</v>
      </c>
      <c r="V102" s="523">
        <v>46</v>
      </c>
      <c r="W102" s="524">
        <f t="shared" si="90"/>
        <v>1</v>
      </c>
      <c r="X102" s="525">
        <f t="shared" si="91"/>
        <v>1</v>
      </c>
      <c r="Y102" s="522">
        <v>0</v>
      </c>
      <c r="Z102" s="523">
        <v>0</v>
      </c>
      <c r="AA102" s="523">
        <v>0</v>
      </c>
      <c r="AB102" s="523">
        <v>0</v>
      </c>
      <c r="AC102" s="523">
        <v>0</v>
      </c>
      <c r="AD102" s="524" t="s">
        <v>67</v>
      </c>
      <c r="AE102" s="525" t="s">
        <v>67</v>
      </c>
      <c r="AF102" s="522">
        <v>53</v>
      </c>
      <c r="AG102" s="523">
        <v>53</v>
      </c>
      <c r="AH102" s="523">
        <v>53</v>
      </c>
      <c r="AI102" s="523">
        <v>53</v>
      </c>
      <c r="AJ102" s="523">
        <v>52</v>
      </c>
      <c r="AK102" s="524" t="s">
        <v>67</v>
      </c>
      <c r="AL102" s="525" t="s">
        <v>67</v>
      </c>
      <c r="AM102" s="522">
        <v>43</v>
      </c>
      <c r="AN102" s="523">
        <v>43</v>
      </c>
      <c r="AO102" s="523">
        <v>43</v>
      </c>
      <c r="AP102" s="523">
        <v>43</v>
      </c>
      <c r="AQ102" s="523">
        <v>40</v>
      </c>
      <c r="AR102" s="524" t="s">
        <v>67</v>
      </c>
      <c r="AS102" s="525" t="s">
        <v>67</v>
      </c>
      <c r="AT102" s="522">
        <v>47</v>
      </c>
      <c r="AU102" s="523">
        <v>47</v>
      </c>
      <c r="AV102" s="523">
        <v>47</v>
      </c>
      <c r="AW102" s="523">
        <v>47</v>
      </c>
      <c r="AX102" s="523">
        <v>44</v>
      </c>
      <c r="AY102" s="524">
        <f t="shared" ref="AY102" si="128">AW102/AU102</f>
        <v>1</v>
      </c>
      <c r="AZ102" s="525">
        <f t="shared" ref="AZ102" si="129">AW102/AV102</f>
        <v>1</v>
      </c>
      <c r="BA102" s="522">
        <v>55</v>
      </c>
      <c r="BB102" s="523">
        <v>55</v>
      </c>
      <c r="BC102" s="523">
        <v>55</v>
      </c>
      <c r="BD102" s="523">
        <v>45</v>
      </c>
      <c r="BE102" s="523">
        <v>42</v>
      </c>
      <c r="BF102" s="524">
        <f t="shared" ref="BF102" si="130">BD102/BB102</f>
        <v>0.81818181818181823</v>
      </c>
      <c r="BG102" s="525">
        <f t="shared" ref="BG102" si="131">BD102/BC102</f>
        <v>0.81818181818181823</v>
      </c>
      <c r="BH102" s="522">
        <v>38</v>
      </c>
      <c r="BI102" s="523">
        <v>38</v>
      </c>
      <c r="BJ102" s="523">
        <v>38</v>
      </c>
      <c r="BK102" s="523">
        <v>38</v>
      </c>
      <c r="BL102" s="523">
        <v>37</v>
      </c>
      <c r="BM102" s="524">
        <f t="shared" si="106"/>
        <v>1</v>
      </c>
      <c r="BN102" s="525">
        <f t="shared" si="107"/>
        <v>1</v>
      </c>
      <c r="BO102" s="522">
        <v>30</v>
      </c>
      <c r="BP102" s="523">
        <v>30</v>
      </c>
      <c r="BQ102" s="523">
        <v>30</v>
      </c>
      <c r="BR102" s="523">
        <v>30</v>
      </c>
      <c r="BS102" s="523">
        <v>28</v>
      </c>
      <c r="BT102" s="524">
        <f t="shared" si="108"/>
        <v>1</v>
      </c>
      <c r="BU102" s="525">
        <f t="shared" si="109"/>
        <v>1</v>
      </c>
      <c r="BV102" s="522" t="s">
        <v>67</v>
      </c>
      <c r="BW102" s="523" t="s">
        <v>67</v>
      </c>
      <c r="BX102" s="523" t="s">
        <v>67</v>
      </c>
      <c r="BY102" s="523" t="s">
        <v>67</v>
      </c>
      <c r="BZ102" s="523" t="s">
        <v>67</v>
      </c>
      <c r="CA102" s="524" t="s">
        <v>67</v>
      </c>
      <c r="CB102" s="525" t="s">
        <v>67</v>
      </c>
      <c r="CC102" s="522">
        <v>126</v>
      </c>
      <c r="CD102" s="523">
        <v>126</v>
      </c>
      <c r="CE102" s="523">
        <v>126</v>
      </c>
      <c r="CF102" s="523">
        <v>108</v>
      </c>
      <c r="CG102" s="523">
        <v>85</v>
      </c>
      <c r="CH102" s="524">
        <f t="shared" ref="CH102" si="132">CF102/CD102</f>
        <v>0.8571428571428571</v>
      </c>
      <c r="CI102" s="525">
        <f t="shared" ref="CI102" si="133">CF102/CE102</f>
        <v>0.8571428571428571</v>
      </c>
      <c r="CJ102" s="522">
        <v>199</v>
      </c>
      <c r="CK102" s="523">
        <v>199</v>
      </c>
      <c r="CL102" s="523">
        <v>165</v>
      </c>
      <c r="CM102" s="523">
        <v>109</v>
      </c>
      <c r="CN102" s="523">
        <v>69</v>
      </c>
      <c r="CO102" s="524">
        <f t="shared" si="122"/>
        <v>0.54773869346733672</v>
      </c>
      <c r="CP102" s="524">
        <f t="shared" si="123"/>
        <v>0.66060606060606064</v>
      </c>
      <c r="CQ102" s="524">
        <v>0.82412060301507539</v>
      </c>
      <c r="CR102" s="525">
        <v>0.9939393939393939</v>
      </c>
      <c r="CS102" s="522">
        <v>329</v>
      </c>
      <c r="CT102" s="523">
        <v>329</v>
      </c>
      <c r="CU102" s="523">
        <v>295</v>
      </c>
      <c r="CV102" s="523">
        <v>172</v>
      </c>
      <c r="CW102" s="523">
        <v>118</v>
      </c>
      <c r="CX102" s="524">
        <f t="shared" si="124"/>
        <v>0.52279635258358659</v>
      </c>
      <c r="CY102" s="524">
        <f t="shared" si="125"/>
        <v>0.58305084745762714</v>
      </c>
      <c r="CZ102" s="524">
        <v>0.8571428571428571</v>
      </c>
      <c r="DA102" s="525">
        <v>0.95593220338983054</v>
      </c>
      <c r="DB102" s="522">
        <v>273</v>
      </c>
      <c r="DC102" s="523">
        <v>273</v>
      </c>
      <c r="DD102" s="523">
        <v>220</v>
      </c>
      <c r="DE102" s="523">
        <v>152</v>
      </c>
      <c r="DF102" s="523">
        <v>78</v>
      </c>
      <c r="DG102" s="524">
        <f t="shared" si="126"/>
        <v>0.5567765567765568</v>
      </c>
      <c r="DH102" s="524">
        <f t="shared" si="127"/>
        <v>0.69090909090909092</v>
      </c>
      <c r="DI102" s="524">
        <v>0.69963369963369959</v>
      </c>
      <c r="DJ102" s="525">
        <v>0.86818181818181817</v>
      </c>
    </row>
    <row r="103" spans="1:114" s="2" customFormat="1" x14ac:dyDescent="0.25">
      <c r="A103" s="541" t="s">
        <v>312</v>
      </c>
      <c r="B103" s="497" t="s">
        <v>313</v>
      </c>
      <c r="C103" s="573"/>
      <c r="D103" s="566">
        <v>21227</v>
      </c>
      <c r="E103" s="567">
        <v>13473</v>
      </c>
      <c r="F103" s="567">
        <v>11387</v>
      </c>
      <c r="G103" s="567">
        <v>7098</v>
      </c>
      <c r="H103" s="568">
        <v>5489</v>
      </c>
      <c r="I103" s="569">
        <f t="shared" si="92"/>
        <v>0.52683144065909593</v>
      </c>
      <c r="J103" s="570">
        <f t="shared" si="93"/>
        <v>0.62334240800913321</v>
      </c>
      <c r="K103" s="566">
        <v>19251</v>
      </c>
      <c r="L103" s="567">
        <v>12172</v>
      </c>
      <c r="M103" s="567">
        <v>10496</v>
      </c>
      <c r="N103" s="567">
        <v>6186</v>
      </c>
      <c r="O103" s="568">
        <v>4859</v>
      </c>
      <c r="P103" s="569">
        <f t="shared" si="94"/>
        <v>0.50821557673348672</v>
      </c>
      <c r="Q103" s="570">
        <f t="shared" si="95"/>
        <v>0.58936737804878048</v>
      </c>
      <c r="R103" s="566">
        <v>17994</v>
      </c>
      <c r="S103" s="567">
        <v>11575</v>
      </c>
      <c r="T103" s="567">
        <v>10085</v>
      </c>
      <c r="U103" s="567">
        <v>6035</v>
      </c>
      <c r="V103" s="568">
        <v>5213</v>
      </c>
      <c r="W103" s="569">
        <f t="shared" si="90"/>
        <v>0.52138228941684661</v>
      </c>
      <c r="X103" s="570">
        <f t="shared" si="91"/>
        <v>0.59841348537431827</v>
      </c>
      <c r="Y103" s="566">
        <v>15111</v>
      </c>
      <c r="Z103" s="567">
        <v>9652</v>
      </c>
      <c r="AA103" s="567">
        <v>8327</v>
      </c>
      <c r="AB103" s="567">
        <v>5753</v>
      </c>
      <c r="AC103" s="568">
        <v>4803</v>
      </c>
      <c r="AD103" s="569">
        <f t="shared" si="96"/>
        <v>0.59604227103191043</v>
      </c>
      <c r="AE103" s="570">
        <f t="shared" si="97"/>
        <v>0.69088507265521792</v>
      </c>
      <c r="AF103" s="566">
        <v>14853</v>
      </c>
      <c r="AG103" s="567">
        <v>9449</v>
      </c>
      <c r="AH103" s="567">
        <v>8111</v>
      </c>
      <c r="AI103" s="567">
        <v>4945</v>
      </c>
      <c r="AJ103" s="568">
        <v>4321</v>
      </c>
      <c r="AK103" s="569">
        <f t="shared" ref="AK103:AK108" si="134">AI103/AG103</f>
        <v>0.52333580273044766</v>
      </c>
      <c r="AL103" s="570">
        <f t="shared" ref="AL103:AL108" si="135">AI103/AH103</f>
        <v>0.60966588583405257</v>
      </c>
      <c r="AM103" s="566">
        <v>13137</v>
      </c>
      <c r="AN103" s="567">
        <v>8886</v>
      </c>
      <c r="AO103" s="567">
        <v>7601</v>
      </c>
      <c r="AP103" s="567">
        <v>4724</v>
      </c>
      <c r="AQ103" s="568">
        <v>3854</v>
      </c>
      <c r="AR103" s="569">
        <f t="shared" ref="AR103:AR112" si="136">AP103/AN103</f>
        <v>0.53162277740265584</v>
      </c>
      <c r="AS103" s="570">
        <f t="shared" ref="AS103:AS112" si="137">AP103/AO103</f>
        <v>0.62149717142481253</v>
      </c>
      <c r="AT103" s="566">
        <v>11959</v>
      </c>
      <c r="AU103" s="567">
        <v>8009</v>
      </c>
      <c r="AV103" s="567">
        <v>7023</v>
      </c>
      <c r="AW103" s="567">
        <v>4422</v>
      </c>
      <c r="AX103" s="568">
        <v>3565</v>
      </c>
      <c r="AY103" s="569">
        <f t="shared" ref="AY103:AY112" si="138">AW103/AU103</f>
        <v>0.55212885503808218</v>
      </c>
      <c r="AZ103" s="570">
        <f t="shared" ref="AZ103:AZ112" si="139">AW103/AV103</f>
        <v>0.6296454506621102</v>
      </c>
      <c r="BA103" s="566">
        <v>11091</v>
      </c>
      <c r="BB103" s="567">
        <v>7665</v>
      </c>
      <c r="BC103" s="567">
        <v>6530</v>
      </c>
      <c r="BD103" s="567">
        <v>4011</v>
      </c>
      <c r="BE103" s="568">
        <v>3326</v>
      </c>
      <c r="BF103" s="569">
        <f t="shared" ref="BF103:BF112" si="140">BD103/BB103</f>
        <v>0.52328767123287667</v>
      </c>
      <c r="BG103" s="570">
        <f t="shared" ref="BG103:BG112" si="141">BD103/BC103</f>
        <v>0.6142419601837672</v>
      </c>
      <c r="BH103" s="566">
        <v>10157</v>
      </c>
      <c r="BI103" s="567">
        <v>7087</v>
      </c>
      <c r="BJ103" s="567">
        <v>6323</v>
      </c>
      <c r="BK103" s="567">
        <v>4669</v>
      </c>
      <c r="BL103" s="568">
        <v>3539</v>
      </c>
      <c r="BM103" s="569">
        <f t="shared" si="106"/>
        <v>0.6588119091293918</v>
      </c>
      <c r="BN103" s="570">
        <f t="shared" si="107"/>
        <v>0.73841530918867626</v>
      </c>
      <c r="BO103" s="566">
        <v>9118</v>
      </c>
      <c r="BP103" s="567">
        <v>6574</v>
      </c>
      <c r="BQ103" s="567">
        <v>5889</v>
      </c>
      <c r="BR103" s="567">
        <v>4470</v>
      </c>
      <c r="BS103" s="568">
        <v>3420</v>
      </c>
      <c r="BT103" s="569">
        <f t="shared" si="108"/>
        <v>0.67995132339519315</v>
      </c>
      <c r="BU103" s="570">
        <f t="shared" si="109"/>
        <v>0.75904228222109016</v>
      </c>
      <c r="BV103" s="566">
        <v>10251</v>
      </c>
      <c r="BW103" s="567">
        <v>7176</v>
      </c>
      <c r="BX103" s="567">
        <v>6505</v>
      </c>
      <c r="BY103" s="567">
        <v>4887</v>
      </c>
      <c r="BZ103" s="568">
        <v>3794</v>
      </c>
      <c r="CA103" s="569">
        <f t="shared" si="110"/>
        <v>0.68102006688963213</v>
      </c>
      <c r="CB103" s="570">
        <f t="shared" si="111"/>
        <v>0.75126825518831664</v>
      </c>
      <c r="CC103" s="566">
        <v>10323</v>
      </c>
      <c r="CD103" s="567">
        <v>7240</v>
      </c>
      <c r="CE103" s="567">
        <v>6618</v>
      </c>
      <c r="CF103" s="567">
        <v>4802</v>
      </c>
      <c r="CG103" s="568">
        <v>3658</v>
      </c>
      <c r="CH103" s="569">
        <f t="shared" ref="CH103:CH112" si="142">CF103/CD103</f>
        <v>0.66325966850828733</v>
      </c>
      <c r="CI103" s="570">
        <f t="shared" ref="CI103:CI112" si="143">CF103/CE103</f>
        <v>0.72559685705651256</v>
      </c>
      <c r="CJ103" s="566">
        <v>11187</v>
      </c>
      <c r="CK103" s="567">
        <v>7633</v>
      </c>
      <c r="CL103" s="567">
        <v>7056</v>
      </c>
      <c r="CM103" s="567">
        <v>4501</v>
      </c>
      <c r="CN103" s="568">
        <v>3527</v>
      </c>
      <c r="CO103" s="569">
        <f t="shared" ref="CO103:CO112" si="144">CM103/CK103</f>
        <v>0.58967640508319141</v>
      </c>
      <c r="CP103" s="677">
        <f t="shared" ref="CP103:CP112" si="145">CM103/CL103</f>
        <v>0.63789682539682535</v>
      </c>
      <c r="CQ103" s="569">
        <v>0.58967640508319141</v>
      </c>
      <c r="CR103" s="570">
        <v>0.63789682539682535</v>
      </c>
      <c r="CS103" s="566">
        <v>11695</v>
      </c>
      <c r="CT103" s="567">
        <v>7875</v>
      </c>
      <c r="CU103" s="567">
        <v>7137</v>
      </c>
      <c r="CV103" s="567">
        <v>4648</v>
      </c>
      <c r="CW103" s="568">
        <v>3513</v>
      </c>
      <c r="CX103" s="569">
        <f t="shared" si="124"/>
        <v>0.5902222222222222</v>
      </c>
      <c r="CY103" s="677">
        <f t="shared" si="125"/>
        <v>0.65125402830320867</v>
      </c>
      <c r="CZ103" s="569">
        <v>0.5902222222222222</v>
      </c>
      <c r="DA103" s="570">
        <v>0.65125402830320867</v>
      </c>
      <c r="DB103" s="566">
        <v>12122</v>
      </c>
      <c r="DC103" s="567">
        <v>8009</v>
      </c>
      <c r="DD103" s="567">
        <v>7340</v>
      </c>
      <c r="DE103" s="567">
        <v>4729</v>
      </c>
      <c r="DF103" s="568">
        <v>3673</v>
      </c>
      <c r="DG103" s="569">
        <f t="shared" si="126"/>
        <v>0.59046073167686353</v>
      </c>
      <c r="DH103" s="677">
        <f t="shared" si="127"/>
        <v>0.64427792915531334</v>
      </c>
      <c r="DI103" s="569">
        <v>0.59046073167686353</v>
      </c>
      <c r="DJ103" s="570">
        <v>0.64427792915531334</v>
      </c>
    </row>
    <row r="104" spans="1:114" s="2" customFormat="1" x14ac:dyDescent="0.25">
      <c r="A104" s="562" t="s">
        <v>312</v>
      </c>
      <c r="B104" s="563" t="s">
        <v>314</v>
      </c>
      <c r="C104" s="564" t="s">
        <v>287</v>
      </c>
      <c r="D104" s="507">
        <v>1099</v>
      </c>
      <c r="E104" s="508">
        <v>1068</v>
      </c>
      <c r="F104" s="508">
        <v>888</v>
      </c>
      <c r="G104" s="508">
        <v>851</v>
      </c>
      <c r="H104" s="508">
        <v>690</v>
      </c>
      <c r="I104" s="509">
        <f t="shared" si="92"/>
        <v>0.79681647940074907</v>
      </c>
      <c r="J104" s="510">
        <f t="shared" si="93"/>
        <v>0.95833333333333337</v>
      </c>
      <c r="K104" s="507">
        <v>929</v>
      </c>
      <c r="L104" s="508">
        <v>889</v>
      </c>
      <c r="M104" s="508">
        <v>743</v>
      </c>
      <c r="N104" s="508">
        <v>704</v>
      </c>
      <c r="O104" s="508">
        <v>590</v>
      </c>
      <c r="P104" s="509">
        <f t="shared" si="94"/>
        <v>0.79190101237345334</v>
      </c>
      <c r="Q104" s="510">
        <f t="shared" si="95"/>
        <v>0.94751009421265142</v>
      </c>
      <c r="R104" s="507">
        <v>1010</v>
      </c>
      <c r="S104" s="508">
        <v>977</v>
      </c>
      <c r="T104" s="508">
        <v>786</v>
      </c>
      <c r="U104" s="508">
        <v>751</v>
      </c>
      <c r="V104" s="508">
        <v>649</v>
      </c>
      <c r="W104" s="509">
        <f t="shared" si="90"/>
        <v>0.76867963152507679</v>
      </c>
      <c r="X104" s="510">
        <f t="shared" si="91"/>
        <v>0.95547073791348602</v>
      </c>
      <c r="Y104" s="507">
        <v>1031</v>
      </c>
      <c r="Z104" s="508">
        <v>1001</v>
      </c>
      <c r="AA104" s="508">
        <v>823</v>
      </c>
      <c r="AB104" s="508">
        <v>745</v>
      </c>
      <c r="AC104" s="508">
        <v>645</v>
      </c>
      <c r="AD104" s="509">
        <f t="shared" si="96"/>
        <v>0.74425574425574426</v>
      </c>
      <c r="AE104" s="510">
        <f t="shared" si="97"/>
        <v>0.90522478736330503</v>
      </c>
      <c r="AF104" s="507">
        <v>899</v>
      </c>
      <c r="AG104" s="508">
        <v>890</v>
      </c>
      <c r="AH104" s="508">
        <v>685</v>
      </c>
      <c r="AI104" s="508">
        <v>649</v>
      </c>
      <c r="AJ104" s="508">
        <v>571</v>
      </c>
      <c r="AK104" s="509">
        <f t="shared" si="134"/>
        <v>0.72921348314606738</v>
      </c>
      <c r="AL104" s="510">
        <f t="shared" si="135"/>
        <v>0.94744525547445257</v>
      </c>
      <c r="AM104" s="507">
        <v>884</v>
      </c>
      <c r="AN104" s="508">
        <v>879</v>
      </c>
      <c r="AO104" s="508">
        <v>665</v>
      </c>
      <c r="AP104" s="508">
        <v>627</v>
      </c>
      <c r="AQ104" s="508">
        <v>544</v>
      </c>
      <c r="AR104" s="509">
        <f t="shared" si="136"/>
        <v>0.71331058020477811</v>
      </c>
      <c r="AS104" s="510">
        <f t="shared" si="137"/>
        <v>0.94285714285714284</v>
      </c>
      <c r="AT104" s="507">
        <v>796</v>
      </c>
      <c r="AU104" s="508">
        <v>790</v>
      </c>
      <c r="AV104" s="508">
        <v>569</v>
      </c>
      <c r="AW104" s="508">
        <v>544</v>
      </c>
      <c r="AX104" s="508">
        <v>475</v>
      </c>
      <c r="AY104" s="509">
        <f t="shared" si="138"/>
        <v>0.68860759493670887</v>
      </c>
      <c r="AZ104" s="510">
        <f t="shared" si="139"/>
        <v>0.95606326889279436</v>
      </c>
      <c r="BA104" s="507">
        <v>662</v>
      </c>
      <c r="BB104" s="508">
        <v>648</v>
      </c>
      <c r="BC104" s="508">
        <v>526</v>
      </c>
      <c r="BD104" s="508">
        <v>477</v>
      </c>
      <c r="BE104" s="508">
        <v>396</v>
      </c>
      <c r="BF104" s="509">
        <f t="shared" si="140"/>
        <v>0.73611111111111116</v>
      </c>
      <c r="BG104" s="510">
        <f t="shared" si="141"/>
        <v>0.90684410646387836</v>
      </c>
      <c r="BH104" s="507">
        <v>620</v>
      </c>
      <c r="BI104" s="508">
        <v>610</v>
      </c>
      <c r="BJ104" s="508">
        <v>510</v>
      </c>
      <c r="BK104" s="508">
        <v>495</v>
      </c>
      <c r="BL104" s="508">
        <v>407</v>
      </c>
      <c r="BM104" s="509">
        <f t="shared" si="106"/>
        <v>0.81147540983606559</v>
      </c>
      <c r="BN104" s="510">
        <f t="shared" si="107"/>
        <v>0.97058823529411764</v>
      </c>
      <c r="BO104" s="507">
        <v>597</v>
      </c>
      <c r="BP104" s="508">
        <v>561</v>
      </c>
      <c r="BQ104" s="508">
        <v>510</v>
      </c>
      <c r="BR104" s="508">
        <v>435</v>
      </c>
      <c r="BS104" s="508">
        <v>388</v>
      </c>
      <c r="BT104" s="509">
        <f t="shared" si="108"/>
        <v>0.77540106951871657</v>
      </c>
      <c r="BU104" s="510">
        <f t="shared" si="109"/>
        <v>0.8529411764705882</v>
      </c>
      <c r="BV104" s="507">
        <v>682</v>
      </c>
      <c r="BW104" s="508">
        <v>637</v>
      </c>
      <c r="BX104" s="508">
        <v>611</v>
      </c>
      <c r="BY104" s="508">
        <v>487</v>
      </c>
      <c r="BZ104" s="508">
        <v>427</v>
      </c>
      <c r="CA104" s="509">
        <f t="shared" si="110"/>
        <v>0.76452119309262168</v>
      </c>
      <c r="CB104" s="510">
        <f t="shared" si="111"/>
        <v>0.79705400981996721</v>
      </c>
      <c r="CC104" s="507">
        <v>586</v>
      </c>
      <c r="CD104" s="508">
        <v>539</v>
      </c>
      <c r="CE104" s="508">
        <v>526</v>
      </c>
      <c r="CF104" s="508">
        <v>494</v>
      </c>
      <c r="CG104" s="508">
        <v>352</v>
      </c>
      <c r="CH104" s="509">
        <f t="shared" si="142"/>
        <v>0.91651205936920221</v>
      </c>
      <c r="CI104" s="510">
        <f t="shared" si="143"/>
        <v>0.93916349809885935</v>
      </c>
      <c r="CJ104" s="507">
        <v>530</v>
      </c>
      <c r="CK104" s="508">
        <v>482</v>
      </c>
      <c r="CL104" s="508">
        <v>480</v>
      </c>
      <c r="CM104" s="508">
        <v>463</v>
      </c>
      <c r="CN104" s="508">
        <v>325</v>
      </c>
      <c r="CO104" s="509">
        <f t="shared" si="144"/>
        <v>0.96058091286307057</v>
      </c>
      <c r="CP104" s="509">
        <f t="shared" si="145"/>
        <v>0.96458333333333335</v>
      </c>
      <c r="CQ104" s="509">
        <v>0.96058091286307057</v>
      </c>
      <c r="CR104" s="510">
        <v>0.96458333333333335</v>
      </c>
      <c r="CS104" s="507">
        <v>546</v>
      </c>
      <c r="CT104" s="508">
        <v>504</v>
      </c>
      <c r="CU104" s="508">
        <v>491</v>
      </c>
      <c r="CV104" s="508">
        <v>413</v>
      </c>
      <c r="CW104" s="508">
        <v>329</v>
      </c>
      <c r="CX104" s="509">
        <f t="shared" si="124"/>
        <v>0.81944444444444442</v>
      </c>
      <c r="CY104" s="509">
        <f t="shared" si="125"/>
        <v>0.84114052953156826</v>
      </c>
      <c r="CZ104" s="509">
        <v>0.81944444444444442</v>
      </c>
      <c r="DA104" s="510">
        <v>0.84114052953156826</v>
      </c>
      <c r="DB104" s="507">
        <v>507</v>
      </c>
      <c r="DC104" s="508">
        <v>466</v>
      </c>
      <c r="DD104" s="508">
        <v>458</v>
      </c>
      <c r="DE104" s="508">
        <v>369</v>
      </c>
      <c r="DF104" s="508">
        <v>299</v>
      </c>
      <c r="DG104" s="509">
        <f t="shared" si="126"/>
        <v>0.79184549356223177</v>
      </c>
      <c r="DH104" s="509">
        <f t="shared" si="127"/>
        <v>0.80567685589519655</v>
      </c>
      <c r="DI104" s="509">
        <v>0.79184549356223177</v>
      </c>
      <c r="DJ104" s="510">
        <v>0.80567685589519655</v>
      </c>
    </row>
    <row r="105" spans="1:114" s="2" customFormat="1" x14ac:dyDescent="0.25">
      <c r="A105" s="511" t="s">
        <v>312</v>
      </c>
      <c r="B105" s="512" t="s">
        <v>315</v>
      </c>
      <c r="C105" s="513" t="s">
        <v>289</v>
      </c>
      <c r="D105" s="514">
        <v>1490</v>
      </c>
      <c r="E105" s="515">
        <v>952</v>
      </c>
      <c r="F105" s="515">
        <v>727</v>
      </c>
      <c r="G105" s="515">
        <v>672</v>
      </c>
      <c r="H105" s="515">
        <v>653</v>
      </c>
      <c r="I105" s="516">
        <f t="shared" si="92"/>
        <v>0.70588235294117652</v>
      </c>
      <c r="J105" s="517">
        <f t="shared" si="93"/>
        <v>0.92434662998624484</v>
      </c>
      <c r="K105" s="514">
        <v>1839</v>
      </c>
      <c r="L105" s="515">
        <v>1125</v>
      </c>
      <c r="M105" s="515">
        <v>950</v>
      </c>
      <c r="N105" s="515">
        <v>825</v>
      </c>
      <c r="O105" s="515">
        <v>771</v>
      </c>
      <c r="P105" s="516">
        <f t="shared" si="94"/>
        <v>0.73333333333333328</v>
      </c>
      <c r="Q105" s="517">
        <f t="shared" si="95"/>
        <v>0.86842105263157898</v>
      </c>
      <c r="R105" s="514">
        <v>1329</v>
      </c>
      <c r="S105" s="515">
        <v>911</v>
      </c>
      <c r="T105" s="515">
        <v>707</v>
      </c>
      <c r="U105" s="515">
        <v>680</v>
      </c>
      <c r="V105" s="515">
        <v>658</v>
      </c>
      <c r="W105" s="516">
        <f t="shared" si="90"/>
        <v>0.74643249176728865</v>
      </c>
      <c r="X105" s="517">
        <f t="shared" si="91"/>
        <v>0.96181046676096182</v>
      </c>
      <c r="Y105" s="514">
        <v>1272</v>
      </c>
      <c r="Z105" s="515">
        <v>892</v>
      </c>
      <c r="AA105" s="515">
        <v>730</v>
      </c>
      <c r="AB105" s="515">
        <v>642</v>
      </c>
      <c r="AC105" s="515">
        <v>637</v>
      </c>
      <c r="AD105" s="516">
        <f t="shared" si="96"/>
        <v>0.71973094170403584</v>
      </c>
      <c r="AE105" s="517">
        <f t="shared" si="97"/>
        <v>0.8794520547945206</v>
      </c>
      <c r="AF105" s="514">
        <v>1348</v>
      </c>
      <c r="AG105" s="515">
        <v>889</v>
      </c>
      <c r="AH105" s="515">
        <v>743</v>
      </c>
      <c r="AI105" s="515">
        <v>658</v>
      </c>
      <c r="AJ105" s="515">
        <v>642</v>
      </c>
      <c r="AK105" s="516">
        <f t="shared" si="134"/>
        <v>0.74015748031496065</v>
      </c>
      <c r="AL105" s="517">
        <f t="shared" si="135"/>
        <v>0.88559892328398382</v>
      </c>
      <c r="AM105" s="514">
        <v>1009</v>
      </c>
      <c r="AN105" s="515">
        <v>680</v>
      </c>
      <c r="AO105" s="515">
        <v>533</v>
      </c>
      <c r="AP105" s="515">
        <v>449</v>
      </c>
      <c r="AQ105" s="515">
        <v>429</v>
      </c>
      <c r="AR105" s="516">
        <f t="shared" si="136"/>
        <v>0.66029411764705881</v>
      </c>
      <c r="AS105" s="517">
        <f t="shared" si="137"/>
        <v>0.8424015009380863</v>
      </c>
      <c r="AT105" s="514">
        <v>764</v>
      </c>
      <c r="AU105" s="515">
        <v>547</v>
      </c>
      <c r="AV105" s="515">
        <v>427</v>
      </c>
      <c r="AW105" s="515">
        <v>366</v>
      </c>
      <c r="AX105" s="515">
        <v>360</v>
      </c>
      <c r="AY105" s="516">
        <f t="shared" si="138"/>
        <v>0.66910420475319932</v>
      </c>
      <c r="AZ105" s="517">
        <f t="shared" si="139"/>
        <v>0.8571428571428571</v>
      </c>
      <c r="BA105" s="514">
        <v>671</v>
      </c>
      <c r="BB105" s="515">
        <v>450</v>
      </c>
      <c r="BC105" s="515">
        <v>305</v>
      </c>
      <c r="BD105" s="515">
        <v>251</v>
      </c>
      <c r="BE105" s="515">
        <v>244</v>
      </c>
      <c r="BF105" s="516">
        <f t="shared" si="140"/>
        <v>0.55777777777777782</v>
      </c>
      <c r="BG105" s="517">
        <f t="shared" si="141"/>
        <v>0.82295081967213113</v>
      </c>
      <c r="BH105" s="514">
        <v>702</v>
      </c>
      <c r="BI105" s="515">
        <v>466</v>
      </c>
      <c r="BJ105" s="515">
        <v>332</v>
      </c>
      <c r="BK105" s="515">
        <v>297</v>
      </c>
      <c r="BL105" s="515">
        <v>285</v>
      </c>
      <c r="BM105" s="516">
        <f t="shared" si="106"/>
        <v>0.63733905579399142</v>
      </c>
      <c r="BN105" s="517">
        <f t="shared" si="107"/>
        <v>0.89457831325301207</v>
      </c>
      <c r="BO105" s="514">
        <v>648</v>
      </c>
      <c r="BP105" s="515">
        <v>448</v>
      </c>
      <c r="BQ105" s="515">
        <v>330</v>
      </c>
      <c r="BR105" s="515">
        <v>294</v>
      </c>
      <c r="BS105" s="515">
        <v>285</v>
      </c>
      <c r="BT105" s="516">
        <f t="shared" si="108"/>
        <v>0.65625</v>
      </c>
      <c r="BU105" s="517">
        <f t="shared" si="109"/>
        <v>0.89090909090909087</v>
      </c>
      <c r="BV105" s="514">
        <v>672</v>
      </c>
      <c r="BW105" s="515">
        <v>468</v>
      </c>
      <c r="BX105" s="515">
        <v>329</v>
      </c>
      <c r="BY105" s="515">
        <v>309</v>
      </c>
      <c r="BZ105" s="515">
        <v>301</v>
      </c>
      <c r="CA105" s="516">
        <f t="shared" si="110"/>
        <v>0.66025641025641024</v>
      </c>
      <c r="CB105" s="517">
        <f t="shared" si="111"/>
        <v>0.93920972644376899</v>
      </c>
      <c r="CC105" s="514">
        <v>454</v>
      </c>
      <c r="CD105" s="515">
        <v>448</v>
      </c>
      <c r="CE105" s="515">
        <v>431</v>
      </c>
      <c r="CF105" s="515">
        <v>423</v>
      </c>
      <c r="CG105" s="515">
        <v>320</v>
      </c>
      <c r="CH105" s="516">
        <f t="shared" si="142"/>
        <v>0.9441964285714286</v>
      </c>
      <c r="CI105" s="517">
        <f t="shared" si="143"/>
        <v>0.9814385150812065</v>
      </c>
      <c r="CJ105" s="514">
        <v>499</v>
      </c>
      <c r="CK105" s="515">
        <v>472</v>
      </c>
      <c r="CL105" s="515">
        <v>457</v>
      </c>
      <c r="CM105" s="515">
        <v>350</v>
      </c>
      <c r="CN105" s="515">
        <v>300</v>
      </c>
      <c r="CO105" s="516">
        <f t="shared" si="144"/>
        <v>0.74152542372881358</v>
      </c>
      <c r="CP105" s="516">
        <f t="shared" si="145"/>
        <v>0.76586433260393871</v>
      </c>
      <c r="CQ105" s="516">
        <v>0.74152542372881358</v>
      </c>
      <c r="CR105" s="517">
        <v>0.76586433260393871</v>
      </c>
      <c r="CS105" s="514">
        <v>564</v>
      </c>
      <c r="CT105" s="515">
        <v>521</v>
      </c>
      <c r="CU105" s="515">
        <v>513</v>
      </c>
      <c r="CV105" s="515">
        <v>420</v>
      </c>
      <c r="CW105" s="515">
        <v>343</v>
      </c>
      <c r="CX105" s="516">
        <f t="shared" si="124"/>
        <v>0.80614203454894429</v>
      </c>
      <c r="CY105" s="516">
        <f t="shared" si="125"/>
        <v>0.81871345029239762</v>
      </c>
      <c r="CZ105" s="516">
        <v>0.80614203454894429</v>
      </c>
      <c r="DA105" s="517">
        <v>0.81871345029239762</v>
      </c>
      <c r="DB105" s="514">
        <v>505</v>
      </c>
      <c r="DC105" s="515">
        <v>479</v>
      </c>
      <c r="DD105" s="515">
        <v>471</v>
      </c>
      <c r="DE105" s="515">
        <v>401</v>
      </c>
      <c r="DF105" s="515">
        <v>309</v>
      </c>
      <c r="DG105" s="516">
        <f t="shared" si="126"/>
        <v>0.83716075156576197</v>
      </c>
      <c r="DH105" s="516">
        <f t="shared" si="127"/>
        <v>0.85138004246284504</v>
      </c>
      <c r="DI105" s="516">
        <v>0.83716075156576197</v>
      </c>
      <c r="DJ105" s="517">
        <v>0.85138004246284504</v>
      </c>
    </row>
    <row r="106" spans="1:114" s="2" customFormat="1" x14ac:dyDescent="0.25">
      <c r="A106" s="511" t="s">
        <v>312</v>
      </c>
      <c r="B106" s="557" t="s">
        <v>316</v>
      </c>
      <c r="C106" s="513" t="s">
        <v>317</v>
      </c>
      <c r="D106" s="514">
        <v>1851</v>
      </c>
      <c r="E106" s="515">
        <v>1219</v>
      </c>
      <c r="F106" s="515">
        <v>1030</v>
      </c>
      <c r="G106" s="515">
        <v>393</v>
      </c>
      <c r="H106" s="515">
        <v>315</v>
      </c>
      <c r="I106" s="516">
        <f t="shared" si="92"/>
        <v>0.32239540607054962</v>
      </c>
      <c r="J106" s="517">
        <f t="shared" si="93"/>
        <v>0.38155339805825245</v>
      </c>
      <c r="K106" s="514">
        <v>1890</v>
      </c>
      <c r="L106" s="515">
        <v>1486</v>
      </c>
      <c r="M106" s="515">
        <v>1227</v>
      </c>
      <c r="N106" s="515">
        <v>386</v>
      </c>
      <c r="O106" s="515">
        <v>310</v>
      </c>
      <c r="P106" s="516">
        <f t="shared" si="94"/>
        <v>0.25975773889636611</v>
      </c>
      <c r="Q106" s="517">
        <f t="shared" si="95"/>
        <v>0.31458842705786472</v>
      </c>
      <c r="R106" s="514">
        <v>1636</v>
      </c>
      <c r="S106" s="515">
        <v>1293</v>
      </c>
      <c r="T106" s="515">
        <v>987</v>
      </c>
      <c r="U106" s="515">
        <v>361</v>
      </c>
      <c r="V106" s="515">
        <v>292</v>
      </c>
      <c r="W106" s="516">
        <f t="shared" si="90"/>
        <v>0.27919566898685227</v>
      </c>
      <c r="X106" s="517">
        <f t="shared" si="91"/>
        <v>0.36575481256332321</v>
      </c>
      <c r="Y106" s="514">
        <v>1429</v>
      </c>
      <c r="Z106" s="515">
        <v>1128</v>
      </c>
      <c r="AA106" s="515">
        <v>900</v>
      </c>
      <c r="AB106" s="515">
        <v>330</v>
      </c>
      <c r="AC106" s="515">
        <v>272</v>
      </c>
      <c r="AD106" s="516">
        <f t="shared" si="96"/>
        <v>0.29255319148936171</v>
      </c>
      <c r="AE106" s="517">
        <f t="shared" si="97"/>
        <v>0.36666666666666664</v>
      </c>
      <c r="AF106" s="514">
        <v>1656</v>
      </c>
      <c r="AG106" s="515">
        <v>1264</v>
      </c>
      <c r="AH106" s="515">
        <v>1040</v>
      </c>
      <c r="AI106" s="515">
        <v>287</v>
      </c>
      <c r="AJ106" s="515">
        <v>248</v>
      </c>
      <c r="AK106" s="516">
        <f t="shared" si="134"/>
        <v>0.22705696202531644</v>
      </c>
      <c r="AL106" s="517">
        <f t="shared" si="135"/>
        <v>0.27596153846153848</v>
      </c>
      <c r="AM106" s="514">
        <v>1318</v>
      </c>
      <c r="AN106" s="515">
        <v>1033</v>
      </c>
      <c r="AO106" s="515">
        <v>811</v>
      </c>
      <c r="AP106" s="515">
        <v>280</v>
      </c>
      <c r="AQ106" s="515">
        <v>238</v>
      </c>
      <c r="AR106" s="516">
        <f t="shared" si="136"/>
        <v>0.27105517909002902</v>
      </c>
      <c r="AS106" s="517">
        <f t="shared" si="137"/>
        <v>0.34525277435265106</v>
      </c>
      <c r="AT106" s="514">
        <v>1381</v>
      </c>
      <c r="AU106" s="515">
        <v>1083</v>
      </c>
      <c r="AV106" s="515">
        <v>861</v>
      </c>
      <c r="AW106" s="515">
        <v>331</v>
      </c>
      <c r="AX106" s="515">
        <v>263</v>
      </c>
      <c r="AY106" s="516">
        <f t="shared" si="138"/>
        <v>0.30563250230840261</v>
      </c>
      <c r="AZ106" s="517">
        <f t="shared" si="139"/>
        <v>0.38443670150987225</v>
      </c>
      <c r="BA106" s="514">
        <v>1247</v>
      </c>
      <c r="BB106" s="515">
        <v>966</v>
      </c>
      <c r="BC106" s="515">
        <v>734</v>
      </c>
      <c r="BD106" s="515">
        <v>369</v>
      </c>
      <c r="BE106" s="515">
        <v>302</v>
      </c>
      <c r="BF106" s="516">
        <f t="shared" si="140"/>
        <v>0.38198757763975155</v>
      </c>
      <c r="BG106" s="517">
        <f t="shared" si="141"/>
        <v>0.50272479564032702</v>
      </c>
      <c r="BH106" s="514">
        <v>1222</v>
      </c>
      <c r="BI106" s="515">
        <v>965</v>
      </c>
      <c r="BJ106" s="515">
        <v>784</v>
      </c>
      <c r="BK106" s="515">
        <v>456</v>
      </c>
      <c r="BL106" s="515">
        <v>336</v>
      </c>
      <c r="BM106" s="516">
        <f t="shared" si="106"/>
        <v>0.47253886010362695</v>
      </c>
      <c r="BN106" s="517">
        <f t="shared" si="107"/>
        <v>0.58163265306122447</v>
      </c>
      <c r="BO106" s="514">
        <v>1179</v>
      </c>
      <c r="BP106" s="515">
        <v>913</v>
      </c>
      <c r="BQ106" s="515">
        <v>736</v>
      </c>
      <c r="BR106" s="515">
        <v>476</v>
      </c>
      <c r="BS106" s="515">
        <v>346</v>
      </c>
      <c r="BT106" s="516">
        <f t="shared" si="108"/>
        <v>0.52135815991237677</v>
      </c>
      <c r="BU106" s="517">
        <f t="shared" si="109"/>
        <v>0.64673913043478259</v>
      </c>
      <c r="BV106" s="514">
        <v>1224</v>
      </c>
      <c r="BW106" s="515">
        <v>952</v>
      </c>
      <c r="BX106" s="515">
        <v>782</v>
      </c>
      <c r="BY106" s="515">
        <v>467</v>
      </c>
      <c r="BZ106" s="515">
        <v>314</v>
      </c>
      <c r="CA106" s="516">
        <f t="shared" si="110"/>
        <v>0.49054621848739494</v>
      </c>
      <c r="CB106" s="517">
        <f t="shared" si="111"/>
        <v>0.59718670076726343</v>
      </c>
      <c r="CC106" s="514">
        <v>1402</v>
      </c>
      <c r="CD106" s="515">
        <v>1065</v>
      </c>
      <c r="CE106" s="515">
        <v>680</v>
      </c>
      <c r="CF106" s="515">
        <v>403</v>
      </c>
      <c r="CG106" s="515">
        <v>318</v>
      </c>
      <c r="CH106" s="516">
        <f t="shared" si="142"/>
        <v>0.37840375586854458</v>
      </c>
      <c r="CI106" s="517">
        <f t="shared" si="143"/>
        <v>0.59264705882352942</v>
      </c>
      <c r="CJ106" s="514">
        <v>1603</v>
      </c>
      <c r="CK106" s="515">
        <v>1241</v>
      </c>
      <c r="CL106" s="515">
        <v>998</v>
      </c>
      <c r="CM106" s="515">
        <v>478</v>
      </c>
      <c r="CN106" s="515">
        <v>351</v>
      </c>
      <c r="CO106" s="516">
        <f t="shared" si="144"/>
        <v>0.38517324738114422</v>
      </c>
      <c r="CP106" s="516">
        <f t="shared" si="145"/>
        <v>0.47895791583166331</v>
      </c>
      <c r="CQ106" s="516">
        <v>0.38517324738114422</v>
      </c>
      <c r="CR106" s="517">
        <v>0.47895791583166331</v>
      </c>
      <c r="CS106" s="514">
        <v>1520</v>
      </c>
      <c r="CT106" s="515">
        <v>1145</v>
      </c>
      <c r="CU106" s="515">
        <v>852</v>
      </c>
      <c r="CV106" s="515">
        <v>444</v>
      </c>
      <c r="CW106" s="515">
        <v>312</v>
      </c>
      <c r="CX106" s="516">
        <f t="shared" si="124"/>
        <v>0.38777292576419214</v>
      </c>
      <c r="CY106" s="516">
        <f t="shared" si="125"/>
        <v>0.52112676056338025</v>
      </c>
      <c r="CZ106" s="516">
        <v>0.38777292576419214</v>
      </c>
      <c r="DA106" s="517">
        <v>0.52112676056338025</v>
      </c>
      <c r="DB106" s="514">
        <v>1502</v>
      </c>
      <c r="DC106" s="515">
        <v>1137</v>
      </c>
      <c r="DD106" s="515">
        <v>925</v>
      </c>
      <c r="DE106" s="515">
        <v>512</v>
      </c>
      <c r="DF106" s="515">
        <v>345</v>
      </c>
      <c r="DG106" s="516">
        <f t="shared" si="126"/>
        <v>0.45030782761653476</v>
      </c>
      <c r="DH106" s="516">
        <f t="shared" si="127"/>
        <v>0.55351351351351352</v>
      </c>
      <c r="DI106" s="516">
        <v>0.45030782761653476</v>
      </c>
      <c r="DJ106" s="517">
        <v>0.55351351351351352</v>
      </c>
    </row>
    <row r="107" spans="1:114" s="2" customFormat="1" x14ac:dyDescent="0.25">
      <c r="A107" s="511" t="s">
        <v>312</v>
      </c>
      <c r="B107" s="512" t="s">
        <v>318</v>
      </c>
      <c r="C107" s="513" t="s">
        <v>319</v>
      </c>
      <c r="D107" s="514">
        <v>3258</v>
      </c>
      <c r="E107" s="515">
        <v>2923</v>
      </c>
      <c r="F107" s="515">
        <v>2418</v>
      </c>
      <c r="G107" s="515">
        <v>442</v>
      </c>
      <c r="H107" s="515">
        <v>397</v>
      </c>
      <c r="I107" s="516">
        <f t="shared" si="92"/>
        <v>0.15121450564488539</v>
      </c>
      <c r="J107" s="517">
        <f t="shared" si="93"/>
        <v>0.18279569892473119</v>
      </c>
      <c r="K107" s="514">
        <v>2641</v>
      </c>
      <c r="L107" s="515">
        <v>2400</v>
      </c>
      <c r="M107" s="515">
        <v>2217</v>
      </c>
      <c r="N107" s="515">
        <v>504</v>
      </c>
      <c r="O107" s="515">
        <v>303</v>
      </c>
      <c r="P107" s="516">
        <f t="shared" si="94"/>
        <v>0.21</v>
      </c>
      <c r="Q107" s="517">
        <f t="shared" si="95"/>
        <v>0.2273342354533153</v>
      </c>
      <c r="R107" s="514">
        <v>2634</v>
      </c>
      <c r="S107" s="515">
        <v>2372</v>
      </c>
      <c r="T107" s="515">
        <v>2160</v>
      </c>
      <c r="U107" s="515">
        <v>549</v>
      </c>
      <c r="V107" s="515">
        <v>356</v>
      </c>
      <c r="W107" s="516">
        <f t="shared" si="90"/>
        <v>0.23145025295109611</v>
      </c>
      <c r="X107" s="517">
        <f t="shared" si="91"/>
        <v>0.25416666666666665</v>
      </c>
      <c r="Y107" s="514">
        <v>328</v>
      </c>
      <c r="Z107" s="515">
        <v>324</v>
      </c>
      <c r="AA107" s="515">
        <v>278</v>
      </c>
      <c r="AB107" s="515">
        <v>193</v>
      </c>
      <c r="AC107" s="515">
        <v>124</v>
      </c>
      <c r="AD107" s="516">
        <f t="shared" si="96"/>
        <v>0.59567901234567899</v>
      </c>
      <c r="AE107" s="517">
        <f t="shared" si="97"/>
        <v>0.69424460431654678</v>
      </c>
      <c r="AF107" s="514">
        <v>1177</v>
      </c>
      <c r="AG107" s="515">
        <v>1072</v>
      </c>
      <c r="AH107" s="515">
        <v>1002</v>
      </c>
      <c r="AI107" s="515">
        <v>406</v>
      </c>
      <c r="AJ107" s="515">
        <v>334</v>
      </c>
      <c r="AK107" s="516">
        <f t="shared" si="134"/>
        <v>0.3787313432835821</v>
      </c>
      <c r="AL107" s="517">
        <f t="shared" si="135"/>
        <v>0.40518962075848303</v>
      </c>
      <c r="AM107" s="514">
        <v>1505</v>
      </c>
      <c r="AN107" s="515">
        <v>1364</v>
      </c>
      <c r="AO107" s="515">
        <v>1279</v>
      </c>
      <c r="AP107" s="515">
        <v>631</v>
      </c>
      <c r="AQ107" s="515">
        <v>432</v>
      </c>
      <c r="AR107" s="516">
        <f t="shared" si="136"/>
        <v>0.46260997067448678</v>
      </c>
      <c r="AS107" s="517">
        <f t="shared" si="137"/>
        <v>0.49335418295543393</v>
      </c>
      <c r="AT107" s="514">
        <v>1605</v>
      </c>
      <c r="AU107" s="515">
        <v>1466</v>
      </c>
      <c r="AV107" s="515">
        <v>1466</v>
      </c>
      <c r="AW107" s="515">
        <v>559</v>
      </c>
      <c r="AX107" s="515">
        <v>334</v>
      </c>
      <c r="AY107" s="516">
        <f t="shared" si="138"/>
        <v>0.38130968622100953</v>
      </c>
      <c r="AZ107" s="517">
        <f t="shared" si="139"/>
        <v>0.38130968622100953</v>
      </c>
      <c r="BA107" s="514">
        <v>1568</v>
      </c>
      <c r="BB107" s="515">
        <v>1406</v>
      </c>
      <c r="BC107" s="515">
        <v>1339</v>
      </c>
      <c r="BD107" s="515">
        <v>527</v>
      </c>
      <c r="BE107" s="515">
        <v>331</v>
      </c>
      <c r="BF107" s="516">
        <f t="shared" si="140"/>
        <v>0.37482219061166427</v>
      </c>
      <c r="BG107" s="517">
        <f t="shared" si="141"/>
        <v>0.39357729648991785</v>
      </c>
      <c r="BH107" s="514">
        <v>1339</v>
      </c>
      <c r="BI107" s="515">
        <v>1218</v>
      </c>
      <c r="BJ107" s="515">
        <v>1168</v>
      </c>
      <c r="BK107" s="515">
        <v>684</v>
      </c>
      <c r="BL107" s="515">
        <v>367</v>
      </c>
      <c r="BM107" s="516">
        <f t="shared" si="106"/>
        <v>0.56157635467980294</v>
      </c>
      <c r="BN107" s="517">
        <f t="shared" si="107"/>
        <v>0.58561643835616439</v>
      </c>
      <c r="BO107" s="514">
        <v>1184</v>
      </c>
      <c r="BP107" s="515">
        <v>1082</v>
      </c>
      <c r="BQ107" s="515">
        <v>1030</v>
      </c>
      <c r="BR107" s="515">
        <v>734</v>
      </c>
      <c r="BS107" s="515">
        <v>404</v>
      </c>
      <c r="BT107" s="516">
        <f t="shared" si="108"/>
        <v>0.67837338262476898</v>
      </c>
      <c r="BU107" s="517">
        <f t="shared" si="109"/>
        <v>0.71262135922330094</v>
      </c>
      <c r="BV107" s="514">
        <v>1208</v>
      </c>
      <c r="BW107" s="515">
        <v>1116</v>
      </c>
      <c r="BX107" s="515">
        <v>1061</v>
      </c>
      <c r="BY107" s="515">
        <v>750</v>
      </c>
      <c r="BZ107" s="515">
        <v>401</v>
      </c>
      <c r="CA107" s="516">
        <f t="shared" si="110"/>
        <v>0.67204301075268813</v>
      </c>
      <c r="CB107" s="517">
        <f t="shared" si="111"/>
        <v>0.70688030160226201</v>
      </c>
      <c r="CC107" s="514">
        <v>1247</v>
      </c>
      <c r="CD107" s="515">
        <v>1122</v>
      </c>
      <c r="CE107" s="515">
        <v>1085</v>
      </c>
      <c r="CF107" s="515">
        <v>763</v>
      </c>
      <c r="CG107" s="515">
        <v>428</v>
      </c>
      <c r="CH107" s="516">
        <f t="shared" si="142"/>
        <v>0.68003565062388593</v>
      </c>
      <c r="CI107" s="517">
        <f t="shared" si="143"/>
        <v>0.70322580645161292</v>
      </c>
      <c r="CJ107" s="514">
        <v>1238</v>
      </c>
      <c r="CK107" s="515">
        <v>1114</v>
      </c>
      <c r="CL107" s="515">
        <v>1114</v>
      </c>
      <c r="CM107" s="515">
        <v>741</v>
      </c>
      <c r="CN107" s="515">
        <v>437</v>
      </c>
      <c r="CO107" s="516">
        <f t="shared" si="144"/>
        <v>0.66517055655296231</v>
      </c>
      <c r="CP107" s="516">
        <f t="shared" si="145"/>
        <v>0.66517055655296231</v>
      </c>
      <c r="CQ107" s="516">
        <v>0.66517055655296231</v>
      </c>
      <c r="CR107" s="517">
        <v>0.66517055655296231</v>
      </c>
      <c r="CS107" s="514">
        <v>1237</v>
      </c>
      <c r="CT107" s="515">
        <v>1118</v>
      </c>
      <c r="CU107" s="515">
        <v>1076</v>
      </c>
      <c r="CV107" s="515">
        <v>779</v>
      </c>
      <c r="CW107" s="515">
        <v>363</v>
      </c>
      <c r="CX107" s="516">
        <f t="shared" si="124"/>
        <v>0.69677996422182464</v>
      </c>
      <c r="CY107" s="516">
        <f t="shared" si="125"/>
        <v>0.72397769516728627</v>
      </c>
      <c r="CZ107" s="516">
        <v>0.69677996422182464</v>
      </c>
      <c r="DA107" s="517">
        <v>0.72397769516728627</v>
      </c>
      <c r="DB107" s="514">
        <v>1344</v>
      </c>
      <c r="DC107" s="515">
        <v>1208</v>
      </c>
      <c r="DD107" s="515">
        <v>1175</v>
      </c>
      <c r="DE107" s="515">
        <v>855</v>
      </c>
      <c r="DF107" s="515">
        <v>480</v>
      </c>
      <c r="DG107" s="516">
        <f t="shared" si="126"/>
        <v>0.70778145695364236</v>
      </c>
      <c r="DH107" s="516">
        <f t="shared" si="127"/>
        <v>0.72765957446808516</v>
      </c>
      <c r="DI107" s="516">
        <v>0.70778145695364236</v>
      </c>
      <c r="DJ107" s="517">
        <v>0.72765957446808516</v>
      </c>
    </row>
    <row r="108" spans="1:114" s="2" customFormat="1" x14ac:dyDescent="0.25">
      <c r="A108" s="511" t="s">
        <v>312</v>
      </c>
      <c r="B108" s="512" t="s">
        <v>320</v>
      </c>
      <c r="C108" s="518" t="s">
        <v>321</v>
      </c>
      <c r="D108" s="514">
        <v>3617</v>
      </c>
      <c r="E108" s="515">
        <v>2781</v>
      </c>
      <c r="F108" s="515">
        <v>2125</v>
      </c>
      <c r="G108" s="515">
        <v>1223</v>
      </c>
      <c r="H108" s="515">
        <v>957</v>
      </c>
      <c r="I108" s="516">
        <f t="shared" si="92"/>
        <v>0.43976986695433296</v>
      </c>
      <c r="J108" s="517">
        <f t="shared" si="93"/>
        <v>0.57552941176470584</v>
      </c>
      <c r="K108" s="514">
        <v>3007</v>
      </c>
      <c r="L108" s="515">
        <v>2306</v>
      </c>
      <c r="M108" s="515">
        <v>1750</v>
      </c>
      <c r="N108" s="515">
        <v>1066</v>
      </c>
      <c r="O108" s="515">
        <v>816</v>
      </c>
      <c r="P108" s="516">
        <f t="shared" si="94"/>
        <v>0.46227233304423243</v>
      </c>
      <c r="Q108" s="517">
        <f t="shared" si="95"/>
        <v>0.6091428571428571</v>
      </c>
      <c r="R108" s="514">
        <v>2460</v>
      </c>
      <c r="S108" s="515">
        <v>1903</v>
      </c>
      <c r="T108" s="515">
        <v>1525</v>
      </c>
      <c r="U108" s="515">
        <v>1235</v>
      </c>
      <c r="V108" s="515">
        <v>957</v>
      </c>
      <c r="W108" s="516">
        <f t="shared" si="90"/>
        <v>0.64897530215449295</v>
      </c>
      <c r="X108" s="517">
        <f t="shared" si="91"/>
        <v>0.80983606557377052</v>
      </c>
      <c r="Y108" s="514">
        <v>2250</v>
      </c>
      <c r="Z108" s="515">
        <v>1790</v>
      </c>
      <c r="AA108" s="515">
        <v>1334</v>
      </c>
      <c r="AB108" s="515">
        <v>1135</v>
      </c>
      <c r="AC108" s="515">
        <v>904</v>
      </c>
      <c r="AD108" s="516">
        <f t="shared" si="96"/>
        <v>0.63407821229050276</v>
      </c>
      <c r="AE108" s="517">
        <f t="shared" si="97"/>
        <v>0.85082458770614688</v>
      </c>
      <c r="AF108" s="514">
        <v>2052</v>
      </c>
      <c r="AG108" s="515">
        <v>1618</v>
      </c>
      <c r="AH108" s="515">
        <v>1189</v>
      </c>
      <c r="AI108" s="515">
        <v>743</v>
      </c>
      <c r="AJ108" s="515">
        <v>575</v>
      </c>
      <c r="AK108" s="516">
        <f t="shared" si="134"/>
        <v>0.45920889987639063</v>
      </c>
      <c r="AL108" s="517">
        <f t="shared" si="135"/>
        <v>0.6248948696383515</v>
      </c>
      <c r="AM108" s="514">
        <v>1404</v>
      </c>
      <c r="AN108" s="515">
        <v>1172</v>
      </c>
      <c r="AO108" s="515">
        <v>943</v>
      </c>
      <c r="AP108" s="515">
        <v>703</v>
      </c>
      <c r="AQ108" s="515">
        <v>527</v>
      </c>
      <c r="AR108" s="516">
        <f t="shared" si="136"/>
        <v>0.59982935153583616</v>
      </c>
      <c r="AS108" s="517">
        <f t="shared" si="137"/>
        <v>0.74549310710498407</v>
      </c>
      <c r="AT108" s="514">
        <v>1265</v>
      </c>
      <c r="AU108" s="515">
        <v>1054</v>
      </c>
      <c r="AV108" s="515">
        <v>866</v>
      </c>
      <c r="AW108" s="515">
        <v>705</v>
      </c>
      <c r="AX108" s="515">
        <v>547</v>
      </c>
      <c r="AY108" s="516">
        <f t="shared" si="138"/>
        <v>0.66888045540796959</v>
      </c>
      <c r="AZ108" s="517">
        <f t="shared" si="139"/>
        <v>0.81408775981524251</v>
      </c>
      <c r="BA108" s="514">
        <v>1181</v>
      </c>
      <c r="BB108" s="515">
        <v>986</v>
      </c>
      <c r="BC108" s="515">
        <v>933</v>
      </c>
      <c r="BD108" s="515">
        <v>734</v>
      </c>
      <c r="BE108" s="515">
        <v>554</v>
      </c>
      <c r="BF108" s="516">
        <f t="shared" si="140"/>
        <v>0.744421906693712</v>
      </c>
      <c r="BG108" s="517">
        <f t="shared" si="141"/>
        <v>0.78670953912111463</v>
      </c>
      <c r="BH108" s="514">
        <v>1568</v>
      </c>
      <c r="BI108" s="515">
        <v>1227</v>
      </c>
      <c r="BJ108" s="515">
        <v>1227</v>
      </c>
      <c r="BK108" s="515">
        <v>804</v>
      </c>
      <c r="BL108" s="515">
        <v>513</v>
      </c>
      <c r="BM108" s="516">
        <f t="shared" si="106"/>
        <v>0.65525672371638144</v>
      </c>
      <c r="BN108" s="517">
        <f t="shared" si="107"/>
        <v>0.65525672371638144</v>
      </c>
      <c r="BO108" s="514">
        <v>993</v>
      </c>
      <c r="BP108" s="515">
        <v>826</v>
      </c>
      <c r="BQ108" s="515">
        <v>826</v>
      </c>
      <c r="BR108" s="515">
        <v>620</v>
      </c>
      <c r="BS108" s="515">
        <v>442</v>
      </c>
      <c r="BT108" s="516">
        <f t="shared" si="108"/>
        <v>0.75060532687651327</v>
      </c>
      <c r="BU108" s="517">
        <f t="shared" si="109"/>
        <v>0.75060532687651327</v>
      </c>
      <c r="BV108" s="514">
        <v>1194</v>
      </c>
      <c r="BW108" s="515">
        <v>978</v>
      </c>
      <c r="BX108" s="515">
        <v>978</v>
      </c>
      <c r="BY108" s="515">
        <v>734</v>
      </c>
      <c r="BZ108" s="515">
        <v>570</v>
      </c>
      <c r="CA108" s="516">
        <f t="shared" si="110"/>
        <v>0.75051124744376274</v>
      </c>
      <c r="CB108" s="517">
        <f t="shared" si="111"/>
        <v>0.75051124744376274</v>
      </c>
      <c r="CC108" s="514">
        <v>1357</v>
      </c>
      <c r="CD108" s="515">
        <v>1128</v>
      </c>
      <c r="CE108" s="515">
        <v>1128</v>
      </c>
      <c r="CF108" s="515">
        <v>831</v>
      </c>
      <c r="CG108" s="515">
        <v>656</v>
      </c>
      <c r="CH108" s="516">
        <f t="shared" si="142"/>
        <v>0.73670212765957444</v>
      </c>
      <c r="CI108" s="517">
        <f t="shared" si="143"/>
        <v>0.73670212765957444</v>
      </c>
      <c r="CJ108" s="514">
        <v>1161</v>
      </c>
      <c r="CK108" s="515">
        <v>955</v>
      </c>
      <c r="CL108" s="515">
        <v>876</v>
      </c>
      <c r="CM108" s="515">
        <v>575</v>
      </c>
      <c r="CN108" s="515">
        <v>485</v>
      </c>
      <c r="CO108" s="516">
        <f t="shared" si="144"/>
        <v>0.60209424083769636</v>
      </c>
      <c r="CP108" s="516">
        <f t="shared" si="145"/>
        <v>0.65639269406392697</v>
      </c>
      <c r="CQ108" s="516">
        <v>0.60209424083769636</v>
      </c>
      <c r="CR108" s="517">
        <v>0.65639269406392697</v>
      </c>
      <c r="CS108" s="514">
        <v>1363</v>
      </c>
      <c r="CT108" s="515">
        <v>1096</v>
      </c>
      <c r="CU108" s="515">
        <v>1001</v>
      </c>
      <c r="CV108" s="515">
        <v>794</v>
      </c>
      <c r="CW108" s="515">
        <v>602</v>
      </c>
      <c r="CX108" s="516">
        <f t="shared" si="124"/>
        <v>0.72445255474452552</v>
      </c>
      <c r="CY108" s="516">
        <f t="shared" si="125"/>
        <v>0.79320679320679321</v>
      </c>
      <c r="CZ108" s="516">
        <v>0.72445255474452552</v>
      </c>
      <c r="DA108" s="517">
        <v>0.79320679320679321</v>
      </c>
      <c r="DB108" s="514">
        <v>1585</v>
      </c>
      <c r="DC108" s="515">
        <v>1237</v>
      </c>
      <c r="DD108" s="515">
        <v>1006</v>
      </c>
      <c r="DE108" s="515">
        <v>814</v>
      </c>
      <c r="DF108" s="515">
        <v>603</v>
      </c>
      <c r="DG108" s="516">
        <f t="shared" si="126"/>
        <v>0.6580436540016168</v>
      </c>
      <c r="DH108" s="516">
        <f t="shared" si="127"/>
        <v>0.80914512922465209</v>
      </c>
      <c r="DI108" s="516">
        <v>0.6580436540016168</v>
      </c>
      <c r="DJ108" s="517">
        <v>0.80914512922465209</v>
      </c>
    </row>
    <row r="109" spans="1:114" s="2" customFormat="1" x14ac:dyDescent="0.25">
      <c r="A109" s="511" t="s">
        <v>312</v>
      </c>
      <c r="B109" s="512">
        <v>23410</v>
      </c>
      <c r="C109" s="518" t="s">
        <v>549</v>
      </c>
      <c r="D109" s="514"/>
      <c r="E109" s="515"/>
      <c r="F109" s="515"/>
      <c r="G109" s="515"/>
      <c r="H109" s="515"/>
      <c r="I109" s="516"/>
      <c r="J109" s="517"/>
      <c r="K109" s="514" t="s">
        <v>67</v>
      </c>
      <c r="L109" s="515" t="s">
        <v>67</v>
      </c>
      <c r="M109" s="515" t="s">
        <v>67</v>
      </c>
      <c r="N109" s="515" t="s">
        <v>67</v>
      </c>
      <c r="O109" s="515" t="s">
        <v>67</v>
      </c>
      <c r="P109" s="516" t="s">
        <v>67</v>
      </c>
      <c r="Q109" s="517" t="s">
        <v>67</v>
      </c>
      <c r="R109" s="514" t="s">
        <v>67</v>
      </c>
      <c r="S109" s="515" t="s">
        <v>67</v>
      </c>
      <c r="T109" s="515" t="s">
        <v>67</v>
      </c>
      <c r="U109" s="515" t="s">
        <v>67</v>
      </c>
      <c r="V109" s="515" t="s">
        <v>67</v>
      </c>
      <c r="W109" s="516" t="s">
        <v>67</v>
      </c>
      <c r="X109" s="517" t="s">
        <v>67</v>
      </c>
      <c r="Y109" s="514" t="s">
        <v>67</v>
      </c>
      <c r="Z109" s="515" t="s">
        <v>67</v>
      </c>
      <c r="AA109" s="515" t="s">
        <v>67</v>
      </c>
      <c r="AB109" s="515" t="s">
        <v>67</v>
      </c>
      <c r="AC109" s="515" t="s">
        <v>67</v>
      </c>
      <c r="AD109" s="516" t="s">
        <v>67</v>
      </c>
      <c r="AE109" s="517" t="s">
        <v>67</v>
      </c>
      <c r="AF109" s="514">
        <v>574</v>
      </c>
      <c r="AG109" s="515">
        <v>460</v>
      </c>
      <c r="AH109" s="515">
        <v>407</v>
      </c>
      <c r="AI109" s="515">
        <v>184</v>
      </c>
      <c r="AJ109" s="515">
        <v>161</v>
      </c>
      <c r="AK109" s="516">
        <f t="shared" ref="AK109" si="146">AI109/AG109</f>
        <v>0.4</v>
      </c>
      <c r="AL109" s="517">
        <f t="shared" ref="AL109" si="147">AI109/AH109</f>
        <v>0.45208845208845211</v>
      </c>
      <c r="AM109" s="514">
        <v>645</v>
      </c>
      <c r="AN109" s="515">
        <v>515</v>
      </c>
      <c r="AO109" s="515">
        <v>474</v>
      </c>
      <c r="AP109" s="515">
        <v>134</v>
      </c>
      <c r="AQ109" s="515">
        <v>103</v>
      </c>
      <c r="AR109" s="516">
        <f t="shared" si="136"/>
        <v>0.26019417475728157</v>
      </c>
      <c r="AS109" s="517">
        <f t="shared" si="137"/>
        <v>0.28270042194092826</v>
      </c>
      <c r="AT109" s="514">
        <v>581</v>
      </c>
      <c r="AU109" s="515">
        <v>458</v>
      </c>
      <c r="AV109" s="515">
        <v>421</v>
      </c>
      <c r="AW109" s="515">
        <v>153</v>
      </c>
      <c r="AX109" s="515">
        <v>116</v>
      </c>
      <c r="AY109" s="516">
        <f t="shared" si="138"/>
        <v>0.33406113537117904</v>
      </c>
      <c r="AZ109" s="517">
        <f t="shared" si="139"/>
        <v>0.36342042755344417</v>
      </c>
      <c r="BA109" s="514">
        <v>552</v>
      </c>
      <c r="BB109" s="515">
        <v>431</v>
      </c>
      <c r="BC109" s="515">
        <v>378</v>
      </c>
      <c r="BD109" s="515">
        <v>153</v>
      </c>
      <c r="BE109" s="515">
        <v>124</v>
      </c>
      <c r="BF109" s="516">
        <f t="shared" si="140"/>
        <v>0.35498839907192575</v>
      </c>
      <c r="BG109" s="517">
        <f t="shared" si="141"/>
        <v>0.40476190476190477</v>
      </c>
      <c r="BH109" s="514">
        <v>598</v>
      </c>
      <c r="BI109" s="515">
        <v>443</v>
      </c>
      <c r="BJ109" s="515">
        <v>393</v>
      </c>
      <c r="BK109" s="515">
        <v>164</v>
      </c>
      <c r="BL109" s="515">
        <v>132</v>
      </c>
      <c r="BM109" s="516">
        <f t="shared" si="106"/>
        <v>0.37020316027088035</v>
      </c>
      <c r="BN109" s="517">
        <f t="shared" si="107"/>
        <v>0.41730279898218831</v>
      </c>
      <c r="BO109" s="514">
        <v>445</v>
      </c>
      <c r="BP109" s="515">
        <v>445</v>
      </c>
      <c r="BQ109" s="515">
        <v>406</v>
      </c>
      <c r="BR109" s="515">
        <v>178</v>
      </c>
      <c r="BS109" s="515">
        <v>143</v>
      </c>
      <c r="BT109" s="516">
        <f t="shared" si="108"/>
        <v>0.4</v>
      </c>
      <c r="BU109" s="517">
        <f t="shared" si="109"/>
        <v>0.43842364532019706</v>
      </c>
      <c r="BV109" s="514">
        <v>494</v>
      </c>
      <c r="BW109" s="515">
        <v>494</v>
      </c>
      <c r="BX109" s="515">
        <v>477</v>
      </c>
      <c r="BY109" s="515">
        <v>184</v>
      </c>
      <c r="BZ109" s="515">
        <v>154</v>
      </c>
      <c r="CA109" s="516">
        <f t="shared" si="110"/>
        <v>0.37246963562753038</v>
      </c>
      <c r="CB109" s="517">
        <f t="shared" si="111"/>
        <v>0.38574423480083858</v>
      </c>
      <c r="CC109" s="514">
        <v>506</v>
      </c>
      <c r="CD109" s="515">
        <v>506</v>
      </c>
      <c r="CE109" s="515">
        <v>481</v>
      </c>
      <c r="CF109" s="515">
        <v>191</v>
      </c>
      <c r="CG109" s="515">
        <v>153</v>
      </c>
      <c r="CH109" s="516">
        <f t="shared" si="142"/>
        <v>0.37747035573122528</v>
      </c>
      <c r="CI109" s="517">
        <f t="shared" si="143"/>
        <v>0.39708939708939711</v>
      </c>
      <c r="CJ109" s="514">
        <v>533</v>
      </c>
      <c r="CK109" s="515">
        <v>531</v>
      </c>
      <c r="CL109" s="515">
        <v>522</v>
      </c>
      <c r="CM109" s="515">
        <v>188</v>
      </c>
      <c r="CN109" s="515">
        <v>152</v>
      </c>
      <c r="CO109" s="516">
        <f t="shared" si="144"/>
        <v>0.35404896421845572</v>
      </c>
      <c r="CP109" s="516">
        <f t="shared" si="145"/>
        <v>0.36015325670498083</v>
      </c>
      <c r="CQ109" s="516">
        <v>0.35404896421845572</v>
      </c>
      <c r="CR109" s="517">
        <v>0.36015325670498083</v>
      </c>
      <c r="CS109" s="514">
        <v>593</v>
      </c>
      <c r="CT109" s="515">
        <v>592</v>
      </c>
      <c r="CU109" s="515">
        <v>590</v>
      </c>
      <c r="CV109" s="515">
        <v>175</v>
      </c>
      <c r="CW109" s="515">
        <v>132</v>
      </c>
      <c r="CX109" s="516">
        <f t="shared" si="124"/>
        <v>0.29560810810810811</v>
      </c>
      <c r="CY109" s="516">
        <f t="shared" si="125"/>
        <v>0.29661016949152541</v>
      </c>
      <c r="CZ109" s="516">
        <v>0.29560810810810811</v>
      </c>
      <c r="DA109" s="517">
        <v>0.29661016949152541</v>
      </c>
      <c r="DB109" s="514">
        <v>675</v>
      </c>
      <c r="DC109" s="515">
        <v>675</v>
      </c>
      <c r="DD109" s="515">
        <v>649</v>
      </c>
      <c r="DE109" s="515">
        <v>199</v>
      </c>
      <c r="DF109" s="515">
        <v>156</v>
      </c>
      <c r="DG109" s="516">
        <f t="shared" si="126"/>
        <v>0.29481481481481481</v>
      </c>
      <c r="DH109" s="516">
        <f t="shared" si="127"/>
        <v>0.30662557781201849</v>
      </c>
      <c r="DI109" s="516">
        <v>0.29481481481481481</v>
      </c>
      <c r="DJ109" s="517">
        <v>0.30662557781201849</v>
      </c>
    </row>
    <row r="110" spans="1:114" s="2" customFormat="1" x14ac:dyDescent="0.25">
      <c r="A110" s="511" t="s">
        <v>312</v>
      </c>
      <c r="B110" s="512" t="s">
        <v>322</v>
      </c>
      <c r="C110" s="513" t="s">
        <v>323</v>
      </c>
      <c r="D110" s="514">
        <v>3657</v>
      </c>
      <c r="E110" s="515">
        <v>2717</v>
      </c>
      <c r="F110" s="515">
        <v>2466</v>
      </c>
      <c r="G110" s="515">
        <v>1478</v>
      </c>
      <c r="H110" s="515">
        <v>958</v>
      </c>
      <c r="I110" s="516">
        <f t="shared" si="92"/>
        <v>0.54398233345601765</v>
      </c>
      <c r="J110" s="517">
        <f t="shared" si="93"/>
        <v>0.59935117599351173</v>
      </c>
      <c r="K110" s="514">
        <v>3990</v>
      </c>
      <c r="L110" s="515">
        <v>2914</v>
      </c>
      <c r="M110" s="515">
        <v>2643</v>
      </c>
      <c r="N110" s="515">
        <v>1054</v>
      </c>
      <c r="O110" s="515">
        <v>741</v>
      </c>
      <c r="P110" s="516">
        <f t="shared" si="94"/>
        <v>0.36170212765957449</v>
      </c>
      <c r="Q110" s="517">
        <f t="shared" si="95"/>
        <v>0.39878925463488463</v>
      </c>
      <c r="R110" s="514">
        <v>3466</v>
      </c>
      <c r="S110" s="515">
        <v>2725</v>
      </c>
      <c r="T110" s="515">
        <v>2506</v>
      </c>
      <c r="U110" s="515">
        <v>901</v>
      </c>
      <c r="V110" s="515">
        <v>730</v>
      </c>
      <c r="W110" s="516">
        <f t="shared" si="90"/>
        <v>0.33064220183486237</v>
      </c>
      <c r="X110" s="517">
        <f t="shared" si="91"/>
        <v>0.35953711093375895</v>
      </c>
      <c r="Y110" s="514">
        <v>3543</v>
      </c>
      <c r="Z110" s="515">
        <v>2811</v>
      </c>
      <c r="AA110" s="515">
        <v>2269</v>
      </c>
      <c r="AB110" s="515">
        <v>1188</v>
      </c>
      <c r="AC110" s="515">
        <v>906</v>
      </c>
      <c r="AD110" s="516">
        <f t="shared" si="96"/>
        <v>0.42262540021344719</v>
      </c>
      <c r="AE110" s="517">
        <f t="shared" si="97"/>
        <v>0.52357866901718819</v>
      </c>
      <c r="AF110" s="514">
        <v>3374</v>
      </c>
      <c r="AG110" s="515">
        <v>2690</v>
      </c>
      <c r="AH110" s="515">
        <v>2099</v>
      </c>
      <c r="AI110" s="515">
        <v>833</v>
      </c>
      <c r="AJ110" s="515">
        <v>775</v>
      </c>
      <c r="AK110" s="516">
        <f t="shared" ref="AK110:AK130" si="148">AI110/AG110</f>
        <v>0.30966542750929366</v>
      </c>
      <c r="AL110" s="517">
        <f t="shared" ref="AL110:AL130" si="149">AI110/AH110</f>
        <v>0.39685564554549785</v>
      </c>
      <c r="AM110" s="514">
        <v>3392</v>
      </c>
      <c r="AN110" s="515">
        <v>2821</v>
      </c>
      <c r="AO110" s="515">
        <v>2100</v>
      </c>
      <c r="AP110" s="515">
        <v>890</v>
      </c>
      <c r="AQ110" s="515">
        <v>703</v>
      </c>
      <c r="AR110" s="516">
        <f t="shared" si="136"/>
        <v>0.31549096065225096</v>
      </c>
      <c r="AS110" s="517">
        <f t="shared" si="137"/>
        <v>0.4238095238095238</v>
      </c>
      <c r="AT110" s="514">
        <v>2780</v>
      </c>
      <c r="AU110" s="515">
        <v>2118</v>
      </c>
      <c r="AV110" s="515">
        <v>1651</v>
      </c>
      <c r="AW110" s="515">
        <v>739</v>
      </c>
      <c r="AX110" s="515">
        <v>576</v>
      </c>
      <c r="AY110" s="516">
        <f t="shared" si="138"/>
        <v>0.34891406987724266</v>
      </c>
      <c r="AZ110" s="517">
        <f t="shared" si="139"/>
        <v>0.4476075105996366</v>
      </c>
      <c r="BA110" s="514">
        <v>2789</v>
      </c>
      <c r="BB110" s="515">
        <v>2220</v>
      </c>
      <c r="BC110" s="515">
        <v>1588</v>
      </c>
      <c r="BD110" s="515">
        <v>718</v>
      </c>
      <c r="BE110" s="515">
        <v>561</v>
      </c>
      <c r="BF110" s="516">
        <f t="shared" si="140"/>
        <v>0.32342342342342345</v>
      </c>
      <c r="BG110" s="517">
        <f t="shared" si="141"/>
        <v>0.45214105793450882</v>
      </c>
      <c r="BH110" s="514">
        <v>1898</v>
      </c>
      <c r="BI110" s="515">
        <v>1563</v>
      </c>
      <c r="BJ110" s="515">
        <v>1154</v>
      </c>
      <c r="BK110" s="515">
        <v>876</v>
      </c>
      <c r="BL110" s="515">
        <v>645</v>
      </c>
      <c r="BM110" s="516">
        <f t="shared" si="106"/>
        <v>0.56046065259117084</v>
      </c>
      <c r="BN110" s="517">
        <f t="shared" si="107"/>
        <v>0.75909878682842291</v>
      </c>
      <c r="BO110" s="514">
        <v>1967</v>
      </c>
      <c r="BP110" s="515">
        <v>1574</v>
      </c>
      <c r="BQ110" s="515">
        <v>1182</v>
      </c>
      <c r="BR110" s="515">
        <v>910</v>
      </c>
      <c r="BS110" s="515">
        <v>656</v>
      </c>
      <c r="BT110" s="516">
        <f t="shared" si="108"/>
        <v>0.57814485387547654</v>
      </c>
      <c r="BU110" s="517">
        <f t="shared" si="109"/>
        <v>0.76988155668358715</v>
      </c>
      <c r="BV110" s="514">
        <v>2036</v>
      </c>
      <c r="BW110" s="515">
        <v>1655</v>
      </c>
      <c r="BX110" s="515">
        <v>1241</v>
      </c>
      <c r="BY110" s="515">
        <v>916</v>
      </c>
      <c r="BZ110" s="515">
        <v>648</v>
      </c>
      <c r="CA110" s="516">
        <f t="shared" si="110"/>
        <v>0.55347432024169185</v>
      </c>
      <c r="CB110" s="517">
        <f t="shared" si="111"/>
        <v>0.73811442385173243</v>
      </c>
      <c r="CC110" s="514">
        <v>2250</v>
      </c>
      <c r="CD110" s="515">
        <v>1705</v>
      </c>
      <c r="CE110" s="515">
        <v>1443</v>
      </c>
      <c r="CF110" s="515">
        <v>825</v>
      </c>
      <c r="CG110" s="515">
        <v>589</v>
      </c>
      <c r="CH110" s="516">
        <f t="shared" si="142"/>
        <v>0.4838709677419355</v>
      </c>
      <c r="CI110" s="517">
        <f t="shared" si="143"/>
        <v>0.5717255717255717</v>
      </c>
      <c r="CJ110" s="514">
        <v>2770</v>
      </c>
      <c r="CK110" s="515">
        <v>1959</v>
      </c>
      <c r="CL110" s="515">
        <v>1636</v>
      </c>
      <c r="CM110" s="515">
        <v>879</v>
      </c>
      <c r="CN110" s="515">
        <v>637</v>
      </c>
      <c r="CO110" s="516">
        <f t="shared" si="144"/>
        <v>0.44869831546707506</v>
      </c>
      <c r="CP110" s="516">
        <f t="shared" si="145"/>
        <v>0.53728606356968212</v>
      </c>
      <c r="CQ110" s="516">
        <v>0.44869831546707506</v>
      </c>
      <c r="CR110" s="517">
        <v>0.53728606356968212</v>
      </c>
      <c r="CS110" s="514">
        <v>3239</v>
      </c>
      <c r="CT110" s="515">
        <v>2286</v>
      </c>
      <c r="CU110" s="515">
        <v>1861</v>
      </c>
      <c r="CV110" s="515">
        <v>887</v>
      </c>
      <c r="CW110" s="515">
        <v>639</v>
      </c>
      <c r="CX110" s="516">
        <f t="shared" si="124"/>
        <v>0.38801399825021871</v>
      </c>
      <c r="CY110" s="516">
        <f t="shared" si="125"/>
        <v>0.47662547017732404</v>
      </c>
      <c r="CZ110" s="516">
        <v>0.38801399825021871</v>
      </c>
      <c r="DA110" s="517">
        <v>0.47662547017732404</v>
      </c>
      <c r="DB110" s="514">
        <v>3481</v>
      </c>
      <c r="DC110" s="515">
        <v>2357</v>
      </c>
      <c r="DD110" s="515">
        <v>2023</v>
      </c>
      <c r="DE110" s="515">
        <v>702</v>
      </c>
      <c r="DF110" s="515">
        <v>660</v>
      </c>
      <c r="DG110" s="516">
        <f t="shared" si="126"/>
        <v>0.29783623249893931</v>
      </c>
      <c r="DH110" s="516">
        <f t="shared" si="127"/>
        <v>0.34700939199209097</v>
      </c>
      <c r="DI110" s="516">
        <v>0.29783623249893931</v>
      </c>
      <c r="DJ110" s="517">
        <v>0.34700939199209097</v>
      </c>
    </row>
    <row r="111" spans="1:114" s="2" customFormat="1" x14ac:dyDescent="0.25">
      <c r="A111" s="511" t="s">
        <v>312</v>
      </c>
      <c r="B111" s="512" t="s">
        <v>324</v>
      </c>
      <c r="C111" s="513" t="s">
        <v>325</v>
      </c>
      <c r="D111" s="514">
        <v>2964</v>
      </c>
      <c r="E111" s="515">
        <v>2472</v>
      </c>
      <c r="F111" s="515">
        <v>1921</v>
      </c>
      <c r="G111" s="515">
        <v>1375</v>
      </c>
      <c r="H111" s="515">
        <v>858</v>
      </c>
      <c r="I111" s="516">
        <f t="shared" si="92"/>
        <v>0.55622977346278313</v>
      </c>
      <c r="J111" s="517">
        <f t="shared" si="93"/>
        <v>0.71577303487766786</v>
      </c>
      <c r="K111" s="514">
        <v>2184</v>
      </c>
      <c r="L111" s="515">
        <v>1815</v>
      </c>
      <c r="M111" s="515">
        <v>1385</v>
      </c>
      <c r="N111" s="515">
        <v>1038</v>
      </c>
      <c r="O111" s="515">
        <v>697</v>
      </c>
      <c r="P111" s="516">
        <f t="shared" si="94"/>
        <v>0.57190082644628104</v>
      </c>
      <c r="Q111" s="517">
        <f t="shared" si="95"/>
        <v>0.74945848375451263</v>
      </c>
      <c r="R111" s="514">
        <v>2753</v>
      </c>
      <c r="S111" s="515">
        <v>2057</v>
      </c>
      <c r="T111" s="515">
        <v>1970</v>
      </c>
      <c r="U111" s="515">
        <v>1098</v>
      </c>
      <c r="V111" s="515">
        <v>901</v>
      </c>
      <c r="W111" s="516">
        <f t="shared" si="90"/>
        <v>0.53378706854642688</v>
      </c>
      <c r="X111" s="517">
        <f t="shared" si="91"/>
        <v>0.55736040609137061</v>
      </c>
      <c r="Y111" s="514">
        <v>2646</v>
      </c>
      <c r="Z111" s="515">
        <v>1871</v>
      </c>
      <c r="AA111" s="515">
        <v>1740</v>
      </c>
      <c r="AB111" s="515">
        <v>843</v>
      </c>
      <c r="AC111" s="515">
        <v>674</v>
      </c>
      <c r="AD111" s="516">
        <f t="shared" si="96"/>
        <v>0.45056119722073756</v>
      </c>
      <c r="AE111" s="517">
        <f t="shared" si="97"/>
        <v>0.48448275862068968</v>
      </c>
      <c r="AF111" s="514">
        <v>2173</v>
      </c>
      <c r="AG111" s="515">
        <v>1512</v>
      </c>
      <c r="AH111" s="515">
        <v>1381</v>
      </c>
      <c r="AI111" s="515">
        <v>701</v>
      </c>
      <c r="AJ111" s="515">
        <v>608</v>
      </c>
      <c r="AK111" s="516">
        <f t="shared" si="148"/>
        <v>0.46362433862433861</v>
      </c>
      <c r="AL111" s="517">
        <f t="shared" si="149"/>
        <v>0.50760318609703114</v>
      </c>
      <c r="AM111" s="514">
        <v>1686</v>
      </c>
      <c r="AN111" s="515">
        <v>1192</v>
      </c>
      <c r="AO111" s="515">
        <v>1119</v>
      </c>
      <c r="AP111" s="515">
        <v>626</v>
      </c>
      <c r="AQ111" s="515">
        <v>521</v>
      </c>
      <c r="AR111" s="516">
        <f t="shared" si="136"/>
        <v>0.52516778523489938</v>
      </c>
      <c r="AS111" s="517">
        <f t="shared" si="137"/>
        <v>0.55942806076854334</v>
      </c>
      <c r="AT111" s="514">
        <v>1606</v>
      </c>
      <c r="AU111" s="515">
        <v>1196</v>
      </c>
      <c r="AV111" s="515">
        <v>1129</v>
      </c>
      <c r="AW111" s="515">
        <v>655</v>
      </c>
      <c r="AX111" s="515">
        <v>554</v>
      </c>
      <c r="AY111" s="516">
        <f t="shared" si="138"/>
        <v>0.5476588628762542</v>
      </c>
      <c r="AZ111" s="517">
        <f t="shared" si="139"/>
        <v>0.58015943312666074</v>
      </c>
      <c r="BA111" s="514">
        <v>1414</v>
      </c>
      <c r="BB111" s="515">
        <v>1086</v>
      </c>
      <c r="BC111" s="515">
        <v>1015</v>
      </c>
      <c r="BD111" s="515">
        <v>610</v>
      </c>
      <c r="BE111" s="515">
        <v>497</v>
      </c>
      <c r="BF111" s="516">
        <f t="shared" si="140"/>
        <v>0.56169429097605894</v>
      </c>
      <c r="BG111" s="517">
        <f t="shared" si="141"/>
        <v>0.60098522167487689</v>
      </c>
      <c r="BH111" s="514">
        <v>1493</v>
      </c>
      <c r="BI111" s="515">
        <v>1084</v>
      </c>
      <c r="BJ111" s="515">
        <v>1030</v>
      </c>
      <c r="BK111" s="515">
        <v>648</v>
      </c>
      <c r="BL111" s="515">
        <v>525</v>
      </c>
      <c r="BM111" s="516">
        <f t="shared" si="106"/>
        <v>0.59778597785977861</v>
      </c>
      <c r="BN111" s="517">
        <f t="shared" si="107"/>
        <v>0.62912621359223297</v>
      </c>
      <c r="BO111" s="514">
        <v>1507</v>
      </c>
      <c r="BP111" s="515">
        <v>1128</v>
      </c>
      <c r="BQ111" s="515">
        <v>1094</v>
      </c>
      <c r="BR111" s="515">
        <v>621</v>
      </c>
      <c r="BS111" s="515">
        <v>486</v>
      </c>
      <c r="BT111" s="516">
        <f t="shared" si="108"/>
        <v>0.55053191489361697</v>
      </c>
      <c r="BU111" s="517">
        <f t="shared" si="109"/>
        <v>0.56764168190127973</v>
      </c>
      <c r="BV111" s="514">
        <v>1799</v>
      </c>
      <c r="BW111" s="515">
        <v>1312</v>
      </c>
      <c r="BX111" s="515">
        <v>1246</v>
      </c>
      <c r="BY111" s="515">
        <v>774</v>
      </c>
      <c r="BZ111" s="515">
        <v>639</v>
      </c>
      <c r="CA111" s="516">
        <f t="shared" si="110"/>
        <v>0.58993902439024393</v>
      </c>
      <c r="CB111" s="517">
        <f t="shared" si="111"/>
        <v>0.6211878009630819</v>
      </c>
      <c r="CC111" s="514">
        <v>1871</v>
      </c>
      <c r="CD111" s="515">
        <v>1400</v>
      </c>
      <c r="CE111" s="515">
        <v>1342</v>
      </c>
      <c r="CF111" s="515">
        <v>727</v>
      </c>
      <c r="CG111" s="515">
        <v>551</v>
      </c>
      <c r="CH111" s="516">
        <f t="shared" si="142"/>
        <v>0.51928571428571424</v>
      </c>
      <c r="CI111" s="517">
        <f t="shared" si="143"/>
        <v>0.54172876304023843</v>
      </c>
      <c r="CJ111" s="514">
        <v>2164</v>
      </c>
      <c r="CK111" s="515">
        <v>1574</v>
      </c>
      <c r="CL111" s="515">
        <v>1507</v>
      </c>
      <c r="CM111" s="515">
        <v>747</v>
      </c>
      <c r="CN111" s="515">
        <v>538</v>
      </c>
      <c r="CO111" s="516">
        <f t="shared" si="144"/>
        <v>0.47458703939008895</v>
      </c>
      <c r="CP111" s="516">
        <f t="shared" si="145"/>
        <v>0.49568679495686796</v>
      </c>
      <c r="CQ111" s="516">
        <v>0.47458703939008895</v>
      </c>
      <c r="CR111" s="517">
        <v>0.49568679495686796</v>
      </c>
      <c r="CS111" s="514">
        <v>1865</v>
      </c>
      <c r="CT111" s="515">
        <v>1394</v>
      </c>
      <c r="CU111" s="515">
        <v>1330</v>
      </c>
      <c r="CV111" s="515">
        <v>721</v>
      </c>
      <c r="CW111" s="515">
        <v>536</v>
      </c>
      <c r="CX111" s="516">
        <f t="shared" si="124"/>
        <v>0.51721664275466284</v>
      </c>
      <c r="CY111" s="516">
        <f t="shared" si="125"/>
        <v>0.54210526315789476</v>
      </c>
      <c r="CZ111" s="516">
        <v>0.51721664275466284</v>
      </c>
      <c r="DA111" s="517">
        <v>0.54210526315789476</v>
      </c>
      <c r="DB111" s="514">
        <v>1771</v>
      </c>
      <c r="DC111" s="515">
        <v>1334</v>
      </c>
      <c r="DD111" s="515">
        <v>1297</v>
      </c>
      <c r="DE111" s="515">
        <v>883</v>
      </c>
      <c r="DF111" s="515">
        <v>560</v>
      </c>
      <c r="DG111" s="516">
        <f t="shared" si="126"/>
        <v>0.66191904047976013</v>
      </c>
      <c r="DH111" s="516">
        <f t="shared" si="127"/>
        <v>0.6808018504240555</v>
      </c>
      <c r="DI111" s="516">
        <v>0.66191904047976013</v>
      </c>
      <c r="DJ111" s="517">
        <v>0.6808018504240555</v>
      </c>
    </row>
    <row r="112" spans="1:114" s="2" customFormat="1" x14ac:dyDescent="0.25">
      <c r="A112" s="511" t="s">
        <v>312</v>
      </c>
      <c r="B112" s="512" t="s">
        <v>326</v>
      </c>
      <c r="C112" s="513" t="s">
        <v>327</v>
      </c>
      <c r="D112" s="514">
        <v>2628</v>
      </c>
      <c r="E112" s="515">
        <v>1237</v>
      </c>
      <c r="F112" s="515">
        <v>1121</v>
      </c>
      <c r="G112" s="515">
        <v>1085</v>
      </c>
      <c r="H112" s="515">
        <v>611</v>
      </c>
      <c r="I112" s="516">
        <f t="shared" si="92"/>
        <v>0.87712206952303962</v>
      </c>
      <c r="J112" s="517">
        <f t="shared" si="93"/>
        <v>0.96788581623550396</v>
      </c>
      <c r="K112" s="514">
        <v>2246</v>
      </c>
      <c r="L112" s="515">
        <v>1009</v>
      </c>
      <c r="M112" s="515">
        <v>880</v>
      </c>
      <c r="N112" s="515">
        <v>874</v>
      </c>
      <c r="O112" s="515">
        <v>551</v>
      </c>
      <c r="P112" s="516">
        <f t="shared" si="94"/>
        <v>0.86620416253716548</v>
      </c>
      <c r="Q112" s="517">
        <f t="shared" si="95"/>
        <v>0.99318181818181817</v>
      </c>
      <c r="R112" s="514">
        <v>2168</v>
      </c>
      <c r="S112" s="515">
        <v>1012</v>
      </c>
      <c r="T112" s="515">
        <v>616</v>
      </c>
      <c r="U112" s="515">
        <v>594</v>
      </c>
      <c r="V112" s="515">
        <v>572</v>
      </c>
      <c r="W112" s="516">
        <f t="shared" si="90"/>
        <v>0.58695652173913049</v>
      </c>
      <c r="X112" s="517">
        <f t="shared" si="91"/>
        <v>0.9642857142857143</v>
      </c>
      <c r="Y112" s="514">
        <v>1813</v>
      </c>
      <c r="Z112" s="515">
        <v>853</v>
      </c>
      <c r="AA112" s="515">
        <v>853</v>
      </c>
      <c r="AB112" s="515">
        <v>780</v>
      </c>
      <c r="AC112" s="515">
        <v>473</v>
      </c>
      <c r="AD112" s="516">
        <f t="shared" si="96"/>
        <v>0.91441969519343491</v>
      </c>
      <c r="AE112" s="517">
        <f t="shared" si="97"/>
        <v>0.91441969519343491</v>
      </c>
      <c r="AF112" s="514">
        <v>1600</v>
      </c>
      <c r="AG112" s="515">
        <v>809</v>
      </c>
      <c r="AH112" s="515">
        <v>809</v>
      </c>
      <c r="AI112" s="515">
        <v>753</v>
      </c>
      <c r="AJ112" s="515">
        <v>464</v>
      </c>
      <c r="AK112" s="516">
        <f t="shared" si="148"/>
        <v>0.93077873918417797</v>
      </c>
      <c r="AL112" s="517">
        <f t="shared" si="149"/>
        <v>0.93077873918417797</v>
      </c>
      <c r="AM112" s="514">
        <v>1294</v>
      </c>
      <c r="AN112" s="515">
        <v>713</v>
      </c>
      <c r="AO112" s="515">
        <v>713</v>
      </c>
      <c r="AP112" s="515">
        <v>660</v>
      </c>
      <c r="AQ112" s="515">
        <v>399</v>
      </c>
      <c r="AR112" s="516">
        <f t="shared" si="136"/>
        <v>0.92566619915848525</v>
      </c>
      <c r="AS112" s="517">
        <f t="shared" si="137"/>
        <v>0.92566619915848525</v>
      </c>
      <c r="AT112" s="514">
        <v>1181</v>
      </c>
      <c r="AU112" s="515">
        <v>683</v>
      </c>
      <c r="AV112" s="515">
        <v>663</v>
      </c>
      <c r="AW112" s="515">
        <v>623</v>
      </c>
      <c r="AX112" s="515">
        <v>374</v>
      </c>
      <c r="AY112" s="516">
        <f t="shared" si="138"/>
        <v>0.91215226939970717</v>
      </c>
      <c r="AZ112" s="517">
        <f t="shared" si="139"/>
        <v>0.9396681749622926</v>
      </c>
      <c r="BA112" s="514">
        <v>1007</v>
      </c>
      <c r="BB112" s="515">
        <v>616</v>
      </c>
      <c r="BC112" s="515">
        <v>560</v>
      </c>
      <c r="BD112" s="515">
        <v>354</v>
      </c>
      <c r="BE112" s="515">
        <v>336</v>
      </c>
      <c r="BF112" s="516">
        <f t="shared" si="140"/>
        <v>0.57467532467532467</v>
      </c>
      <c r="BG112" s="517">
        <f t="shared" si="141"/>
        <v>0.63214285714285712</v>
      </c>
      <c r="BH112" s="514">
        <v>717</v>
      </c>
      <c r="BI112" s="515">
        <v>608</v>
      </c>
      <c r="BJ112" s="515">
        <v>594</v>
      </c>
      <c r="BK112" s="515">
        <v>574</v>
      </c>
      <c r="BL112" s="515">
        <v>360</v>
      </c>
      <c r="BM112" s="516">
        <f t="shared" si="106"/>
        <v>0.94407894736842102</v>
      </c>
      <c r="BN112" s="517">
        <f t="shared" si="107"/>
        <v>0.96632996632996637</v>
      </c>
      <c r="BO112" s="514">
        <v>598</v>
      </c>
      <c r="BP112" s="515">
        <v>527</v>
      </c>
      <c r="BQ112" s="515">
        <v>506</v>
      </c>
      <c r="BR112" s="515">
        <v>468</v>
      </c>
      <c r="BS112" s="515">
        <v>295</v>
      </c>
      <c r="BT112" s="516">
        <f t="shared" si="108"/>
        <v>0.88804554079696396</v>
      </c>
      <c r="BU112" s="517">
        <f t="shared" si="109"/>
        <v>0.92490118577075098</v>
      </c>
      <c r="BV112" s="514">
        <v>942</v>
      </c>
      <c r="BW112" s="515">
        <v>592</v>
      </c>
      <c r="BX112" s="515">
        <v>574</v>
      </c>
      <c r="BY112" s="515">
        <v>543</v>
      </c>
      <c r="BZ112" s="515">
        <v>360</v>
      </c>
      <c r="CA112" s="516">
        <f t="shared" si="110"/>
        <v>0.91722972972972971</v>
      </c>
      <c r="CB112" s="517">
        <f t="shared" si="111"/>
        <v>0.94599303135888502</v>
      </c>
      <c r="CC112" s="514">
        <v>650</v>
      </c>
      <c r="CD112" s="515">
        <v>578</v>
      </c>
      <c r="CE112" s="515">
        <v>567</v>
      </c>
      <c r="CF112" s="515">
        <v>501</v>
      </c>
      <c r="CG112" s="515">
        <v>322</v>
      </c>
      <c r="CH112" s="516">
        <f t="shared" si="142"/>
        <v>0.86678200692041518</v>
      </c>
      <c r="CI112" s="517">
        <f t="shared" si="143"/>
        <v>0.8835978835978836</v>
      </c>
      <c r="CJ112" s="514">
        <v>689</v>
      </c>
      <c r="CK112" s="515">
        <v>593</v>
      </c>
      <c r="CL112" s="515">
        <v>582</v>
      </c>
      <c r="CM112" s="515">
        <v>350</v>
      </c>
      <c r="CN112" s="515">
        <v>320</v>
      </c>
      <c r="CO112" s="516">
        <f t="shared" si="144"/>
        <v>0.5902192242833052</v>
      </c>
      <c r="CP112" s="516">
        <f t="shared" si="145"/>
        <v>0.60137457044673537</v>
      </c>
      <c r="CQ112" s="516">
        <v>0.5902192242833052</v>
      </c>
      <c r="CR112" s="517">
        <v>0.60137457044673537</v>
      </c>
      <c r="CS112" s="514">
        <v>768</v>
      </c>
      <c r="CT112" s="515">
        <v>589</v>
      </c>
      <c r="CU112" s="515">
        <v>577</v>
      </c>
      <c r="CV112" s="515">
        <v>383</v>
      </c>
      <c r="CW112" s="515">
        <v>286</v>
      </c>
      <c r="CX112" s="516">
        <f t="shared" si="124"/>
        <v>0.65025466893039052</v>
      </c>
      <c r="CY112" s="516">
        <f t="shared" si="125"/>
        <v>0.66377816291161174</v>
      </c>
      <c r="CZ112" s="516">
        <v>0.65025466893039052</v>
      </c>
      <c r="DA112" s="517">
        <v>0.66377816291161174</v>
      </c>
      <c r="DB112" s="514">
        <v>752</v>
      </c>
      <c r="DC112" s="515">
        <v>577</v>
      </c>
      <c r="DD112" s="515">
        <v>568</v>
      </c>
      <c r="DE112" s="515">
        <v>400</v>
      </c>
      <c r="DF112" s="515">
        <v>302</v>
      </c>
      <c r="DG112" s="516">
        <f t="shared" si="126"/>
        <v>0.69324090121317161</v>
      </c>
      <c r="DH112" s="516">
        <f t="shared" si="127"/>
        <v>0.70422535211267601</v>
      </c>
      <c r="DI112" s="516">
        <v>0.69324090121317161</v>
      </c>
      <c r="DJ112" s="517">
        <v>0.70422535211267601</v>
      </c>
    </row>
    <row r="113" spans="1:114" s="2" customFormat="1" x14ac:dyDescent="0.25">
      <c r="A113" s="519" t="s">
        <v>312</v>
      </c>
      <c r="B113" s="520" t="s">
        <v>328</v>
      </c>
      <c r="C113" s="540" t="s">
        <v>199</v>
      </c>
      <c r="D113" s="522">
        <v>663</v>
      </c>
      <c r="E113" s="523">
        <v>543</v>
      </c>
      <c r="F113" s="523">
        <v>523</v>
      </c>
      <c r="G113" s="523">
        <v>139</v>
      </c>
      <c r="H113" s="523">
        <v>109</v>
      </c>
      <c r="I113" s="524">
        <f t="shared" si="92"/>
        <v>0.2559852670349908</v>
      </c>
      <c r="J113" s="525">
        <f t="shared" si="93"/>
        <v>0.26577437858508607</v>
      </c>
      <c r="K113" s="522">
        <v>525</v>
      </c>
      <c r="L113" s="523">
        <v>461</v>
      </c>
      <c r="M113" s="523">
        <v>427</v>
      </c>
      <c r="N113" s="523">
        <v>150</v>
      </c>
      <c r="O113" s="523">
        <v>124</v>
      </c>
      <c r="P113" s="524">
        <f t="shared" si="94"/>
        <v>0.32537960954446854</v>
      </c>
      <c r="Q113" s="525">
        <f t="shared" si="95"/>
        <v>0.35128805620608899</v>
      </c>
      <c r="R113" s="522">
        <v>538</v>
      </c>
      <c r="S113" s="523">
        <v>431</v>
      </c>
      <c r="T113" s="523">
        <v>395</v>
      </c>
      <c r="U113" s="523">
        <v>187</v>
      </c>
      <c r="V113" s="523">
        <v>157</v>
      </c>
      <c r="W113" s="524">
        <f t="shared" si="90"/>
        <v>0.43387470997679817</v>
      </c>
      <c r="X113" s="525">
        <f t="shared" si="91"/>
        <v>0.47341772151898737</v>
      </c>
      <c r="Y113" s="522">
        <v>799</v>
      </c>
      <c r="Z113" s="523">
        <v>600</v>
      </c>
      <c r="AA113" s="523">
        <v>540</v>
      </c>
      <c r="AB113" s="523">
        <v>245</v>
      </c>
      <c r="AC113" s="523">
        <v>217</v>
      </c>
      <c r="AD113" s="524">
        <f t="shared" si="96"/>
        <v>0.40833333333333333</v>
      </c>
      <c r="AE113" s="525">
        <f t="shared" si="97"/>
        <v>0.45370370370370372</v>
      </c>
      <c r="AF113" s="522" t="s">
        <v>67</v>
      </c>
      <c r="AG113" s="523" t="s">
        <v>67</v>
      </c>
      <c r="AH113" s="523" t="s">
        <v>67</v>
      </c>
      <c r="AI113" s="523" t="s">
        <v>67</v>
      </c>
      <c r="AJ113" s="523" t="s">
        <v>67</v>
      </c>
      <c r="AK113" s="524" t="s">
        <v>67</v>
      </c>
      <c r="AL113" s="525" t="s">
        <v>67</v>
      </c>
      <c r="AM113" s="522" t="s">
        <v>67</v>
      </c>
      <c r="AN113" s="523" t="s">
        <v>67</v>
      </c>
      <c r="AO113" s="523" t="s">
        <v>67</v>
      </c>
      <c r="AP113" s="523" t="s">
        <v>67</v>
      </c>
      <c r="AQ113" s="523" t="s">
        <v>67</v>
      </c>
      <c r="AR113" s="524" t="s">
        <v>67</v>
      </c>
      <c r="AS113" s="525" t="s">
        <v>67</v>
      </c>
      <c r="AT113" s="522" t="s">
        <v>67</v>
      </c>
      <c r="AU113" s="523" t="s">
        <v>67</v>
      </c>
      <c r="AV113" s="523" t="s">
        <v>67</v>
      </c>
      <c r="AW113" s="523" t="s">
        <v>67</v>
      </c>
      <c r="AX113" s="523" t="s">
        <v>67</v>
      </c>
      <c r="AY113" s="524" t="s">
        <v>67</v>
      </c>
      <c r="AZ113" s="525" t="s">
        <v>67</v>
      </c>
      <c r="BA113" s="522" t="s">
        <v>67</v>
      </c>
      <c r="BB113" s="523" t="s">
        <v>67</v>
      </c>
      <c r="BC113" s="523" t="s">
        <v>67</v>
      </c>
      <c r="BD113" s="523" t="s">
        <v>67</v>
      </c>
      <c r="BE113" s="523" t="s">
        <v>67</v>
      </c>
      <c r="BF113" s="524" t="s">
        <v>67</v>
      </c>
      <c r="BG113" s="525" t="s">
        <v>67</v>
      </c>
      <c r="BH113" s="522" t="s">
        <v>67</v>
      </c>
      <c r="BI113" s="523" t="s">
        <v>67</v>
      </c>
      <c r="BJ113" s="523" t="s">
        <v>67</v>
      </c>
      <c r="BK113" s="523" t="s">
        <v>67</v>
      </c>
      <c r="BL113" s="523" t="s">
        <v>67</v>
      </c>
      <c r="BM113" s="524" t="s">
        <v>67</v>
      </c>
      <c r="BN113" s="525" t="s">
        <v>67</v>
      </c>
      <c r="BO113" s="522" t="s">
        <v>67</v>
      </c>
      <c r="BP113" s="523" t="s">
        <v>67</v>
      </c>
      <c r="BQ113" s="523" t="s">
        <v>67</v>
      </c>
      <c r="BR113" s="523" t="s">
        <v>67</v>
      </c>
      <c r="BS113" s="523" t="s">
        <v>67</v>
      </c>
      <c r="BT113" s="524" t="s">
        <v>67</v>
      </c>
      <c r="BU113" s="525" t="s">
        <v>67</v>
      </c>
      <c r="BV113" s="522" t="s">
        <v>67</v>
      </c>
      <c r="BW113" s="523" t="s">
        <v>67</v>
      </c>
      <c r="BX113" s="523" t="s">
        <v>67</v>
      </c>
      <c r="BY113" s="523" t="s">
        <v>67</v>
      </c>
      <c r="BZ113" s="523" t="s">
        <v>67</v>
      </c>
      <c r="CA113" s="524" t="s">
        <v>67</v>
      </c>
      <c r="CB113" s="525" t="s">
        <v>67</v>
      </c>
      <c r="CC113" s="522" t="s">
        <v>67</v>
      </c>
      <c r="CD113" s="523" t="s">
        <v>67</v>
      </c>
      <c r="CE113" s="523" t="s">
        <v>67</v>
      </c>
      <c r="CF113" s="523" t="s">
        <v>67</v>
      </c>
      <c r="CG113" s="523" t="s">
        <v>67</v>
      </c>
      <c r="CH113" s="524" t="s">
        <v>67</v>
      </c>
      <c r="CI113" s="525" t="s">
        <v>67</v>
      </c>
      <c r="CJ113" s="522" t="s">
        <v>67</v>
      </c>
      <c r="CK113" s="523" t="s">
        <v>67</v>
      </c>
      <c r="CL113" s="523" t="s">
        <v>67</v>
      </c>
      <c r="CM113" s="523" t="s">
        <v>67</v>
      </c>
      <c r="CN113" s="523" t="s">
        <v>67</v>
      </c>
      <c r="CO113" s="524" t="s">
        <v>67</v>
      </c>
      <c r="CP113" s="524" t="s">
        <v>67</v>
      </c>
      <c r="CQ113" s="524" t="s">
        <v>67</v>
      </c>
      <c r="CR113" s="525" t="s">
        <v>67</v>
      </c>
      <c r="CS113" s="522" t="s">
        <v>67</v>
      </c>
      <c r="CT113" s="523" t="s">
        <v>67</v>
      </c>
      <c r="CU113" s="523" t="s">
        <v>67</v>
      </c>
      <c r="CV113" s="523" t="s">
        <v>67</v>
      </c>
      <c r="CW113" s="523" t="s">
        <v>67</v>
      </c>
      <c r="CX113" s="524" t="s">
        <v>67</v>
      </c>
      <c r="CY113" s="524" t="s">
        <v>67</v>
      </c>
      <c r="CZ113" s="524" t="s">
        <v>67</v>
      </c>
      <c r="DA113" s="525" t="s">
        <v>67</v>
      </c>
      <c r="DB113" s="522" t="s">
        <v>67</v>
      </c>
      <c r="DC113" s="523" t="s">
        <v>67</v>
      </c>
      <c r="DD113" s="523" t="s">
        <v>67</v>
      </c>
      <c r="DE113" s="523" t="s">
        <v>67</v>
      </c>
      <c r="DF113" s="523" t="s">
        <v>67</v>
      </c>
      <c r="DG113" s="524" t="s">
        <v>67</v>
      </c>
      <c r="DH113" s="524" t="s">
        <v>67</v>
      </c>
      <c r="DI113" s="524" t="s">
        <v>67</v>
      </c>
      <c r="DJ113" s="525" t="s">
        <v>67</v>
      </c>
    </row>
    <row r="114" spans="1:114" s="2" customFormat="1" x14ac:dyDescent="0.25">
      <c r="A114" s="541" t="s">
        <v>329</v>
      </c>
      <c r="B114" s="497" t="s">
        <v>330</v>
      </c>
      <c r="C114" s="573"/>
      <c r="D114" s="566">
        <v>6424</v>
      </c>
      <c r="E114" s="567">
        <v>5380</v>
      </c>
      <c r="F114" s="567">
        <v>4519</v>
      </c>
      <c r="G114" s="567">
        <v>3760</v>
      </c>
      <c r="H114" s="568">
        <v>2906</v>
      </c>
      <c r="I114" s="569">
        <f t="shared" si="92"/>
        <v>0.6988847583643123</v>
      </c>
      <c r="J114" s="570">
        <f t="shared" si="93"/>
        <v>0.83204248727594599</v>
      </c>
      <c r="K114" s="566">
        <v>6386</v>
      </c>
      <c r="L114" s="567">
        <v>5179</v>
      </c>
      <c r="M114" s="567">
        <v>4474</v>
      </c>
      <c r="N114" s="567">
        <v>3544</v>
      </c>
      <c r="O114" s="568">
        <v>2757</v>
      </c>
      <c r="P114" s="569">
        <f t="shared" si="94"/>
        <v>0.68430198880092685</v>
      </c>
      <c r="Q114" s="570">
        <f t="shared" si="95"/>
        <v>0.79213232007152434</v>
      </c>
      <c r="R114" s="566">
        <v>7146</v>
      </c>
      <c r="S114" s="567">
        <v>5580</v>
      </c>
      <c r="T114" s="567">
        <v>4928</v>
      </c>
      <c r="U114" s="567">
        <v>3520</v>
      </c>
      <c r="V114" s="568">
        <v>2723</v>
      </c>
      <c r="W114" s="569">
        <f t="shared" si="90"/>
        <v>0.63082437275985659</v>
      </c>
      <c r="X114" s="570">
        <f t="shared" si="91"/>
        <v>0.7142857142857143</v>
      </c>
      <c r="Y114" s="566">
        <v>6677</v>
      </c>
      <c r="Z114" s="567">
        <v>5226</v>
      </c>
      <c r="AA114" s="567">
        <v>4798</v>
      </c>
      <c r="AB114" s="567">
        <v>3574</v>
      </c>
      <c r="AC114" s="568">
        <v>2635</v>
      </c>
      <c r="AD114" s="569">
        <f t="shared" si="96"/>
        <v>0.68388825105243012</v>
      </c>
      <c r="AE114" s="570">
        <f t="shared" si="97"/>
        <v>0.74489370571071278</v>
      </c>
      <c r="AF114" s="566">
        <v>6213</v>
      </c>
      <c r="AG114" s="567">
        <v>4833</v>
      </c>
      <c r="AH114" s="567">
        <v>4397</v>
      </c>
      <c r="AI114" s="567">
        <v>3285</v>
      </c>
      <c r="AJ114" s="568">
        <v>2474</v>
      </c>
      <c r="AK114" s="569">
        <f t="shared" si="148"/>
        <v>0.67970204841713222</v>
      </c>
      <c r="AL114" s="570">
        <f t="shared" si="149"/>
        <v>0.74710029565612923</v>
      </c>
      <c r="AM114" s="566">
        <v>4983</v>
      </c>
      <c r="AN114" s="567">
        <v>3946</v>
      </c>
      <c r="AO114" s="567">
        <v>3448</v>
      </c>
      <c r="AP114" s="567">
        <v>2732</v>
      </c>
      <c r="AQ114" s="568">
        <v>2221</v>
      </c>
      <c r="AR114" s="569">
        <f t="shared" ref="AR114:AR130" si="150">AP114/AN114</f>
        <v>0.69234668018246326</v>
      </c>
      <c r="AS114" s="570">
        <f t="shared" ref="AS114:AS130" si="151">AP114/AO114</f>
        <v>0.79234338747099764</v>
      </c>
      <c r="AT114" s="566">
        <v>4637</v>
      </c>
      <c r="AU114" s="567">
        <v>3659</v>
      </c>
      <c r="AV114" s="567">
        <v>3214</v>
      </c>
      <c r="AW114" s="567">
        <v>2581</v>
      </c>
      <c r="AX114" s="568">
        <v>2041</v>
      </c>
      <c r="AY114" s="569">
        <f t="shared" ref="AY114:AY130" si="152">AW114/AU114</f>
        <v>0.70538398469527197</v>
      </c>
      <c r="AZ114" s="570">
        <f t="shared" ref="AZ114:AZ130" si="153">AW114/AV114</f>
        <v>0.80304915992532666</v>
      </c>
      <c r="BA114" s="566">
        <v>4216</v>
      </c>
      <c r="BB114" s="567">
        <v>3322</v>
      </c>
      <c r="BC114" s="567">
        <v>2925</v>
      </c>
      <c r="BD114" s="567">
        <v>2373</v>
      </c>
      <c r="BE114" s="568">
        <v>1902</v>
      </c>
      <c r="BF114" s="569">
        <f t="shared" ref="BF114:BF130" si="154">BD114/BB114</f>
        <v>0.71432871763997596</v>
      </c>
      <c r="BG114" s="570">
        <f t="shared" ref="BG114:BG130" si="155">BD114/BC114</f>
        <v>0.81128205128205133</v>
      </c>
      <c r="BH114" s="566">
        <v>3864</v>
      </c>
      <c r="BI114" s="567">
        <v>3098</v>
      </c>
      <c r="BJ114" s="567">
        <v>2769</v>
      </c>
      <c r="BK114" s="567">
        <v>2371</v>
      </c>
      <c r="BL114" s="568">
        <v>1888</v>
      </c>
      <c r="BM114" s="569">
        <f t="shared" ref="BM114:BM121" si="156">BK114/BI114</f>
        <v>0.76533247256294379</v>
      </c>
      <c r="BN114" s="570">
        <f t="shared" ref="BN114:BN121" si="157">BK114/BJ114</f>
        <v>0.85626579992777174</v>
      </c>
      <c r="BO114" s="566">
        <v>3787</v>
      </c>
      <c r="BP114" s="567">
        <v>3065</v>
      </c>
      <c r="BQ114" s="567">
        <v>2762</v>
      </c>
      <c r="BR114" s="567">
        <v>2331</v>
      </c>
      <c r="BS114" s="568">
        <v>1883</v>
      </c>
      <c r="BT114" s="569">
        <f t="shared" ref="BT114:BT121" si="158">BR114/BP114</f>
        <v>0.76052202283849923</v>
      </c>
      <c r="BU114" s="570">
        <f t="shared" ref="BU114:BU121" si="159">BR114/BQ114</f>
        <v>0.8439536567704562</v>
      </c>
      <c r="BV114" s="566">
        <v>4595</v>
      </c>
      <c r="BW114" s="567">
        <v>3249</v>
      </c>
      <c r="BX114" s="567">
        <v>3013</v>
      </c>
      <c r="BY114" s="567">
        <v>2522</v>
      </c>
      <c r="BZ114" s="568">
        <v>2091</v>
      </c>
      <c r="CA114" s="569">
        <f t="shared" ref="CA114:CA121" si="160">BY114/BW114</f>
        <v>0.77623884272083721</v>
      </c>
      <c r="CB114" s="570">
        <f t="shared" ref="CB114:CB121" si="161">BY114/BX114</f>
        <v>0.83703949551941581</v>
      </c>
      <c r="CC114" s="566">
        <v>4414</v>
      </c>
      <c r="CD114" s="567">
        <v>3496</v>
      </c>
      <c r="CE114" s="567">
        <v>3229</v>
      </c>
      <c r="CF114" s="567">
        <v>2387</v>
      </c>
      <c r="CG114" s="568">
        <v>1890</v>
      </c>
      <c r="CH114" s="569">
        <f t="shared" ref="CH114:CH121" si="162">CF114/CD114</f>
        <v>0.68278032036613268</v>
      </c>
      <c r="CI114" s="570">
        <f t="shared" ref="CI114:CI121" si="163">CF114/CE114</f>
        <v>0.73923815422731498</v>
      </c>
      <c r="CJ114" s="566">
        <v>5162</v>
      </c>
      <c r="CK114" s="567">
        <v>4024</v>
      </c>
      <c r="CL114" s="567">
        <v>3940</v>
      </c>
      <c r="CM114" s="567">
        <v>2501</v>
      </c>
      <c r="CN114" s="568">
        <v>1889</v>
      </c>
      <c r="CO114" s="569">
        <f t="shared" ref="CO114:CO121" si="164">CM114/CK114</f>
        <v>0.62152087475149109</v>
      </c>
      <c r="CP114" s="677">
        <f t="shared" ref="CP114:CP121" si="165">CM114/CL114</f>
        <v>0.63477157360406089</v>
      </c>
      <c r="CQ114" s="569">
        <v>0.66575546719681911</v>
      </c>
      <c r="CR114" s="570">
        <v>0.67994923857868017</v>
      </c>
      <c r="CS114" s="566">
        <v>4964</v>
      </c>
      <c r="CT114" s="567">
        <v>3739</v>
      </c>
      <c r="CU114" s="567">
        <v>3383</v>
      </c>
      <c r="CV114" s="567">
        <v>2367</v>
      </c>
      <c r="CW114" s="568">
        <v>1868</v>
      </c>
      <c r="CX114" s="569">
        <f t="shared" ref="CX114:CX121" si="166">CV114/CT114</f>
        <v>0.63305696710350357</v>
      </c>
      <c r="CY114" s="677">
        <f t="shared" ref="CY114:CY121" si="167">CV114/CU114</f>
        <v>0.6996748448122968</v>
      </c>
      <c r="CZ114" s="569">
        <v>0.71917625033431398</v>
      </c>
      <c r="DA114" s="570">
        <v>0.79485663612178536</v>
      </c>
      <c r="DB114" s="566">
        <v>4827</v>
      </c>
      <c r="DC114" s="567">
        <v>3676</v>
      </c>
      <c r="DD114" s="567">
        <v>3573</v>
      </c>
      <c r="DE114" s="567">
        <v>2417</v>
      </c>
      <c r="DF114" s="568">
        <v>1917</v>
      </c>
      <c r="DG114" s="569">
        <f t="shared" ref="DG114:DG121" si="168">DE114/DC114</f>
        <v>0.65750816104461374</v>
      </c>
      <c r="DH114" s="677">
        <f t="shared" ref="DH114:DH121" si="169">DE114/DD114</f>
        <v>0.67646235656311227</v>
      </c>
      <c r="DI114" s="569">
        <v>0.72905331882480962</v>
      </c>
      <c r="DJ114" s="570">
        <v>0.75006996921354607</v>
      </c>
    </row>
    <row r="115" spans="1:114" s="2" customFormat="1" x14ac:dyDescent="0.25">
      <c r="A115" s="562" t="s">
        <v>329</v>
      </c>
      <c r="B115" s="563" t="s">
        <v>331</v>
      </c>
      <c r="C115" s="564" t="s">
        <v>287</v>
      </c>
      <c r="D115" s="507">
        <v>982</v>
      </c>
      <c r="E115" s="508">
        <v>981</v>
      </c>
      <c r="F115" s="508">
        <v>839</v>
      </c>
      <c r="G115" s="508">
        <v>834</v>
      </c>
      <c r="H115" s="508">
        <v>682</v>
      </c>
      <c r="I115" s="509">
        <f t="shared" si="92"/>
        <v>0.85015290519877673</v>
      </c>
      <c r="J115" s="510">
        <f t="shared" si="93"/>
        <v>0.99404052443384983</v>
      </c>
      <c r="K115" s="507">
        <v>661</v>
      </c>
      <c r="L115" s="508">
        <v>657</v>
      </c>
      <c r="M115" s="508">
        <v>599</v>
      </c>
      <c r="N115" s="508">
        <v>585</v>
      </c>
      <c r="O115" s="508">
        <v>515</v>
      </c>
      <c r="P115" s="509">
        <f t="shared" si="94"/>
        <v>0.8904109589041096</v>
      </c>
      <c r="Q115" s="510">
        <f t="shared" si="95"/>
        <v>0.97662771285475791</v>
      </c>
      <c r="R115" s="507">
        <v>832</v>
      </c>
      <c r="S115" s="508">
        <v>809</v>
      </c>
      <c r="T115" s="508">
        <v>718</v>
      </c>
      <c r="U115" s="508">
        <v>718</v>
      </c>
      <c r="V115" s="508">
        <v>629</v>
      </c>
      <c r="W115" s="509">
        <f t="shared" si="90"/>
        <v>0.8875154511742892</v>
      </c>
      <c r="X115" s="510">
        <f t="shared" si="91"/>
        <v>1</v>
      </c>
      <c r="Y115" s="507">
        <v>749</v>
      </c>
      <c r="Z115" s="508">
        <v>746</v>
      </c>
      <c r="AA115" s="508">
        <v>736</v>
      </c>
      <c r="AB115" s="508">
        <v>736</v>
      </c>
      <c r="AC115" s="508">
        <v>547</v>
      </c>
      <c r="AD115" s="509">
        <f t="shared" si="96"/>
        <v>0.98659517426273458</v>
      </c>
      <c r="AE115" s="510">
        <f t="shared" si="97"/>
        <v>1</v>
      </c>
      <c r="AF115" s="507">
        <v>789</v>
      </c>
      <c r="AG115" s="508">
        <v>779</v>
      </c>
      <c r="AH115" s="508">
        <v>768</v>
      </c>
      <c r="AI115" s="508">
        <v>691</v>
      </c>
      <c r="AJ115" s="508">
        <v>563</v>
      </c>
      <c r="AK115" s="509">
        <f t="shared" si="148"/>
        <v>0.8870346598202824</v>
      </c>
      <c r="AL115" s="510">
        <f t="shared" si="149"/>
        <v>0.89973958333333337</v>
      </c>
      <c r="AM115" s="507">
        <v>576</v>
      </c>
      <c r="AN115" s="508">
        <v>573</v>
      </c>
      <c r="AO115" s="508">
        <v>490</v>
      </c>
      <c r="AP115" s="508">
        <v>490</v>
      </c>
      <c r="AQ115" s="508">
        <v>395</v>
      </c>
      <c r="AR115" s="509">
        <f t="shared" si="150"/>
        <v>0.85514834205933687</v>
      </c>
      <c r="AS115" s="510">
        <f t="shared" si="151"/>
        <v>1</v>
      </c>
      <c r="AT115" s="507">
        <v>559</v>
      </c>
      <c r="AU115" s="508">
        <v>552</v>
      </c>
      <c r="AV115" s="508">
        <v>486</v>
      </c>
      <c r="AW115" s="508">
        <v>486</v>
      </c>
      <c r="AX115" s="508">
        <v>401</v>
      </c>
      <c r="AY115" s="509">
        <f t="shared" si="152"/>
        <v>0.88043478260869568</v>
      </c>
      <c r="AZ115" s="510">
        <f t="shared" si="153"/>
        <v>1</v>
      </c>
      <c r="BA115" s="507">
        <v>489</v>
      </c>
      <c r="BB115" s="508">
        <v>482</v>
      </c>
      <c r="BC115" s="508">
        <v>402</v>
      </c>
      <c r="BD115" s="508">
        <v>402</v>
      </c>
      <c r="BE115" s="508">
        <v>328</v>
      </c>
      <c r="BF115" s="509">
        <f t="shared" si="154"/>
        <v>0.8340248962655602</v>
      </c>
      <c r="BG115" s="510">
        <f t="shared" si="155"/>
        <v>1</v>
      </c>
      <c r="BH115" s="507">
        <v>463</v>
      </c>
      <c r="BI115" s="508">
        <v>463</v>
      </c>
      <c r="BJ115" s="508">
        <v>397</v>
      </c>
      <c r="BK115" s="508">
        <v>397</v>
      </c>
      <c r="BL115" s="508">
        <v>309</v>
      </c>
      <c r="BM115" s="509">
        <f t="shared" si="156"/>
        <v>0.85745140388768903</v>
      </c>
      <c r="BN115" s="510">
        <f t="shared" si="157"/>
        <v>1</v>
      </c>
      <c r="BO115" s="507">
        <v>411</v>
      </c>
      <c r="BP115" s="508">
        <v>411</v>
      </c>
      <c r="BQ115" s="508">
        <v>337</v>
      </c>
      <c r="BR115" s="508">
        <v>337</v>
      </c>
      <c r="BS115" s="508">
        <v>281</v>
      </c>
      <c r="BT115" s="509">
        <f t="shared" si="158"/>
        <v>0.81995133819951338</v>
      </c>
      <c r="BU115" s="510">
        <f t="shared" si="159"/>
        <v>1</v>
      </c>
      <c r="BV115" s="507">
        <v>429</v>
      </c>
      <c r="BW115" s="508">
        <v>428</v>
      </c>
      <c r="BX115" s="508">
        <v>368</v>
      </c>
      <c r="BY115" s="508">
        <v>367</v>
      </c>
      <c r="BZ115" s="508">
        <v>322</v>
      </c>
      <c r="CA115" s="509">
        <f t="shared" si="160"/>
        <v>0.85747663551401865</v>
      </c>
      <c r="CB115" s="510">
        <f t="shared" si="161"/>
        <v>0.99728260869565222</v>
      </c>
      <c r="CC115" s="507">
        <v>391</v>
      </c>
      <c r="CD115" s="508">
        <v>385</v>
      </c>
      <c r="CE115" s="508">
        <v>319</v>
      </c>
      <c r="CF115" s="508">
        <v>319</v>
      </c>
      <c r="CG115" s="508">
        <v>277</v>
      </c>
      <c r="CH115" s="509">
        <f t="shared" si="162"/>
        <v>0.82857142857142863</v>
      </c>
      <c r="CI115" s="510">
        <f t="shared" si="163"/>
        <v>1</v>
      </c>
      <c r="CJ115" s="507">
        <v>375</v>
      </c>
      <c r="CK115" s="508">
        <v>372</v>
      </c>
      <c r="CL115" s="508">
        <v>362</v>
      </c>
      <c r="CM115" s="508">
        <v>362</v>
      </c>
      <c r="CN115" s="508">
        <v>246</v>
      </c>
      <c r="CO115" s="509">
        <f t="shared" si="164"/>
        <v>0.9731182795698925</v>
      </c>
      <c r="CP115" s="509">
        <f t="shared" si="165"/>
        <v>1</v>
      </c>
      <c r="CQ115" s="509">
        <v>0.9731182795698925</v>
      </c>
      <c r="CR115" s="510">
        <v>1</v>
      </c>
      <c r="CS115" s="507">
        <v>382</v>
      </c>
      <c r="CT115" s="508">
        <v>380</v>
      </c>
      <c r="CU115" s="508">
        <v>315</v>
      </c>
      <c r="CV115" s="508">
        <v>315</v>
      </c>
      <c r="CW115" s="508">
        <v>275</v>
      </c>
      <c r="CX115" s="509">
        <f t="shared" si="166"/>
        <v>0.82894736842105265</v>
      </c>
      <c r="CY115" s="509">
        <f t="shared" si="167"/>
        <v>1</v>
      </c>
      <c r="CZ115" s="509">
        <v>0.82894736842105265</v>
      </c>
      <c r="DA115" s="510">
        <v>1</v>
      </c>
      <c r="DB115" s="507">
        <v>333</v>
      </c>
      <c r="DC115" s="508">
        <v>331</v>
      </c>
      <c r="DD115" s="508">
        <v>269</v>
      </c>
      <c r="DE115" s="508">
        <v>264</v>
      </c>
      <c r="DF115" s="508">
        <v>212</v>
      </c>
      <c r="DG115" s="509">
        <f t="shared" si="168"/>
        <v>0.797583081570997</v>
      </c>
      <c r="DH115" s="509">
        <f t="shared" si="169"/>
        <v>0.98141263940520451</v>
      </c>
      <c r="DI115" s="509">
        <v>0.797583081570997</v>
      </c>
      <c r="DJ115" s="510">
        <v>0.98141263940520451</v>
      </c>
    </row>
    <row r="116" spans="1:114" s="2" customFormat="1" x14ac:dyDescent="0.25">
      <c r="A116" s="511" t="s">
        <v>329</v>
      </c>
      <c r="B116" s="512" t="s">
        <v>332</v>
      </c>
      <c r="C116" s="513" t="s">
        <v>333</v>
      </c>
      <c r="D116" s="514">
        <v>449</v>
      </c>
      <c r="E116" s="515">
        <v>447</v>
      </c>
      <c r="F116" s="515">
        <v>330</v>
      </c>
      <c r="G116" s="515">
        <v>286</v>
      </c>
      <c r="H116" s="515">
        <v>226</v>
      </c>
      <c r="I116" s="516">
        <f t="shared" si="92"/>
        <v>0.63982102908277405</v>
      </c>
      <c r="J116" s="517">
        <f t="shared" si="93"/>
        <v>0.8666666666666667</v>
      </c>
      <c r="K116" s="514">
        <v>388</v>
      </c>
      <c r="L116" s="515">
        <v>388</v>
      </c>
      <c r="M116" s="515">
        <v>310</v>
      </c>
      <c r="N116" s="515">
        <v>277</v>
      </c>
      <c r="O116" s="515">
        <v>239</v>
      </c>
      <c r="P116" s="516">
        <f t="shared" si="94"/>
        <v>0.71391752577319589</v>
      </c>
      <c r="Q116" s="517">
        <f t="shared" si="95"/>
        <v>0.8935483870967742</v>
      </c>
      <c r="R116" s="514">
        <v>391</v>
      </c>
      <c r="S116" s="515">
        <v>387</v>
      </c>
      <c r="T116" s="515">
        <v>303</v>
      </c>
      <c r="U116" s="515">
        <v>268</v>
      </c>
      <c r="V116" s="515">
        <v>226</v>
      </c>
      <c r="W116" s="516">
        <f t="shared" si="90"/>
        <v>0.69250645994832039</v>
      </c>
      <c r="X116" s="517">
        <f t="shared" si="91"/>
        <v>0.88448844884488453</v>
      </c>
      <c r="Y116" s="514">
        <v>420</v>
      </c>
      <c r="Z116" s="515">
        <v>413</v>
      </c>
      <c r="AA116" s="515">
        <v>321</v>
      </c>
      <c r="AB116" s="515">
        <v>282</v>
      </c>
      <c r="AC116" s="515">
        <v>239</v>
      </c>
      <c r="AD116" s="516">
        <f t="shared" si="96"/>
        <v>0.68280871670702181</v>
      </c>
      <c r="AE116" s="517">
        <f t="shared" si="97"/>
        <v>0.87850467289719625</v>
      </c>
      <c r="AF116" s="514">
        <v>343</v>
      </c>
      <c r="AG116" s="515">
        <v>340</v>
      </c>
      <c r="AH116" s="515">
        <v>253</v>
      </c>
      <c r="AI116" s="515">
        <v>231</v>
      </c>
      <c r="AJ116" s="515">
        <v>194</v>
      </c>
      <c r="AK116" s="516">
        <f t="shared" si="148"/>
        <v>0.67941176470588238</v>
      </c>
      <c r="AL116" s="517">
        <f t="shared" si="149"/>
        <v>0.91304347826086951</v>
      </c>
      <c r="AM116" s="514">
        <v>334</v>
      </c>
      <c r="AN116" s="515">
        <v>324</v>
      </c>
      <c r="AO116" s="515">
        <v>260</v>
      </c>
      <c r="AP116" s="515">
        <v>221</v>
      </c>
      <c r="AQ116" s="515">
        <v>179</v>
      </c>
      <c r="AR116" s="516">
        <f t="shared" si="150"/>
        <v>0.6820987654320988</v>
      </c>
      <c r="AS116" s="517">
        <f t="shared" si="151"/>
        <v>0.85</v>
      </c>
      <c r="AT116" s="514">
        <v>321</v>
      </c>
      <c r="AU116" s="515">
        <v>308</v>
      </c>
      <c r="AV116" s="515">
        <v>243</v>
      </c>
      <c r="AW116" s="515">
        <v>210</v>
      </c>
      <c r="AX116" s="515">
        <v>166</v>
      </c>
      <c r="AY116" s="516">
        <f t="shared" si="152"/>
        <v>0.68181818181818177</v>
      </c>
      <c r="AZ116" s="517">
        <f t="shared" si="153"/>
        <v>0.86419753086419748</v>
      </c>
      <c r="BA116" s="514">
        <v>310</v>
      </c>
      <c r="BB116" s="515">
        <v>299</v>
      </c>
      <c r="BC116" s="515">
        <v>247</v>
      </c>
      <c r="BD116" s="515">
        <v>178</v>
      </c>
      <c r="BE116" s="515">
        <v>150</v>
      </c>
      <c r="BF116" s="516">
        <f t="shared" si="154"/>
        <v>0.59531772575250841</v>
      </c>
      <c r="BG116" s="517">
        <f t="shared" si="155"/>
        <v>0.72064777327935226</v>
      </c>
      <c r="BH116" s="514">
        <v>282</v>
      </c>
      <c r="BI116" s="515">
        <v>260</v>
      </c>
      <c r="BJ116" s="515">
        <v>221</v>
      </c>
      <c r="BK116" s="515">
        <v>176</v>
      </c>
      <c r="BL116" s="515">
        <v>148</v>
      </c>
      <c r="BM116" s="516">
        <f t="shared" si="156"/>
        <v>0.67692307692307696</v>
      </c>
      <c r="BN116" s="517">
        <f t="shared" si="157"/>
        <v>0.7963800904977375</v>
      </c>
      <c r="BO116" s="514">
        <v>267</v>
      </c>
      <c r="BP116" s="515">
        <v>257</v>
      </c>
      <c r="BQ116" s="515">
        <v>227</v>
      </c>
      <c r="BR116" s="515">
        <v>183</v>
      </c>
      <c r="BS116" s="515">
        <v>152</v>
      </c>
      <c r="BT116" s="516">
        <f t="shared" si="158"/>
        <v>0.71206225680933855</v>
      </c>
      <c r="BU116" s="517">
        <f t="shared" si="159"/>
        <v>0.80616740088105732</v>
      </c>
      <c r="BV116" s="514">
        <v>258</v>
      </c>
      <c r="BW116" s="515">
        <v>248</v>
      </c>
      <c r="BX116" s="515">
        <v>215</v>
      </c>
      <c r="BY116" s="515">
        <v>164</v>
      </c>
      <c r="BZ116" s="515">
        <v>142</v>
      </c>
      <c r="CA116" s="516">
        <f t="shared" si="160"/>
        <v>0.66129032258064513</v>
      </c>
      <c r="CB116" s="517">
        <f t="shared" si="161"/>
        <v>0.76279069767441865</v>
      </c>
      <c r="CC116" s="514">
        <v>258</v>
      </c>
      <c r="CD116" s="515">
        <v>247</v>
      </c>
      <c r="CE116" s="515">
        <v>193</v>
      </c>
      <c r="CF116" s="515">
        <v>169</v>
      </c>
      <c r="CG116" s="515">
        <v>138</v>
      </c>
      <c r="CH116" s="516">
        <f t="shared" si="162"/>
        <v>0.68421052631578949</v>
      </c>
      <c r="CI116" s="517">
        <f t="shared" si="163"/>
        <v>0.87564766839378239</v>
      </c>
      <c r="CJ116" s="514">
        <v>258</v>
      </c>
      <c r="CK116" s="515">
        <v>249</v>
      </c>
      <c r="CL116" s="515">
        <v>219</v>
      </c>
      <c r="CM116" s="515">
        <v>163</v>
      </c>
      <c r="CN116" s="515">
        <v>154</v>
      </c>
      <c r="CO116" s="516">
        <f t="shared" si="164"/>
        <v>0.65461847389558236</v>
      </c>
      <c r="CP116" s="516">
        <f t="shared" si="165"/>
        <v>0.74429223744292239</v>
      </c>
      <c r="CQ116" s="516">
        <v>0.82329317269076308</v>
      </c>
      <c r="CR116" s="517">
        <v>0.9360730593607306</v>
      </c>
      <c r="CS116" s="514">
        <v>273</v>
      </c>
      <c r="CT116" s="515">
        <v>264</v>
      </c>
      <c r="CU116" s="515">
        <v>221</v>
      </c>
      <c r="CV116" s="515">
        <v>174</v>
      </c>
      <c r="CW116" s="515">
        <v>143</v>
      </c>
      <c r="CX116" s="516">
        <f t="shared" si="166"/>
        <v>0.65909090909090906</v>
      </c>
      <c r="CY116" s="516">
        <f t="shared" si="167"/>
        <v>0.78733031674208143</v>
      </c>
      <c r="CZ116" s="516">
        <v>0.75378787878787878</v>
      </c>
      <c r="DA116" s="517">
        <v>0.90045248868778283</v>
      </c>
      <c r="DB116" s="514">
        <v>261</v>
      </c>
      <c r="DC116" s="515">
        <v>237</v>
      </c>
      <c r="DD116" s="515">
        <v>202</v>
      </c>
      <c r="DE116" s="515">
        <v>128</v>
      </c>
      <c r="DF116" s="515">
        <v>106</v>
      </c>
      <c r="DG116" s="516">
        <f t="shared" si="168"/>
        <v>0.54008438818565396</v>
      </c>
      <c r="DH116" s="516">
        <f t="shared" si="169"/>
        <v>0.63366336633663367</v>
      </c>
      <c r="DI116" s="516">
        <v>0.65822784810126578</v>
      </c>
      <c r="DJ116" s="517">
        <v>0.7722772277227723</v>
      </c>
    </row>
    <row r="117" spans="1:114" s="2" customFormat="1" x14ac:dyDescent="0.25">
      <c r="A117" s="511" t="s">
        <v>329</v>
      </c>
      <c r="B117" s="512" t="s">
        <v>334</v>
      </c>
      <c r="C117" s="513" t="s">
        <v>195</v>
      </c>
      <c r="D117" s="514">
        <v>1415</v>
      </c>
      <c r="E117" s="515">
        <v>1206</v>
      </c>
      <c r="F117" s="515">
        <v>893</v>
      </c>
      <c r="G117" s="515">
        <v>670</v>
      </c>
      <c r="H117" s="515">
        <v>476</v>
      </c>
      <c r="I117" s="516">
        <f t="shared" si="92"/>
        <v>0.55555555555555558</v>
      </c>
      <c r="J117" s="517">
        <f t="shared" si="93"/>
        <v>0.75027995520716684</v>
      </c>
      <c r="K117" s="514">
        <v>1966</v>
      </c>
      <c r="L117" s="515">
        <v>1560</v>
      </c>
      <c r="M117" s="515">
        <v>1231</v>
      </c>
      <c r="N117" s="515">
        <v>761</v>
      </c>
      <c r="O117" s="515">
        <v>530</v>
      </c>
      <c r="P117" s="516">
        <f t="shared" si="94"/>
        <v>0.48782051282051281</v>
      </c>
      <c r="Q117" s="517">
        <f t="shared" si="95"/>
        <v>0.61819658813972378</v>
      </c>
      <c r="R117" s="514">
        <v>1953</v>
      </c>
      <c r="S117" s="515">
        <v>1531</v>
      </c>
      <c r="T117" s="515">
        <v>1226</v>
      </c>
      <c r="U117" s="515">
        <v>646</v>
      </c>
      <c r="V117" s="515">
        <v>475</v>
      </c>
      <c r="W117" s="516">
        <f t="shared" si="90"/>
        <v>0.42194644023514044</v>
      </c>
      <c r="X117" s="517">
        <f t="shared" si="91"/>
        <v>0.5269168026101142</v>
      </c>
      <c r="Y117" s="514">
        <v>1859</v>
      </c>
      <c r="Z117" s="515">
        <v>1445</v>
      </c>
      <c r="AA117" s="515">
        <v>1261</v>
      </c>
      <c r="AB117" s="515">
        <v>720</v>
      </c>
      <c r="AC117" s="515">
        <v>471</v>
      </c>
      <c r="AD117" s="516">
        <f t="shared" si="96"/>
        <v>0.4982698961937716</v>
      </c>
      <c r="AE117" s="517">
        <f t="shared" si="97"/>
        <v>0.57097541633624105</v>
      </c>
      <c r="AF117" s="514">
        <v>1635</v>
      </c>
      <c r="AG117" s="515">
        <v>1255</v>
      </c>
      <c r="AH117" s="515">
        <v>1015</v>
      </c>
      <c r="AI117" s="515">
        <v>647</v>
      </c>
      <c r="AJ117" s="515">
        <v>426</v>
      </c>
      <c r="AK117" s="516">
        <f t="shared" si="148"/>
        <v>0.51553784860557772</v>
      </c>
      <c r="AL117" s="517">
        <f t="shared" si="149"/>
        <v>0.63743842364532022</v>
      </c>
      <c r="AM117" s="514">
        <v>1241</v>
      </c>
      <c r="AN117" s="515">
        <v>950</v>
      </c>
      <c r="AO117" s="515">
        <v>737</v>
      </c>
      <c r="AP117" s="515">
        <v>575</v>
      </c>
      <c r="AQ117" s="515">
        <v>443</v>
      </c>
      <c r="AR117" s="516">
        <f t="shared" si="150"/>
        <v>0.60526315789473684</v>
      </c>
      <c r="AS117" s="517">
        <f t="shared" si="151"/>
        <v>0.78018995929443691</v>
      </c>
      <c r="AT117" s="514">
        <v>1173</v>
      </c>
      <c r="AU117" s="515">
        <v>875</v>
      </c>
      <c r="AV117" s="515">
        <v>681</v>
      </c>
      <c r="AW117" s="515">
        <v>530</v>
      </c>
      <c r="AX117" s="515">
        <v>411</v>
      </c>
      <c r="AY117" s="516">
        <f t="shared" si="152"/>
        <v>0.60571428571428576</v>
      </c>
      <c r="AZ117" s="517">
        <f t="shared" si="153"/>
        <v>0.7782672540381792</v>
      </c>
      <c r="BA117" s="514">
        <v>1071</v>
      </c>
      <c r="BB117" s="515">
        <v>804</v>
      </c>
      <c r="BC117" s="515">
        <v>607</v>
      </c>
      <c r="BD117" s="515">
        <v>477</v>
      </c>
      <c r="BE117" s="515">
        <v>374</v>
      </c>
      <c r="BF117" s="516">
        <f t="shared" si="154"/>
        <v>0.59328358208955223</v>
      </c>
      <c r="BG117" s="517">
        <f t="shared" si="155"/>
        <v>0.78583196046128501</v>
      </c>
      <c r="BH117" s="514">
        <v>863</v>
      </c>
      <c r="BI117" s="515">
        <v>672</v>
      </c>
      <c r="BJ117" s="515">
        <v>535</v>
      </c>
      <c r="BK117" s="515">
        <v>475</v>
      </c>
      <c r="BL117" s="515">
        <v>377</v>
      </c>
      <c r="BM117" s="516">
        <f t="shared" si="156"/>
        <v>0.70684523809523814</v>
      </c>
      <c r="BN117" s="517">
        <f t="shared" si="157"/>
        <v>0.88785046728971961</v>
      </c>
      <c r="BO117" s="514">
        <v>824</v>
      </c>
      <c r="BP117" s="515">
        <v>651</v>
      </c>
      <c r="BQ117" s="515">
        <v>522</v>
      </c>
      <c r="BR117" s="515">
        <v>453</v>
      </c>
      <c r="BS117" s="515">
        <v>347</v>
      </c>
      <c r="BT117" s="516">
        <f t="shared" si="158"/>
        <v>0.69585253456221197</v>
      </c>
      <c r="BU117" s="517">
        <f t="shared" si="159"/>
        <v>0.86781609195402298</v>
      </c>
      <c r="BV117" s="514">
        <v>729</v>
      </c>
      <c r="BW117" s="515">
        <v>565</v>
      </c>
      <c r="BX117" s="515">
        <v>438</v>
      </c>
      <c r="BY117" s="515">
        <v>392</v>
      </c>
      <c r="BZ117" s="515">
        <v>324</v>
      </c>
      <c r="CA117" s="516">
        <f t="shared" si="160"/>
        <v>0.69380530973451326</v>
      </c>
      <c r="CB117" s="517">
        <f t="shared" si="161"/>
        <v>0.89497716894977164</v>
      </c>
      <c r="CC117" s="514">
        <v>776</v>
      </c>
      <c r="CD117" s="515">
        <v>599</v>
      </c>
      <c r="CE117" s="515">
        <v>407</v>
      </c>
      <c r="CF117" s="515">
        <v>400</v>
      </c>
      <c r="CG117" s="515">
        <v>342</v>
      </c>
      <c r="CH117" s="516">
        <f t="shared" si="162"/>
        <v>0.667779632721202</v>
      </c>
      <c r="CI117" s="517">
        <f t="shared" si="163"/>
        <v>0.98280098280098283</v>
      </c>
      <c r="CJ117" s="514">
        <v>932</v>
      </c>
      <c r="CK117" s="515">
        <v>711</v>
      </c>
      <c r="CL117" s="515">
        <v>693</v>
      </c>
      <c r="CM117" s="515">
        <v>520</v>
      </c>
      <c r="CN117" s="515">
        <v>376</v>
      </c>
      <c r="CO117" s="516">
        <f t="shared" si="164"/>
        <v>0.73136427566807316</v>
      </c>
      <c r="CP117" s="516">
        <f t="shared" si="165"/>
        <v>0.75036075036075034</v>
      </c>
      <c r="CQ117" s="516">
        <v>0.73136427566807316</v>
      </c>
      <c r="CR117" s="517">
        <v>0.75036075036075034</v>
      </c>
      <c r="CS117" s="514">
        <v>1028</v>
      </c>
      <c r="CT117" s="515">
        <v>773</v>
      </c>
      <c r="CU117" s="515">
        <v>773</v>
      </c>
      <c r="CV117" s="515">
        <v>509</v>
      </c>
      <c r="CW117" s="515">
        <v>395</v>
      </c>
      <c r="CX117" s="516">
        <f t="shared" si="166"/>
        <v>0.65847347994825356</v>
      </c>
      <c r="CY117" s="516">
        <f t="shared" si="167"/>
        <v>0.65847347994825356</v>
      </c>
      <c r="CZ117" s="516">
        <v>0.89133247089262613</v>
      </c>
      <c r="DA117" s="517">
        <v>0.89133247089262613</v>
      </c>
      <c r="DB117" s="514">
        <v>1061</v>
      </c>
      <c r="DC117" s="515">
        <v>787</v>
      </c>
      <c r="DD117" s="515">
        <v>787</v>
      </c>
      <c r="DE117" s="515">
        <v>560</v>
      </c>
      <c r="DF117" s="515">
        <v>416</v>
      </c>
      <c r="DG117" s="516">
        <f t="shared" si="168"/>
        <v>0.71156289707750953</v>
      </c>
      <c r="DH117" s="516">
        <f t="shared" si="169"/>
        <v>0.71156289707750953</v>
      </c>
      <c r="DI117" s="516">
        <v>0.91994917407878019</v>
      </c>
      <c r="DJ117" s="517">
        <v>0.91994917407878019</v>
      </c>
    </row>
    <row r="118" spans="1:114" s="2" customFormat="1" x14ac:dyDescent="0.25">
      <c r="A118" s="511" t="s">
        <v>329</v>
      </c>
      <c r="B118" s="512" t="s">
        <v>335</v>
      </c>
      <c r="C118" s="513" t="s">
        <v>336</v>
      </c>
      <c r="D118" s="514">
        <v>597</v>
      </c>
      <c r="E118" s="515">
        <v>528</v>
      </c>
      <c r="F118" s="515">
        <v>513</v>
      </c>
      <c r="G118" s="515">
        <v>455</v>
      </c>
      <c r="H118" s="515">
        <v>349</v>
      </c>
      <c r="I118" s="516">
        <f t="shared" si="92"/>
        <v>0.8617424242424242</v>
      </c>
      <c r="J118" s="517">
        <f t="shared" si="93"/>
        <v>0.88693957115009747</v>
      </c>
      <c r="K118" s="514">
        <v>417</v>
      </c>
      <c r="L118" s="515">
        <v>374</v>
      </c>
      <c r="M118" s="515">
        <v>358</v>
      </c>
      <c r="N118" s="515">
        <v>348</v>
      </c>
      <c r="O118" s="515">
        <v>269</v>
      </c>
      <c r="P118" s="516">
        <f t="shared" si="94"/>
        <v>0.93048128342245995</v>
      </c>
      <c r="Q118" s="517">
        <f t="shared" si="95"/>
        <v>0.97206703910614523</v>
      </c>
      <c r="R118" s="514">
        <v>664</v>
      </c>
      <c r="S118" s="515">
        <v>558</v>
      </c>
      <c r="T118" s="515">
        <v>553</v>
      </c>
      <c r="U118" s="515">
        <v>463</v>
      </c>
      <c r="V118" s="515">
        <v>352</v>
      </c>
      <c r="W118" s="516">
        <f t="shared" si="90"/>
        <v>0.82974910394265233</v>
      </c>
      <c r="X118" s="517">
        <f t="shared" si="91"/>
        <v>0.83725135623869806</v>
      </c>
      <c r="Y118" s="514">
        <v>537</v>
      </c>
      <c r="Z118" s="515">
        <v>481</v>
      </c>
      <c r="AA118" s="515">
        <v>475</v>
      </c>
      <c r="AB118" s="515">
        <v>468</v>
      </c>
      <c r="AC118" s="515">
        <v>333</v>
      </c>
      <c r="AD118" s="516">
        <f t="shared" si="96"/>
        <v>0.97297297297297303</v>
      </c>
      <c r="AE118" s="517">
        <f t="shared" si="97"/>
        <v>0.98526315789473684</v>
      </c>
      <c r="AF118" s="514">
        <v>569</v>
      </c>
      <c r="AG118" s="515">
        <v>501</v>
      </c>
      <c r="AH118" s="515">
        <v>501</v>
      </c>
      <c r="AI118" s="515">
        <v>458</v>
      </c>
      <c r="AJ118" s="515">
        <v>310</v>
      </c>
      <c r="AK118" s="516">
        <f t="shared" si="148"/>
        <v>0.9141716566866267</v>
      </c>
      <c r="AL118" s="517">
        <f t="shared" si="149"/>
        <v>0.9141716566866267</v>
      </c>
      <c r="AM118" s="514">
        <v>506</v>
      </c>
      <c r="AN118" s="515">
        <v>447</v>
      </c>
      <c r="AO118" s="515">
        <v>442</v>
      </c>
      <c r="AP118" s="515">
        <v>435</v>
      </c>
      <c r="AQ118" s="515">
        <v>324</v>
      </c>
      <c r="AR118" s="516">
        <f t="shared" si="150"/>
        <v>0.97315436241610742</v>
      </c>
      <c r="AS118" s="517">
        <f t="shared" si="151"/>
        <v>0.98416289592760176</v>
      </c>
      <c r="AT118" s="514">
        <v>433</v>
      </c>
      <c r="AU118" s="515">
        <v>398</v>
      </c>
      <c r="AV118" s="515">
        <v>385</v>
      </c>
      <c r="AW118" s="515">
        <v>385</v>
      </c>
      <c r="AX118" s="515">
        <v>274</v>
      </c>
      <c r="AY118" s="516">
        <f t="shared" si="152"/>
        <v>0.96733668341708545</v>
      </c>
      <c r="AZ118" s="517">
        <f t="shared" si="153"/>
        <v>1</v>
      </c>
      <c r="BA118" s="514">
        <v>444</v>
      </c>
      <c r="BB118" s="515">
        <v>390</v>
      </c>
      <c r="BC118" s="515">
        <v>382</v>
      </c>
      <c r="BD118" s="515">
        <v>382</v>
      </c>
      <c r="BE118" s="515">
        <v>294</v>
      </c>
      <c r="BF118" s="516">
        <f t="shared" si="154"/>
        <v>0.97948717948717945</v>
      </c>
      <c r="BG118" s="517">
        <f t="shared" si="155"/>
        <v>1</v>
      </c>
      <c r="BH118" s="514">
        <v>311</v>
      </c>
      <c r="BI118" s="515">
        <v>273</v>
      </c>
      <c r="BJ118" s="515">
        <v>265</v>
      </c>
      <c r="BK118" s="515">
        <v>265</v>
      </c>
      <c r="BL118" s="515">
        <v>191</v>
      </c>
      <c r="BM118" s="516">
        <f t="shared" si="156"/>
        <v>0.97069597069597069</v>
      </c>
      <c r="BN118" s="517">
        <f t="shared" si="157"/>
        <v>1</v>
      </c>
      <c r="BO118" s="514">
        <v>273</v>
      </c>
      <c r="BP118" s="515">
        <v>246</v>
      </c>
      <c r="BQ118" s="515">
        <v>245</v>
      </c>
      <c r="BR118" s="515">
        <v>242</v>
      </c>
      <c r="BS118" s="515">
        <v>181</v>
      </c>
      <c r="BT118" s="516">
        <f t="shared" si="158"/>
        <v>0.98373983739837401</v>
      </c>
      <c r="BU118" s="517">
        <f t="shared" si="159"/>
        <v>0.98775510204081629</v>
      </c>
      <c r="BV118" s="514">
        <v>463</v>
      </c>
      <c r="BW118" s="515">
        <v>261</v>
      </c>
      <c r="BX118" s="515">
        <v>260</v>
      </c>
      <c r="BY118" s="515">
        <v>245</v>
      </c>
      <c r="BZ118" s="515">
        <v>179</v>
      </c>
      <c r="CA118" s="516">
        <f t="shared" si="160"/>
        <v>0.93869731800766287</v>
      </c>
      <c r="CB118" s="517">
        <f t="shared" si="161"/>
        <v>0.94230769230769229</v>
      </c>
      <c r="CC118" s="514">
        <v>279</v>
      </c>
      <c r="CD118" s="515">
        <v>251</v>
      </c>
      <c r="CE118" s="515">
        <v>243</v>
      </c>
      <c r="CF118" s="515">
        <v>241</v>
      </c>
      <c r="CG118" s="515">
        <v>169</v>
      </c>
      <c r="CH118" s="516">
        <f t="shared" si="162"/>
        <v>0.96015936254980083</v>
      </c>
      <c r="CI118" s="517">
        <f t="shared" si="163"/>
        <v>0.99176954732510292</v>
      </c>
      <c r="CJ118" s="514">
        <v>318</v>
      </c>
      <c r="CK118" s="515">
        <v>270</v>
      </c>
      <c r="CL118" s="515">
        <v>263</v>
      </c>
      <c r="CM118" s="515">
        <v>255</v>
      </c>
      <c r="CN118" s="515">
        <v>191</v>
      </c>
      <c r="CO118" s="516">
        <f t="shared" si="164"/>
        <v>0.94444444444444442</v>
      </c>
      <c r="CP118" s="516">
        <f t="shared" si="165"/>
        <v>0.96958174904942962</v>
      </c>
      <c r="CQ118" s="516">
        <v>0.94444444444444442</v>
      </c>
      <c r="CR118" s="517">
        <v>0.96958174904942962</v>
      </c>
      <c r="CS118" s="514">
        <v>320</v>
      </c>
      <c r="CT118" s="515">
        <v>270</v>
      </c>
      <c r="CU118" s="515">
        <v>253</v>
      </c>
      <c r="CV118" s="515">
        <v>244</v>
      </c>
      <c r="CW118" s="515">
        <v>169</v>
      </c>
      <c r="CX118" s="516">
        <f t="shared" si="166"/>
        <v>0.90370370370370368</v>
      </c>
      <c r="CY118" s="516">
        <f t="shared" si="167"/>
        <v>0.96442687747035571</v>
      </c>
      <c r="CZ118" s="516">
        <v>0.90370370370370368</v>
      </c>
      <c r="DA118" s="517">
        <v>0.96442687747035571</v>
      </c>
      <c r="DB118" s="514">
        <v>308</v>
      </c>
      <c r="DC118" s="515">
        <v>262</v>
      </c>
      <c r="DD118" s="515">
        <v>249</v>
      </c>
      <c r="DE118" s="515">
        <v>245</v>
      </c>
      <c r="DF118" s="515">
        <v>159</v>
      </c>
      <c r="DG118" s="516">
        <f t="shared" si="168"/>
        <v>0.93511450381679384</v>
      </c>
      <c r="DH118" s="516">
        <f t="shared" si="169"/>
        <v>0.98393574297188757</v>
      </c>
      <c r="DI118" s="516">
        <v>0.93511450381679384</v>
      </c>
      <c r="DJ118" s="517">
        <v>0.98393574297188757</v>
      </c>
    </row>
    <row r="119" spans="1:114" s="2" customFormat="1" x14ac:dyDescent="0.25">
      <c r="A119" s="511" t="s">
        <v>329</v>
      </c>
      <c r="B119" s="512" t="s">
        <v>337</v>
      </c>
      <c r="C119" s="513" t="s">
        <v>338</v>
      </c>
      <c r="D119" s="514">
        <v>2440</v>
      </c>
      <c r="E119" s="515">
        <v>2093</v>
      </c>
      <c r="F119" s="515">
        <v>1758</v>
      </c>
      <c r="G119" s="515">
        <v>1422</v>
      </c>
      <c r="H119" s="515">
        <v>974</v>
      </c>
      <c r="I119" s="516">
        <f t="shared" si="92"/>
        <v>0.67940754897276634</v>
      </c>
      <c r="J119" s="517">
        <f t="shared" si="93"/>
        <v>0.80887372013651881</v>
      </c>
      <c r="K119" s="514">
        <v>2417</v>
      </c>
      <c r="L119" s="515">
        <v>2079</v>
      </c>
      <c r="M119" s="515">
        <v>1809</v>
      </c>
      <c r="N119" s="515">
        <v>1412</v>
      </c>
      <c r="O119" s="515">
        <v>968</v>
      </c>
      <c r="P119" s="516">
        <f t="shared" si="94"/>
        <v>0.67917267917267921</v>
      </c>
      <c r="Q119" s="517">
        <f t="shared" si="95"/>
        <v>0.78054173576561636</v>
      </c>
      <c r="R119" s="514">
        <v>2852</v>
      </c>
      <c r="S119" s="515">
        <v>2335</v>
      </c>
      <c r="T119" s="515">
        <v>2111</v>
      </c>
      <c r="U119" s="515">
        <v>1305</v>
      </c>
      <c r="V119" s="515">
        <v>862</v>
      </c>
      <c r="W119" s="516">
        <f t="shared" si="90"/>
        <v>0.5588865096359743</v>
      </c>
      <c r="X119" s="517">
        <f t="shared" si="91"/>
        <v>0.61819043107531979</v>
      </c>
      <c r="Y119" s="514">
        <v>2638</v>
      </c>
      <c r="Z119" s="515">
        <v>2123</v>
      </c>
      <c r="AA119" s="515">
        <v>1940</v>
      </c>
      <c r="AB119" s="515">
        <v>1225</v>
      </c>
      <c r="AC119" s="515">
        <v>827</v>
      </c>
      <c r="AD119" s="516">
        <f t="shared" si="96"/>
        <v>0.57701365991521436</v>
      </c>
      <c r="AE119" s="517">
        <f t="shared" si="97"/>
        <v>0.63144329896907214</v>
      </c>
      <c r="AF119" s="514">
        <v>2414</v>
      </c>
      <c r="AG119" s="515">
        <v>1949</v>
      </c>
      <c r="AH119" s="515">
        <v>1797</v>
      </c>
      <c r="AI119" s="515">
        <v>1148</v>
      </c>
      <c r="AJ119" s="515">
        <v>781</v>
      </c>
      <c r="AK119" s="516">
        <f t="shared" si="148"/>
        <v>0.58902001026167261</v>
      </c>
      <c r="AL119" s="517">
        <f t="shared" si="149"/>
        <v>0.63884251530328329</v>
      </c>
      <c r="AM119" s="514">
        <v>2015</v>
      </c>
      <c r="AN119" s="515">
        <v>1632</v>
      </c>
      <c r="AO119" s="515">
        <v>1464</v>
      </c>
      <c r="AP119" s="515">
        <v>937</v>
      </c>
      <c r="AQ119" s="515">
        <v>748</v>
      </c>
      <c r="AR119" s="516">
        <f t="shared" si="150"/>
        <v>0.57414215686274506</v>
      </c>
      <c r="AS119" s="517">
        <f t="shared" si="151"/>
        <v>0.64002732240437155</v>
      </c>
      <c r="AT119" s="514">
        <v>1799</v>
      </c>
      <c r="AU119" s="515">
        <v>1454</v>
      </c>
      <c r="AV119" s="515">
        <v>1335</v>
      </c>
      <c r="AW119" s="515">
        <v>831</v>
      </c>
      <c r="AX119" s="515">
        <v>630</v>
      </c>
      <c r="AY119" s="516">
        <f t="shared" si="152"/>
        <v>0.57152682255845944</v>
      </c>
      <c r="AZ119" s="517">
        <f t="shared" si="153"/>
        <v>0.62247191011235958</v>
      </c>
      <c r="BA119" s="514">
        <v>1559</v>
      </c>
      <c r="BB119" s="515">
        <v>1266</v>
      </c>
      <c r="BC119" s="515">
        <v>1178</v>
      </c>
      <c r="BD119" s="515">
        <v>832</v>
      </c>
      <c r="BE119" s="515">
        <v>625</v>
      </c>
      <c r="BF119" s="516">
        <f t="shared" si="154"/>
        <v>0.65718799368088465</v>
      </c>
      <c r="BG119" s="517">
        <f t="shared" si="155"/>
        <v>0.70628183361629882</v>
      </c>
      <c r="BH119" s="514">
        <v>1550</v>
      </c>
      <c r="BI119" s="515">
        <v>1229</v>
      </c>
      <c r="BJ119" s="515">
        <v>1121</v>
      </c>
      <c r="BK119" s="515">
        <v>872</v>
      </c>
      <c r="BL119" s="515">
        <v>681</v>
      </c>
      <c r="BM119" s="516">
        <f t="shared" si="156"/>
        <v>0.70951993490642795</v>
      </c>
      <c r="BN119" s="517">
        <f t="shared" si="157"/>
        <v>0.77787689562890272</v>
      </c>
      <c r="BO119" s="514">
        <v>1613</v>
      </c>
      <c r="BP119" s="515">
        <v>1337</v>
      </c>
      <c r="BQ119" s="515">
        <v>1259</v>
      </c>
      <c r="BR119" s="515">
        <v>929</v>
      </c>
      <c r="BS119" s="515">
        <v>725</v>
      </c>
      <c r="BT119" s="516">
        <f t="shared" si="158"/>
        <v>0.69483919222139112</v>
      </c>
      <c r="BU119" s="517">
        <f t="shared" si="159"/>
        <v>0.73788721207307384</v>
      </c>
      <c r="BV119" s="514">
        <v>2273</v>
      </c>
      <c r="BW119" s="515">
        <v>1507</v>
      </c>
      <c r="BX119" s="515">
        <v>1460</v>
      </c>
      <c r="BY119" s="515">
        <v>1108</v>
      </c>
      <c r="BZ119" s="515">
        <v>908</v>
      </c>
      <c r="CA119" s="516">
        <f t="shared" si="160"/>
        <v>0.73523556735235562</v>
      </c>
      <c r="CB119" s="517">
        <f t="shared" si="161"/>
        <v>0.75890410958904109</v>
      </c>
      <c r="CC119" s="514">
        <v>2089</v>
      </c>
      <c r="CD119" s="515">
        <v>1757</v>
      </c>
      <c r="CE119" s="515">
        <v>1756</v>
      </c>
      <c r="CF119" s="515">
        <v>1002</v>
      </c>
      <c r="CG119" s="515">
        <v>747</v>
      </c>
      <c r="CH119" s="516">
        <f t="shared" si="162"/>
        <v>0.57029026750142287</v>
      </c>
      <c r="CI119" s="517">
        <f t="shared" si="163"/>
        <v>0.57061503416856496</v>
      </c>
      <c r="CJ119" s="514">
        <v>2685</v>
      </c>
      <c r="CK119" s="515">
        <v>2194</v>
      </c>
      <c r="CL119" s="515">
        <v>2194</v>
      </c>
      <c r="CM119" s="515">
        <v>987</v>
      </c>
      <c r="CN119" s="515">
        <v>752</v>
      </c>
      <c r="CO119" s="516">
        <f t="shared" si="164"/>
        <v>0.44986326344576116</v>
      </c>
      <c r="CP119" s="516">
        <f t="shared" si="165"/>
        <v>0.44986326344576116</v>
      </c>
      <c r="CQ119" s="516">
        <v>0.52142206016408388</v>
      </c>
      <c r="CR119" s="517">
        <v>0.52142206016408388</v>
      </c>
      <c r="CS119" s="514">
        <v>2415</v>
      </c>
      <c r="CT119" s="515">
        <v>1873</v>
      </c>
      <c r="CU119" s="515">
        <v>1644</v>
      </c>
      <c r="CV119" s="515">
        <v>966</v>
      </c>
      <c r="CW119" s="515">
        <v>717</v>
      </c>
      <c r="CX119" s="516">
        <f t="shared" si="166"/>
        <v>0.51575013347570742</v>
      </c>
      <c r="CY119" s="516">
        <f t="shared" si="167"/>
        <v>0.58759124087591241</v>
      </c>
      <c r="CZ119" s="516">
        <v>0.55792845702082217</v>
      </c>
      <c r="DA119" s="517">
        <v>0.63564476885644772</v>
      </c>
      <c r="DB119" s="514">
        <v>2363</v>
      </c>
      <c r="DC119" s="515">
        <v>1867</v>
      </c>
      <c r="DD119" s="515">
        <v>1867</v>
      </c>
      <c r="DE119" s="515">
        <v>1007</v>
      </c>
      <c r="DF119" s="515">
        <v>798</v>
      </c>
      <c r="DG119" s="516">
        <f t="shared" si="168"/>
        <v>0.53936797000535619</v>
      </c>
      <c r="DH119" s="516">
        <f t="shared" si="169"/>
        <v>0.53936797000535619</v>
      </c>
      <c r="DI119" s="516">
        <v>0.56722013926084625</v>
      </c>
      <c r="DJ119" s="517">
        <v>0.56722013926084625</v>
      </c>
    </row>
    <row r="120" spans="1:114" s="2" customFormat="1" x14ac:dyDescent="0.25">
      <c r="A120" s="511" t="s">
        <v>329</v>
      </c>
      <c r="B120" s="512" t="s">
        <v>339</v>
      </c>
      <c r="C120" s="513" t="s">
        <v>340</v>
      </c>
      <c r="D120" s="514">
        <v>288</v>
      </c>
      <c r="E120" s="515">
        <v>276</v>
      </c>
      <c r="F120" s="515">
        <v>246</v>
      </c>
      <c r="G120" s="515">
        <v>62</v>
      </c>
      <c r="H120" s="515">
        <v>50</v>
      </c>
      <c r="I120" s="516">
        <f t="shared" si="92"/>
        <v>0.22463768115942029</v>
      </c>
      <c r="J120" s="517">
        <f t="shared" si="93"/>
        <v>0.25203252032520324</v>
      </c>
      <c r="K120" s="514">
        <v>278</v>
      </c>
      <c r="L120" s="515">
        <v>256</v>
      </c>
      <c r="M120" s="515">
        <v>217</v>
      </c>
      <c r="N120" s="515">
        <v>82</v>
      </c>
      <c r="O120" s="515">
        <v>74</v>
      </c>
      <c r="P120" s="516">
        <f t="shared" si="94"/>
        <v>0.3203125</v>
      </c>
      <c r="Q120" s="517">
        <f t="shared" si="95"/>
        <v>0.37788018433179721</v>
      </c>
      <c r="R120" s="514">
        <v>232</v>
      </c>
      <c r="S120" s="515">
        <v>208</v>
      </c>
      <c r="T120" s="515">
        <v>189</v>
      </c>
      <c r="U120" s="515">
        <v>65</v>
      </c>
      <c r="V120" s="515">
        <v>54</v>
      </c>
      <c r="W120" s="516">
        <f t="shared" si="90"/>
        <v>0.3125</v>
      </c>
      <c r="X120" s="517">
        <f t="shared" si="91"/>
        <v>0.3439153439153439</v>
      </c>
      <c r="Y120" s="514">
        <v>249</v>
      </c>
      <c r="Z120" s="515">
        <v>232</v>
      </c>
      <c r="AA120" s="515">
        <v>200</v>
      </c>
      <c r="AB120" s="515">
        <v>69</v>
      </c>
      <c r="AC120" s="515">
        <v>56</v>
      </c>
      <c r="AD120" s="516">
        <f t="shared" si="96"/>
        <v>0.29741379310344829</v>
      </c>
      <c r="AE120" s="517">
        <f t="shared" si="97"/>
        <v>0.34499999999999997</v>
      </c>
      <c r="AF120" s="514">
        <v>216</v>
      </c>
      <c r="AG120" s="515">
        <v>202</v>
      </c>
      <c r="AH120" s="515">
        <v>178</v>
      </c>
      <c r="AI120" s="515">
        <v>53</v>
      </c>
      <c r="AJ120" s="515">
        <v>45</v>
      </c>
      <c r="AK120" s="516">
        <f t="shared" si="148"/>
        <v>0.26237623762376239</v>
      </c>
      <c r="AL120" s="517">
        <f t="shared" si="149"/>
        <v>0.29775280898876405</v>
      </c>
      <c r="AM120" s="514">
        <v>156</v>
      </c>
      <c r="AN120" s="515">
        <v>150</v>
      </c>
      <c r="AO120" s="515">
        <v>130</v>
      </c>
      <c r="AP120" s="515">
        <v>51</v>
      </c>
      <c r="AQ120" s="515">
        <v>44</v>
      </c>
      <c r="AR120" s="516">
        <f t="shared" si="150"/>
        <v>0.34</v>
      </c>
      <c r="AS120" s="517">
        <f t="shared" si="151"/>
        <v>0.3923076923076923</v>
      </c>
      <c r="AT120" s="514">
        <v>128</v>
      </c>
      <c r="AU120" s="515">
        <v>116</v>
      </c>
      <c r="AV120" s="515">
        <v>92</v>
      </c>
      <c r="AW120" s="515">
        <v>46</v>
      </c>
      <c r="AX120" s="515">
        <v>41</v>
      </c>
      <c r="AY120" s="516">
        <f t="shared" si="152"/>
        <v>0.39655172413793105</v>
      </c>
      <c r="AZ120" s="517">
        <f t="shared" si="153"/>
        <v>0.5</v>
      </c>
      <c r="BA120" s="514">
        <v>151</v>
      </c>
      <c r="BB120" s="515">
        <v>138</v>
      </c>
      <c r="BC120" s="515">
        <v>123</v>
      </c>
      <c r="BD120" s="515">
        <v>49</v>
      </c>
      <c r="BE120" s="515">
        <v>44</v>
      </c>
      <c r="BF120" s="516">
        <f t="shared" si="154"/>
        <v>0.35507246376811596</v>
      </c>
      <c r="BG120" s="517">
        <f t="shared" si="155"/>
        <v>0.3983739837398374</v>
      </c>
      <c r="BH120" s="514">
        <v>147</v>
      </c>
      <c r="BI120" s="515">
        <v>134</v>
      </c>
      <c r="BJ120" s="515">
        <v>114</v>
      </c>
      <c r="BK120" s="515">
        <v>49</v>
      </c>
      <c r="BL120" s="515">
        <v>39</v>
      </c>
      <c r="BM120" s="516">
        <f t="shared" si="156"/>
        <v>0.36567164179104478</v>
      </c>
      <c r="BN120" s="517">
        <f t="shared" si="157"/>
        <v>0.42982456140350878</v>
      </c>
      <c r="BO120" s="514">
        <v>133</v>
      </c>
      <c r="BP120" s="515">
        <v>116</v>
      </c>
      <c r="BQ120" s="515">
        <v>92</v>
      </c>
      <c r="BR120" s="515">
        <v>46</v>
      </c>
      <c r="BS120" s="515">
        <v>43</v>
      </c>
      <c r="BT120" s="516">
        <f t="shared" si="158"/>
        <v>0.39655172413793105</v>
      </c>
      <c r="BU120" s="517">
        <f t="shared" si="159"/>
        <v>0.5</v>
      </c>
      <c r="BV120" s="514">
        <v>115</v>
      </c>
      <c r="BW120" s="515">
        <v>105</v>
      </c>
      <c r="BX120" s="515">
        <v>87</v>
      </c>
      <c r="BY120" s="515">
        <v>37</v>
      </c>
      <c r="BZ120" s="515">
        <v>29</v>
      </c>
      <c r="CA120" s="516">
        <f t="shared" si="160"/>
        <v>0.35238095238095241</v>
      </c>
      <c r="CB120" s="517">
        <f t="shared" si="161"/>
        <v>0.42528735632183906</v>
      </c>
      <c r="CC120" s="514">
        <v>139</v>
      </c>
      <c r="CD120" s="515">
        <v>130</v>
      </c>
      <c r="CE120" s="515">
        <v>111</v>
      </c>
      <c r="CF120" s="515">
        <v>33</v>
      </c>
      <c r="CG120" s="515">
        <v>27</v>
      </c>
      <c r="CH120" s="516">
        <f t="shared" si="162"/>
        <v>0.25384615384615383</v>
      </c>
      <c r="CI120" s="517">
        <f t="shared" si="163"/>
        <v>0.29729729729729731</v>
      </c>
      <c r="CJ120" s="514">
        <v>115</v>
      </c>
      <c r="CK120" s="515">
        <v>98</v>
      </c>
      <c r="CL120" s="515">
        <v>61</v>
      </c>
      <c r="CM120" s="515">
        <v>36</v>
      </c>
      <c r="CN120" s="515">
        <v>31</v>
      </c>
      <c r="CO120" s="516">
        <f t="shared" si="164"/>
        <v>0.36734693877551022</v>
      </c>
      <c r="CP120" s="516">
        <f t="shared" si="165"/>
        <v>0.5901639344262295</v>
      </c>
      <c r="CQ120" s="516">
        <v>0.36734693877551022</v>
      </c>
      <c r="CR120" s="517">
        <v>0.5901639344262295</v>
      </c>
      <c r="CS120" s="514">
        <v>137</v>
      </c>
      <c r="CT120" s="515">
        <v>129</v>
      </c>
      <c r="CU120" s="515">
        <v>75</v>
      </c>
      <c r="CV120" s="515">
        <v>35</v>
      </c>
      <c r="CW120" s="515">
        <v>31</v>
      </c>
      <c r="CX120" s="516">
        <f t="shared" si="166"/>
        <v>0.27131782945736432</v>
      </c>
      <c r="CY120" s="516">
        <f t="shared" si="167"/>
        <v>0.46666666666666667</v>
      </c>
      <c r="CZ120" s="516">
        <v>0.27131782945736432</v>
      </c>
      <c r="DA120" s="517">
        <v>0.46666666666666667</v>
      </c>
      <c r="DB120" s="514">
        <v>135</v>
      </c>
      <c r="DC120" s="515">
        <v>130</v>
      </c>
      <c r="DD120" s="515">
        <v>105</v>
      </c>
      <c r="DE120" s="515">
        <v>57</v>
      </c>
      <c r="DF120" s="515">
        <v>48</v>
      </c>
      <c r="DG120" s="516">
        <f t="shared" si="168"/>
        <v>0.43846153846153846</v>
      </c>
      <c r="DH120" s="516">
        <f t="shared" si="169"/>
        <v>0.54285714285714282</v>
      </c>
      <c r="DI120" s="516">
        <v>0.43846153846153846</v>
      </c>
      <c r="DJ120" s="517">
        <v>0.54285714285714282</v>
      </c>
    </row>
    <row r="121" spans="1:114" s="2" customFormat="1" x14ac:dyDescent="0.25">
      <c r="A121" s="511" t="s">
        <v>329</v>
      </c>
      <c r="B121" s="534">
        <v>24530</v>
      </c>
      <c r="C121" s="535" t="s">
        <v>555</v>
      </c>
      <c r="D121" s="536"/>
      <c r="E121" s="537"/>
      <c r="F121" s="537"/>
      <c r="G121" s="537"/>
      <c r="H121" s="537"/>
      <c r="I121" s="538"/>
      <c r="J121" s="539"/>
      <c r="K121" s="536"/>
      <c r="L121" s="537"/>
      <c r="M121" s="537"/>
      <c r="N121" s="537"/>
      <c r="O121" s="537"/>
      <c r="P121" s="538"/>
      <c r="Q121" s="539"/>
      <c r="R121" s="536"/>
      <c r="S121" s="537"/>
      <c r="T121" s="537"/>
      <c r="U121" s="537"/>
      <c r="V121" s="537"/>
      <c r="W121" s="538"/>
      <c r="X121" s="539"/>
      <c r="Y121" s="536"/>
      <c r="Z121" s="537"/>
      <c r="AA121" s="537"/>
      <c r="AB121" s="537"/>
      <c r="AC121" s="537"/>
      <c r="AD121" s="538"/>
      <c r="AE121" s="539"/>
      <c r="AF121" s="536"/>
      <c r="AG121" s="537"/>
      <c r="AH121" s="537"/>
      <c r="AI121" s="537"/>
      <c r="AJ121" s="537"/>
      <c r="AK121" s="538"/>
      <c r="AL121" s="539"/>
      <c r="AM121" s="536"/>
      <c r="AN121" s="537"/>
      <c r="AO121" s="537"/>
      <c r="AP121" s="537"/>
      <c r="AQ121" s="537"/>
      <c r="AR121" s="538"/>
      <c r="AS121" s="539"/>
      <c r="AT121" s="536"/>
      <c r="AU121" s="537"/>
      <c r="AV121" s="537"/>
      <c r="AW121" s="537"/>
      <c r="AX121" s="537"/>
      <c r="AY121" s="538"/>
      <c r="AZ121" s="539"/>
      <c r="BA121" s="536">
        <v>192</v>
      </c>
      <c r="BB121" s="537">
        <v>185</v>
      </c>
      <c r="BC121" s="537">
        <v>167</v>
      </c>
      <c r="BD121" s="537">
        <v>155</v>
      </c>
      <c r="BE121" s="537">
        <v>100</v>
      </c>
      <c r="BF121" s="538">
        <f t="shared" ref="BF121" si="170">BD121/BB121</f>
        <v>0.83783783783783783</v>
      </c>
      <c r="BG121" s="539">
        <f t="shared" ref="BG121" si="171">BD121/BC121</f>
        <v>0.92814371257485029</v>
      </c>
      <c r="BH121" s="536">
        <v>248</v>
      </c>
      <c r="BI121" s="537">
        <v>229</v>
      </c>
      <c r="BJ121" s="537">
        <v>229</v>
      </c>
      <c r="BK121" s="537">
        <v>204</v>
      </c>
      <c r="BL121" s="537">
        <v>148</v>
      </c>
      <c r="BM121" s="538">
        <f t="shared" si="156"/>
        <v>0.89082969432314407</v>
      </c>
      <c r="BN121" s="539">
        <f t="shared" si="157"/>
        <v>0.89082969432314407</v>
      </c>
      <c r="BO121" s="536">
        <v>266</v>
      </c>
      <c r="BP121" s="537">
        <v>245</v>
      </c>
      <c r="BQ121" s="537">
        <v>220</v>
      </c>
      <c r="BR121" s="537">
        <v>220</v>
      </c>
      <c r="BS121" s="537">
        <v>166</v>
      </c>
      <c r="BT121" s="538">
        <f t="shared" si="158"/>
        <v>0.89795918367346939</v>
      </c>
      <c r="BU121" s="539">
        <f t="shared" si="159"/>
        <v>1</v>
      </c>
      <c r="BV121" s="536">
        <v>328</v>
      </c>
      <c r="BW121" s="537">
        <v>301</v>
      </c>
      <c r="BX121" s="537">
        <v>301</v>
      </c>
      <c r="BY121" s="537">
        <v>270</v>
      </c>
      <c r="BZ121" s="537">
        <v>197</v>
      </c>
      <c r="CA121" s="538">
        <f t="shared" si="160"/>
        <v>0.89700996677740863</v>
      </c>
      <c r="CB121" s="539">
        <f t="shared" si="161"/>
        <v>0.89700996677740863</v>
      </c>
      <c r="CC121" s="536">
        <v>482</v>
      </c>
      <c r="CD121" s="537">
        <v>382</v>
      </c>
      <c r="CE121" s="537">
        <v>382</v>
      </c>
      <c r="CF121" s="537">
        <v>319</v>
      </c>
      <c r="CG121" s="537">
        <v>203</v>
      </c>
      <c r="CH121" s="538">
        <f t="shared" si="162"/>
        <v>0.83507853403141363</v>
      </c>
      <c r="CI121" s="539">
        <f t="shared" si="163"/>
        <v>0.83507853403141363</v>
      </c>
      <c r="CJ121" s="536">
        <v>479</v>
      </c>
      <c r="CK121" s="537">
        <v>397</v>
      </c>
      <c r="CL121" s="537">
        <v>397</v>
      </c>
      <c r="CM121" s="537">
        <v>261</v>
      </c>
      <c r="CN121" s="537">
        <v>140</v>
      </c>
      <c r="CO121" s="538">
        <f t="shared" si="164"/>
        <v>0.65743073047858946</v>
      </c>
      <c r="CP121" s="538">
        <f t="shared" si="165"/>
        <v>0.65743073047858946</v>
      </c>
      <c r="CQ121" s="538">
        <v>0.65743073047858946</v>
      </c>
      <c r="CR121" s="539">
        <v>0.65743073047858946</v>
      </c>
      <c r="CS121" s="536">
        <v>409</v>
      </c>
      <c r="CT121" s="537">
        <v>347</v>
      </c>
      <c r="CU121" s="537">
        <v>347</v>
      </c>
      <c r="CV121" s="537">
        <v>216</v>
      </c>
      <c r="CW121" s="537">
        <v>146</v>
      </c>
      <c r="CX121" s="538">
        <f t="shared" si="166"/>
        <v>0.62247838616714701</v>
      </c>
      <c r="CY121" s="538">
        <f t="shared" si="167"/>
        <v>0.62247838616714701</v>
      </c>
      <c r="CZ121" s="538">
        <v>0.80403458213256485</v>
      </c>
      <c r="DA121" s="539">
        <v>0.80403458213256485</v>
      </c>
      <c r="DB121" s="536">
        <v>366</v>
      </c>
      <c r="DC121" s="537">
        <v>329</v>
      </c>
      <c r="DD121" s="537">
        <v>329</v>
      </c>
      <c r="DE121" s="537">
        <v>259</v>
      </c>
      <c r="DF121" s="537">
        <v>186</v>
      </c>
      <c r="DG121" s="538">
        <f t="shared" si="168"/>
        <v>0.78723404255319152</v>
      </c>
      <c r="DH121" s="538">
        <f t="shared" si="169"/>
        <v>0.78723404255319152</v>
      </c>
      <c r="DI121" s="538">
        <v>0.92401215805471126</v>
      </c>
      <c r="DJ121" s="539">
        <v>0.92401215805471126</v>
      </c>
    </row>
    <row r="122" spans="1:114" s="2" customFormat="1" x14ac:dyDescent="0.25">
      <c r="A122" s="519" t="s">
        <v>329</v>
      </c>
      <c r="B122" s="520" t="s">
        <v>341</v>
      </c>
      <c r="C122" s="540" t="s">
        <v>199</v>
      </c>
      <c r="D122" s="522">
        <v>253</v>
      </c>
      <c r="E122" s="523">
        <v>251</v>
      </c>
      <c r="F122" s="523">
        <v>220</v>
      </c>
      <c r="G122" s="523">
        <v>188</v>
      </c>
      <c r="H122" s="523">
        <v>158</v>
      </c>
      <c r="I122" s="524">
        <f t="shared" si="92"/>
        <v>0.74900398406374502</v>
      </c>
      <c r="J122" s="525">
        <f t="shared" si="93"/>
        <v>0.8545454545454545</v>
      </c>
      <c r="K122" s="522">
        <v>259</v>
      </c>
      <c r="L122" s="523">
        <v>255</v>
      </c>
      <c r="M122" s="523">
        <v>223</v>
      </c>
      <c r="N122" s="523">
        <v>213</v>
      </c>
      <c r="O122" s="523">
        <v>180</v>
      </c>
      <c r="P122" s="524">
        <f t="shared" si="94"/>
        <v>0.83529411764705885</v>
      </c>
      <c r="Q122" s="525">
        <f t="shared" si="95"/>
        <v>0.95515695067264572</v>
      </c>
      <c r="R122" s="522">
        <v>222</v>
      </c>
      <c r="S122" s="523">
        <v>221</v>
      </c>
      <c r="T122" s="523">
        <v>207</v>
      </c>
      <c r="U122" s="523">
        <v>205</v>
      </c>
      <c r="V122" s="523">
        <v>149</v>
      </c>
      <c r="W122" s="524">
        <f t="shared" si="90"/>
        <v>0.92760180995475117</v>
      </c>
      <c r="X122" s="525">
        <f t="shared" si="91"/>
        <v>0.99033816425120769</v>
      </c>
      <c r="Y122" s="522">
        <v>225</v>
      </c>
      <c r="Z122" s="523">
        <v>225</v>
      </c>
      <c r="AA122" s="523">
        <v>217</v>
      </c>
      <c r="AB122" s="523">
        <v>217</v>
      </c>
      <c r="AC122" s="523">
        <v>170</v>
      </c>
      <c r="AD122" s="524">
        <f t="shared" si="96"/>
        <v>0.96444444444444444</v>
      </c>
      <c r="AE122" s="525">
        <f t="shared" si="97"/>
        <v>1</v>
      </c>
      <c r="AF122" s="522">
        <v>247</v>
      </c>
      <c r="AG122" s="523">
        <v>244</v>
      </c>
      <c r="AH122" s="523">
        <v>223</v>
      </c>
      <c r="AI122" s="523">
        <v>214</v>
      </c>
      <c r="AJ122" s="523">
        <v>169</v>
      </c>
      <c r="AK122" s="524">
        <f t="shared" si="148"/>
        <v>0.87704918032786883</v>
      </c>
      <c r="AL122" s="525">
        <f t="shared" si="149"/>
        <v>0.95964125560538116</v>
      </c>
      <c r="AM122" s="522">
        <v>155</v>
      </c>
      <c r="AN122" s="523">
        <v>152</v>
      </c>
      <c r="AO122" s="523">
        <v>134</v>
      </c>
      <c r="AP122" s="523">
        <v>129</v>
      </c>
      <c r="AQ122" s="523">
        <v>108</v>
      </c>
      <c r="AR122" s="524">
        <f t="shared" si="150"/>
        <v>0.84868421052631582</v>
      </c>
      <c r="AS122" s="525">
        <f t="shared" si="151"/>
        <v>0.96268656716417911</v>
      </c>
      <c r="AT122" s="522">
        <v>224</v>
      </c>
      <c r="AU122" s="523">
        <v>218</v>
      </c>
      <c r="AV122" s="523">
        <v>187</v>
      </c>
      <c r="AW122" s="523">
        <v>179</v>
      </c>
      <c r="AX122" s="523">
        <v>130</v>
      </c>
      <c r="AY122" s="524">
        <f t="shared" si="152"/>
        <v>0.82110091743119262</v>
      </c>
      <c r="AZ122" s="525">
        <f t="shared" si="153"/>
        <v>0.95721925133689845</v>
      </c>
      <c r="BA122" s="522" t="s">
        <v>67</v>
      </c>
      <c r="BB122" s="523" t="s">
        <v>67</v>
      </c>
      <c r="BC122" s="523" t="s">
        <v>67</v>
      </c>
      <c r="BD122" s="523" t="s">
        <v>67</v>
      </c>
      <c r="BE122" s="523" t="s">
        <v>67</v>
      </c>
      <c r="BF122" s="524" t="s">
        <v>67</v>
      </c>
      <c r="BG122" s="525" t="s">
        <v>67</v>
      </c>
      <c r="BH122" s="522" t="s">
        <v>67</v>
      </c>
      <c r="BI122" s="523" t="s">
        <v>67</v>
      </c>
      <c r="BJ122" s="523" t="s">
        <v>67</v>
      </c>
      <c r="BK122" s="523" t="s">
        <v>67</v>
      </c>
      <c r="BL122" s="523" t="s">
        <v>67</v>
      </c>
      <c r="BM122" s="524" t="s">
        <v>67</v>
      </c>
      <c r="BN122" s="525" t="s">
        <v>67</v>
      </c>
      <c r="BO122" s="522" t="s">
        <v>67</v>
      </c>
      <c r="BP122" s="523" t="s">
        <v>67</v>
      </c>
      <c r="BQ122" s="523" t="s">
        <v>67</v>
      </c>
      <c r="BR122" s="523" t="s">
        <v>67</v>
      </c>
      <c r="BS122" s="523" t="s">
        <v>67</v>
      </c>
      <c r="BT122" s="524" t="s">
        <v>67</v>
      </c>
      <c r="BU122" s="525" t="s">
        <v>67</v>
      </c>
      <c r="BV122" s="522" t="s">
        <v>67</v>
      </c>
      <c r="BW122" s="523" t="s">
        <v>67</v>
      </c>
      <c r="BX122" s="523" t="s">
        <v>67</v>
      </c>
      <c r="BY122" s="523" t="s">
        <v>67</v>
      </c>
      <c r="BZ122" s="523" t="s">
        <v>67</v>
      </c>
      <c r="CA122" s="524" t="s">
        <v>67</v>
      </c>
      <c r="CB122" s="525" t="s">
        <v>67</v>
      </c>
      <c r="CC122" s="522" t="s">
        <v>67</v>
      </c>
      <c r="CD122" s="523" t="s">
        <v>67</v>
      </c>
      <c r="CE122" s="523" t="s">
        <v>67</v>
      </c>
      <c r="CF122" s="523" t="s">
        <v>67</v>
      </c>
      <c r="CG122" s="523" t="s">
        <v>67</v>
      </c>
      <c r="CH122" s="524" t="s">
        <v>67</v>
      </c>
      <c r="CI122" s="525" t="s">
        <v>67</v>
      </c>
      <c r="CJ122" s="522" t="s">
        <v>67</v>
      </c>
      <c r="CK122" s="523" t="s">
        <v>67</v>
      </c>
      <c r="CL122" s="523" t="s">
        <v>67</v>
      </c>
      <c r="CM122" s="523" t="s">
        <v>67</v>
      </c>
      <c r="CN122" s="523" t="s">
        <v>67</v>
      </c>
      <c r="CO122" s="524" t="s">
        <v>67</v>
      </c>
      <c r="CP122" s="524" t="s">
        <v>67</v>
      </c>
      <c r="CQ122" s="524" t="s">
        <v>67</v>
      </c>
      <c r="CR122" s="525" t="s">
        <v>67</v>
      </c>
      <c r="CS122" s="522" t="s">
        <v>67</v>
      </c>
      <c r="CT122" s="523" t="s">
        <v>67</v>
      </c>
      <c r="CU122" s="523" t="s">
        <v>67</v>
      </c>
      <c r="CV122" s="523" t="s">
        <v>67</v>
      </c>
      <c r="CW122" s="523" t="s">
        <v>67</v>
      </c>
      <c r="CX122" s="524" t="s">
        <v>67</v>
      </c>
      <c r="CY122" s="524" t="s">
        <v>67</v>
      </c>
      <c r="CZ122" s="524" t="s">
        <v>67</v>
      </c>
      <c r="DA122" s="525" t="s">
        <v>67</v>
      </c>
      <c r="DB122" s="522" t="s">
        <v>67</v>
      </c>
      <c r="DC122" s="523" t="s">
        <v>67</v>
      </c>
      <c r="DD122" s="523" t="s">
        <v>67</v>
      </c>
      <c r="DE122" s="523" t="s">
        <v>67</v>
      </c>
      <c r="DF122" s="523" t="s">
        <v>67</v>
      </c>
      <c r="DG122" s="524" t="s">
        <v>67</v>
      </c>
      <c r="DH122" s="524" t="s">
        <v>67</v>
      </c>
      <c r="DI122" s="524" t="s">
        <v>67</v>
      </c>
      <c r="DJ122" s="525" t="s">
        <v>67</v>
      </c>
    </row>
    <row r="123" spans="1:114" s="2" customFormat="1" x14ac:dyDescent="0.25">
      <c r="A123" s="541" t="s">
        <v>342</v>
      </c>
      <c r="B123" s="497" t="s">
        <v>343</v>
      </c>
      <c r="C123" s="573"/>
      <c r="D123" s="566">
        <v>8716</v>
      </c>
      <c r="E123" s="567">
        <v>6932</v>
      </c>
      <c r="F123" s="567">
        <v>6283</v>
      </c>
      <c r="G123" s="567">
        <v>4826</v>
      </c>
      <c r="H123" s="568">
        <v>3605</v>
      </c>
      <c r="I123" s="569">
        <f t="shared" si="92"/>
        <v>0.69619157530294284</v>
      </c>
      <c r="J123" s="570">
        <f t="shared" si="93"/>
        <v>0.76810440872194807</v>
      </c>
      <c r="K123" s="566">
        <v>10409</v>
      </c>
      <c r="L123" s="567">
        <v>8107</v>
      </c>
      <c r="M123" s="567">
        <v>7638</v>
      </c>
      <c r="N123" s="567">
        <v>5122</v>
      </c>
      <c r="O123" s="568">
        <v>3755</v>
      </c>
      <c r="P123" s="569">
        <f t="shared" si="94"/>
        <v>0.63179967928950287</v>
      </c>
      <c r="Q123" s="570">
        <f t="shared" si="95"/>
        <v>0.67059439643885832</v>
      </c>
      <c r="R123" s="566">
        <v>10554</v>
      </c>
      <c r="S123" s="567">
        <v>7990</v>
      </c>
      <c r="T123" s="567">
        <v>7523</v>
      </c>
      <c r="U123" s="567">
        <v>4814</v>
      </c>
      <c r="V123" s="568">
        <v>3614</v>
      </c>
      <c r="W123" s="569">
        <f t="shared" si="90"/>
        <v>0.60250312891113889</v>
      </c>
      <c r="X123" s="570">
        <f t="shared" si="91"/>
        <v>0.6399042934999335</v>
      </c>
      <c r="Y123" s="566">
        <v>9198</v>
      </c>
      <c r="Z123" s="567">
        <v>7186</v>
      </c>
      <c r="AA123" s="567">
        <v>6888</v>
      </c>
      <c r="AB123" s="567">
        <v>4777</v>
      </c>
      <c r="AC123" s="568">
        <v>3466</v>
      </c>
      <c r="AD123" s="569">
        <f t="shared" si="96"/>
        <v>0.66476482048427499</v>
      </c>
      <c r="AE123" s="570">
        <f t="shared" si="97"/>
        <v>0.69352497096399535</v>
      </c>
      <c r="AF123" s="566">
        <v>7993</v>
      </c>
      <c r="AG123" s="567">
        <v>6347</v>
      </c>
      <c r="AH123" s="567">
        <v>6077</v>
      </c>
      <c r="AI123" s="567">
        <v>4373</v>
      </c>
      <c r="AJ123" s="568">
        <v>3267</v>
      </c>
      <c r="AK123" s="569">
        <f t="shared" si="148"/>
        <v>0.68898692295572717</v>
      </c>
      <c r="AL123" s="570">
        <f t="shared" si="149"/>
        <v>0.71959848609511268</v>
      </c>
      <c r="AM123" s="566">
        <v>7108</v>
      </c>
      <c r="AN123" s="567">
        <v>5524</v>
      </c>
      <c r="AO123" s="567">
        <v>5266</v>
      </c>
      <c r="AP123" s="567">
        <v>3840</v>
      </c>
      <c r="AQ123" s="568">
        <v>2891</v>
      </c>
      <c r="AR123" s="569">
        <f t="shared" si="150"/>
        <v>0.69514844315713253</v>
      </c>
      <c r="AS123" s="570">
        <f t="shared" si="151"/>
        <v>0.72920622863653628</v>
      </c>
      <c r="AT123" s="566">
        <v>6593</v>
      </c>
      <c r="AU123" s="567">
        <v>5142</v>
      </c>
      <c r="AV123" s="567">
        <v>4893</v>
      </c>
      <c r="AW123" s="567">
        <v>3447</v>
      </c>
      <c r="AX123" s="568">
        <v>2462</v>
      </c>
      <c r="AY123" s="569">
        <f t="shared" si="152"/>
        <v>0.67036172695449237</v>
      </c>
      <c r="AZ123" s="570">
        <f t="shared" si="153"/>
        <v>0.70447578172900061</v>
      </c>
      <c r="BA123" s="566">
        <v>5823</v>
      </c>
      <c r="BB123" s="567">
        <v>4639</v>
      </c>
      <c r="BC123" s="567">
        <v>4414</v>
      </c>
      <c r="BD123" s="567">
        <v>3295</v>
      </c>
      <c r="BE123" s="568">
        <v>2424</v>
      </c>
      <c r="BF123" s="569">
        <f t="shared" si="154"/>
        <v>0.71028238844578573</v>
      </c>
      <c r="BG123" s="570">
        <f t="shared" si="155"/>
        <v>0.74648844585410057</v>
      </c>
      <c r="BH123" s="566">
        <v>5334</v>
      </c>
      <c r="BI123" s="567">
        <v>4255</v>
      </c>
      <c r="BJ123" s="567">
        <v>3881</v>
      </c>
      <c r="BK123" s="567">
        <v>3156</v>
      </c>
      <c r="BL123" s="568">
        <v>2250</v>
      </c>
      <c r="BM123" s="569">
        <f t="shared" ref="BM123:BM130" si="172">BK123/BI123</f>
        <v>0.74171562867215046</v>
      </c>
      <c r="BN123" s="570">
        <f t="shared" ref="BN123:BN130" si="173">BK123/BJ123</f>
        <v>0.8131924761659366</v>
      </c>
      <c r="BO123" s="566">
        <v>5254</v>
      </c>
      <c r="BP123" s="567">
        <v>4223</v>
      </c>
      <c r="BQ123" s="567">
        <v>3829</v>
      </c>
      <c r="BR123" s="567">
        <v>3183</v>
      </c>
      <c r="BS123" s="568">
        <v>2298</v>
      </c>
      <c r="BT123" s="569">
        <f t="shared" ref="BT123:BT130" si="174">BR123/BP123</f>
        <v>0.75372957613071279</v>
      </c>
      <c r="BU123" s="570">
        <f t="shared" ref="BU123:BU130" si="175">BR123/BQ123</f>
        <v>0.83128754243927916</v>
      </c>
      <c r="BV123" s="566">
        <v>5650</v>
      </c>
      <c r="BW123" s="567">
        <v>4491</v>
      </c>
      <c r="BX123" s="567">
        <v>4082</v>
      </c>
      <c r="BY123" s="567">
        <v>3346</v>
      </c>
      <c r="BZ123" s="568">
        <v>2441</v>
      </c>
      <c r="CA123" s="569">
        <f t="shared" ref="CA123:CA130" si="176">BY123/BW123</f>
        <v>0.74504564684925412</v>
      </c>
      <c r="CB123" s="570">
        <f t="shared" ref="CB123:CB130" si="177">BY123/BX123</f>
        <v>0.8196962273395394</v>
      </c>
      <c r="CC123" s="566">
        <v>5577</v>
      </c>
      <c r="CD123" s="567">
        <v>4386</v>
      </c>
      <c r="CE123" s="567">
        <v>4080</v>
      </c>
      <c r="CF123" s="567">
        <v>3279</v>
      </c>
      <c r="CG123" s="568">
        <v>2519</v>
      </c>
      <c r="CH123" s="569">
        <f t="shared" ref="CH123:CH130" si="178">CF123/CD123</f>
        <v>0.74760601915184677</v>
      </c>
      <c r="CI123" s="570">
        <f t="shared" ref="CI123:CI130" si="179">CF123/CE123</f>
        <v>0.80367647058823533</v>
      </c>
      <c r="CJ123" s="566">
        <v>5794</v>
      </c>
      <c r="CK123" s="567">
        <v>4434</v>
      </c>
      <c r="CL123" s="567">
        <v>4085</v>
      </c>
      <c r="CM123" s="567">
        <v>2666</v>
      </c>
      <c r="CN123" s="568">
        <v>2080</v>
      </c>
      <c r="CO123" s="569">
        <f t="shared" ref="CO123:CO130" si="180">CM123/CK123</f>
        <v>0.60126296797474066</v>
      </c>
      <c r="CP123" s="677">
        <f t="shared" ref="CP123:CP130" si="181">CM123/CL123</f>
        <v>0.65263157894736845</v>
      </c>
      <c r="CQ123" s="569">
        <v>0.70771312584573753</v>
      </c>
      <c r="CR123" s="570">
        <v>0.7681762545899633</v>
      </c>
      <c r="CS123" s="566">
        <v>5669</v>
      </c>
      <c r="CT123" s="567">
        <v>4303</v>
      </c>
      <c r="CU123" s="567">
        <v>3820</v>
      </c>
      <c r="CV123" s="567">
        <v>2577</v>
      </c>
      <c r="CW123" s="568">
        <v>1989</v>
      </c>
      <c r="CX123" s="569">
        <f t="shared" ref="CX123:CX130" si="182">CV123/CT123</f>
        <v>0.59888449918661402</v>
      </c>
      <c r="CY123" s="677">
        <f t="shared" ref="CY123:CY130" si="183">CV123/CU123</f>
        <v>0.67460732984293192</v>
      </c>
      <c r="CZ123" s="569">
        <v>0.75087148501045786</v>
      </c>
      <c r="DA123" s="570">
        <v>0.84581151832460733</v>
      </c>
      <c r="DB123" s="566">
        <v>6279</v>
      </c>
      <c r="DC123" s="567">
        <v>4537</v>
      </c>
      <c r="DD123" s="567">
        <v>4095</v>
      </c>
      <c r="DE123" s="567">
        <v>3012</v>
      </c>
      <c r="DF123" s="568">
        <v>2280</v>
      </c>
      <c r="DG123" s="569">
        <f t="shared" ref="DG123:DG130" si="184">DE123/DC123</f>
        <v>0.66387480714128277</v>
      </c>
      <c r="DH123" s="677">
        <f t="shared" ref="DH123:DH130" si="185">DE123/DD123</f>
        <v>0.73553113553113558</v>
      </c>
      <c r="DI123" s="569">
        <v>0.76438175005510245</v>
      </c>
      <c r="DJ123" s="570">
        <v>0.84688644688644688</v>
      </c>
    </row>
    <row r="124" spans="1:114" s="2" customFormat="1" x14ac:dyDescent="0.25">
      <c r="A124" s="504" t="s">
        <v>342</v>
      </c>
      <c r="B124" s="505" t="s">
        <v>344</v>
      </c>
      <c r="C124" s="575" t="s">
        <v>345</v>
      </c>
      <c r="D124" s="553">
        <v>50</v>
      </c>
      <c r="E124" s="554">
        <v>50</v>
      </c>
      <c r="F124" s="554">
        <v>50</v>
      </c>
      <c r="G124" s="554">
        <v>10</v>
      </c>
      <c r="H124" s="554">
        <v>10</v>
      </c>
      <c r="I124" s="555">
        <f t="shared" si="92"/>
        <v>0.2</v>
      </c>
      <c r="J124" s="556">
        <f t="shared" si="93"/>
        <v>0.2</v>
      </c>
      <c r="K124" s="553">
        <v>46</v>
      </c>
      <c r="L124" s="554">
        <v>46</v>
      </c>
      <c r="M124" s="554">
        <v>45</v>
      </c>
      <c r="N124" s="554">
        <v>17</v>
      </c>
      <c r="O124" s="554">
        <v>17</v>
      </c>
      <c r="P124" s="555">
        <f t="shared" si="94"/>
        <v>0.36956521739130432</v>
      </c>
      <c r="Q124" s="556">
        <f t="shared" si="95"/>
        <v>0.37777777777777777</v>
      </c>
      <c r="R124" s="553">
        <v>35</v>
      </c>
      <c r="S124" s="554">
        <v>34</v>
      </c>
      <c r="T124" s="554">
        <v>34</v>
      </c>
      <c r="U124" s="554">
        <v>12</v>
      </c>
      <c r="V124" s="554">
        <v>11</v>
      </c>
      <c r="W124" s="555">
        <f t="shared" si="90"/>
        <v>0.35294117647058826</v>
      </c>
      <c r="X124" s="556">
        <f t="shared" si="91"/>
        <v>0.35294117647058826</v>
      </c>
      <c r="Y124" s="553">
        <v>39</v>
      </c>
      <c r="Z124" s="554">
        <v>36</v>
      </c>
      <c r="AA124" s="554">
        <v>36</v>
      </c>
      <c r="AB124" s="554">
        <v>12</v>
      </c>
      <c r="AC124" s="554">
        <v>11</v>
      </c>
      <c r="AD124" s="555">
        <f t="shared" si="96"/>
        <v>0.33333333333333331</v>
      </c>
      <c r="AE124" s="556">
        <f t="shared" si="97"/>
        <v>0.33333333333333331</v>
      </c>
      <c r="AF124" s="553">
        <v>32</v>
      </c>
      <c r="AG124" s="554">
        <v>30</v>
      </c>
      <c r="AH124" s="554">
        <v>25</v>
      </c>
      <c r="AI124" s="554">
        <v>12</v>
      </c>
      <c r="AJ124" s="554">
        <v>11</v>
      </c>
      <c r="AK124" s="555">
        <f t="shared" si="148"/>
        <v>0.4</v>
      </c>
      <c r="AL124" s="556">
        <f t="shared" si="149"/>
        <v>0.48</v>
      </c>
      <c r="AM124" s="553">
        <v>57</v>
      </c>
      <c r="AN124" s="554">
        <v>56</v>
      </c>
      <c r="AO124" s="554">
        <v>33</v>
      </c>
      <c r="AP124" s="554">
        <v>16</v>
      </c>
      <c r="AQ124" s="554">
        <v>15</v>
      </c>
      <c r="AR124" s="555">
        <f t="shared" si="150"/>
        <v>0.2857142857142857</v>
      </c>
      <c r="AS124" s="556">
        <f t="shared" si="151"/>
        <v>0.48484848484848486</v>
      </c>
      <c r="AT124" s="553">
        <v>53</v>
      </c>
      <c r="AU124" s="554">
        <v>52</v>
      </c>
      <c r="AV124" s="554">
        <v>44</v>
      </c>
      <c r="AW124" s="554">
        <v>14</v>
      </c>
      <c r="AX124" s="554">
        <v>12</v>
      </c>
      <c r="AY124" s="555">
        <f t="shared" si="152"/>
        <v>0.26923076923076922</v>
      </c>
      <c r="AZ124" s="556">
        <f t="shared" si="153"/>
        <v>0.31818181818181818</v>
      </c>
      <c r="BA124" s="553">
        <v>43</v>
      </c>
      <c r="BB124" s="554">
        <v>43</v>
      </c>
      <c r="BC124" s="554">
        <v>38</v>
      </c>
      <c r="BD124" s="554">
        <v>13</v>
      </c>
      <c r="BE124" s="554">
        <v>13</v>
      </c>
      <c r="BF124" s="555">
        <f t="shared" si="154"/>
        <v>0.30232558139534882</v>
      </c>
      <c r="BG124" s="556">
        <f t="shared" si="155"/>
        <v>0.34210526315789475</v>
      </c>
      <c r="BH124" s="553">
        <v>28</v>
      </c>
      <c r="BI124" s="554">
        <v>28</v>
      </c>
      <c r="BJ124" s="554">
        <v>21</v>
      </c>
      <c r="BK124" s="554">
        <v>14</v>
      </c>
      <c r="BL124" s="554">
        <v>14</v>
      </c>
      <c r="BM124" s="555">
        <f t="shared" si="172"/>
        <v>0.5</v>
      </c>
      <c r="BN124" s="556">
        <f t="shared" si="173"/>
        <v>0.66666666666666663</v>
      </c>
      <c r="BO124" s="553">
        <v>37</v>
      </c>
      <c r="BP124" s="554">
        <v>37</v>
      </c>
      <c r="BQ124" s="554">
        <v>32</v>
      </c>
      <c r="BR124" s="554">
        <v>13</v>
      </c>
      <c r="BS124" s="554">
        <v>12</v>
      </c>
      <c r="BT124" s="555">
        <f t="shared" si="174"/>
        <v>0.35135135135135137</v>
      </c>
      <c r="BU124" s="556">
        <f t="shared" si="175"/>
        <v>0.40625</v>
      </c>
      <c r="BV124" s="553">
        <v>31</v>
      </c>
      <c r="BW124" s="554">
        <v>31</v>
      </c>
      <c r="BX124" s="554">
        <v>26</v>
      </c>
      <c r="BY124" s="554">
        <v>14</v>
      </c>
      <c r="BZ124" s="554">
        <v>14</v>
      </c>
      <c r="CA124" s="555">
        <f t="shared" si="176"/>
        <v>0.45161290322580644</v>
      </c>
      <c r="CB124" s="556">
        <f t="shared" si="177"/>
        <v>0.53846153846153844</v>
      </c>
      <c r="CC124" s="553">
        <v>36</v>
      </c>
      <c r="CD124" s="554">
        <v>35</v>
      </c>
      <c r="CE124" s="554">
        <v>29</v>
      </c>
      <c r="CF124" s="554">
        <v>14</v>
      </c>
      <c r="CG124" s="554">
        <v>14</v>
      </c>
      <c r="CH124" s="555">
        <f t="shared" si="178"/>
        <v>0.4</v>
      </c>
      <c r="CI124" s="556">
        <f t="shared" si="179"/>
        <v>0.48275862068965519</v>
      </c>
      <c r="CJ124" s="553">
        <v>45</v>
      </c>
      <c r="CK124" s="554">
        <v>45</v>
      </c>
      <c r="CL124" s="554">
        <v>39</v>
      </c>
      <c r="CM124" s="554">
        <v>14</v>
      </c>
      <c r="CN124" s="554">
        <v>12</v>
      </c>
      <c r="CO124" s="555">
        <f t="shared" si="180"/>
        <v>0.31111111111111112</v>
      </c>
      <c r="CP124" s="555">
        <f t="shared" si="181"/>
        <v>0.35897435897435898</v>
      </c>
      <c r="CQ124" s="555">
        <v>0.31111111111111112</v>
      </c>
      <c r="CR124" s="556">
        <v>0.35897435897435898</v>
      </c>
      <c r="CS124" s="553">
        <v>49</v>
      </c>
      <c r="CT124" s="554">
        <v>49</v>
      </c>
      <c r="CU124" s="554">
        <v>43</v>
      </c>
      <c r="CV124" s="554">
        <v>17</v>
      </c>
      <c r="CW124" s="554">
        <v>17</v>
      </c>
      <c r="CX124" s="555">
        <f t="shared" si="182"/>
        <v>0.34693877551020408</v>
      </c>
      <c r="CY124" s="555">
        <f t="shared" si="183"/>
        <v>0.39534883720930231</v>
      </c>
      <c r="CZ124" s="555">
        <v>0.34693877551020408</v>
      </c>
      <c r="DA124" s="556">
        <v>0.39534883720930231</v>
      </c>
      <c r="DB124" s="553">
        <v>45</v>
      </c>
      <c r="DC124" s="554">
        <v>45</v>
      </c>
      <c r="DD124" s="554">
        <v>37</v>
      </c>
      <c r="DE124" s="554">
        <v>16</v>
      </c>
      <c r="DF124" s="554">
        <v>15</v>
      </c>
      <c r="DG124" s="555">
        <f t="shared" si="184"/>
        <v>0.35555555555555557</v>
      </c>
      <c r="DH124" s="555">
        <f t="shared" si="185"/>
        <v>0.43243243243243246</v>
      </c>
      <c r="DI124" s="555">
        <v>0.35555555555555557</v>
      </c>
      <c r="DJ124" s="556">
        <v>0.43243243243243246</v>
      </c>
    </row>
    <row r="125" spans="1:114" s="2" customFormat="1" x14ac:dyDescent="0.25">
      <c r="A125" s="511" t="s">
        <v>342</v>
      </c>
      <c r="B125" s="512" t="s">
        <v>346</v>
      </c>
      <c r="C125" s="513" t="s">
        <v>347</v>
      </c>
      <c r="D125" s="553">
        <v>1863</v>
      </c>
      <c r="E125" s="515">
        <v>1483</v>
      </c>
      <c r="F125" s="515">
        <v>1199</v>
      </c>
      <c r="G125" s="515">
        <v>834</v>
      </c>
      <c r="H125" s="515">
        <v>612</v>
      </c>
      <c r="I125" s="516">
        <f t="shared" si="92"/>
        <v>0.56237356709372888</v>
      </c>
      <c r="J125" s="517">
        <f t="shared" si="93"/>
        <v>0.69557964970809005</v>
      </c>
      <c r="K125" s="553">
        <v>2043</v>
      </c>
      <c r="L125" s="515">
        <v>1630</v>
      </c>
      <c r="M125" s="515">
        <v>1316</v>
      </c>
      <c r="N125" s="515">
        <v>796</v>
      </c>
      <c r="O125" s="515">
        <v>590</v>
      </c>
      <c r="P125" s="516">
        <f t="shared" si="94"/>
        <v>0.4883435582822086</v>
      </c>
      <c r="Q125" s="517">
        <f t="shared" si="95"/>
        <v>0.60486322188449848</v>
      </c>
      <c r="R125" s="553">
        <v>1809</v>
      </c>
      <c r="S125" s="515">
        <v>1421</v>
      </c>
      <c r="T125" s="515">
        <v>1161</v>
      </c>
      <c r="U125" s="515">
        <v>709</v>
      </c>
      <c r="V125" s="515">
        <v>571</v>
      </c>
      <c r="W125" s="516">
        <f t="shared" si="90"/>
        <v>0.49894440534834622</v>
      </c>
      <c r="X125" s="517">
        <f t="shared" si="91"/>
        <v>0.61068044788975018</v>
      </c>
      <c r="Y125" s="553">
        <v>1703</v>
      </c>
      <c r="Z125" s="515">
        <v>1332</v>
      </c>
      <c r="AA125" s="515">
        <v>1094</v>
      </c>
      <c r="AB125" s="515">
        <v>818</v>
      </c>
      <c r="AC125" s="515">
        <v>595</v>
      </c>
      <c r="AD125" s="516">
        <f t="shared" si="96"/>
        <v>0.6141141141141141</v>
      </c>
      <c r="AE125" s="517">
        <f t="shared" si="97"/>
        <v>0.74771480804387569</v>
      </c>
      <c r="AF125" s="553">
        <v>1573</v>
      </c>
      <c r="AG125" s="515">
        <v>1241</v>
      </c>
      <c r="AH125" s="515">
        <v>1026</v>
      </c>
      <c r="AI125" s="515">
        <v>754</v>
      </c>
      <c r="AJ125" s="515">
        <v>559</v>
      </c>
      <c r="AK125" s="516">
        <f t="shared" si="148"/>
        <v>0.60757453666398065</v>
      </c>
      <c r="AL125" s="517">
        <f t="shared" si="149"/>
        <v>0.73489278752436649</v>
      </c>
      <c r="AM125" s="553">
        <v>1194</v>
      </c>
      <c r="AN125" s="515">
        <v>955</v>
      </c>
      <c r="AO125" s="515">
        <v>784</v>
      </c>
      <c r="AP125" s="515">
        <v>581</v>
      </c>
      <c r="AQ125" s="515">
        <v>442</v>
      </c>
      <c r="AR125" s="516">
        <f t="shared" si="150"/>
        <v>0.60837696335078539</v>
      </c>
      <c r="AS125" s="517">
        <f t="shared" si="151"/>
        <v>0.7410714285714286</v>
      </c>
      <c r="AT125" s="553">
        <v>1188</v>
      </c>
      <c r="AU125" s="515">
        <v>953</v>
      </c>
      <c r="AV125" s="515">
        <v>756</v>
      </c>
      <c r="AW125" s="515">
        <v>525</v>
      </c>
      <c r="AX125" s="515">
        <v>364</v>
      </c>
      <c r="AY125" s="516">
        <f t="shared" si="152"/>
        <v>0.55089192025183631</v>
      </c>
      <c r="AZ125" s="517">
        <f t="shared" si="153"/>
        <v>0.69444444444444442</v>
      </c>
      <c r="BA125" s="553">
        <v>984</v>
      </c>
      <c r="BB125" s="515">
        <v>779</v>
      </c>
      <c r="BC125" s="515">
        <v>623</v>
      </c>
      <c r="BD125" s="515">
        <v>442</v>
      </c>
      <c r="BE125" s="515">
        <v>326</v>
      </c>
      <c r="BF125" s="516">
        <f t="shared" si="154"/>
        <v>0.56739409499358151</v>
      </c>
      <c r="BG125" s="517">
        <f t="shared" si="155"/>
        <v>0.70947030497592301</v>
      </c>
      <c r="BH125" s="553">
        <v>936</v>
      </c>
      <c r="BI125" s="515">
        <v>733</v>
      </c>
      <c r="BJ125" s="515">
        <v>593</v>
      </c>
      <c r="BK125" s="515">
        <v>412</v>
      </c>
      <c r="BL125" s="515">
        <v>291</v>
      </c>
      <c r="BM125" s="516">
        <f t="shared" si="172"/>
        <v>0.56207366984993179</v>
      </c>
      <c r="BN125" s="517">
        <f t="shared" si="173"/>
        <v>0.69477234401349075</v>
      </c>
      <c r="BO125" s="553">
        <v>964</v>
      </c>
      <c r="BP125" s="515">
        <v>768</v>
      </c>
      <c r="BQ125" s="515">
        <v>604</v>
      </c>
      <c r="BR125" s="515">
        <v>465</v>
      </c>
      <c r="BS125" s="515">
        <v>318</v>
      </c>
      <c r="BT125" s="516">
        <f t="shared" si="174"/>
        <v>0.60546875</v>
      </c>
      <c r="BU125" s="517">
        <f t="shared" si="175"/>
        <v>0.76986754966887416</v>
      </c>
      <c r="BV125" s="553">
        <v>945</v>
      </c>
      <c r="BW125" s="515">
        <v>769</v>
      </c>
      <c r="BX125" s="515">
        <v>603</v>
      </c>
      <c r="BY125" s="515">
        <v>444</v>
      </c>
      <c r="BZ125" s="515">
        <v>306</v>
      </c>
      <c r="CA125" s="516">
        <f t="shared" si="176"/>
        <v>0.57737321196358904</v>
      </c>
      <c r="CB125" s="517">
        <f t="shared" si="177"/>
        <v>0.73631840796019898</v>
      </c>
      <c r="CC125" s="553">
        <v>973</v>
      </c>
      <c r="CD125" s="515">
        <v>812</v>
      </c>
      <c r="CE125" s="515">
        <v>812</v>
      </c>
      <c r="CF125" s="515">
        <v>522</v>
      </c>
      <c r="CG125" s="515">
        <v>316</v>
      </c>
      <c r="CH125" s="516">
        <f t="shared" si="178"/>
        <v>0.6428571428571429</v>
      </c>
      <c r="CI125" s="517">
        <f t="shared" si="179"/>
        <v>0.6428571428571429</v>
      </c>
      <c r="CJ125" s="553">
        <v>1212</v>
      </c>
      <c r="CK125" s="515">
        <v>943</v>
      </c>
      <c r="CL125" s="515">
        <v>873</v>
      </c>
      <c r="CM125" s="515">
        <v>448</v>
      </c>
      <c r="CN125" s="515">
        <v>280</v>
      </c>
      <c r="CO125" s="516">
        <f t="shared" si="180"/>
        <v>0.4750795334040297</v>
      </c>
      <c r="CP125" s="516">
        <f t="shared" si="181"/>
        <v>0.51317296678121416</v>
      </c>
      <c r="CQ125" s="516">
        <v>0.4750795334040297</v>
      </c>
      <c r="CR125" s="517">
        <v>0.51317296678121416</v>
      </c>
      <c r="CS125" s="553">
        <v>1027</v>
      </c>
      <c r="CT125" s="515">
        <v>789</v>
      </c>
      <c r="CU125" s="515">
        <v>690</v>
      </c>
      <c r="CV125" s="515">
        <v>387</v>
      </c>
      <c r="CW125" s="515">
        <v>301</v>
      </c>
      <c r="CX125" s="516">
        <f t="shared" si="182"/>
        <v>0.49049429657794674</v>
      </c>
      <c r="CY125" s="516">
        <f t="shared" si="183"/>
        <v>0.56086956521739129</v>
      </c>
      <c r="CZ125" s="516">
        <v>0.58174904942965777</v>
      </c>
      <c r="DA125" s="517">
        <v>0.66521739130434787</v>
      </c>
      <c r="DB125" s="553">
        <v>1186</v>
      </c>
      <c r="DC125" s="515">
        <v>895</v>
      </c>
      <c r="DD125" s="515">
        <v>746</v>
      </c>
      <c r="DE125" s="515">
        <v>374</v>
      </c>
      <c r="DF125" s="515">
        <v>293</v>
      </c>
      <c r="DG125" s="516">
        <f t="shared" si="184"/>
        <v>0.41787709497206704</v>
      </c>
      <c r="DH125" s="516">
        <f t="shared" si="185"/>
        <v>0.50134048257372654</v>
      </c>
      <c r="DI125" s="516">
        <v>0.5229050279329609</v>
      </c>
      <c r="DJ125" s="517">
        <v>0.62734584450402142</v>
      </c>
    </row>
    <row r="126" spans="1:114" s="2" customFormat="1" x14ac:dyDescent="0.25">
      <c r="A126" s="511" t="s">
        <v>342</v>
      </c>
      <c r="B126" s="512" t="s">
        <v>348</v>
      </c>
      <c r="C126" s="513" t="s">
        <v>349</v>
      </c>
      <c r="D126" s="514">
        <v>1516</v>
      </c>
      <c r="E126" s="515">
        <v>1306</v>
      </c>
      <c r="F126" s="515">
        <v>1305</v>
      </c>
      <c r="G126" s="515">
        <v>1131</v>
      </c>
      <c r="H126" s="515">
        <v>736</v>
      </c>
      <c r="I126" s="516">
        <f t="shared" si="92"/>
        <v>0.86600306278713635</v>
      </c>
      <c r="J126" s="517">
        <f t="shared" si="93"/>
        <v>0.8666666666666667</v>
      </c>
      <c r="K126" s="514">
        <v>1623</v>
      </c>
      <c r="L126" s="515">
        <v>1395</v>
      </c>
      <c r="M126" s="515">
        <v>1395</v>
      </c>
      <c r="N126" s="515">
        <v>1164</v>
      </c>
      <c r="O126" s="515">
        <v>743</v>
      </c>
      <c r="P126" s="516">
        <f t="shared" si="94"/>
        <v>0.83440860215053758</v>
      </c>
      <c r="Q126" s="517">
        <f t="shared" si="95"/>
        <v>0.83440860215053758</v>
      </c>
      <c r="R126" s="514">
        <v>1521</v>
      </c>
      <c r="S126" s="515">
        <v>1312</v>
      </c>
      <c r="T126" s="515">
        <v>1312</v>
      </c>
      <c r="U126" s="515">
        <v>952</v>
      </c>
      <c r="V126" s="515">
        <v>695</v>
      </c>
      <c r="W126" s="516">
        <f t="shared" si="90"/>
        <v>0.72560975609756095</v>
      </c>
      <c r="X126" s="517">
        <f t="shared" si="91"/>
        <v>0.72560975609756095</v>
      </c>
      <c r="Y126" s="514">
        <v>1312</v>
      </c>
      <c r="Z126" s="515">
        <v>1152</v>
      </c>
      <c r="AA126" s="515">
        <v>1152</v>
      </c>
      <c r="AB126" s="515">
        <v>930</v>
      </c>
      <c r="AC126" s="515">
        <v>614</v>
      </c>
      <c r="AD126" s="516">
        <f t="shared" si="96"/>
        <v>0.80729166666666663</v>
      </c>
      <c r="AE126" s="517">
        <f t="shared" si="97"/>
        <v>0.80729166666666663</v>
      </c>
      <c r="AF126" s="514">
        <v>1195</v>
      </c>
      <c r="AG126" s="515">
        <v>1051</v>
      </c>
      <c r="AH126" s="515">
        <v>1051</v>
      </c>
      <c r="AI126" s="515">
        <v>872</v>
      </c>
      <c r="AJ126" s="515">
        <v>570</v>
      </c>
      <c r="AK126" s="516">
        <f t="shared" si="148"/>
        <v>0.82968601332064695</v>
      </c>
      <c r="AL126" s="517">
        <f t="shared" si="149"/>
        <v>0.82968601332064695</v>
      </c>
      <c r="AM126" s="514">
        <v>1191</v>
      </c>
      <c r="AN126" s="515">
        <v>1014</v>
      </c>
      <c r="AO126" s="515">
        <v>1014</v>
      </c>
      <c r="AP126" s="515">
        <v>831</v>
      </c>
      <c r="AQ126" s="515">
        <v>522</v>
      </c>
      <c r="AR126" s="516">
        <f t="shared" si="150"/>
        <v>0.81952662721893488</v>
      </c>
      <c r="AS126" s="517">
        <f t="shared" si="151"/>
        <v>0.81952662721893488</v>
      </c>
      <c r="AT126" s="514">
        <v>1090</v>
      </c>
      <c r="AU126" s="515">
        <v>931</v>
      </c>
      <c r="AV126" s="515">
        <v>931</v>
      </c>
      <c r="AW126" s="515">
        <v>744</v>
      </c>
      <c r="AX126" s="515">
        <v>444</v>
      </c>
      <c r="AY126" s="516">
        <f t="shared" si="152"/>
        <v>0.79914070891514499</v>
      </c>
      <c r="AZ126" s="517">
        <f t="shared" si="153"/>
        <v>0.79914070891514499</v>
      </c>
      <c r="BA126" s="514">
        <v>947</v>
      </c>
      <c r="BB126" s="515">
        <v>804</v>
      </c>
      <c r="BC126" s="515">
        <v>804</v>
      </c>
      <c r="BD126" s="515">
        <v>631</v>
      </c>
      <c r="BE126" s="515">
        <v>385</v>
      </c>
      <c r="BF126" s="516">
        <f t="shared" si="154"/>
        <v>0.78482587064676612</v>
      </c>
      <c r="BG126" s="517">
        <f t="shared" si="155"/>
        <v>0.78482587064676612</v>
      </c>
      <c r="BH126" s="514">
        <v>934</v>
      </c>
      <c r="BI126" s="515">
        <v>832</v>
      </c>
      <c r="BJ126" s="515">
        <v>638</v>
      </c>
      <c r="BK126" s="515">
        <v>638</v>
      </c>
      <c r="BL126" s="515">
        <v>376</v>
      </c>
      <c r="BM126" s="516">
        <f t="shared" si="172"/>
        <v>0.76682692307692313</v>
      </c>
      <c r="BN126" s="517">
        <f t="shared" si="173"/>
        <v>1</v>
      </c>
      <c r="BO126" s="514">
        <v>905</v>
      </c>
      <c r="BP126" s="515">
        <v>794</v>
      </c>
      <c r="BQ126" s="515">
        <v>621</v>
      </c>
      <c r="BR126" s="515">
        <v>621</v>
      </c>
      <c r="BS126" s="515">
        <v>395</v>
      </c>
      <c r="BT126" s="516">
        <f t="shared" si="174"/>
        <v>0.78211586901763219</v>
      </c>
      <c r="BU126" s="517">
        <f t="shared" si="175"/>
        <v>1</v>
      </c>
      <c r="BV126" s="514">
        <v>1034</v>
      </c>
      <c r="BW126" s="515">
        <v>879</v>
      </c>
      <c r="BX126" s="515">
        <v>649</v>
      </c>
      <c r="BY126" s="515">
        <v>649</v>
      </c>
      <c r="BZ126" s="515">
        <v>420</v>
      </c>
      <c r="CA126" s="516">
        <f t="shared" si="176"/>
        <v>0.73833902161547216</v>
      </c>
      <c r="CB126" s="517">
        <f t="shared" si="177"/>
        <v>1</v>
      </c>
      <c r="CC126" s="514">
        <v>933</v>
      </c>
      <c r="CD126" s="515">
        <v>804</v>
      </c>
      <c r="CE126" s="515">
        <v>527</v>
      </c>
      <c r="CF126" s="515">
        <v>527</v>
      </c>
      <c r="CG126" s="515">
        <v>367</v>
      </c>
      <c r="CH126" s="516">
        <f t="shared" si="178"/>
        <v>0.65547263681592038</v>
      </c>
      <c r="CI126" s="517">
        <f t="shared" si="179"/>
        <v>1</v>
      </c>
      <c r="CJ126" s="514">
        <v>874</v>
      </c>
      <c r="CK126" s="515">
        <v>740</v>
      </c>
      <c r="CL126" s="515">
        <v>498</v>
      </c>
      <c r="CM126" s="515">
        <v>498</v>
      </c>
      <c r="CN126" s="515">
        <v>359</v>
      </c>
      <c r="CO126" s="516">
        <f t="shared" si="180"/>
        <v>0.67297297297297298</v>
      </c>
      <c r="CP126" s="516">
        <f t="shared" si="181"/>
        <v>1</v>
      </c>
      <c r="CQ126" s="516">
        <v>0.67297297297297298</v>
      </c>
      <c r="CR126" s="517">
        <v>1</v>
      </c>
      <c r="CS126" s="514">
        <v>760</v>
      </c>
      <c r="CT126" s="515">
        <v>644</v>
      </c>
      <c r="CU126" s="515">
        <v>419</v>
      </c>
      <c r="CV126" s="515">
        <v>419</v>
      </c>
      <c r="CW126" s="515">
        <v>269</v>
      </c>
      <c r="CX126" s="516">
        <f t="shared" si="182"/>
        <v>0.65062111801242239</v>
      </c>
      <c r="CY126" s="516">
        <f t="shared" si="183"/>
        <v>1</v>
      </c>
      <c r="CZ126" s="516">
        <v>0.65062111801242239</v>
      </c>
      <c r="DA126" s="517">
        <v>1</v>
      </c>
      <c r="DB126" s="514">
        <v>759</v>
      </c>
      <c r="DC126" s="515">
        <v>618</v>
      </c>
      <c r="DD126" s="515">
        <v>463</v>
      </c>
      <c r="DE126" s="515">
        <v>463</v>
      </c>
      <c r="DF126" s="515">
        <v>297</v>
      </c>
      <c r="DG126" s="516">
        <f t="shared" si="184"/>
        <v>0.7491909385113269</v>
      </c>
      <c r="DH126" s="516">
        <f t="shared" si="185"/>
        <v>1</v>
      </c>
      <c r="DI126" s="516">
        <v>0.7491909385113269</v>
      </c>
      <c r="DJ126" s="517">
        <v>1</v>
      </c>
    </row>
    <row r="127" spans="1:114" s="2" customFormat="1" x14ac:dyDescent="0.25">
      <c r="A127" s="511" t="s">
        <v>342</v>
      </c>
      <c r="B127" s="512" t="s">
        <v>350</v>
      </c>
      <c r="C127" s="513" t="s">
        <v>351</v>
      </c>
      <c r="D127" s="514">
        <v>2790</v>
      </c>
      <c r="E127" s="515">
        <v>2141</v>
      </c>
      <c r="F127" s="515">
        <v>1753</v>
      </c>
      <c r="G127" s="515">
        <v>1335</v>
      </c>
      <c r="H127" s="515">
        <v>1041</v>
      </c>
      <c r="I127" s="516">
        <f t="shared" si="92"/>
        <v>0.6235404016814573</v>
      </c>
      <c r="J127" s="517">
        <f t="shared" si="93"/>
        <v>0.76155162578436963</v>
      </c>
      <c r="K127" s="514">
        <v>3293</v>
      </c>
      <c r="L127" s="515">
        <v>2531</v>
      </c>
      <c r="M127" s="515">
        <v>2393</v>
      </c>
      <c r="N127" s="515">
        <v>1355</v>
      </c>
      <c r="O127" s="515">
        <v>994</v>
      </c>
      <c r="P127" s="516">
        <f t="shared" si="94"/>
        <v>0.53536151718688263</v>
      </c>
      <c r="Q127" s="517">
        <f t="shared" si="95"/>
        <v>0.56623485165064769</v>
      </c>
      <c r="R127" s="514">
        <v>3411</v>
      </c>
      <c r="S127" s="515">
        <v>2477</v>
      </c>
      <c r="T127" s="515">
        <v>2350</v>
      </c>
      <c r="U127" s="515">
        <v>1234</v>
      </c>
      <c r="V127" s="515">
        <v>797</v>
      </c>
      <c r="W127" s="516">
        <f t="shared" si="90"/>
        <v>0.49818328623334679</v>
      </c>
      <c r="X127" s="517">
        <f t="shared" si="91"/>
        <v>0.52510638297872336</v>
      </c>
      <c r="Y127" s="514">
        <v>2667</v>
      </c>
      <c r="Z127" s="515">
        <v>2013</v>
      </c>
      <c r="AA127" s="515">
        <v>2013</v>
      </c>
      <c r="AB127" s="515">
        <v>1192</v>
      </c>
      <c r="AC127" s="515">
        <v>728</v>
      </c>
      <c r="AD127" s="516">
        <f t="shared" si="96"/>
        <v>0.59215101838052653</v>
      </c>
      <c r="AE127" s="517">
        <f t="shared" si="97"/>
        <v>0.59215101838052653</v>
      </c>
      <c r="AF127" s="514">
        <v>2002</v>
      </c>
      <c r="AG127" s="515">
        <v>1509</v>
      </c>
      <c r="AH127" s="515">
        <v>1509</v>
      </c>
      <c r="AI127" s="515">
        <v>954</v>
      </c>
      <c r="AJ127" s="515">
        <v>628</v>
      </c>
      <c r="AK127" s="516">
        <f t="shared" si="148"/>
        <v>0.63220675944333993</v>
      </c>
      <c r="AL127" s="517">
        <f t="shared" si="149"/>
        <v>0.63220675944333993</v>
      </c>
      <c r="AM127" s="514">
        <v>1998</v>
      </c>
      <c r="AN127" s="515">
        <v>1497</v>
      </c>
      <c r="AO127" s="515">
        <v>1497</v>
      </c>
      <c r="AP127" s="515">
        <v>971</v>
      </c>
      <c r="AQ127" s="515">
        <v>672</v>
      </c>
      <c r="AR127" s="516">
        <f t="shared" si="150"/>
        <v>0.64863059452237803</v>
      </c>
      <c r="AS127" s="517">
        <f t="shared" si="151"/>
        <v>0.64863059452237803</v>
      </c>
      <c r="AT127" s="514">
        <v>1806</v>
      </c>
      <c r="AU127" s="515">
        <v>1371</v>
      </c>
      <c r="AV127" s="515">
        <v>1371</v>
      </c>
      <c r="AW127" s="515">
        <v>893</v>
      </c>
      <c r="AX127" s="515">
        <v>604</v>
      </c>
      <c r="AY127" s="516">
        <f t="shared" si="152"/>
        <v>0.65134938001458786</v>
      </c>
      <c r="AZ127" s="517">
        <f t="shared" si="153"/>
        <v>0.65134938001458786</v>
      </c>
      <c r="BA127" s="514">
        <v>1642</v>
      </c>
      <c r="BB127" s="515">
        <v>1268</v>
      </c>
      <c r="BC127" s="515">
        <v>1268</v>
      </c>
      <c r="BD127" s="515">
        <v>900</v>
      </c>
      <c r="BE127" s="515">
        <v>619</v>
      </c>
      <c r="BF127" s="516">
        <f t="shared" si="154"/>
        <v>0.70977917981072558</v>
      </c>
      <c r="BG127" s="517">
        <f t="shared" si="155"/>
        <v>0.70977917981072558</v>
      </c>
      <c r="BH127" s="514">
        <v>1455</v>
      </c>
      <c r="BI127" s="515">
        <v>1168</v>
      </c>
      <c r="BJ127" s="515">
        <v>1168</v>
      </c>
      <c r="BK127" s="515">
        <v>899</v>
      </c>
      <c r="BL127" s="515">
        <v>608</v>
      </c>
      <c r="BM127" s="516">
        <f t="shared" si="172"/>
        <v>0.7696917808219178</v>
      </c>
      <c r="BN127" s="517">
        <f t="shared" si="173"/>
        <v>0.7696917808219178</v>
      </c>
      <c r="BO127" s="514">
        <v>1344</v>
      </c>
      <c r="BP127" s="515">
        <v>1096</v>
      </c>
      <c r="BQ127" s="515">
        <v>1096</v>
      </c>
      <c r="BR127" s="515">
        <v>855</v>
      </c>
      <c r="BS127" s="515">
        <v>582</v>
      </c>
      <c r="BT127" s="516">
        <f t="shared" si="174"/>
        <v>0.7801094890510949</v>
      </c>
      <c r="BU127" s="517">
        <f t="shared" si="175"/>
        <v>0.7801094890510949</v>
      </c>
      <c r="BV127" s="514">
        <v>1645</v>
      </c>
      <c r="BW127" s="515">
        <v>1294</v>
      </c>
      <c r="BX127" s="515">
        <v>1294</v>
      </c>
      <c r="BY127" s="515">
        <v>978</v>
      </c>
      <c r="BZ127" s="515">
        <v>692</v>
      </c>
      <c r="CA127" s="516">
        <f t="shared" si="176"/>
        <v>0.75579598145285931</v>
      </c>
      <c r="CB127" s="517">
        <f t="shared" si="177"/>
        <v>0.75579598145285931</v>
      </c>
      <c r="CC127" s="514">
        <v>1764</v>
      </c>
      <c r="CD127" s="515">
        <v>1284</v>
      </c>
      <c r="CE127" s="515">
        <v>1284</v>
      </c>
      <c r="CF127" s="515">
        <v>923</v>
      </c>
      <c r="CG127" s="515">
        <v>732</v>
      </c>
      <c r="CH127" s="516">
        <f t="shared" si="178"/>
        <v>0.71884735202492211</v>
      </c>
      <c r="CI127" s="517">
        <f t="shared" si="179"/>
        <v>0.71884735202492211</v>
      </c>
      <c r="CJ127" s="514">
        <v>1786</v>
      </c>
      <c r="CK127" s="515">
        <v>1309</v>
      </c>
      <c r="CL127" s="515">
        <v>1309</v>
      </c>
      <c r="CM127" s="515">
        <v>639</v>
      </c>
      <c r="CN127" s="515">
        <v>474</v>
      </c>
      <c r="CO127" s="516">
        <f t="shared" si="180"/>
        <v>0.48815889992360578</v>
      </c>
      <c r="CP127" s="516">
        <f t="shared" si="181"/>
        <v>0.48815889992360578</v>
      </c>
      <c r="CQ127" s="516">
        <v>0.758594346829641</v>
      </c>
      <c r="CR127" s="517">
        <v>0.758594346829641</v>
      </c>
      <c r="CS127" s="514">
        <v>1796</v>
      </c>
      <c r="CT127" s="515">
        <v>1325</v>
      </c>
      <c r="CU127" s="515">
        <v>1325</v>
      </c>
      <c r="CV127" s="515">
        <v>746</v>
      </c>
      <c r="CW127" s="515">
        <v>498</v>
      </c>
      <c r="CX127" s="516">
        <f t="shared" si="182"/>
        <v>0.56301886792452827</v>
      </c>
      <c r="CY127" s="516">
        <f t="shared" si="183"/>
        <v>0.56301886792452827</v>
      </c>
      <c r="CZ127" s="516">
        <v>0.82566037735849052</v>
      </c>
      <c r="DA127" s="517">
        <v>0.82566037735849052</v>
      </c>
      <c r="DB127" s="514">
        <v>2129</v>
      </c>
      <c r="DC127" s="515">
        <v>1472</v>
      </c>
      <c r="DD127" s="515">
        <v>1472</v>
      </c>
      <c r="DE127" s="515">
        <v>821</v>
      </c>
      <c r="DF127" s="515">
        <v>553</v>
      </c>
      <c r="DG127" s="516">
        <f t="shared" si="184"/>
        <v>0.55774456521739135</v>
      </c>
      <c r="DH127" s="516">
        <f t="shared" si="185"/>
        <v>0.55774456521739135</v>
      </c>
      <c r="DI127" s="516">
        <v>0.79619565217391308</v>
      </c>
      <c r="DJ127" s="517">
        <v>0.79619565217391308</v>
      </c>
    </row>
    <row r="128" spans="1:114" s="2" customFormat="1" x14ac:dyDescent="0.25">
      <c r="A128" s="511" t="s">
        <v>342</v>
      </c>
      <c r="B128" s="512" t="s">
        <v>352</v>
      </c>
      <c r="C128" s="513" t="s">
        <v>353</v>
      </c>
      <c r="D128" s="514">
        <v>1019</v>
      </c>
      <c r="E128" s="515">
        <v>991</v>
      </c>
      <c r="F128" s="515">
        <v>991</v>
      </c>
      <c r="G128" s="515">
        <v>781</v>
      </c>
      <c r="H128" s="515">
        <v>634</v>
      </c>
      <c r="I128" s="516">
        <f t="shared" si="92"/>
        <v>0.78809283551967713</v>
      </c>
      <c r="J128" s="517">
        <f t="shared" si="93"/>
        <v>0.78809283551967713</v>
      </c>
      <c r="K128" s="514">
        <v>1635</v>
      </c>
      <c r="L128" s="515">
        <v>1577</v>
      </c>
      <c r="M128" s="515">
        <v>1577</v>
      </c>
      <c r="N128" s="515">
        <v>1008</v>
      </c>
      <c r="O128" s="515">
        <v>748</v>
      </c>
      <c r="P128" s="516">
        <f t="shared" si="94"/>
        <v>0.63918833227647431</v>
      </c>
      <c r="Q128" s="517">
        <f t="shared" si="95"/>
        <v>0.63918833227647431</v>
      </c>
      <c r="R128" s="514">
        <v>1734</v>
      </c>
      <c r="S128" s="515">
        <v>1616</v>
      </c>
      <c r="T128" s="515">
        <v>1616</v>
      </c>
      <c r="U128" s="515">
        <v>1153</v>
      </c>
      <c r="V128" s="515">
        <v>846</v>
      </c>
      <c r="W128" s="516">
        <f t="shared" si="90"/>
        <v>0.71349009900990101</v>
      </c>
      <c r="X128" s="517">
        <f t="shared" si="91"/>
        <v>0.71349009900990101</v>
      </c>
      <c r="Y128" s="514">
        <v>1627</v>
      </c>
      <c r="Z128" s="515">
        <v>1530</v>
      </c>
      <c r="AA128" s="515">
        <v>1530</v>
      </c>
      <c r="AB128" s="515">
        <v>1151</v>
      </c>
      <c r="AC128" s="515">
        <v>834</v>
      </c>
      <c r="AD128" s="516">
        <f t="shared" si="96"/>
        <v>0.7522875816993464</v>
      </c>
      <c r="AE128" s="517">
        <f t="shared" si="97"/>
        <v>0.7522875816993464</v>
      </c>
      <c r="AF128" s="514">
        <v>1530</v>
      </c>
      <c r="AG128" s="515">
        <v>1469</v>
      </c>
      <c r="AH128" s="515">
        <v>1469</v>
      </c>
      <c r="AI128" s="515">
        <v>1109</v>
      </c>
      <c r="AJ128" s="515">
        <v>853</v>
      </c>
      <c r="AK128" s="516">
        <f t="shared" si="148"/>
        <v>0.75493533015656911</v>
      </c>
      <c r="AL128" s="517">
        <f t="shared" si="149"/>
        <v>0.75493533015656911</v>
      </c>
      <c r="AM128" s="514">
        <v>1098</v>
      </c>
      <c r="AN128" s="515">
        <v>1027</v>
      </c>
      <c r="AO128" s="515">
        <v>1027</v>
      </c>
      <c r="AP128" s="515">
        <v>827</v>
      </c>
      <c r="AQ128" s="515">
        <v>647</v>
      </c>
      <c r="AR128" s="516">
        <f t="shared" si="150"/>
        <v>0.80525803310613442</v>
      </c>
      <c r="AS128" s="517">
        <f t="shared" si="151"/>
        <v>0.80525803310613442</v>
      </c>
      <c r="AT128" s="514">
        <v>962</v>
      </c>
      <c r="AU128" s="515">
        <v>896</v>
      </c>
      <c r="AV128" s="515">
        <v>896</v>
      </c>
      <c r="AW128" s="515">
        <v>650</v>
      </c>
      <c r="AX128" s="515">
        <v>504</v>
      </c>
      <c r="AY128" s="516">
        <f t="shared" si="152"/>
        <v>0.7254464285714286</v>
      </c>
      <c r="AZ128" s="517">
        <f t="shared" si="153"/>
        <v>0.7254464285714286</v>
      </c>
      <c r="BA128" s="514">
        <v>996</v>
      </c>
      <c r="BB128" s="515">
        <v>915</v>
      </c>
      <c r="BC128" s="515">
        <v>915</v>
      </c>
      <c r="BD128" s="515">
        <v>722</v>
      </c>
      <c r="BE128" s="515">
        <v>578</v>
      </c>
      <c r="BF128" s="516">
        <f t="shared" si="154"/>
        <v>0.78907103825136615</v>
      </c>
      <c r="BG128" s="517">
        <f t="shared" si="155"/>
        <v>0.78907103825136615</v>
      </c>
      <c r="BH128" s="514">
        <v>901</v>
      </c>
      <c r="BI128" s="515">
        <v>791</v>
      </c>
      <c r="BJ128" s="515">
        <v>791</v>
      </c>
      <c r="BK128" s="515">
        <v>629</v>
      </c>
      <c r="BL128" s="515">
        <v>493</v>
      </c>
      <c r="BM128" s="516">
        <f t="shared" si="172"/>
        <v>0.79519595448798985</v>
      </c>
      <c r="BN128" s="517">
        <f t="shared" si="173"/>
        <v>0.79519595448798985</v>
      </c>
      <c r="BO128" s="514">
        <v>889</v>
      </c>
      <c r="BP128" s="515">
        <v>778</v>
      </c>
      <c r="BQ128" s="515">
        <v>778</v>
      </c>
      <c r="BR128" s="515">
        <v>642</v>
      </c>
      <c r="BS128" s="515">
        <v>502</v>
      </c>
      <c r="BT128" s="516">
        <f t="shared" si="174"/>
        <v>0.82519280205655532</v>
      </c>
      <c r="BU128" s="517">
        <f t="shared" si="175"/>
        <v>0.82519280205655532</v>
      </c>
      <c r="BV128" s="514">
        <v>866</v>
      </c>
      <c r="BW128" s="515">
        <v>752</v>
      </c>
      <c r="BX128" s="515">
        <v>752</v>
      </c>
      <c r="BY128" s="515">
        <v>599</v>
      </c>
      <c r="BZ128" s="515">
        <v>496</v>
      </c>
      <c r="CA128" s="516">
        <f t="shared" si="176"/>
        <v>0.79654255319148937</v>
      </c>
      <c r="CB128" s="517">
        <f t="shared" si="177"/>
        <v>0.79654255319148937</v>
      </c>
      <c r="CC128" s="514">
        <v>769</v>
      </c>
      <c r="CD128" s="515">
        <v>695</v>
      </c>
      <c r="CE128" s="515">
        <v>695</v>
      </c>
      <c r="CF128" s="515">
        <v>695</v>
      </c>
      <c r="CG128" s="515">
        <v>578</v>
      </c>
      <c r="CH128" s="516">
        <f t="shared" si="178"/>
        <v>1</v>
      </c>
      <c r="CI128" s="517">
        <f t="shared" si="179"/>
        <v>1</v>
      </c>
      <c r="CJ128" s="514">
        <v>630</v>
      </c>
      <c r="CK128" s="515">
        <v>554</v>
      </c>
      <c r="CL128" s="515">
        <v>554</v>
      </c>
      <c r="CM128" s="515">
        <v>554</v>
      </c>
      <c r="CN128" s="515">
        <v>467</v>
      </c>
      <c r="CO128" s="516">
        <f t="shared" si="180"/>
        <v>1</v>
      </c>
      <c r="CP128" s="516">
        <f t="shared" si="181"/>
        <v>1</v>
      </c>
      <c r="CQ128" s="516">
        <v>1</v>
      </c>
      <c r="CR128" s="517">
        <v>1</v>
      </c>
      <c r="CS128" s="514">
        <v>891</v>
      </c>
      <c r="CT128" s="515">
        <v>780</v>
      </c>
      <c r="CU128" s="515">
        <v>780</v>
      </c>
      <c r="CV128" s="515">
        <v>605</v>
      </c>
      <c r="CW128" s="515">
        <v>485</v>
      </c>
      <c r="CX128" s="516">
        <f t="shared" si="182"/>
        <v>0.77564102564102566</v>
      </c>
      <c r="CY128" s="516">
        <f t="shared" si="183"/>
        <v>0.77564102564102566</v>
      </c>
      <c r="CZ128" s="516">
        <v>0.982051282051282</v>
      </c>
      <c r="DA128" s="517">
        <v>0.982051282051282</v>
      </c>
      <c r="DB128" s="514">
        <v>820</v>
      </c>
      <c r="DC128" s="515">
        <v>714</v>
      </c>
      <c r="DD128" s="515">
        <v>714</v>
      </c>
      <c r="DE128" s="515">
        <v>714</v>
      </c>
      <c r="DF128" s="515">
        <v>598</v>
      </c>
      <c r="DG128" s="516">
        <f t="shared" si="184"/>
        <v>1</v>
      </c>
      <c r="DH128" s="516">
        <f t="shared" si="185"/>
        <v>1</v>
      </c>
      <c r="DI128" s="516">
        <v>1</v>
      </c>
      <c r="DJ128" s="517">
        <v>1</v>
      </c>
    </row>
    <row r="129" spans="1:114" s="2" customFormat="1" x14ac:dyDescent="0.25">
      <c r="A129" s="511" t="s">
        <v>342</v>
      </c>
      <c r="B129" s="534" t="s">
        <v>354</v>
      </c>
      <c r="C129" s="535" t="s">
        <v>317</v>
      </c>
      <c r="D129" s="514">
        <v>520</v>
      </c>
      <c r="E129" s="515">
        <v>509</v>
      </c>
      <c r="F129" s="515">
        <v>453</v>
      </c>
      <c r="G129" s="515">
        <v>207</v>
      </c>
      <c r="H129" s="515">
        <v>163</v>
      </c>
      <c r="I129" s="516">
        <f t="shared" si="92"/>
        <v>0.40667976424361491</v>
      </c>
      <c r="J129" s="517">
        <f t="shared" si="93"/>
        <v>0.45695364238410596</v>
      </c>
      <c r="K129" s="514">
        <v>795</v>
      </c>
      <c r="L129" s="515">
        <v>709</v>
      </c>
      <c r="M129" s="515">
        <v>627</v>
      </c>
      <c r="N129" s="515">
        <v>303</v>
      </c>
      <c r="O129" s="515">
        <v>241</v>
      </c>
      <c r="P129" s="516">
        <f t="shared" si="94"/>
        <v>0.42736248236953456</v>
      </c>
      <c r="Q129" s="517">
        <f t="shared" si="95"/>
        <v>0.48325358851674644</v>
      </c>
      <c r="R129" s="514">
        <v>1030</v>
      </c>
      <c r="S129" s="515">
        <v>879</v>
      </c>
      <c r="T129" s="515">
        <v>732</v>
      </c>
      <c r="U129" s="515">
        <v>343</v>
      </c>
      <c r="V129" s="515">
        <v>245</v>
      </c>
      <c r="W129" s="516">
        <f t="shared" si="90"/>
        <v>0.39021615472127419</v>
      </c>
      <c r="X129" s="517">
        <f t="shared" si="91"/>
        <v>0.46857923497267762</v>
      </c>
      <c r="Y129" s="514">
        <v>1001</v>
      </c>
      <c r="Z129" s="515">
        <v>864</v>
      </c>
      <c r="AA129" s="515">
        <v>760</v>
      </c>
      <c r="AB129" s="515">
        <v>323</v>
      </c>
      <c r="AC129" s="515">
        <v>264</v>
      </c>
      <c r="AD129" s="516">
        <f t="shared" si="96"/>
        <v>0.37384259259259262</v>
      </c>
      <c r="AE129" s="517">
        <f t="shared" si="97"/>
        <v>0.42499999999999999</v>
      </c>
      <c r="AF129" s="514">
        <v>939</v>
      </c>
      <c r="AG129" s="515">
        <v>814</v>
      </c>
      <c r="AH129" s="515">
        <v>725</v>
      </c>
      <c r="AI129" s="515">
        <v>374</v>
      </c>
      <c r="AJ129" s="515">
        <v>283</v>
      </c>
      <c r="AK129" s="516">
        <f t="shared" si="148"/>
        <v>0.45945945945945948</v>
      </c>
      <c r="AL129" s="517">
        <f t="shared" si="149"/>
        <v>0.51586206896551723</v>
      </c>
      <c r="AM129" s="514">
        <v>970</v>
      </c>
      <c r="AN129" s="515">
        <v>799</v>
      </c>
      <c r="AO129" s="515">
        <v>701</v>
      </c>
      <c r="AP129" s="515">
        <v>365</v>
      </c>
      <c r="AQ129" s="515">
        <v>279</v>
      </c>
      <c r="AR129" s="516">
        <f t="shared" si="150"/>
        <v>0.45682102628285359</v>
      </c>
      <c r="AS129" s="517">
        <f t="shared" si="151"/>
        <v>0.52068473609129817</v>
      </c>
      <c r="AT129" s="514">
        <v>901</v>
      </c>
      <c r="AU129" s="515">
        <v>766</v>
      </c>
      <c r="AV129" s="515">
        <v>679</v>
      </c>
      <c r="AW129" s="515">
        <v>378</v>
      </c>
      <c r="AX129" s="515">
        <v>253</v>
      </c>
      <c r="AY129" s="516">
        <f t="shared" si="152"/>
        <v>0.49347258485639689</v>
      </c>
      <c r="AZ129" s="517">
        <f t="shared" si="153"/>
        <v>0.55670103092783507</v>
      </c>
      <c r="BA129" s="514">
        <v>691</v>
      </c>
      <c r="BB129" s="515">
        <v>606</v>
      </c>
      <c r="BC129" s="515">
        <v>510</v>
      </c>
      <c r="BD129" s="515">
        <v>366</v>
      </c>
      <c r="BE129" s="515">
        <v>249</v>
      </c>
      <c r="BF129" s="516">
        <f t="shared" si="154"/>
        <v>0.60396039603960394</v>
      </c>
      <c r="BG129" s="517">
        <f t="shared" si="155"/>
        <v>0.71764705882352942</v>
      </c>
      <c r="BH129" s="514">
        <v>624</v>
      </c>
      <c r="BI129" s="515">
        <v>541</v>
      </c>
      <c r="BJ129" s="515">
        <v>460</v>
      </c>
      <c r="BK129" s="515">
        <v>409</v>
      </c>
      <c r="BL129" s="515">
        <v>271</v>
      </c>
      <c r="BM129" s="516">
        <f t="shared" si="172"/>
        <v>0.75600739371534198</v>
      </c>
      <c r="BN129" s="517">
        <f t="shared" si="173"/>
        <v>0.88913043478260867</v>
      </c>
      <c r="BO129" s="514">
        <v>680</v>
      </c>
      <c r="BP129" s="515">
        <v>583</v>
      </c>
      <c r="BQ129" s="515">
        <v>495</v>
      </c>
      <c r="BR129" s="515">
        <v>407</v>
      </c>
      <c r="BS129" s="515">
        <v>265</v>
      </c>
      <c r="BT129" s="516">
        <f t="shared" si="174"/>
        <v>0.69811320754716977</v>
      </c>
      <c r="BU129" s="517">
        <f t="shared" si="175"/>
        <v>0.82222222222222219</v>
      </c>
      <c r="BV129" s="514">
        <v>679</v>
      </c>
      <c r="BW129" s="515">
        <v>599</v>
      </c>
      <c r="BX129" s="515">
        <v>532</v>
      </c>
      <c r="BY129" s="515">
        <v>469</v>
      </c>
      <c r="BZ129" s="515">
        <v>303</v>
      </c>
      <c r="CA129" s="516">
        <f t="shared" si="176"/>
        <v>0.78297161936560933</v>
      </c>
      <c r="CB129" s="517">
        <f t="shared" si="177"/>
        <v>0.88157894736842102</v>
      </c>
      <c r="CC129" s="514">
        <v>686</v>
      </c>
      <c r="CD129" s="515">
        <v>590</v>
      </c>
      <c r="CE129" s="515">
        <v>527</v>
      </c>
      <c r="CF129" s="515">
        <v>429</v>
      </c>
      <c r="CG129" s="515">
        <v>303</v>
      </c>
      <c r="CH129" s="516">
        <f t="shared" si="178"/>
        <v>0.72711864406779658</v>
      </c>
      <c r="CI129" s="517">
        <f t="shared" si="179"/>
        <v>0.81404174573055033</v>
      </c>
      <c r="CJ129" s="514">
        <v>924</v>
      </c>
      <c r="CK129" s="515">
        <v>791</v>
      </c>
      <c r="CL129" s="515">
        <v>725</v>
      </c>
      <c r="CM129" s="515">
        <v>316</v>
      </c>
      <c r="CN129" s="515">
        <v>288</v>
      </c>
      <c r="CO129" s="516">
        <f t="shared" si="180"/>
        <v>0.39949431099873578</v>
      </c>
      <c r="CP129" s="516">
        <f t="shared" si="181"/>
        <v>0.43586206896551727</v>
      </c>
      <c r="CQ129" s="516">
        <v>0.53855878634639698</v>
      </c>
      <c r="CR129" s="517">
        <v>0.58758620689655172</v>
      </c>
      <c r="CS129" s="514">
        <v>786</v>
      </c>
      <c r="CT129" s="515">
        <v>661</v>
      </c>
      <c r="CU129" s="515">
        <v>578</v>
      </c>
      <c r="CV129" s="515">
        <v>291</v>
      </c>
      <c r="CW129" s="515">
        <v>269</v>
      </c>
      <c r="CX129" s="516">
        <f t="shared" si="182"/>
        <v>0.44024205748865358</v>
      </c>
      <c r="CY129" s="516">
        <f t="shared" si="183"/>
        <v>0.5034602076124568</v>
      </c>
      <c r="CZ129" s="516">
        <v>0.58245083207261727</v>
      </c>
      <c r="DA129" s="517">
        <v>0.66608996539792387</v>
      </c>
      <c r="DB129" s="514">
        <v>787</v>
      </c>
      <c r="DC129" s="515">
        <v>668</v>
      </c>
      <c r="DD129" s="515">
        <v>578</v>
      </c>
      <c r="DE129" s="515">
        <v>374</v>
      </c>
      <c r="DF129" s="515">
        <v>261</v>
      </c>
      <c r="DG129" s="516">
        <f t="shared" si="184"/>
        <v>0.55988023952095811</v>
      </c>
      <c r="DH129" s="516">
        <f t="shared" si="185"/>
        <v>0.6470588235294118</v>
      </c>
      <c r="DI129" s="516">
        <v>0.63023952095808389</v>
      </c>
      <c r="DJ129" s="517">
        <v>0.72837370242214527</v>
      </c>
    </row>
    <row r="130" spans="1:114" s="2" customFormat="1" x14ac:dyDescent="0.25">
      <c r="A130" s="511" t="s">
        <v>342</v>
      </c>
      <c r="B130" s="534">
        <v>25530</v>
      </c>
      <c r="C130" s="535" t="s">
        <v>355</v>
      </c>
      <c r="D130" s="514">
        <v>958</v>
      </c>
      <c r="E130" s="537">
        <v>867</v>
      </c>
      <c r="F130" s="537">
        <v>867</v>
      </c>
      <c r="G130" s="537">
        <v>627</v>
      </c>
      <c r="H130" s="537">
        <v>425</v>
      </c>
      <c r="I130" s="538">
        <f t="shared" si="92"/>
        <v>0.72318339100346019</v>
      </c>
      <c r="J130" s="539">
        <f t="shared" si="93"/>
        <v>0.72318339100346019</v>
      </c>
      <c r="K130" s="514">
        <v>974</v>
      </c>
      <c r="L130" s="537">
        <v>893</v>
      </c>
      <c r="M130" s="537">
        <v>893</v>
      </c>
      <c r="N130" s="537">
        <v>672</v>
      </c>
      <c r="O130" s="537">
        <v>449</v>
      </c>
      <c r="P130" s="538">
        <f t="shared" si="94"/>
        <v>0.75251959686450165</v>
      </c>
      <c r="Q130" s="539">
        <f t="shared" si="95"/>
        <v>0.75251959686450165</v>
      </c>
      <c r="R130" s="514">
        <v>1014</v>
      </c>
      <c r="S130" s="537">
        <v>896</v>
      </c>
      <c r="T130" s="537">
        <v>896</v>
      </c>
      <c r="U130" s="537">
        <v>593</v>
      </c>
      <c r="V130" s="537">
        <v>472</v>
      </c>
      <c r="W130" s="538">
        <f t="shared" si="90"/>
        <v>0.6618303571428571</v>
      </c>
      <c r="X130" s="539">
        <f t="shared" si="91"/>
        <v>0.6618303571428571</v>
      </c>
      <c r="Y130" s="514">
        <v>849</v>
      </c>
      <c r="Z130" s="537">
        <v>759</v>
      </c>
      <c r="AA130" s="537">
        <v>759</v>
      </c>
      <c r="AB130" s="537">
        <v>516</v>
      </c>
      <c r="AC130" s="537">
        <v>435</v>
      </c>
      <c r="AD130" s="538">
        <f t="shared" si="96"/>
        <v>0.67984189723320154</v>
      </c>
      <c r="AE130" s="539">
        <f t="shared" si="97"/>
        <v>0.67984189723320154</v>
      </c>
      <c r="AF130" s="514">
        <v>722</v>
      </c>
      <c r="AG130" s="537">
        <v>658</v>
      </c>
      <c r="AH130" s="537">
        <v>658</v>
      </c>
      <c r="AI130" s="537">
        <v>444</v>
      </c>
      <c r="AJ130" s="537">
        <v>365</v>
      </c>
      <c r="AK130" s="538">
        <f t="shared" si="148"/>
        <v>0.67477203647416417</v>
      </c>
      <c r="AL130" s="539">
        <f t="shared" si="149"/>
        <v>0.67477203647416417</v>
      </c>
      <c r="AM130" s="514">
        <v>600</v>
      </c>
      <c r="AN130" s="537">
        <v>541</v>
      </c>
      <c r="AO130" s="537">
        <v>541</v>
      </c>
      <c r="AP130" s="537">
        <v>381</v>
      </c>
      <c r="AQ130" s="537">
        <v>321</v>
      </c>
      <c r="AR130" s="538">
        <f t="shared" si="150"/>
        <v>0.70425138632162665</v>
      </c>
      <c r="AS130" s="539">
        <f t="shared" si="151"/>
        <v>0.70425138632162665</v>
      </c>
      <c r="AT130" s="514">
        <v>593</v>
      </c>
      <c r="AU130" s="537">
        <v>516</v>
      </c>
      <c r="AV130" s="537">
        <v>516</v>
      </c>
      <c r="AW130" s="537">
        <v>359</v>
      </c>
      <c r="AX130" s="537">
        <v>281</v>
      </c>
      <c r="AY130" s="538">
        <f t="shared" si="152"/>
        <v>0.69573643410852715</v>
      </c>
      <c r="AZ130" s="539">
        <f t="shared" si="153"/>
        <v>0.69573643410852715</v>
      </c>
      <c r="BA130" s="514">
        <v>520</v>
      </c>
      <c r="BB130" s="537">
        <v>458</v>
      </c>
      <c r="BC130" s="537">
        <v>458</v>
      </c>
      <c r="BD130" s="537">
        <v>312</v>
      </c>
      <c r="BE130" s="537">
        <v>257</v>
      </c>
      <c r="BF130" s="538">
        <f t="shared" si="154"/>
        <v>0.68122270742358082</v>
      </c>
      <c r="BG130" s="539">
        <f t="shared" si="155"/>
        <v>0.68122270742358082</v>
      </c>
      <c r="BH130" s="514">
        <v>456</v>
      </c>
      <c r="BI130" s="537">
        <v>408</v>
      </c>
      <c r="BJ130" s="537">
        <v>408</v>
      </c>
      <c r="BK130" s="537">
        <v>265</v>
      </c>
      <c r="BL130" s="537">
        <v>202</v>
      </c>
      <c r="BM130" s="538">
        <f t="shared" si="172"/>
        <v>0.64950980392156865</v>
      </c>
      <c r="BN130" s="539">
        <f t="shared" si="173"/>
        <v>0.64950980392156865</v>
      </c>
      <c r="BO130" s="514">
        <v>435</v>
      </c>
      <c r="BP130" s="537">
        <v>388</v>
      </c>
      <c r="BQ130" s="537">
        <v>388</v>
      </c>
      <c r="BR130" s="537">
        <v>291</v>
      </c>
      <c r="BS130" s="537">
        <v>231</v>
      </c>
      <c r="BT130" s="538">
        <f t="shared" si="174"/>
        <v>0.75</v>
      </c>
      <c r="BU130" s="539">
        <f t="shared" si="175"/>
        <v>0.75</v>
      </c>
      <c r="BV130" s="514">
        <v>450</v>
      </c>
      <c r="BW130" s="537">
        <v>402</v>
      </c>
      <c r="BX130" s="537">
        <v>402</v>
      </c>
      <c r="BY130" s="537">
        <v>278</v>
      </c>
      <c r="BZ130" s="537">
        <v>214</v>
      </c>
      <c r="CA130" s="538">
        <f t="shared" si="176"/>
        <v>0.69154228855721389</v>
      </c>
      <c r="CB130" s="539">
        <f t="shared" si="177"/>
        <v>0.69154228855721389</v>
      </c>
      <c r="CC130" s="514">
        <v>416</v>
      </c>
      <c r="CD130" s="537">
        <v>387</v>
      </c>
      <c r="CE130" s="537">
        <v>387</v>
      </c>
      <c r="CF130" s="537">
        <v>247</v>
      </c>
      <c r="CG130" s="537">
        <v>213</v>
      </c>
      <c r="CH130" s="538">
        <f t="shared" si="178"/>
        <v>0.63824289405684753</v>
      </c>
      <c r="CI130" s="539">
        <f t="shared" si="179"/>
        <v>0.63824289405684753</v>
      </c>
      <c r="CJ130" s="514">
        <v>323</v>
      </c>
      <c r="CK130" s="537">
        <v>291</v>
      </c>
      <c r="CL130" s="537">
        <v>291</v>
      </c>
      <c r="CM130" s="537">
        <v>254</v>
      </c>
      <c r="CN130" s="537">
        <v>204</v>
      </c>
      <c r="CO130" s="538">
        <f t="shared" si="180"/>
        <v>0.87285223367697595</v>
      </c>
      <c r="CP130" s="538">
        <f t="shared" si="181"/>
        <v>0.87285223367697595</v>
      </c>
      <c r="CQ130" s="538">
        <v>0.99656357388316152</v>
      </c>
      <c r="CR130" s="539">
        <v>0.99656357388316152</v>
      </c>
      <c r="CS130" s="514">
        <v>360</v>
      </c>
      <c r="CT130" s="537">
        <v>328</v>
      </c>
      <c r="CU130" s="537">
        <v>199</v>
      </c>
      <c r="CV130" s="537">
        <v>187</v>
      </c>
      <c r="CW130" s="537">
        <v>154</v>
      </c>
      <c r="CX130" s="538">
        <f t="shared" si="182"/>
        <v>0.57012195121951215</v>
      </c>
      <c r="CY130" s="538">
        <f t="shared" si="183"/>
        <v>0.93969849246231152</v>
      </c>
      <c r="CZ130" s="538">
        <v>0.60670731707317072</v>
      </c>
      <c r="DA130" s="539">
        <v>1</v>
      </c>
      <c r="DB130" s="514">
        <v>553</v>
      </c>
      <c r="DC130" s="537">
        <v>463</v>
      </c>
      <c r="DD130" s="537">
        <v>364</v>
      </c>
      <c r="DE130" s="537">
        <v>347</v>
      </c>
      <c r="DF130" s="537">
        <v>268</v>
      </c>
      <c r="DG130" s="538">
        <f t="shared" si="184"/>
        <v>0.74946004319654425</v>
      </c>
      <c r="DH130" s="538">
        <f t="shared" si="185"/>
        <v>0.95329670329670335</v>
      </c>
      <c r="DI130" s="538">
        <v>0.77753779697624192</v>
      </c>
      <c r="DJ130" s="539">
        <v>0.98901098901098905</v>
      </c>
    </row>
    <row r="131" spans="1:114" s="2" customFormat="1" x14ac:dyDescent="0.25">
      <c r="A131" s="511" t="s">
        <v>342</v>
      </c>
      <c r="B131" s="520" t="s">
        <v>356</v>
      </c>
      <c r="C131" s="540" t="s">
        <v>199</v>
      </c>
      <c r="D131" s="536" t="s">
        <v>21</v>
      </c>
      <c r="E131" s="523" t="s">
        <v>21</v>
      </c>
      <c r="F131" s="523" t="s">
        <v>21</v>
      </c>
      <c r="G131" s="523" t="s">
        <v>21</v>
      </c>
      <c r="H131" s="523" t="s">
        <v>21</v>
      </c>
      <c r="I131" s="524" t="s">
        <v>67</v>
      </c>
      <c r="J131" s="525" t="s">
        <v>67</v>
      </c>
      <c r="K131" s="536" t="s">
        <v>67</v>
      </c>
      <c r="L131" s="523" t="s">
        <v>67</v>
      </c>
      <c r="M131" s="523" t="s">
        <v>67</v>
      </c>
      <c r="N131" s="523" t="s">
        <v>67</v>
      </c>
      <c r="O131" s="523" t="s">
        <v>67</v>
      </c>
      <c r="P131" s="524" t="s">
        <v>67</v>
      </c>
      <c r="Q131" s="525" t="s">
        <v>67</v>
      </c>
      <c r="R131" s="536" t="s">
        <v>67</v>
      </c>
      <c r="S131" s="523" t="s">
        <v>67</v>
      </c>
      <c r="T131" s="523" t="s">
        <v>67</v>
      </c>
      <c r="U131" s="523" t="s">
        <v>67</v>
      </c>
      <c r="V131" s="523" t="s">
        <v>67</v>
      </c>
      <c r="W131" s="524" t="s">
        <v>67</v>
      </c>
      <c r="X131" s="525" t="s">
        <v>67</v>
      </c>
      <c r="Y131" s="536" t="s">
        <v>67</v>
      </c>
      <c r="Z131" s="523" t="s">
        <v>67</v>
      </c>
      <c r="AA131" s="523" t="s">
        <v>67</v>
      </c>
      <c r="AB131" s="523" t="s">
        <v>67</v>
      </c>
      <c r="AC131" s="523" t="s">
        <v>67</v>
      </c>
      <c r="AD131" s="524" t="s">
        <v>67</v>
      </c>
      <c r="AE131" s="525" t="s">
        <v>67</v>
      </c>
      <c r="AF131" s="522" t="s">
        <v>67</v>
      </c>
      <c r="AG131" s="523" t="s">
        <v>67</v>
      </c>
      <c r="AH131" s="523" t="s">
        <v>67</v>
      </c>
      <c r="AI131" s="523" t="s">
        <v>67</v>
      </c>
      <c r="AJ131" s="523" t="s">
        <v>67</v>
      </c>
      <c r="AK131" s="524" t="s">
        <v>67</v>
      </c>
      <c r="AL131" s="525" t="s">
        <v>67</v>
      </c>
      <c r="AM131" s="522" t="s">
        <v>67</v>
      </c>
      <c r="AN131" s="523" t="s">
        <v>67</v>
      </c>
      <c r="AO131" s="523" t="s">
        <v>67</v>
      </c>
      <c r="AP131" s="523" t="s">
        <v>67</v>
      </c>
      <c r="AQ131" s="523" t="s">
        <v>67</v>
      </c>
      <c r="AR131" s="524" t="s">
        <v>67</v>
      </c>
      <c r="AS131" s="525" t="s">
        <v>67</v>
      </c>
      <c r="AT131" s="522" t="s">
        <v>67</v>
      </c>
      <c r="AU131" s="523" t="s">
        <v>67</v>
      </c>
      <c r="AV131" s="523" t="s">
        <v>67</v>
      </c>
      <c r="AW131" s="523" t="s">
        <v>67</v>
      </c>
      <c r="AX131" s="523" t="s">
        <v>67</v>
      </c>
      <c r="AY131" s="524" t="s">
        <v>67</v>
      </c>
      <c r="AZ131" s="525" t="s">
        <v>67</v>
      </c>
      <c r="BA131" s="522" t="s">
        <v>67</v>
      </c>
      <c r="BB131" s="523" t="s">
        <v>67</v>
      </c>
      <c r="BC131" s="523" t="s">
        <v>67</v>
      </c>
      <c r="BD131" s="523" t="s">
        <v>67</v>
      </c>
      <c r="BE131" s="523" t="s">
        <v>67</v>
      </c>
      <c r="BF131" s="524" t="s">
        <v>67</v>
      </c>
      <c r="BG131" s="525" t="s">
        <v>67</v>
      </c>
      <c r="BH131" s="522" t="s">
        <v>67</v>
      </c>
      <c r="BI131" s="523" t="s">
        <v>67</v>
      </c>
      <c r="BJ131" s="523" t="s">
        <v>67</v>
      </c>
      <c r="BK131" s="523" t="s">
        <v>67</v>
      </c>
      <c r="BL131" s="523" t="s">
        <v>67</v>
      </c>
      <c r="BM131" s="524" t="s">
        <v>67</v>
      </c>
      <c r="BN131" s="525" t="s">
        <v>67</v>
      </c>
      <c r="BO131" s="522" t="s">
        <v>67</v>
      </c>
      <c r="BP131" s="523" t="s">
        <v>67</v>
      </c>
      <c r="BQ131" s="523" t="s">
        <v>67</v>
      </c>
      <c r="BR131" s="523" t="s">
        <v>67</v>
      </c>
      <c r="BS131" s="523" t="s">
        <v>67</v>
      </c>
      <c r="BT131" s="524" t="s">
        <v>67</v>
      </c>
      <c r="BU131" s="525" t="s">
        <v>67</v>
      </c>
      <c r="BV131" s="522" t="s">
        <v>67</v>
      </c>
      <c r="BW131" s="523"/>
      <c r="BX131" s="523"/>
      <c r="BY131" s="523"/>
      <c r="BZ131" s="523"/>
      <c r="CA131" s="524" t="s">
        <v>67</v>
      </c>
      <c r="CB131" s="525" t="s">
        <v>67</v>
      </c>
      <c r="CC131" s="522" t="s">
        <v>67</v>
      </c>
      <c r="CD131" s="523" t="s">
        <v>67</v>
      </c>
      <c r="CE131" s="523" t="s">
        <v>67</v>
      </c>
      <c r="CF131" s="523" t="s">
        <v>67</v>
      </c>
      <c r="CG131" s="523" t="s">
        <v>67</v>
      </c>
      <c r="CH131" s="524" t="s">
        <v>67</v>
      </c>
      <c r="CI131" s="525" t="s">
        <v>67</v>
      </c>
      <c r="CJ131" s="522" t="s">
        <v>67</v>
      </c>
      <c r="CK131" s="523" t="s">
        <v>67</v>
      </c>
      <c r="CL131" s="523" t="s">
        <v>67</v>
      </c>
      <c r="CM131" s="523" t="s">
        <v>67</v>
      </c>
      <c r="CN131" s="523" t="s">
        <v>67</v>
      </c>
      <c r="CO131" s="524" t="s">
        <v>67</v>
      </c>
      <c r="CP131" s="524" t="s">
        <v>67</v>
      </c>
      <c r="CQ131" s="524" t="s">
        <v>67</v>
      </c>
      <c r="CR131" s="525" t="s">
        <v>67</v>
      </c>
      <c r="CS131" s="522" t="s">
        <v>67</v>
      </c>
      <c r="CT131" s="523" t="s">
        <v>67</v>
      </c>
      <c r="CU131" s="523" t="s">
        <v>67</v>
      </c>
      <c r="CV131" s="523" t="s">
        <v>67</v>
      </c>
      <c r="CW131" s="523" t="s">
        <v>67</v>
      </c>
      <c r="CX131" s="524" t="s">
        <v>67</v>
      </c>
      <c r="CY131" s="524" t="s">
        <v>67</v>
      </c>
      <c r="CZ131" s="524" t="s">
        <v>67</v>
      </c>
      <c r="DA131" s="525" t="s">
        <v>67</v>
      </c>
      <c r="DB131" s="522" t="s">
        <v>67</v>
      </c>
      <c r="DC131" s="523" t="s">
        <v>67</v>
      </c>
      <c r="DD131" s="523" t="s">
        <v>67</v>
      </c>
      <c r="DE131" s="523" t="s">
        <v>67</v>
      </c>
      <c r="DF131" s="523" t="s">
        <v>67</v>
      </c>
      <c r="DG131" s="524" t="s">
        <v>67</v>
      </c>
      <c r="DH131" s="524" t="s">
        <v>67</v>
      </c>
      <c r="DI131" s="524" t="s">
        <v>67</v>
      </c>
      <c r="DJ131" s="525" t="s">
        <v>67</v>
      </c>
    </row>
    <row r="132" spans="1:114" s="2" customFormat="1" x14ac:dyDescent="0.25">
      <c r="A132" s="559" t="s">
        <v>357</v>
      </c>
      <c r="B132" s="560" t="s">
        <v>358</v>
      </c>
      <c r="C132" s="561"/>
      <c r="D132" s="543">
        <v>12431</v>
      </c>
      <c r="E132" s="567">
        <v>10473</v>
      </c>
      <c r="F132" s="567">
        <v>8853</v>
      </c>
      <c r="G132" s="567">
        <v>6478</v>
      </c>
      <c r="H132" s="568">
        <v>5227</v>
      </c>
      <c r="I132" s="569">
        <f t="shared" si="92"/>
        <v>0.61854291988923904</v>
      </c>
      <c r="J132" s="570">
        <f t="shared" si="93"/>
        <v>0.73172935728001809</v>
      </c>
      <c r="K132" s="543">
        <v>12625</v>
      </c>
      <c r="L132" s="567">
        <v>10624</v>
      </c>
      <c r="M132" s="567">
        <v>9042</v>
      </c>
      <c r="N132" s="567">
        <v>6700</v>
      </c>
      <c r="O132" s="568">
        <v>5485</v>
      </c>
      <c r="P132" s="569">
        <f t="shared" ref="P132:P140" si="186">N132/L132</f>
        <v>0.6306475903614458</v>
      </c>
      <c r="Q132" s="570">
        <f t="shared" ref="Q132:Q140" si="187">N132/M132</f>
        <v>0.74098650740986505</v>
      </c>
      <c r="R132" s="543">
        <v>13331</v>
      </c>
      <c r="S132" s="567">
        <v>10560</v>
      </c>
      <c r="T132" s="567">
        <v>9035</v>
      </c>
      <c r="U132" s="567">
        <v>6942</v>
      </c>
      <c r="V132" s="568">
        <v>5509</v>
      </c>
      <c r="W132" s="569">
        <f t="shared" si="90"/>
        <v>0.6573863636363636</v>
      </c>
      <c r="X132" s="570">
        <f t="shared" si="91"/>
        <v>0.76834532374100717</v>
      </c>
      <c r="Y132" s="543">
        <v>12733</v>
      </c>
      <c r="Z132" s="567">
        <v>10418</v>
      </c>
      <c r="AA132" s="567">
        <v>8875</v>
      </c>
      <c r="AB132" s="567">
        <v>6531</v>
      </c>
      <c r="AC132" s="568">
        <v>5221</v>
      </c>
      <c r="AD132" s="569">
        <f t="shared" ref="AD132:AD140" si="188">AB132/Z132</f>
        <v>0.62689575734306013</v>
      </c>
      <c r="AE132" s="570">
        <f t="shared" ref="AE132:AE140" si="189">AB132/AA132</f>
        <v>0.73588732394366196</v>
      </c>
      <c r="AF132" s="543">
        <v>12054</v>
      </c>
      <c r="AG132" s="567">
        <v>9765</v>
      </c>
      <c r="AH132" s="567">
        <v>8293</v>
      </c>
      <c r="AI132" s="567">
        <v>6131</v>
      </c>
      <c r="AJ132" s="568">
        <v>4886</v>
      </c>
      <c r="AK132" s="569">
        <f t="shared" ref="AK132:AK140" si="190">AI132/AG132</f>
        <v>0.62785458269329242</v>
      </c>
      <c r="AL132" s="570">
        <f t="shared" ref="AL132:AL140" si="191">AI132/AH132</f>
        <v>0.73929820330399132</v>
      </c>
      <c r="AM132" s="543">
        <v>10159</v>
      </c>
      <c r="AN132" s="567">
        <v>8297</v>
      </c>
      <c r="AO132" s="567">
        <v>7183</v>
      </c>
      <c r="AP132" s="567">
        <v>5546</v>
      </c>
      <c r="AQ132" s="568">
        <v>4437</v>
      </c>
      <c r="AR132" s="569">
        <f t="shared" ref="AR132:AR140" si="192">AP132/AN132</f>
        <v>0.66843437387007354</v>
      </c>
      <c r="AS132" s="570">
        <f t="shared" ref="AS132:AS140" si="193">AP132/AO132</f>
        <v>0.77210079354030348</v>
      </c>
      <c r="AT132" s="543">
        <v>9655</v>
      </c>
      <c r="AU132" s="567">
        <v>7751</v>
      </c>
      <c r="AV132" s="567">
        <v>6630</v>
      </c>
      <c r="AW132" s="567">
        <v>5101</v>
      </c>
      <c r="AX132" s="568">
        <v>4015</v>
      </c>
      <c r="AY132" s="569">
        <f t="shared" ref="AY132:AY140" si="194">AW132/AU132</f>
        <v>0.65810863114436846</v>
      </c>
      <c r="AZ132" s="570">
        <f t="shared" ref="AZ132:AZ140" si="195">AW132/AV132</f>
        <v>0.76938159879336354</v>
      </c>
      <c r="BA132" s="543">
        <v>8927</v>
      </c>
      <c r="BB132" s="567">
        <v>7176</v>
      </c>
      <c r="BC132" s="567">
        <v>6129</v>
      </c>
      <c r="BD132" s="567">
        <v>4882</v>
      </c>
      <c r="BE132" s="568">
        <v>3710</v>
      </c>
      <c r="BF132" s="569">
        <f t="shared" ref="BF132:BF140" si="196">BD132/BB132</f>
        <v>0.68032329988851725</v>
      </c>
      <c r="BG132" s="570">
        <f t="shared" ref="BG132:BG140" si="197">BD132/BC132</f>
        <v>0.79654103442649693</v>
      </c>
      <c r="BH132" s="543">
        <v>8386</v>
      </c>
      <c r="BI132" s="567">
        <v>6766</v>
      </c>
      <c r="BJ132" s="567">
        <v>5967</v>
      </c>
      <c r="BK132" s="567">
        <v>4669</v>
      </c>
      <c r="BL132" s="568">
        <v>3578</v>
      </c>
      <c r="BM132" s="569">
        <f t="shared" ref="BM132:BM140" si="198">BK132/BI132</f>
        <v>0.69006798699379246</v>
      </c>
      <c r="BN132" s="570">
        <f t="shared" ref="BN132:BN140" si="199">BK132/BJ132</f>
        <v>0.78247025305848839</v>
      </c>
      <c r="BO132" s="543">
        <v>8197</v>
      </c>
      <c r="BP132" s="567">
        <v>6611</v>
      </c>
      <c r="BQ132" s="567">
        <v>5983</v>
      </c>
      <c r="BR132" s="567">
        <v>4658</v>
      </c>
      <c r="BS132" s="568">
        <v>3720</v>
      </c>
      <c r="BT132" s="569">
        <f t="shared" ref="BT132:BT140" si="200">BR132/BP132</f>
        <v>0.70458327030706402</v>
      </c>
      <c r="BU132" s="570">
        <f t="shared" ref="BU132:BU140" si="201">BR132/BQ132</f>
        <v>0.77853919438408825</v>
      </c>
      <c r="BV132" s="543">
        <v>8721</v>
      </c>
      <c r="BW132" s="567">
        <v>6817</v>
      </c>
      <c r="BX132" s="567">
        <v>6454</v>
      </c>
      <c r="BY132" s="567">
        <v>4912</v>
      </c>
      <c r="BZ132" s="568">
        <v>4119</v>
      </c>
      <c r="CA132" s="569">
        <f t="shared" ref="CA132:CA140" si="202">BY132/BW132</f>
        <v>0.72055156227079364</v>
      </c>
      <c r="CB132" s="570">
        <f t="shared" ref="CB132:CB140" si="203">BY132/BX132</f>
        <v>0.76107840099163304</v>
      </c>
      <c r="CC132" s="543">
        <v>7702</v>
      </c>
      <c r="CD132" s="567">
        <v>6232</v>
      </c>
      <c r="CE132" s="567">
        <v>6227</v>
      </c>
      <c r="CF132" s="567">
        <v>4438</v>
      </c>
      <c r="CG132" s="568">
        <v>3965</v>
      </c>
      <c r="CH132" s="569">
        <f t="shared" ref="CH132:CH140" si="204">CF132/CD132</f>
        <v>0.71213093709884467</v>
      </c>
      <c r="CI132" s="570">
        <f t="shared" ref="CI132:CI140" si="205">CF132/CE132</f>
        <v>0.71270274610566886</v>
      </c>
      <c r="CJ132" s="543">
        <v>6148</v>
      </c>
      <c r="CK132" s="567">
        <v>5178</v>
      </c>
      <c r="CL132" s="567">
        <v>5120</v>
      </c>
      <c r="CM132" s="567">
        <v>4113</v>
      </c>
      <c r="CN132" s="568">
        <v>3684</v>
      </c>
      <c r="CO132" s="569">
        <f t="shared" ref="CO132:CO140" si="206">CM132/CK132</f>
        <v>0.79432213209733493</v>
      </c>
      <c r="CP132" s="677">
        <f t="shared" ref="CP132:CP140" si="207">CM132/CL132</f>
        <v>0.80332031250000002</v>
      </c>
      <c r="CQ132" s="569">
        <v>0.79432213209733493</v>
      </c>
      <c r="CR132" s="570">
        <v>0.80332031250000002</v>
      </c>
      <c r="CS132" s="543">
        <v>6331</v>
      </c>
      <c r="CT132" s="567">
        <v>5310</v>
      </c>
      <c r="CU132" s="567">
        <v>5213</v>
      </c>
      <c r="CV132" s="567">
        <v>3896</v>
      </c>
      <c r="CW132" s="568">
        <v>3461</v>
      </c>
      <c r="CX132" s="569">
        <f t="shared" ref="CX132:CX140" si="208">CV132/CT132</f>
        <v>0.73370998116760833</v>
      </c>
      <c r="CY132" s="677">
        <f t="shared" ref="CY132:CY140" si="209">CV132/CU132</f>
        <v>0.74736236332246309</v>
      </c>
      <c r="CZ132" s="569">
        <v>0.73370998116760833</v>
      </c>
      <c r="DA132" s="570">
        <v>0.74736236332246309</v>
      </c>
      <c r="DB132" s="543">
        <v>7778</v>
      </c>
      <c r="DC132" s="567">
        <v>6318</v>
      </c>
      <c r="DD132" s="567">
        <v>5858</v>
      </c>
      <c r="DE132" s="567">
        <v>4219</v>
      </c>
      <c r="DF132" s="568">
        <v>3560</v>
      </c>
      <c r="DG132" s="569">
        <f t="shared" ref="DG132:DG140" si="210">DE132/DC132</f>
        <v>0.66777461221905665</v>
      </c>
      <c r="DH132" s="677">
        <f t="shared" ref="DH132:DH140" si="211">DE132/DD132</f>
        <v>0.72021167634004779</v>
      </c>
      <c r="DI132" s="569">
        <v>0.80104463437796769</v>
      </c>
      <c r="DJ132" s="570">
        <v>0.86394673950153633</v>
      </c>
    </row>
    <row r="133" spans="1:114" s="2" customFormat="1" x14ac:dyDescent="0.25">
      <c r="A133" s="562" t="s">
        <v>357</v>
      </c>
      <c r="B133" s="563" t="s">
        <v>359</v>
      </c>
      <c r="C133" s="564" t="s">
        <v>285</v>
      </c>
      <c r="D133" s="507">
        <v>3106</v>
      </c>
      <c r="E133" s="508">
        <v>2892</v>
      </c>
      <c r="F133" s="508">
        <v>2583</v>
      </c>
      <c r="G133" s="508">
        <v>2208</v>
      </c>
      <c r="H133" s="508">
        <v>1551</v>
      </c>
      <c r="I133" s="509">
        <f t="shared" si="92"/>
        <v>0.76348547717842319</v>
      </c>
      <c r="J133" s="510">
        <f t="shared" si="93"/>
        <v>0.85481997677119625</v>
      </c>
      <c r="K133" s="507">
        <v>3296</v>
      </c>
      <c r="L133" s="508">
        <v>3102</v>
      </c>
      <c r="M133" s="508">
        <v>2742</v>
      </c>
      <c r="N133" s="508">
        <v>2585</v>
      </c>
      <c r="O133" s="508">
        <v>1844</v>
      </c>
      <c r="P133" s="509">
        <f t="shared" si="186"/>
        <v>0.83333333333333337</v>
      </c>
      <c r="Q133" s="510">
        <f t="shared" si="187"/>
        <v>0.94274252370532463</v>
      </c>
      <c r="R133" s="507">
        <v>3666</v>
      </c>
      <c r="S133" s="508">
        <v>3419</v>
      </c>
      <c r="T133" s="508">
        <v>3085</v>
      </c>
      <c r="U133" s="508">
        <v>3008</v>
      </c>
      <c r="V133" s="508">
        <v>1706</v>
      </c>
      <c r="W133" s="509">
        <f t="shared" si="90"/>
        <v>0.87978941210880379</v>
      </c>
      <c r="X133" s="510">
        <f t="shared" si="91"/>
        <v>0.97504051863857377</v>
      </c>
      <c r="Y133" s="507">
        <v>2943</v>
      </c>
      <c r="Z133" s="508">
        <v>2795</v>
      </c>
      <c r="AA133" s="508">
        <v>2447</v>
      </c>
      <c r="AB133" s="508">
        <v>2347</v>
      </c>
      <c r="AC133" s="508">
        <v>1435</v>
      </c>
      <c r="AD133" s="509">
        <f t="shared" si="188"/>
        <v>0.83971377459749552</v>
      </c>
      <c r="AE133" s="510">
        <f t="shared" si="189"/>
        <v>0.95913363302002452</v>
      </c>
      <c r="AF133" s="507">
        <v>2858</v>
      </c>
      <c r="AG133" s="508">
        <v>2606</v>
      </c>
      <c r="AH133" s="508">
        <v>2273</v>
      </c>
      <c r="AI133" s="508">
        <v>2172</v>
      </c>
      <c r="AJ133" s="508">
        <v>1371</v>
      </c>
      <c r="AK133" s="509">
        <f t="shared" si="190"/>
        <v>0.83346124328472759</v>
      </c>
      <c r="AL133" s="510">
        <f t="shared" si="191"/>
        <v>0.95556533216014083</v>
      </c>
      <c r="AM133" s="507">
        <v>2425</v>
      </c>
      <c r="AN133" s="508">
        <v>2220</v>
      </c>
      <c r="AO133" s="508">
        <v>1929</v>
      </c>
      <c r="AP133" s="508">
        <v>1864</v>
      </c>
      <c r="AQ133" s="508">
        <v>1207</v>
      </c>
      <c r="AR133" s="509">
        <f t="shared" si="192"/>
        <v>0.83963963963963961</v>
      </c>
      <c r="AS133" s="510">
        <f t="shared" si="193"/>
        <v>0.96630378434421982</v>
      </c>
      <c r="AT133" s="507">
        <v>2078</v>
      </c>
      <c r="AU133" s="508">
        <v>1881</v>
      </c>
      <c r="AV133" s="508">
        <v>1662</v>
      </c>
      <c r="AW133" s="508">
        <v>1581</v>
      </c>
      <c r="AX133" s="508">
        <v>977</v>
      </c>
      <c r="AY133" s="509">
        <f t="shared" si="194"/>
        <v>0.84051036682615632</v>
      </c>
      <c r="AZ133" s="510">
        <f t="shared" si="195"/>
        <v>0.95126353790613716</v>
      </c>
      <c r="BA133" s="507">
        <v>1661</v>
      </c>
      <c r="BB133" s="508">
        <v>1516</v>
      </c>
      <c r="BC133" s="508">
        <v>1347</v>
      </c>
      <c r="BD133" s="508">
        <v>1288</v>
      </c>
      <c r="BE133" s="508">
        <v>718</v>
      </c>
      <c r="BF133" s="509">
        <f t="shared" si="196"/>
        <v>0.84960422163588389</v>
      </c>
      <c r="BG133" s="510">
        <f t="shared" si="197"/>
        <v>0.95619896065330368</v>
      </c>
      <c r="BH133" s="507">
        <v>1593</v>
      </c>
      <c r="BI133" s="508">
        <v>1460</v>
      </c>
      <c r="BJ133" s="508">
        <v>1325</v>
      </c>
      <c r="BK133" s="508">
        <v>1271</v>
      </c>
      <c r="BL133" s="508">
        <v>731</v>
      </c>
      <c r="BM133" s="509">
        <f t="shared" si="198"/>
        <v>0.8705479452054794</v>
      </c>
      <c r="BN133" s="510">
        <f t="shared" si="199"/>
        <v>0.95924528301886791</v>
      </c>
      <c r="BO133" s="507">
        <v>1483</v>
      </c>
      <c r="BP133" s="508">
        <v>1338</v>
      </c>
      <c r="BQ133" s="508">
        <v>1214</v>
      </c>
      <c r="BR133" s="508">
        <v>1180</v>
      </c>
      <c r="BS133" s="508">
        <v>693</v>
      </c>
      <c r="BT133" s="509">
        <f t="shared" si="200"/>
        <v>0.88191330343796714</v>
      </c>
      <c r="BU133" s="510">
        <f t="shared" si="201"/>
        <v>0.97199341021416807</v>
      </c>
      <c r="BV133" s="507">
        <v>1291</v>
      </c>
      <c r="BW133" s="508">
        <v>1159</v>
      </c>
      <c r="BX133" s="508">
        <v>1053</v>
      </c>
      <c r="BY133" s="508">
        <v>992</v>
      </c>
      <c r="BZ133" s="508">
        <v>682</v>
      </c>
      <c r="CA133" s="509">
        <f t="shared" si="202"/>
        <v>0.85591026747195853</v>
      </c>
      <c r="CB133" s="510">
        <f t="shared" si="203"/>
        <v>0.94207027540360877</v>
      </c>
      <c r="CC133" s="507">
        <v>1307</v>
      </c>
      <c r="CD133" s="508">
        <v>1108</v>
      </c>
      <c r="CE133" s="508">
        <v>1102</v>
      </c>
      <c r="CF133" s="508">
        <v>1050</v>
      </c>
      <c r="CG133" s="508">
        <v>756</v>
      </c>
      <c r="CH133" s="509">
        <f t="shared" si="204"/>
        <v>0.94765342960288812</v>
      </c>
      <c r="CI133" s="510">
        <f t="shared" si="205"/>
        <v>0.95281306715063518</v>
      </c>
      <c r="CJ133" s="507">
        <v>1354</v>
      </c>
      <c r="CK133" s="508">
        <v>1153</v>
      </c>
      <c r="CL133" s="508">
        <v>1150</v>
      </c>
      <c r="CM133" s="508">
        <v>1120</v>
      </c>
      <c r="CN133" s="508">
        <v>739</v>
      </c>
      <c r="CO133" s="509">
        <f t="shared" si="206"/>
        <v>0.97137901127493498</v>
      </c>
      <c r="CP133" s="509">
        <f t="shared" si="207"/>
        <v>0.97391304347826091</v>
      </c>
      <c r="CQ133" s="509">
        <v>0.97137901127493498</v>
      </c>
      <c r="CR133" s="510">
        <v>0.97391304347826091</v>
      </c>
      <c r="CS133" s="507">
        <v>1314</v>
      </c>
      <c r="CT133" s="508">
        <v>1115</v>
      </c>
      <c r="CU133" s="508">
        <v>1012</v>
      </c>
      <c r="CV133" s="508">
        <v>941</v>
      </c>
      <c r="CW133" s="508">
        <v>662</v>
      </c>
      <c r="CX133" s="509">
        <f t="shared" si="208"/>
        <v>0.84394618834080715</v>
      </c>
      <c r="CY133" s="509">
        <f t="shared" si="209"/>
        <v>0.92984189723320154</v>
      </c>
      <c r="CZ133" s="509">
        <v>0.84394618834080715</v>
      </c>
      <c r="DA133" s="510">
        <v>0.92984189723320154</v>
      </c>
      <c r="DB133" s="507">
        <v>1367</v>
      </c>
      <c r="DC133" s="508">
        <v>1162</v>
      </c>
      <c r="DD133" s="508">
        <v>1061</v>
      </c>
      <c r="DE133" s="508">
        <v>1016</v>
      </c>
      <c r="DF133" s="508">
        <v>711</v>
      </c>
      <c r="DG133" s="509">
        <f t="shared" si="210"/>
        <v>0.87435456110154908</v>
      </c>
      <c r="DH133" s="509">
        <f t="shared" si="211"/>
        <v>0.95758718190386427</v>
      </c>
      <c r="DI133" s="509">
        <v>0.87435456110154908</v>
      </c>
      <c r="DJ133" s="510">
        <v>0.95758718190386427</v>
      </c>
    </row>
    <row r="134" spans="1:114" s="2" customFormat="1" x14ac:dyDescent="0.25">
      <c r="A134" s="511" t="s">
        <v>357</v>
      </c>
      <c r="B134" s="512" t="s">
        <v>360</v>
      </c>
      <c r="C134" s="513" t="s">
        <v>361</v>
      </c>
      <c r="D134" s="514">
        <v>2067</v>
      </c>
      <c r="E134" s="515">
        <v>1971</v>
      </c>
      <c r="F134" s="515">
        <v>1514</v>
      </c>
      <c r="G134" s="515">
        <v>1435</v>
      </c>
      <c r="H134" s="515">
        <v>1204</v>
      </c>
      <c r="I134" s="516">
        <f t="shared" si="92"/>
        <v>0.72805682394723492</v>
      </c>
      <c r="J134" s="517">
        <f t="shared" si="93"/>
        <v>0.94782034346103039</v>
      </c>
      <c r="K134" s="514">
        <v>2163</v>
      </c>
      <c r="L134" s="515">
        <v>2041</v>
      </c>
      <c r="M134" s="515">
        <v>1549</v>
      </c>
      <c r="N134" s="515">
        <v>1471</v>
      </c>
      <c r="O134" s="515">
        <v>1230</v>
      </c>
      <c r="P134" s="516">
        <f t="shared" si="186"/>
        <v>0.72072513473787359</v>
      </c>
      <c r="Q134" s="517">
        <f t="shared" si="187"/>
        <v>0.94964493221433177</v>
      </c>
      <c r="R134" s="514">
        <v>2193</v>
      </c>
      <c r="S134" s="515">
        <v>2048</v>
      </c>
      <c r="T134" s="515">
        <v>1608</v>
      </c>
      <c r="U134" s="515">
        <v>1370</v>
      </c>
      <c r="V134" s="515">
        <v>1261</v>
      </c>
      <c r="W134" s="516">
        <f t="shared" si="90"/>
        <v>0.6689453125</v>
      </c>
      <c r="X134" s="517">
        <f t="shared" si="91"/>
        <v>0.85199004975124382</v>
      </c>
      <c r="Y134" s="514">
        <v>2259</v>
      </c>
      <c r="Z134" s="515">
        <v>2121</v>
      </c>
      <c r="AA134" s="515">
        <v>1610</v>
      </c>
      <c r="AB134" s="515">
        <v>1336</v>
      </c>
      <c r="AC134" s="515">
        <v>1198</v>
      </c>
      <c r="AD134" s="516">
        <f t="shared" si="188"/>
        <v>0.62989156058462992</v>
      </c>
      <c r="AE134" s="517">
        <f t="shared" si="189"/>
        <v>0.82981366459627326</v>
      </c>
      <c r="AF134" s="514">
        <v>2268</v>
      </c>
      <c r="AG134" s="515">
        <v>2042</v>
      </c>
      <c r="AH134" s="515">
        <v>1577</v>
      </c>
      <c r="AI134" s="515">
        <v>1286</v>
      </c>
      <c r="AJ134" s="515">
        <v>1152</v>
      </c>
      <c r="AK134" s="516">
        <f t="shared" si="190"/>
        <v>0.62977473065621936</v>
      </c>
      <c r="AL134" s="517">
        <f t="shared" si="191"/>
        <v>0.81547241597970832</v>
      </c>
      <c r="AM134" s="514">
        <v>1894</v>
      </c>
      <c r="AN134" s="515">
        <v>1698</v>
      </c>
      <c r="AO134" s="515">
        <v>1397</v>
      </c>
      <c r="AP134" s="515">
        <v>1171</v>
      </c>
      <c r="AQ134" s="515">
        <v>1032</v>
      </c>
      <c r="AR134" s="516">
        <f t="shared" si="192"/>
        <v>0.68963486454652534</v>
      </c>
      <c r="AS134" s="517">
        <f t="shared" si="193"/>
        <v>0.83822476735862561</v>
      </c>
      <c r="AT134" s="514">
        <v>1866</v>
      </c>
      <c r="AU134" s="515">
        <v>1645</v>
      </c>
      <c r="AV134" s="515">
        <v>1314</v>
      </c>
      <c r="AW134" s="515">
        <v>1085</v>
      </c>
      <c r="AX134" s="515">
        <v>948</v>
      </c>
      <c r="AY134" s="516">
        <f t="shared" si="194"/>
        <v>0.65957446808510634</v>
      </c>
      <c r="AZ134" s="517">
        <f t="shared" si="195"/>
        <v>0.82572298325722981</v>
      </c>
      <c r="BA134" s="514">
        <v>1802</v>
      </c>
      <c r="BB134" s="515">
        <v>1610</v>
      </c>
      <c r="BC134" s="515">
        <v>1332</v>
      </c>
      <c r="BD134" s="515">
        <v>1101</v>
      </c>
      <c r="BE134" s="515">
        <v>955</v>
      </c>
      <c r="BF134" s="516">
        <f t="shared" si="196"/>
        <v>0.6838509316770186</v>
      </c>
      <c r="BG134" s="517">
        <f t="shared" si="197"/>
        <v>0.82657657657657657</v>
      </c>
      <c r="BH134" s="514">
        <v>1586</v>
      </c>
      <c r="BI134" s="515">
        <v>1426</v>
      </c>
      <c r="BJ134" s="515">
        <v>1209</v>
      </c>
      <c r="BK134" s="515">
        <v>964</v>
      </c>
      <c r="BL134" s="515">
        <v>863</v>
      </c>
      <c r="BM134" s="516">
        <f t="shared" si="198"/>
        <v>0.67601683029453019</v>
      </c>
      <c r="BN134" s="517">
        <f t="shared" si="199"/>
        <v>0.79735318444995862</v>
      </c>
      <c r="BO134" s="514">
        <v>1797</v>
      </c>
      <c r="BP134" s="515">
        <v>1585</v>
      </c>
      <c r="BQ134" s="515">
        <v>1369</v>
      </c>
      <c r="BR134" s="515">
        <v>1101</v>
      </c>
      <c r="BS134" s="515">
        <v>995</v>
      </c>
      <c r="BT134" s="516">
        <f t="shared" si="200"/>
        <v>0.69463722397476335</v>
      </c>
      <c r="BU134" s="517">
        <f t="shared" si="201"/>
        <v>0.80423666910153402</v>
      </c>
      <c r="BV134" s="514">
        <v>1716</v>
      </c>
      <c r="BW134" s="515">
        <v>1531</v>
      </c>
      <c r="BX134" s="515">
        <v>1531</v>
      </c>
      <c r="BY134" s="515">
        <v>1013</v>
      </c>
      <c r="BZ134" s="515">
        <v>912</v>
      </c>
      <c r="CA134" s="516">
        <f t="shared" si="202"/>
        <v>0.66165904637491835</v>
      </c>
      <c r="CB134" s="517">
        <f t="shared" si="203"/>
        <v>0.66165904637491835</v>
      </c>
      <c r="CC134" s="514">
        <v>1488</v>
      </c>
      <c r="CD134" s="515">
        <v>1340</v>
      </c>
      <c r="CE134" s="515">
        <v>1340</v>
      </c>
      <c r="CF134" s="515">
        <v>935</v>
      </c>
      <c r="CG134" s="515">
        <v>892</v>
      </c>
      <c r="CH134" s="516">
        <f t="shared" si="204"/>
        <v>0.69776119402985071</v>
      </c>
      <c r="CI134" s="517">
        <f t="shared" si="205"/>
        <v>0.69776119402985071</v>
      </c>
      <c r="CJ134" s="514">
        <v>1178</v>
      </c>
      <c r="CK134" s="515">
        <v>971</v>
      </c>
      <c r="CL134" s="515">
        <v>971</v>
      </c>
      <c r="CM134" s="515">
        <v>942</v>
      </c>
      <c r="CN134" s="515">
        <v>919</v>
      </c>
      <c r="CO134" s="516">
        <f t="shared" si="206"/>
        <v>0.97013388259526256</v>
      </c>
      <c r="CP134" s="516">
        <f t="shared" si="207"/>
        <v>0.97013388259526256</v>
      </c>
      <c r="CQ134" s="516">
        <v>0.97013388259526256</v>
      </c>
      <c r="CR134" s="517">
        <v>0.97013388259526256</v>
      </c>
      <c r="CS134" s="514">
        <v>1141</v>
      </c>
      <c r="CT134" s="515">
        <v>971</v>
      </c>
      <c r="CU134" s="515">
        <v>971</v>
      </c>
      <c r="CV134" s="515">
        <v>747</v>
      </c>
      <c r="CW134" s="515">
        <v>741</v>
      </c>
      <c r="CX134" s="516">
        <f t="shared" si="208"/>
        <v>0.76930998970133879</v>
      </c>
      <c r="CY134" s="516">
        <f t="shared" si="209"/>
        <v>0.76930998970133879</v>
      </c>
      <c r="CZ134" s="516">
        <v>0.76930998970133879</v>
      </c>
      <c r="DA134" s="517">
        <v>0.76930998970133879</v>
      </c>
      <c r="DB134" s="514">
        <v>1363</v>
      </c>
      <c r="DC134" s="515">
        <v>1173</v>
      </c>
      <c r="DD134" s="515">
        <v>1033</v>
      </c>
      <c r="DE134" s="515">
        <v>771</v>
      </c>
      <c r="DF134" s="515">
        <v>756</v>
      </c>
      <c r="DG134" s="516">
        <f t="shared" si="210"/>
        <v>0.65728900255754474</v>
      </c>
      <c r="DH134" s="516">
        <f t="shared" si="211"/>
        <v>0.7463697967086157</v>
      </c>
      <c r="DI134" s="516">
        <v>0.84995737425404949</v>
      </c>
      <c r="DJ134" s="517">
        <v>0.96515004840271057</v>
      </c>
    </row>
    <row r="135" spans="1:114" s="2" customFormat="1" x14ac:dyDescent="0.25">
      <c r="A135" s="511" t="s">
        <v>357</v>
      </c>
      <c r="B135" s="512" t="s">
        <v>362</v>
      </c>
      <c r="C135" s="513" t="s">
        <v>363</v>
      </c>
      <c r="D135" s="514">
        <v>1497</v>
      </c>
      <c r="E135" s="515">
        <v>1441</v>
      </c>
      <c r="F135" s="515">
        <v>1052</v>
      </c>
      <c r="G135" s="515">
        <v>1013</v>
      </c>
      <c r="H135" s="515">
        <v>868</v>
      </c>
      <c r="I135" s="516">
        <f t="shared" si="92"/>
        <v>0.70298403886190142</v>
      </c>
      <c r="J135" s="517">
        <f t="shared" si="93"/>
        <v>0.96292775665399244</v>
      </c>
      <c r="K135" s="514">
        <v>1606</v>
      </c>
      <c r="L135" s="515">
        <v>1491</v>
      </c>
      <c r="M135" s="515">
        <v>1209</v>
      </c>
      <c r="N135" s="515">
        <v>1064</v>
      </c>
      <c r="O135" s="515">
        <v>930</v>
      </c>
      <c r="P135" s="516">
        <f t="shared" si="186"/>
        <v>0.71361502347417838</v>
      </c>
      <c r="Q135" s="517">
        <f t="shared" si="187"/>
        <v>0.88006617038875101</v>
      </c>
      <c r="R135" s="514">
        <v>1510</v>
      </c>
      <c r="S135" s="515">
        <v>1386</v>
      </c>
      <c r="T135" s="515">
        <v>1049</v>
      </c>
      <c r="U135" s="515">
        <v>900</v>
      </c>
      <c r="V135" s="515">
        <v>826</v>
      </c>
      <c r="W135" s="516">
        <f t="shared" si="90"/>
        <v>0.64935064935064934</v>
      </c>
      <c r="X135" s="517">
        <f t="shared" si="91"/>
        <v>0.85795996186844614</v>
      </c>
      <c r="Y135" s="514">
        <v>1561</v>
      </c>
      <c r="Z135" s="515">
        <v>1409</v>
      </c>
      <c r="AA135" s="515">
        <v>1087</v>
      </c>
      <c r="AB135" s="515">
        <v>919</v>
      </c>
      <c r="AC135" s="515">
        <v>835</v>
      </c>
      <c r="AD135" s="516">
        <f t="shared" si="188"/>
        <v>0.65223562810503899</v>
      </c>
      <c r="AE135" s="517">
        <f t="shared" si="189"/>
        <v>0.84544618215271394</v>
      </c>
      <c r="AF135" s="514">
        <v>1480</v>
      </c>
      <c r="AG135" s="515">
        <v>1320</v>
      </c>
      <c r="AH135" s="515">
        <v>1055</v>
      </c>
      <c r="AI135" s="515">
        <v>896</v>
      </c>
      <c r="AJ135" s="515">
        <v>801</v>
      </c>
      <c r="AK135" s="516">
        <f t="shared" si="190"/>
        <v>0.67878787878787883</v>
      </c>
      <c r="AL135" s="517">
        <f t="shared" si="191"/>
        <v>0.84928909952606635</v>
      </c>
      <c r="AM135" s="514">
        <v>1416</v>
      </c>
      <c r="AN135" s="515">
        <v>1266</v>
      </c>
      <c r="AO135" s="515">
        <v>1020</v>
      </c>
      <c r="AP135" s="515">
        <v>881</v>
      </c>
      <c r="AQ135" s="515">
        <v>777</v>
      </c>
      <c r="AR135" s="516">
        <f t="shared" si="192"/>
        <v>0.69589257503949442</v>
      </c>
      <c r="AS135" s="517">
        <f t="shared" si="193"/>
        <v>0.86372549019607847</v>
      </c>
      <c r="AT135" s="514">
        <v>1411</v>
      </c>
      <c r="AU135" s="515">
        <v>1228</v>
      </c>
      <c r="AV135" s="515">
        <v>981</v>
      </c>
      <c r="AW135" s="515">
        <v>865</v>
      </c>
      <c r="AX135" s="515">
        <v>752</v>
      </c>
      <c r="AY135" s="516">
        <f t="shared" si="194"/>
        <v>0.7043973941368078</v>
      </c>
      <c r="AZ135" s="517">
        <f t="shared" si="195"/>
        <v>0.88175331294597348</v>
      </c>
      <c r="BA135" s="514">
        <v>1307</v>
      </c>
      <c r="BB135" s="515">
        <v>1133</v>
      </c>
      <c r="BC135" s="515">
        <v>905</v>
      </c>
      <c r="BD135" s="515">
        <v>744</v>
      </c>
      <c r="BE135" s="515">
        <v>663</v>
      </c>
      <c r="BF135" s="516">
        <f t="shared" si="196"/>
        <v>0.65666372462488964</v>
      </c>
      <c r="BG135" s="517">
        <f t="shared" si="197"/>
        <v>0.82209944751381214</v>
      </c>
      <c r="BH135" s="514">
        <v>1219</v>
      </c>
      <c r="BI135" s="515">
        <v>1064</v>
      </c>
      <c r="BJ135" s="515">
        <v>861</v>
      </c>
      <c r="BK135" s="515">
        <v>713</v>
      </c>
      <c r="BL135" s="515">
        <v>648</v>
      </c>
      <c r="BM135" s="516">
        <f t="shared" si="198"/>
        <v>0.67011278195488722</v>
      </c>
      <c r="BN135" s="517">
        <f t="shared" si="199"/>
        <v>0.82810685249709637</v>
      </c>
      <c r="BO135" s="514">
        <v>1111</v>
      </c>
      <c r="BP135" s="515">
        <v>984</v>
      </c>
      <c r="BQ135" s="515">
        <v>908</v>
      </c>
      <c r="BR135" s="515">
        <v>667</v>
      </c>
      <c r="BS135" s="515">
        <v>623</v>
      </c>
      <c r="BT135" s="516">
        <f t="shared" si="200"/>
        <v>0.67784552845528456</v>
      </c>
      <c r="BU135" s="517">
        <f t="shared" si="201"/>
        <v>0.73458149779735682</v>
      </c>
      <c r="BV135" s="514">
        <v>1725</v>
      </c>
      <c r="BW135" s="515">
        <v>1482</v>
      </c>
      <c r="BX135" s="515">
        <v>1418</v>
      </c>
      <c r="BY135" s="515">
        <v>1181</v>
      </c>
      <c r="BZ135" s="515">
        <v>1135</v>
      </c>
      <c r="CA135" s="516">
        <f t="shared" si="202"/>
        <v>0.79689608636977061</v>
      </c>
      <c r="CB135" s="517">
        <f t="shared" si="203"/>
        <v>0.83286318758815236</v>
      </c>
      <c r="CC135" s="514">
        <v>1230</v>
      </c>
      <c r="CD135" s="515">
        <v>1014</v>
      </c>
      <c r="CE135" s="515">
        <v>1013</v>
      </c>
      <c r="CF135" s="515">
        <v>723</v>
      </c>
      <c r="CG135" s="515">
        <v>708</v>
      </c>
      <c r="CH135" s="516">
        <f t="shared" si="204"/>
        <v>0.71301775147928992</v>
      </c>
      <c r="CI135" s="517">
        <f t="shared" si="205"/>
        <v>0.7137216189536032</v>
      </c>
      <c r="CJ135" s="514">
        <v>881</v>
      </c>
      <c r="CK135" s="515">
        <v>808</v>
      </c>
      <c r="CL135" s="515">
        <v>754</v>
      </c>
      <c r="CM135" s="515">
        <v>705</v>
      </c>
      <c r="CN135" s="515">
        <v>686</v>
      </c>
      <c r="CO135" s="516">
        <f t="shared" si="206"/>
        <v>0.87252475247524752</v>
      </c>
      <c r="CP135" s="516">
        <f t="shared" si="207"/>
        <v>0.93501326259946949</v>
      </c>
      <c r="CQ135" s="516">
        <v>0.87252475247524752</v>
      </c>
      <c r="CR135" s="517">
        <v>0.93501326259946949</v>
      </c>
      <c r="CS135" s="514">
        <v>865</v>
      </c>
      <c r="CT135" s="515">
        <v>813</v>
      </c>
      <c r="CU135" s="515">
        <v>812</v>
      </c>
      <c r="CV135" s="515">
        <v>734</v>
      </c>
      <c r="CW135" s="515">
        <v>705</v>
      </c>
      <c r="CX135" s="516">
        <f t="shared" si="208"/>
        <v>0.90282902829028289</v>
      </c>
      <c r="CY135" s="516">
        <f t="shared" si="209"/>
        <v>0.90394088669950734</v>
      </c>
      <c r="CZ135" s="516">
        <v>0.90282902829028289</v>
      </c>
      <c r="DA135" s="517">
        <v>0.90394088669950734</v>
      </c>
      <c r="DB135" s="514">
        <v>1235</v>
      </c>
      <c r="DC135" s="515">
        <v>1029</v>
      </c>
      <c r="DD135" s="515">
        <v>982</v>
      </c>
      <c r="DE135" s="515">
        <v>684</v>
      </c>
      <c r="DF135" s="515">
        <v>670</v>
      </c>
      <c r="DG135" s="516">
        <f t="shared" si="210"/>
        <v>0.66472303206997085</v>
      </c>
      <c r="DH135" s="516">
        <f t="shared" si="211"/>
        <v>0.69653767820773926</v>
      </c>
      <c r="DI135" s="516">
        <v>0.94946550048590861</v>
      </c>
      <c r="DJ135" s="517">
        <v>0.99490835030549896</v>
      </c>
    </row>
    <row r="136" spans="1:114" s="2" customFormat="1" x14ac:dyDescent="0.25">
      <c r="A136" s="511" t="s">
        <v>357</v>
      </c>
      <c r="B136" s="512" t="s">
        <v>364</v>
      </c>
      <c r="C136" s="513" t="s">
        <v>291</v>
      </c>
      <c r="D136" s="514">
        <v>1331</v>
      </c>
      <c r="E136" s="515">
        <v>1328</v>
      </c>
      <c r="F136" s="515">
        <v>1029</v>
      </c>
      <c r="G136" s="515">
        <v>636</v>
      </c>
      <c r="H136" s="515">
        <v>548</v>
      </c>
      <c r="I136" s="516">
        <f t="shared" si="92"/>
        <v>0.47891566265060243</v>
      </c>
      <c r="J136" s="517">
        <f t="shared" si="93"/>
        <v>0.61807580174927113</v>
      </c>
      <c r="K136" s="514">
        <v>1217</v>
      </c>
      <c r="L136" s="515">
        <v>1217</v>
      </c>
      <c r="M136" s="515">
        <v>969</v>
      </c>
      <c r="N136" s="515">
        <v>595</v>
      </c>
      <c r="O136" s="515">
        <v>515</v>
      </c>
      <c r="P136" s="516">
        <f t="shared" si="186"/>
        <v>0.48890714872637636</v>
      </c>
      <c r="Q136" s="517">
        <f t="shared" si="187"/>
        <v>0.61403508771929827</v>
      </c>
      <c r="R136" s="514">
        <v>979</v>
      </c>
      <c r="S136" s="515">
        <v>979</v>
      </c>
      <c r="T136" s="515">
        <v>768</v>
      </c>
      <c r="U136" s="515">
        <v>517</v>
      </c>
      <c r="V136" s="515">
        <v>512</v>
      </c>
      <c r="W136" s="516">
        <f t="shared" si="90"/>
        <v>0.5280898876404494</v>
      </c>
      <c r="X136" s="517">
        <f t="shared" si="91"/>
        <v>0.67317708333333337</v>
      </c>
      <c r="Y136" s="514">
        <v>964</v>
      </c>
      <c r="Z136" s="515">
        <v>964</v>
      </c>
      <c r="AA136" s="515">
        <v>710</v>
      </c>
      <c r="AB136" s="515">
        <v>490</v>
      </c>
      <c r="AC136" s="515">
        <v>479</v>
      </c>
      <c r="AD136" s="516">
        <f t="shared" si="188"/>
        <v>0.50829875518672196</v>
      </c>
      <c r="AE136" s="517">
        <f t="shared" si="189"/>
        <v>0.6901408450704225</v>
      </c>
      <c r="AF136" s="514">
        <v>906</v>
      </c>
      <c r="AG136" s="515">
        <v>906</v>
      </c>
      <c r="AH136" s="515">
        <v>719</v>
      </c>
      <c r="AI136" s="515">
        <v>460</v>
      </c>
      <c r="AJ136" s="515">
        <v>449</v>
      </c>
      <c r="AK136" s="516">
        <f t="shared" si="190"/>
        <v>0.50772626931567333</v>
      </c>
      <c r="AL136" s="517">
        <f t="shared" si="191"/>
        <v>0.63977746870653684</v>
      </c>
      <c r="AM136" s="514">
        <v>876</v>
      </c>
      <c r="AN136" s="515">
        <v>876</v>
      </c>
      <c r="AO136" s="515">
        <v>667</v>
      </c>
      <c r="AP136" s="515">
        <v>403</v>
      </c>
      <c r="AQ136" s="515">
        <v>369</v>
      </c>
      <c r="AR136" s="516">
        <f t="shared" si="192"/>
        <v>0.46004566210045661</v>
      </c>
      <c r="AS136" s="517">
        <f t="shared" si="193"/>
        <v>0.60419790104947524</v>
      </c>
      <c r="AT136" s="514">
        <v>865</v>
      </c>
      <c r="AU136" s="515">
        <v>865</v>
      </c>
      <c r="AV136" s="515">
        <v>670</v>
      </c>
      <c r="AW136" s="515">
        <v>370</v>
      </c>
      <c r="AX136" s="515">
        <v>360</v>
      </c>
      <c r="AY136" s="516">
        <f t="shared" si="194"/>
        <v>0.4277456647398844</v>
      </c>
      <c r="AZ136" s="517">
        <f t="shared" si="195"/>
        <v>0.55223880597014929</v>
      </c>
      <c r="BA136" s="514">
        <v>839</v>
      </c>
      <c r="BB136" s="515">
        <v>839</v>
      </c>
      <c r="BC136" s="515">
        <v>687</v>
      </c>
      <c r="BD136" s="515">
        <v>498</v>
      </c>
      <c r="BE136" s="515">
        <v>368</v>
      </c>
      <c r="BF136" s="516">
        <f t="shared" si="196"/>
        <v>0.59356376638855779</v>
      </c>
      <c r="BG136" s="517">
        <f t="shared" si="197"/>
        <v>0.72489082969432317</v>
      </c>
      <c r="BH136" s="514">
        <v>866</v>
      </c>
      <c r="BI136" s="515">
        <v>866</v>
      </c>
      <c r="BJ136" s="515">
        <v>802</v>
      </c>
      <c r="BK136" s="515">
        <v>405</v>
      </c>
      <c r="BL136" s="515">
        <v>405</v>
      </c>
      <c r="BM136" s="516">
        <f t="shared" si="198"/>
        <v>0.4676674364896074</v>
      </c>
      <c r="BN136" s="517">
        <f t="shared" si="199"/>
        <v>0.50498753117206985</v>
      </c>
      <c r="BO136" s="514">
        <v>908</v>
      </c>
      <c r="BP136" s="515">
        <v>908</v>
      </c>
      <c r="BQ136" s="515">
        <v>845</v>
      </c>
      <c r="BR136" s="515">
        <v>424</v>
      </c>
      <c r="BS136" s="515">
        <v>424</v>
      </c>
      <c r="BT136" s="516">
        <f t="shared" si="200"/>
        <v>0.46696035242290751</v>
      </c>
      <c r="BU136" s="517">
        <f t="shared" si="201"/>
        <v>0.50177514792899414</v>
      </c>
      <c r="BV136" s="514">
        <v>1305</v>
      </c>
      <c r="BW136" s="515">
        <v>869</v>
      </c>
      <c r="BX136" s="515">
        <v>800</v>
      </c>
      <c r="BY136" s="515">
        <v>447</v>
      </c>
      <c r="BZ136" s="515">
        <v>447</v>
      </c>
      <c r="CA136" s="516">
        <f t="shared" si="202"/>
        <v>0.51438434982738779</v>
      </c>
      <c r="CB136" s="517">
        <f t="shared" si="203"/>
        <v>0.55874999999999997</v>
      </c>
      <c r="CC136" s="514">
        <v>917</v>
      </c>
      <c r="CD136" s="515">
        <v>916</v>
      </c>
      <c r="CE136" s="515">
        <v>916</v>
      </c>
      <c r="CF136" s="515">
        <v>484</v>
      </c>
      <c r="CG136" s="515">
        <v>484</v>
      </c>
      <c r="CH136" s="516">
        <f t="shared" si="204"/>
        <v>0.52838427947598254</v>
      </c>
      <c r="CI136" s="517">
        <f t="shared" si="205"/>
        <v>0.52838427947598254</v>
      </c>
      <c r="CJ136" s="514">
        <v>672</v>
      </c>
      <c r="CK136" s="515">
        <v>672</v>
      </c>
      <c r="CL136" s="515">
        <v>672</v>
      </c>
      <c r="CM136" s="515">
        <v>500</v>
      </c>
      <c r="CN136" s="515">
        <v>500</v>
      </c>
      <c r="CO136" s="516">
        <f t="shared" si="206"/>
        <v>0.74404761904761907</v>
      </c>
      <c r="CP136" s="516">
        <f t="shared" si="207"/>
        <v>0.74404761904761907</v>
      </c>
      <c r="CQ136" s="516">
        <v>0.74404761904761907</v>
      </c>
      <c r="CR136" s="517">
        <v>0.74404761904761907</v>
      </c>
      <c r="CS136" s="514">
        <v>688</v>
      </c>
      <c r="CT136" s="515">
        <v>687</v>
      </c>
      <c r="CU136" s="515">
        <v>687</v>
      </c>
      <c r="CV136" s="515">
        <v>473</v>
      </c>
      <c r="CW136" s="515">
        <v>473</v>
      </c>
      <c r="CX136" s="516">
        <f t="shared" si="208"/>
        <v>0.68850072780203786</v>
      </c>
      <c r="CY136" s="516">
        <f t="shared" si="209"/>
        <v>0.68850072780203786</v>
      </c>
      <c r="CZ136" s="516">
        <v>0.68850072780203786</v>
      </c>
      <c r="DA136" s="517">
        <v>0.68850072780203786</v>
      </c>
      <c r="DB136" s="514">
        <v>982</v>
      </c>
      <c r="DC136" s="515">
        <v>981</v>
      </c>
      <c r="DD136" s="515">
        <v>918</v>
      </c>
      <c r="DE136" s="515">
        <v>779</v>
      </c>
      <c r="DF136" s="515">
        <v>496</v>
      </c>
      <c r="DG136" s="516">
        <f t="shared" si="210"/>
        <v>0.79408766564729871</v>
      </c>
      <c r="DH136" s="516">
        <f t="shared" si="211"/>
        <v>0.84858387799564272</v>
      </c>
      <c r="DI136" s="516">
        <v>0.79408766564729871</v>
      </c>
      <c r="DJ136" s="517">
        <v>0.84858387799564272</v>
      </c>
    </row>
    <row r="137" spans="1:114" s="2" customFormat="1" x14ac:dyDescent="0.25">
      <c r="A137" s="511" t="s">
        <v>357</v>
      </c>
      <c r="B137" s="512" t="s">
        <v>365</v>
      </c>
      <c r="C137" s="513" t="s">
        <v>366</v>
      </c>
      <c r="D137" s="514">
        <v>612</v>
      </c>
      <c r="E137" s="515">
        <v>584</v>
      </c>
      <c r="F137" s="515">
        <v>554</v>
      </c>
      <c r="G137" s="515">
        <v>404</v>
      </c>
      <c r="H137" s="515">
        <v>228</v>
      </c>
      <c r="I137" s="516">
        <f t="shared" si="92"/>
        <v>0.69178082191780821</v>
      </c>
      <c r="J137" s="517">
        <f t="shared" si="93"/>
        <v>0.72924187725631773</v>
      </c>
      <c r="K137" s="514">
        <v>518</v>
      </c>
      <c r="L137" s="515">
        <v>500</v>
      </c>
      <c r="M137" s="515">
        <v>476</v>
      </c>
      <c r="N137" s="515">
        <v>360</v>
      </c>
      <c r="O137" s="515">
        <v>213</v>
      </c>
      <c r="P137" s="516">
        <f t="shared" si="186"/>
        <v>0.72</v>
      </c>
      <c r="Q137" s="517">
        <f t="shared" si="187"/>
        <v>0.75630252100840334</v>
      </c>
      <c r="R137" s="514">
        <v>918</v>
      </c>
      <c r="S137" s="515">
        <v>869</v>
      </c>
      <c r="T137" s="515">
        <v>858</v>
      </c>
      <c r="U137" s="515">
        <v>540</v>
      </c>
      <c r="V137" s="515">
        <v>403</v>
      </c>
      <c r="W137" s="516">
        <f t="shared" ref="W137:W202" si="212">U137/S137</f>
        <v>0.62140391254315308</v>
      </c>
      <c r="X137" s="517">
        <f t="shared" ref="X137:X202" si="213">U137/T137</f>
        <v>0.62937062937062938</v>
      </c>
      <c r="Y137" s="514">
        <v>881</v>
      </c>
      <c r="Z137" s="515">
        <v>824</v>
      </c>
      <c r="AA137" s="515">
        <v>815</v>
      </c>
      <c r="AB137" s="515">
        <v>576</v>
      </c>
      <c r="AC137" s="515">
        <v>424</v>
      </c>
      <c r="AD137" s="516">
        <f t="shared" si="188"/>
        <v>0.69902912621359226</v>
      </c>
      <c r="AE137" s="517">
        <f t="shared" si="189"/>
        <v>0.70674846625766874</v>
      </c>
      <c r="AF137" s="514">
        <v>924</v>
      </c>
      <c r="AG137" s="515">
        <v>832</v>
      </c>
      <c r="AH137" s="515">
        <v>804</v>
      </c>
      <c r="AI137" s="515">
        <v>557</v>
      </c>
      <c r="AJ137" s="515">
        <v>406</v>
      </c>
      <c r="AK137" s="516">
        <f t="shared" si="190"/>
        <v>0.66947115384615385</v>
      </c>
      <c r="AL137" s="517">
        <f t="shared" si="191"/>
        <v>0.69278606965174128</v>
      </c>
      <c r="AM137" s="514">
        <v>796</v>
      </c>
      <c r="AN137" s="515">
        <v>726</v>
      </c>
      <c r="AO137" s="515">
        <v>681</v>
      </c>
      <c r="AP137" s="515">
        <v>475</v>
      </c>
      <c r="AQ137" s="515">
        <v>336</v>
      </c>
      <c r="AR137" s="516">
        <f t="shared" si="192"/>
        <v>0.65426997245179064</v>
      </c>
      <c r="AS137" s="517">
        <f t="shared" si="193"/>
        <v>0.69750367107195299</v>
      </c>
      <c r="AT137" s="514">
        <v>628</v>
      </c>
      <c r="AU137" s="515">
        <v>569</v>
      </c>
      <c r="AV137" s="515">
        <v>539</v>
      </c>
      <c r="AW137" s="515">
        <v>339</v>
      </c>
      <c r="AX137" s="515">
        <v>215</v>
      </c>
      <c r="AY137" s="516">
        <f t="shared" si="194"/>
        <v>0.59578207381370829</v>
      </c>
      <c r="AZ137" s="517">
        <f t="shared" si="195"/>
        <v>0.6289424860853432</v>
      </c>
      <c r="BA137" s="514">
        <v>837</v>
      </c>
      <c r="BB137" s="515">
        <v>768</v>
      </c>
      <c r="BC137" s="515">
        <v>721</v>
      </c>
      <c r="BD137" s="515">
        <v>539</v>
      </c>
      <c r="BE137" s="515">
        <v>330</v>
      </c>
      <c r="BF137" s="516">
        <f t="shared" si="196"/>
        <v>0.70182291666666663</v>
      </c>
      <c r="BG137" s="517">
        <f t="shared" si="197"/>
        <v>0.74757281553398058</v>
      </c>
      <c r="BH137" s="514">
        <v>779</v>
      </c>
      <c r="BI137" s="515">
        <v>728</v>
      </c>
      <c r="BJ137" s="515">
        <v>676</v>
      </c>
      <c r="BK137" s="515">
        <v>497</v>
      </c>
      <c r="BL137" s="515">
        <v>277</v>
      </c>
      <c r="BM137" s="516">
        <f t="shared" si="198"/>
        <v>0.68269230769230771</v>
      </c>
      <c r="BN137" s="517">
        <f t="shared" si="199"/>
        <v>0.73520710059171601</v>
      </c>
      <c r="BO137" s="514">
        <v>704</v>
      </c>
      <c r="BP137" s="515">
        <v>639</v>
      </c>
      <c r="BQ137" s="515">
        <v>611</v>
      </c>
      <c r="BR137" s="515">
        <v>443</v>
      </c>
      <c r="BS137" s="515">
        <v>242</v>
      </c>
      <c r="BT137" s="516">
        <f t="shared" si="200"/>
        <v>0.69327073552425666</v>
      </c>
      <c r="BU137" s="517">
        <f t="shared" si="201"/>
        <v>0.72504091653027825</v>
      </c>
      <c r="BV137" s="514">
        <v>686</v>
      </c>
      <c r="BW137" s="515">
        <v>626</v>
      </c>
      <c r="BX137" s="515">
        <v>597</v>
      </c>
      <c r="BY137" s="515">
        <v>444</v>
      </c>
      <c r="BZ137" s="515">
        <v>271</v>
      </c>
      <c r="CA137" s="516">
        <f t="shared" si="202"/>
        <v>0.70926517571884984</v>
      </c>
      <c r="CB137" s="517">
        <f t="shared" si="203"/>
        <v>0.74371859296482412</v>
      </c>
      <c r="CC137" s="514">
        <v>730</v>
      </c>
      <c r="CD137" s="515">
        <v>626</v>
      </c>
      <c r="CE137" s="515">
        <v>626</v>
      </c>
      <c r="CF137" s="515">
        <v>388</v>
      </c>
      <c r="CG137" s="515">
        <v>318</v>
      </c>
      <c r="CH137" s="516">
        <f t="shared" si="204"/>
        <v>0.61980830670926512</v>
      </c>
      <c r="CI137" s="517">
        <f t="shared" si="205"/>
        <v>0.61980830670926512</v>
      </c>
      <c r="CJ137" s="514">
        <v>325</v>
      </c>
      <c r="CK137" s="515">
        <v>256</v>
      </c>
      <c r="CL137" s="515">
        <v>256</v>
      </c>
      <c r="CM137" s="515">
        <v>255</v>
      </c>
      <c r="CN137" s="515">
        <v>203</v>
      </c>
      <c r="CO137" s="516">
        <f t="shared" si="206"/>
        <v>0.99609375</v>
      </c>
      <c r="CP137" s="516">
        <f t="shared" si="207"/>
        <v>0.99609375</v>
      </c>
      <c r="CQ137" s="516">
        <v>0.99609375</v>
      </c>
      <c r="CR137" s="517">
        <v>0.99609375</v>
      </c>
      <c r="CS137" s="514">
        <v>534</v>
      </c>
      <c r="CT137" s="515">
        <v>451</v>
      </c>
      <c r="CU137" s="515">
        <v>450</v>
      </c>
      <c r="CV137" s="515">
        <v>450</v>
      </c>
      <c r="CW137" s="515">
        <v>301</v>
      </c>
      <c r="CX137" s="516">
        <f t="shared" si="208"/>
        <v>0.99778270509977829</v>
      </c>
      <c r="CY137" s="516">
        <f t="shared" si="209"/>
        <v>1</v>
      </c>
      <c r="CZ137" s="516">
        <v>0.99778270509977829</v>
      </c>
      <c r="DA137" s="517">
        <v>1</v>
      </c>
      <c r="DB137" s="514">
        <v>592</v>
      </c>
      <c r="DC137" s="515">
        <v>503</v>
      </c>
      <c r="DD137" s="515">
        <v>503</v>
      </c>
      <c r="DE137" s="515">
        <v>353</v>
      </c>
      <c r="DF137" s="515">
        <v>230</v>
      </c>
      <c r="DG137" s="516">
        <f t="shared" si="210"/>
        <v>0.70178926441351885</v>
      </c>
      <c r="DH137" s="516">
        <f t="shared" si="211"/>
        <v>0.70178926441351885</v>
      </c>
      <c r="DI137" s="516">
        <v>0.99403578528827041</v>
      </c>
      <c r="DJ137" s="517">
        <v>0.99403578528827041</v>
      </c>
    </row>
    <row r="138" spans="1:114" s="2" customFormat="1" x14ac:dyDescent="0.25">
      <c r="A138" s="511" t="s">
        <v>357</v>
      </c>
      <c r="B138" s="512" t="s">
        <v>367</v>
      </c>
      <c r="C138" s="513" t="s">
        <v>297</v>
      </c>
      <c r="D138" s="514">
        <v>527</v>
      </c>
      <c r="E138" s="515">
        <v>526</v>
      </c>
      <c r="F138" s="515">
        <v>526</v>
      </c>
      <c r="G138" s="515">
        <v>102</v>
      </c>
      <c r="H138" s="515">
        <v>95</v>
      </c>
      <c r="I138" s="516">
        <f t="shared" si="92"/>
        <v>0.19391634980988592</v>
      </c>
      <c r="J138" s="517">
        <f t="shared" si="93"/>
        <v>0.19391634980988592</v>
      </c>
      <c r="K138" s="514">
        <v>543</v>
      </c>
      <c r="L138" s="515">
        <v>543</v>
      </c>
      <c r="M138" s="515">
        <v>543</v>
      </c>
      <c r="N138" s="515">
        <v>100</v>
      </c>
      <c r="O138" s="515">
        <v>92</v>
      </c>
      <c r="P138" s="516">
        <f t="shared" si="186"/>
        <v>0.18416206261510129</v>
      </c>
      <c r="Q138" s="517">
        <f t="shared" si="187"/>
        <v>0.18416206261510129</v>
      </c>
      <c r="R138" s="514">
        <v>493</v>
      </c>
      <c r="S138" s="515">
        <v>493</v>
      </c>
      <c r="T138" s="515">
        <v>493</v>
      </c>
      <c r="U138" s="515">
        <v>89</v>
      </c>
      <c r="V138" s="515">
        <v>79</v>
      </c>
      <c r="W138" s="516">
        <f t="shared" si="212"/>
        <v>0.18052738336713997</v>
      </c>
      <c r="X138" s="517">
        <f t="shared" si="213"/>
        <v>0.18052738336713997</v>
      </c>
      <c r="Y138" s="514">
        <v>488</v>
      </c>
      <c r="Z138" s="515">
        <v>488</v>
      </c>
      <c r="AA138" s="515">
        <v>488</v>
      </c>
      <c r="AB138" s="515">
        <v>96</v>
      </c>
      <c r="AC138" s="515">
        <v>79</v>
      </c>
      <c r="AD138" s="516">
        <f t="shared" si="188"/>
        <v>0.19672131147540983</v>
      </c>
      <c r="AE138" s="517">
        <f t="shared" si="189"/>
        <v>0.19672131147540983</v>
      </c>
      <c r="AF138" s="514">
        <v>418</v>
      </c>
      <c r="AG138" s="515">
        <v>418</v>
      </c>
      <c r="AH138" s="515">
        <v>364</v>
      </c>
      <c r="AI138" s="515">
        <v>98</v>
      </c>
      <c r="AJ138" s="515">
        <v>77</v>
      </c>
      <c r="AK138" s="516">
        <f t="shared" si="190"/>
        <v>0.23444976076555024</v>
      </c>
      <c r="AL138" s="517">
        <f t="shared" si="191"/>
        <v>0.26923076923076922</v>
      </c>
      <c r="AM138" s="514">
        <v>331</v>
      </c>
      <c r="AN138" s="515">
        <v>331</v>
      </c>
      <c r="AO138" s="515">
        <v>331</v>
      </c>
      <c r="AP138" s="515">
        <v>81</v>
      </c>
      <c r="AQ138" s="515">
        <v>58</v>
      </c>
      <c r="AR138" s="516">
        <f t="shared" si="192"/>
        <v>0.24471299093655588</v>
      </c>
      <c r="AS138" s="517">
        <f t="shared" si="193"/>
        <v>0.24471299093655588</v>
      </c>
      <c r="AT138" s="514">
        <v>275</v>
      </c>
      <c r="AU138" s="515">
        <v>275</v>
      </c>
      <c r="AV138" s="515">
        <v>275</v>
      </c>
      <c r="AW138" s="515">
        <v>95</v>
      </c>
      <c r="AX138" s="515">
        <v>74</v>
      </c>
      <c r="AY138" s="516">
        <f t="shared" si="194"/>
        <v>0.34545454545454546</v>
      </c>
      <c r="AZ138" s="517">
        <f t="shared" si="195"/>
        <v>0.34545454545454546</v>
      </c>
      <c r="BA138" s="514">
        <v>241</v>
      </c>
      <c r="BB138" s="515">
        <v>241</v>
      </c>
      <c r="BC138" s="515">
        <v>241</v>
      </c>
      <c r="BD138" s="515">
        <v>98</v>
      </c>
      <c r="BE138" s="515">
        <v>72</v>
      </c>
      <c r="BF138" s="516">
        <f t="shared" si="196"/>
        <v>0.40663900414937759</v>
      </c>
      <c r="BG138" s="517">
        <f t="shared" si="197"/>
        <v>0.40663900414937759</v>
      </c>
      <c r="BH138" s="514">
        <v>257</v>
      </c>
      <c r="BI138" s="515">
        <v>257</v>
      </c>
      <c r="BJ138" s="515">
        <v>257</v>
      </c>
      <c r="BK138" s="515">
        <v>126</v>
      </c>
      <c r="BL138" s="515">
        <v>80</v>
      </c>
      <c r="BM138" s="516">
        <f t="shared" si="198"/>
        <v>0.49027237354085601</v>
      </c>
      <c r="BN138" s="517">
        <f t="shared" si="199"/>
        <v>0.49027237354085601</v>
      </c>
      <c r="BO138" s="514">
        <v>246</v>
      </c>
      <c r="BP138" s="515">
        <v>246</v>
      </c>
      <c r="BQ138" s="515">
        <v>246</v>
      </c>
      <c r="BR138" s="515">
        <v>109</v>
      </c>
      <c r="BS138" s="515">
        <v>49</v>
      </c>
      <c r="BT138" s="516">
        <f t="shared" si="200"/>
        <v>0.44308943089430897</v>
      </c>
      <c r="BU138" s="517">
        <f t="shared" si="201"/>
        <v>0.44308943089430897</v>
      </c>
      <c r="BV138" s="514">
        <v>240</v>
      </c>
      <c r="BW138" s="515">
        <v>240</v>
      </c>
      <c r="BX138" s="515">
        <v>240</v>
      </c>
      <c r="BY138" s="515">
        <v>120</v>
      </c>
      <c r="BZ138" s="515">
        <v>64</v>
      </c>
      <c r="CA138" s="516">
        <f t="shared" si="202"/>
        <v>0.5</v>
      </c>
      <c r="CB138" s="517">
        <f t="shared" si="203"/>
        <v>0.5</v>
      </c>
      <c r="CC138" s="514">
        <v>279</v>
      </c>
      <c r="CD138" s="515">
        <v>279</v>
      </c>
      <c r="CE138" s="515">
        <v>279</v>
      </c>
      <c r="CF138" s="515">
        <v>123</v>
      </c>
      <c r="CG138" s="515">
        <v>72</v>
      </c>
      <c r="CH138" s="516">
        <f t="shared" si="204"/>
        <v>0.44086021505376344</v>
      </c>
      <c r="CI138" s="517">
        <f t="shared" si="205"/>
        <v>0.44086021505376344</v>
      </c>
      <c r="CJ138" s="514">
        <v>293</v>
      </c>
      <c r="CK138" s="515">
        <v>293</v>
      </c>
      <c r="CL138" s="515">
        <v>293</v>
      </c>
      <c r="CM138" s="515">
        <v>140</v>
      </c>
      <c r="CN138" s="515">
        <v>99</v>
      </c>
      <c r="CO138" s="516">
        <f t="shared" si="206"/>
        <v>0.47781569965870307</v>
      </c>
      <c r="CP138" s="516">
        <f t="shared" si="207"/>
        <v>0.47781569965870307</v>
      </c>
      <c r="CQ138" s="516">
        <v>0.47781569965870307</v>
      </c>
      <c r="CR138" s="517">
        <v>0.47781569965870307</v>
      </c>
      <c r="CS138" s="514">
        <v>281</v>
      </c>
      <c r="CT138" s="515">
        <v>281</v>
      </c>
      <c r="CU138" s="515">
        <v>280</v>
      </c>
      <c r="CV138" s="515">
        <v>134</v>
      </c>
      <c r="CW138" s="515">
        <v>91</v>
      </c>
      <c r="CX138" s="516">
        <f t="shared" si="208"/>
        <v>0.47686832740213525</v>
      </c>
      <c r="CY138" s="516">
        <f t="shared" si="209"/>
        <v>0.47857142857142859</v>
      </c>
      <c r="CZ138" s="516">
        <v>0.47686832740213525</v>
      </c>
      <c r="DA138" s="517">
        <v>0.47857142857142859</v>
      </c>
      <c r="DB138" s="514">
        <v>269</v>
      </c>
      <c r="DC138" s="515">
        <v>269</v>
      </c>
      <c r="DD138" s="515">
        <v>245</v>
      </c>
      <c r="DE138" s="515">
        <v>125</v>
      </c>
      <c r="DF138" s="515">
        <v>86</v>
      </c>
      <c r="DG138" s="516">
        <f t="shared" si="210"/>
        <v>0.46468401486988847</v>
      </c>
      <c r="DH138" s="516">
        <f t="shared" si="211"/>
        <v>0.51020408163265307</v>
      </c>
      <c r="DI138" s="516">
        <v>0.46468401486988847</v>
      </c>
      <c r="DJ138" s="517">
        <v>0.51020408163265307</v>
      </c>
    </row>
    <row r="139" spans="1:114" s="2" customFormat="1" x14ac:dyDescent="0.25">
      <c r="A139" s="511" t="s">
        <v>357</v>
      </c>
      <c r="B139" s="512" t="s">
        <v>368</v>
      </c>
      <c r="C139" s="513" t="s">
        <v>369</v>
      </c>
      <c r="D139" s="514">
        <v>341</v>
      </c>
      <c r="E139" s="515">
        <v>339</v>
      </c>
      <c r="F139" s="515">
        <v>336</v>
      </c>
      <c r="G139" s="515">
        <v>50</v>
      </c>
      <c r="H139" s="515">
        <v>43</v>
      </c>
      <c r="I139" s="516">
        <f t="shared" si="92"/>
        <v>0.14749262536873156</v>
      </c>
      <c r="J139" s="517">
        <f t="shared" si="93"/>
        <v>0.14880952380952381</v>
      </c>
      <c r="K139" s="514">
        <v>323</v>
      </c>
      <c r="L139" s="515">
        <v>322</v>
      </c>
      <c r="M139" s="515">
        <v>317</v>
      </c>
      <c r="N139" s="515">
        <v>41</v>
      </c>
      <c r="O139" s="515">
        <v>41</v>
      </c>
      <c r="P139" s="516">
        <f t="shared" si="186"/>
        <v>0.12732919254658384</v>
      </c>
      <c r="Q139" s="517">
        <f t="shared" si="187"/>
        <v>0.12933753943217666</v>
      </c>
      <c r="R139" s="514">
        <v>372</v>
      </c>
      <c r="S139" s="515">
        <v>367</v>
      </c>
      <c r="T139" s="515">
        <v>357</v>
      </c>
      <c r="U139" s="515">
        <v>42</v>
      </c>
      <c r="V139" s="515">
        <v>41</v>
      </c>
      <c r="W139" s="516">
        <f t="shared" si="212"/>
        <v>0.11444141689373297</v>
      </c>
      <c r="X139" s="517">
        <f t="shared" si="213"/>
        <v>0.11764705882352941</v>
      </c>
      <c r="Y139" s="514">
        <v>295</v>
      </c>
      <c r="Z139" s="515">
        <v>292</v>
      </c>
      <c r="AA139" s="515">
        <v>289</v>
      </c>
      <c r="AB139" s="515">
        <v>44</v>
      </c>
      <c r="AC139" s="515">
        <v>37</v>
      </c>
      <c r="AD139" s="516">
        <f t="shared" si="188"/>
        <v>0.15068493150684931</v>
      </c>
      <c r="AE139" s="517">
        <f t="shared" si="189"/>
        <v>0.15224913494809689</v>
      </c>
      <c r="AF139" s="514">
        <v>293</v>
      </c>
      <c r="AG139" s="515">
        <v>290</v>
      </c>
      <c r="AH139" s="515">
        <v>272</v>
      </c>
      <c r="AI139" s="515">
        <v>44</v>
      </c>
      <c r="AJ139" s="515">
        <v>41</v>
      </c>
      <c r="AK139" s="516">
        <f t="shared" si="190"/>
        <v>0.15172413793103448</v>
      </c>
      <c r="AL139" s="517">
        <f t="shared" si="191"/>
        <v>0.16176470588235295</v>
      </c>
      <c r="AM139" s="514">
        <v>239</v>
      </c>
      <c r="AN139" s="515">
        <v>238</v>
      </c>
      <c r="AO139" s="515">
        <v>235</v>
      </c>
      <c r="AP139" s="515">
        <v>35</v>
      </c>
      <c r="AQ139" s="515">
        <v>34</v>
      </c>
      <c r="AR139" s="516">
        <f t="shared" si="192"/>
        <v>0.14705882352941177</v>
      </c>
      <c r="AS139" s="517">
        <f t="shared" si="193"/>
        <v>0.14893617021276595</v>
      </c>
      <c r="AT139" s="514">
        <v>260</v>
      </c>
      <c r="AU139" s="515">
        <v>260</v>
      </c>
      <c r="AV139" s="515">
        <v>256</v>
      </c>
      <c r="AW139" s="515">
        <v>51</v>
      </c>
      <c r="AX139" s="515">
        <v>47</v>
      </c>
      <c r="AY139" s="516">
        <f t="shared" si="194"/>
        <v>0.19615384615384615</v>
      </c>
      <c r="AZ139" s="517">
        <f t="shared" si="195"/>
        <v>0.19921875</v>
      </c>
      <c r="BA139" s="514">
        <v>244</v>
      </c>
      <c r="BB139" s="515">
        <v>242</v>
      </c>
      <c r="BC139" s="515">
        <v>239</v>
      </c>
      <c r="BD139" s="515">
        <v>49</v>
      </c>
      <c r="BE139" s="515">
        <v>43</v>
      </c>
      <c r="BF139" s="516">
        <f t="shared" si="196"/>
        <v>0.2024793388429752</v>
      </c>
      <c r="BG139" s="517">
        <f t="shared" si="197"/>
        <v>0.20502092050209206</v>
      </c>
      <c r="BH139" s="514">
        <v>226</v>
      </c>
      <c r="BI139" s="515">
        <v>223</v>
      </c>
      <c r="BJ139" s="515">
        <v>222</v>
      </c>
      <c r="BK139" s="515">
        <v>52</v>
      </c>
      <c r="BL139" s="515">
        <v>46</v>
      </c>
      <c r="BM139" s="516">
        <f t="shared" si="198"/>
        <v>0.23318385650224216</v>
      </c>
      <c r="BN139" s="517">
        <f t="shared" si="199"/>
        <v>0.23423423423423423</v>
      </c>
      <c r="BO139" s="514">
        <v>285</v>
      </c>
      <c r="BP139" s="515">
        <v>284</v>
      </c>
      <c r="BQ139" s="515">
        <v>276</v>
      </c>
      <c r="BR139" s="515">
        <v>58</v>
      </c>
      <c r="BS139" s="515">
        <v>52</v>
      </c>
      <c r="BT139" s="516">
        <f t="shared" si="200"/>
        <v>0.20422535211267606</v>
      </c>
      <c r="BU139" s="517">
        <f t="shared" si="201"/>
        <v>0.21014492753623187</v>
      </c>
      <c r="BV139" s="514">
        <v>266</v>
      </c>
      <c r="BW139" s="515">
        <v>264</v>
      </c>
      <c r="BX139" s="515">
        <v>254</v>
      </c>
      <c r="BY139" s="515">
        <v>57</v>
      </c>
      <c r="BZ139" s="515">
        <v>52</v>
      </c>
      <c r="CA139" s="516">
        <f t="shared" si="202"/>
        <v>0.21590909090909091</v>
      </c>
      <c r="CB139" s="517">
        <f t="shared" si="203"/>
        <v>0.22440944881889763</v>
      </c>
      <c r="CC139" s="514">
        <v>322</v>
      </c>
      <c r="CD139" s="515">
        <v>319</v>
      </c>
      <c r="CE139" s="515">
        <v>317</v>
      </c>
      <c r="CF139" s="515">
        <v>62</v>
      </c>
      <c r="CG139" s="515">
        <v>52</v>
      </c>
      <c r="CH139" s="516">
        <f t="shared" si="204"/>
        <v>0.19435736677115986</v>
      </c>
      <c r="CI139" s="517">
        <f t="shared" si="205"/>
        <v>0.19558359621451105</v>
      </c>
      <c r="CJ139" s="514">
        <v>432</v>
      </c>
      <c r="CK139" s="515">
        <v>427</v>
      </c>
      <c r="CL139" s="515">
        <v>400</v>
      </c>
      <c r="CM139" s="515">
        <v>51</v>
      </c>
      <c r="CN139" s="515">
        <v>48</v>
      </c>
      <c r="CO139" s="516">
        <f t="shared" si="206"/>
        <v>0.11943793911007025</v>
      </c>
      <c r="CP139" s="516">
        <f t="shared" si="207"/>
        <v>0.1275</v>
      </c>
      <c r="CQ139" s="516">
        <v>0.11943793911007025</v>
      </c>
      <c r="CR139" s="517">
        <v>0.1275</v>
      </c>
      <c r="CS139" s="514">
        <v>409</v>
      </c>
      <c r="CT139" s="515">
        <v>401</v>
      </c>
      <c r="CU139" s="515">
        <v>396</v>
      </c>
      <c r="CV139" s="515">
        <v>55</v>
      </c>
      <c r="CW139" s="515">
        <v>50</v>
      </c>
      <c r="CX139" s="516">
        <f t="shared" si="208"/>
        <v>0.13715710723192021</v>
      </c>
      <c r="CY139" s="516">
        <f t="shared" si="209"/>
        <v>0.1388888888888889</v>
      </c>
      <c r="CZ139" s="516">
        <v>0.13715710723192021</v>
      </c>
      <c r="DA139" s="517">
        <v>0.1388888888888889</v>
      </c>
      <c r="DB139" s="514">
        <v>470</v>
      </c>
      <c r="DC139" s="515">
        <v>464</v>
      </c>
      <c r="DD139" s="515">
        <v>454</v>
      </c>
      <c r="DE139" s="515">
        <v>58</v>
      </c>
      <c r="DF139" s="515">
        <v>51</v>
      </c>
      <c r="DG139" s="516">
        <f t="shared" si="210"/>
        <v>0.125</v>
      </c>
      <c r="DH139" s="516">
        <f t="shared" si="211"/>
        <v>0.1277533039647577</v>
      </c>
      <c r="DI139" s="516">
        <v>0.125</v>
      </c>
      <c r="DJ139" s="517">
        <v>0.1277533039647577</v>
      </c>
    </row>
    <row r="140" spans="1:114" s="2" customFormat="1" x14ac:dyDescent="0.25">
      <c r="A140" s="511" t="s">
        <v>357</v>
      </c>
      <c r="B140" s="512" t="s">
        <v>370</v>
      </c>
      <c r="C140" s="513" t="s">
        <v>371</v>
      </c>
      <c r="D140" s="514">
        <v>2950</v>
      </c>
      <c r="E140" s="515">
        <v>2633</v>
      </c>
      <c r="F140" s="515">
        <v>2134</v>
      </c>
      <c r="G140" s="515">
        <v>990</v>
      </c>
      <c r="H140" s="515">
        <v>726</v>
      </c>
      <c r="I140" s="516">
        <f t="shared" ref="I140:I205" si="214">G140/E140</f>
        <v>0.375996961640714</v>
      </c>
      <c r="J140" s="517">
        <f t="shared" ref="J140:J205" si="215">G140/F140</f>
        <v>0.46391752577319589</v>
      </c>
      <c r="K140" s="514">
        <v>2959</v>
      </c>
      <c r="L140" s="515">
        <v>2623</v>
      </c>
      <c r="M140" s="515">
        <v>2099</v>
      </c>
      <c r="N140" s="515">
        <v>820</v>
      </c>
      <c r="O140" s="515">
        <v>669</v>
      </c>
      <c r="P140" s="516">
        <f t="shared" si="186"/>
        <v>0.31261913839115518</v>
      </c>
      <c r="Q140" s="517">
        <f t="shared" si="187"/>
        <v>0.39066222010481183</v>
      </c>
      <c r="R140" s="514">
        <v>3200</v>
      </c>
      <c r="S140" s="515">
        <v>2636</v>
      </c>
      <c r="T140" s="515">
        <v>2144</v>
      </c>
      <c r="U140" s="515">
        <v>932</v>
      </c>
      <c r="V140" s="515">
        <v>731</v>
      </c>
      <c r="W140" s="516">
        <f t="shared" si="212"/>
        <v>0.35356600910470409</v>
      </c>
      <c r="X140" s="517">
        <f t="shared" si="213"/>
        <v>0.43470149253731344</v>
      </c>
      <c r="Y140" s="514">
        <v>3342</v>
      </c>
      <c r="Z140" s="515">
        <v>2727</v>
      </c>
      <c r="AA140" s="515">
        <v>2282</v>
      </c>
      <c r="AB140" s="515">
        <v>1005</v>
      </c>
      <c r="AC140" s="515">
        <v>767</v>
      </c>
      <c r="AD140" s="516">
        <f t="shared" si="188"/>
        <v>0.36853685368536854</v>
      </c>
      <c r="AE140" s="517">
        <f t="shared" si="189"/>
        <v>0.4404031551270815</v>
      </c>
      <c r="AF140" s="514">
        <v>2907</v>
      </c>
      <c r="AG140" s="515">
        <v>2395</v>
      </c>
      <c r="AH140" s="515">
        <v>1950</v>
      </c>
      <c r="AI140" s="515">
        <v>880</v>
      </c>
      <c r="AJ140" s="515">
        <v>621</v>
      </c>
      <c r="AK140" s="516">
        <f t="shared" si="190"/>
        <v>0.36743215031315241</v>
      </c>
      <c r="AL140" s="517">
        <f t="shared" si="191"/>
        <v>0.45128205128205129</v>
      </c>
      <c r="AM140" s="514">
        <v>2182</v>
      </c>
      <c r="AN140" s="515">
        <v>1825</v>
      </c>
      <c r="AO140" s="515">
        <v>1532</v>
      </c>
      <c r="AP140" s="515">
        <v>881</v>
      </c>
      <c r="AQ140" s="515">
        <v>640</v>
      </c>
      <c r="AR140" s="516">
        <f t="shared" si="192"/>
        <v>0.48273972602739729</v>
      </c>
      <c r="AS140" s="517">
        <f t="shared" si="193"/>
        <v>0.57506527415143605</v>
      </c>
      <c r="AT140" s="514">
        <v>2272</v>
      </c>
      <c r="AU140" s="515">
        <v>1905</v>
      </c>
      <c r="AV140" s="515">
        <v>1554</v>
      </c>
      <c r="AW140" s="515">
        <v>959</v>
      </c>
      <c r="AX140" s="515">
        <v>666</v>
      </c>
      <c r="AY140" s="516">
        <f t="shared" si="194"/>
        <v>0.50341207349081363</v>
      </c>
      <c r="AZ140" s="517">
        <f t="shared" si="195"/>
        <v>0.61711711711711714</v>
      </c>
      <c r="BA140" s="514">
        <v>1996</v>
      </c>
      <c r="BB140" s="515">
        <v>1705</v>
      </c>
      <c r="BC140" s="515">
        <v>1315</v>
      </c>
      <c r="BD140" s="515">
        <v>831</v>
      </c>
      <c r="BE140" s="515">
        <v>581</v>
      </c>
      <c r="BF140" s="516">
        <f t="shared" si="196"/>
        <v>0.48739002932551317</v>
      </c>
      <c r="BG140" s="517">
        <f t="shared" si="197"/>
        <v>0.63193916349809887</v>
      </c>
      <c r="BH140" s="514">
        <v>1860</v>
      </c>
      <c r="BI140" s="515">
        <v>1593</v>
      </c>
      <c r="BJ140" s="515">
        <v>1294</v>
      </c>
      <c r="BK140" s="515">
        <v>809</v>
      </c>
      <c r="BL140" s="515">
        <v>560</v>
      </c>
      <c r="BM140" s="516">
        <f t="shared" si="198"/>
        <v>0.50784682988072816</v>
      </c>
      <c r="BN140" s="517">
        <f t="shared" si="199"/>
        <v>0.62519319938176199</v>
      </c>
      <c r="BO140" s="514">
        <v>1663</v>
      </c>
      <c r="BP140" s="515">
        <v>1405</v>
      </c>
      <c r="BQ140" s="515">
        <v>1141</v>
      </c>
      <c r="BR140" s="515">
        <v>877</v>
      </c>
      <c r="BS140" s="515">
        <v>663</v>
      </c>
      <c r="BT140" s="516">
        <f t="shared" si="200"/>
        <v>0.62419928825622772</v>
      </c>
      <c r="BU140" s="517">
        <f t="shared" si="201"/>
        <v>0.76862401402278702</v>
      </c>
      <c r="BV140" s="514">
        <v>1436</v>
      </c>
      <c r="BW140" s="515">
        <v>1267</v>
      </c>
      <c r="BX140" s="515">
        <v>1078</v>
      </c>
      <c r="BY140" s="515">
        <v>798</v>
      </c>
      <c r="BZ140" s="515">
        <v>556</v>
      </c>
      <c r="CA140" s="516">
        <f t="shared" si="202"/>
        <v>0.62983425414364635</v>
      </c>
      <c r="CB140" s="517">
        <f t="shared" si="203"/>
        <v>0.74025974025974028</v>
      </c>
      <c r="CC140" s="514">
        <v>1381</v>
      </c>
      <c r="CD140" s="515">
        <v>1205</v>
      </c>
      <c r="CE140" s="515">
        <v>1205</v>
      </c>
      <c r="CF140" s="515">
        <v>747</v>
      </c>
      <c r="CG140" s="515">
        <v>674</v>
      </c>
      <c r="CH140" s="516">
        <f t="shared" si="204"/>
        <v>0.6199170124481328</v>
      </c>
      <c r="CI140" s="517">
        <f t="shared" si="205"/>
        <v>0.6199170124481328</v>
      </c>
      <c r="CJ140" s="514">
        <v>975</v>
      </c>
      <c r="CK140" s="515">
        <v>924</v>
      </c>
      <c r="CL140" s="515">
        <v>924</v>
      </c>
      <c r="CM140" s="515">
        <v>485</v>
      </c>
      <c r="CN140" s="515">
        <v>485</v>
      </c>
      <c r="CO140" s="516">
        <f t="shared" si="206"/>
        <v>0.52489177489177485</v>
      </c>
      <c r="CP140" s="516">
        <f t="shared" si="207"/>
        <v>0.52489177489177485</v>
      </c>
      <c r="CQ140" s="516">
        <v>0.52489177489177485</v>
      </c>
      <c r="CR140" s="517">
        <v>0.52489177489177485</v>
      </c>
      <c r="CS140" s="514">
        <v>1046</v>
      </c>
      <c r="CT140" s="515">
        <v>981</v>
      </c>
      <c r="CU140" s="515">
        <v>981</v>
      </c>
      <c r="CV140" s="515">
        <v>447</v>
      </c>
      <c r="CW140" s="515">
        <v>447</v>
      </c>
      <c r="CX140" s="516">
        <f t="shared" si="208"/>
        <v>0.45565749235474007</v>
      </c>
      <c r="CY140" s="516">
        <f t="shared" si="209"/>
        <v>0.45565749235474007</v>
      </c>
      <c r="CZ140" s="516">
        <v>0.45565749235474007</v>
      </c>
      <c r="DA140" s="517">
        <v>0.45565749235474007</v>
      </c>
      <c r="DB140" s="514">
        <v>1466</v>
      </c>
      <c r="DC140" s="515">
        <v>1346</v>
      </c>
      <c r="DD140" s="515">
        <v>1153</v>
      </c>
      <c r="DE140" s="515">
        <v>573</v>
      </c>
      <c r="DF140" s="515">
        <v>573</v>
      </c>
      <c r="DG140" s="516">
        <f t="shared" si="210"/>
        <v>0.42570579494799404</v>
      </c>
      <c r="DH140" s="516">
        <f t="shared" si="211"/>
        <v>0.49696444058976585</v>
      </c>
      <c r="DI140" s="516">
        <v>0.69985141158989594</v>
      </c>
      <c r="DJ140" s="517">
        <v>0.81699913269731139</v>
      </c>
    </row>
    <row r="141" spans="1:114" s="2" customFormat="1" x14ac:dyDescent="0.25">
      <c r="A141" s="511" t="s">
        <v>357</v>
      </c>
      <c r="B141" s="512" t="s">
        <v>372</v>
      </c>
      <c r="C141" s="518" t="s">
        <v>373</v>
      </c>
      <c r="D141" s="514" t="s">
        <v>21</v>
      </c>
      <c r="E141" s="515" t="s">
        <v>21</v>
      </c>
      <c r="F141" s="515" t="s">
        <v>21</v>
      </c>
      <c r="G141" s="515" t="s">
        <v>21</v>
      </c>
      <c r="H141" s="515" t="s">
        <v>21</v>
      </c>
      <c r="I141" s="516" t="s">
        <v>67</v>
      </c>
      <c r="J141" s="517" t="s">
        <v>67</v>
      </c>
      <c r="K141" s="514" t="s">
        <v>67</v>
      </c>
      <c r="L141" s="515" t="s">
        <v>67</v>
      </c>
      <c r="M141" s="515" t="s">
        <v>67</v>
      </c>
      <c r="N141" s="515" t="s">
        <v>67</v>
      </c>
      <c r="O141" s="515" t="s">
        <v>67</v>
      </c>
      <c r="P141" s="516" t="s">
        <v>67</v>
      </c>
      <c r="Q141" s="517" t="s">
        <v>67</v>
      </c>
      <c r="R141" s="514" t="s">
        <v>67</v>
      </c>
      <c r="S141" s="515" t="s">
        <v>67</v>
      </c>
      <c r="T141" s="515" t="s">
        <v>67</v>
      </c>
      <c r="U141" s="515" t="s">
        <v>67</v>
      </c>
      <c r="V141" s="515" t="s">
        <v>67</v>
      </c>
      <c r="W141" s="516" t="s">
        <v>67</v>
      </c>
      <c r="X141" s="517" t="s">
        <v>67</v>
      </c>
      <c r="Y141" s="514" t="s">
        <v>67</v>
      </c>
      <c r="Z141" s="515" t="s">
        <v>67</v>
      </c>
      <c r="AA141" s="515" t="s">
        <v>67</v>
      </c>
      <c r="AB141" s="515" t="s">
        <v>67</v>
      </c>
      <c r="AC141" s="515" t="s">
        <v>67</v>
      </c>
      <c r="AD141" s="516" t="s">
        <v>67</v>
      </c>
      <c r="AE141" s="517" t="s">
        <v>67</v>
      </c>
      <c r="AF141" s="514" t="s">
        <v>67</v>
      </c>
      <c r="AG141" s="515" t="s">
        <v>67</v>
      </c>
      <c r="AH141" s="515" t="s">
        <v>67</v>
      </c>
      <c r="AI141" s="515" t="s">
        <v>67</v>
      </c>
      <c r="AJ141" s="515" t="s">
        <v>67</v>
      </c>
      <c r="AK141" s="516" t="s">
        <v>67</v>
      </c>
      <c r="AL141" s="517" t="s">
        <v>67</v>
      </c>
      <c r="AM141" s="514" t="s">
        <v>67</v>
      </c>
      <c r="AN141" s="515" t="s">
        <v>67</v>
      </c>
      <c r="AO141" s="515" t="s">
        <v>67</v>
      </c>
      <c r="AP141" s="515" t="s">
        <v>67</v>
      </c>
      <c r="AQ141" s="515" t="s">
        <v>67</v>
      </c>
      <c r="AR141" s="516" t="s">
        <v>67</v>
      </c>
      <c r="AS141" s="517" t="s">
        <v>67</v>
      </c>
      <c r="AT141" s="514" t="s">
        <v>67</v>
      </c>
      <c r="AU141" s="515" t="s">
        <v>67</v>
      </c>
      <c r="AV141" s="515" t="s">
        <v>67</v>
      </c>
      <c r="AW141" s="515" t="s">
        <v>67</v>
      </c>
      <c r="AX141" s="515" t="s">
        <v>67</v>
      </c>
      <c r="AY141" s="516" t="s">
        <v>67</v>
      </c>
      <c r="AZ141" s="517" t="s">
        <v>67</v>
      </c>
      <c r="BA141" s="514" t="s">
        <v>67</v>
      </c>
      <c r="BB141" s="515" t="s">
        <v>67</v>
      </c>
      <c r="BC141" s="515" t="s">
        <v>67</v>
      </c>
      <c r="BD141" s="515" t="s">
        <v>67</v>
      </c>
      <c r="BE141" s="515" t="s">
        <v>67</v>
      </c>
      <c r="BF141" s="516" t="s">
        <v>67</v>
      </c>
      <c r="BG141" s="517" t="s">
        <v>67</v>
      </c>
      <c r="BH141" s="514" t="s">
        <v>67</v>
      </c>
      <c r="BI141" s="515" t="s">
        <v>67</v>
      </c>
      <c r="BJ141" s="515" t="s">
        <v>67</v>
      </c>
      <c r="BK141" s="515" t="s">
        <v>67</v>
      </c>
      <c r="BL141" s="515" t="s">
        <v>67</v>
      </c>
      <c r="BM141" s="516" t="s">
        <v>67</v>
      </c>
      <c r="BN141" s="517" t="s">
        <v>67</v>
      </c>
      <c r="BO141" s="514" t="s">
        <v>67</v>
      </c>
      <c r="BP141" s="515" t="s">
        <v>67</v>
      </c>
      <c r="BQ141" s="515" t="s">
        <v>67</v>
      </c>
      <c r="BR141" s="515" t="s">
        <v>67</v>
      </c>
      <c r="BS141" s="515" t="s">
        <v>67</v>
      </c>
      <c r="BT141" s="516" t="s">
        <v>67</v>
      </c>
      <c r="BU141" s="517" t="s">
        <v>67</v>
      </c>
      <c r="BV141" s="514" t="s">
        <v>67</v>
      </c>
      <c r="BW141" s="515" t="s">
        <v>67</v>
      </c>
      <c r="BX141" s="515" t="s">
        <v>67</v>
      </c>
      <c r="BY141" s="515" t="s">
        <v>67</v>
      </c>
      <c r="BZ141" s="515" t="s">
        <v>67</v>
      </c>
      <c r="CA141" s="516" t="s">
        <v>67</v>
      </c>
      <c r="CB141" s="517" t="s">
        <v>67</v>
      </c>
      <c r="CC141" s="522" t="s">
        <v>67</v>
      </c>
      <c r="CD141" s="523" t="s">
        <v>67</v>
      </c>
      <c r="CE141" s="523" t="s">
        <v>67</v>
      </c>
      <c r="CF141" s="523" t="s">
        <v>67</v>
      </c>
      <c r="CG141" s="523" t="s">
        <v>67</v>
      </c>
      <c r="CH141" s="524" t="s">
        <v>67</v>
      </c>
      <c r="CI141" s="525" t="s">
        <v>67</v>
      </c>
      <c r="CJ141" s="522" t="s">
        <v>67</v>
      </c>
      <c r="CK141" s="523" t="s">
        <v>67</v>
      </c>
      <c r="CL141" s="523" t="s">
        <v>67</v>
      </c>
      <c r="CM141" s="523" t="s">
        <v>67</v>
      </c>
      <c r="CN141" s="523" t="s">
        <v>67</v>
      </c>
      <c r="CO141" s="524" t="s">
        <v>67</v>
      </c>
      <c r="CP141" s="524" t="s">
        <v>67</v>
      </c>
      <c r="CQ141" s="524" t="s">
        <v>67</v>
      </c>
      <c r="CR141" s="525" t="s">
        <v>67</v>
      </c>
      <c r="CS141" s="522" t="s">
        <v>67</v>
      </c>
      <c r="CT141" s="523" t="s">
        <v>67</v>
      </c>
      <c r="CU141" s="523" t="s">
        <v>67</v>
      </c>
      <c r="CV141" s="523" t="s">
        <v>67</v>
      </c>
      <c r="CW141" s="523" t="s">
        <v>67</v>
      </c>
      <c r="CX141" s="524" t="s">
        <v>67</v>
      </c>
      <c r="CY141" s="524" t="s">
        <v>67</v>
      </c>
      <c r="CZ141" s="524" t="s">
        <v>67</v>
      </c>
      <c r="DA141" s="525" t="s">
        <v>67</v>
      </c>
      <c r="DB141" s="522" t="s">
        <v>67</v>
      </c>
      <c r="DC141" s="523" t="s">
        <v>67</v>
      </c>
      <c r="DD141" s="523" t="s">
        <v>67</v>
      </c>
      <c r="DE141" s="523" t="s">
        <v>67</v>
      </c>
      <c r="DF141" s="523" t="s">
        <v>67</v>
      </c>
      <c r="DG141" s="524" t="s">
        <v>67</v>
      </c>
      <c r="DH141" s="524" t="s">
        <v>67</v>
      </c>
      <c r="DI141" s="524" t="s">
        <v>67</v>
      </c>
      <c r="DJ141" s="525" t="s">
        <v>67</v>
      </c>
    </row>
    <row r="142" spans="1:114" s="2" customFormat="1" x14ac:dyDescent="0.25">
      <c r="A142" s="511" t="s">
        <v>357</v>
      </c>
      <c r="B142" s="512" t="s">
        <v>374</v>
      </c>
      <c r="C142" s="518" t="s">
        <v>375</v>
      </c>
      <c r="D142" s="514" t="s">
        <v>21</v>
      </c>
      <c r="E142" s="515" t="s">
        <v>21</v>
      </c>
      <c r="F142" s="515" t="s">
        <v>21</v>
      </c>
      <c r="G142" s="515" t="s">
        <v>21</v>
      </c>
      <c r="H142" s="515" t="s">
        <v>21</v>
      </c>
      <c r="I142" s="516" t="s">
        <v>67</v>
      </c>
      <c r="J142" s="517" t="s">
        <v>67</v>
      </c>
      <c r="K142" s="514" t="s">
        <v>67</v>
      </c>
      <c r="L142" s="515" t="s">
        <v>67</v>
      </c>
      <c r="M142" s="515" t="s">
        <v>67</v>
      </c>
      <c r="N142" s="515" t="s">
        <v>67</v>
      </c>
      <c r="O142" s="515" t="s">
        <v>67</v>
      </c>
      <c r="P142" s="516" t="s">
        <v>67</v>
      </c>
      <c r="Q142" s="517" t="s">
        <v>67</v>
      </c>
      <c r="R142" s="514" t="s">
        <v>67</v>
      </c>
      <c r="S142" s="515" t="s">
        <v>67</v>
      </c>
      <c r="T142" s="515" t="s">
        <v>67</v>
      </c>
      <c r="U142" s="515" t="s">
        <v>67</v>
      </c>
      <c r="V142" s="515" t="s">
        <v>67</v>
      </c>
      <c r="W142" s="516" t="s">
        <v>67</v>
      </c>
      <c r="X142" s="517" t="s">
        <v>67</v>
      </c>
      <c r="Y142" s="514" t="s">
        <v>67</v>
      </c>
      <c r="Z142" s="515" t="s">
        <v>67</v>
      </c>
      <c r="AA142" s="515" t="s">
        <v>67</v>
      </c>
      <c r="AB142" s="515" t="s">
        <v>67</v>
      </c>
      <c r="AC142" s="515" t="s">
        <v>67</v>
      </c>
      <c r="AD142" s="516" t="s">
        <v>67</v>
      </c>
      <c r="AE142" s="517" t="s">
        <v>67</v>
      </c>
      <c r="AF142" s="514" t="s">
        <v>67</v>
      </c>
      <c r="AG142" s="515" t="s">
        <v>67</v>
      </c>
      <c r="AH142" s="515" t="s">
        <v>67</v>
      </c>
      <c r="AI142" s="515" t="s">
        <v>67</v>
      </c>
      <c r="AJ142" s="515" t="s">
        <v>67</v>
      </c>
      <c r="AK142" s="516" t="s">
        <v>67</v>
      </c>
      <c r="AL142" s="517" t="s">
        <v>67</v>
      </c>
      <c r="AM142" s="514" t="s">
        <v>67</v>
      </c>
      <c r="AN142" s="515" t="s">
        <v>67</v>
      </c>
      <c r="AO142" s="515" t="s">
        <v>67</v>
      </c>
      <c r="AP142" s="515" t="s">
        <v>67</v>
      </c>
      <c r="AQ142" s="515" t="s">
        <v>67</v>
      </c>
      <c r="AR142" s="516" t="s">
        <v>67</v>
      </c>
      <c r="AS142" s="517" t="s">
        <v>67</v>
      </c>
      <c r="AT142" s="514" t="s">
        <v>67</v>
      </c>
      <c r="AU142" s="515" t="s">
        <v>67</v>
      </c>
      <c r="AV142" s="515" t="s">
        <v>67</v>
      </c>
      <c r="AW142" s="515" t="s">
        <v>67</v>
      </c>
      <c r="AX142" s="515" t="s">
        <v>67</v>
      </c>
      <c r="AY142" s="516" t="s">
        <v>67</v>
      </c>
      <c r="AZ142" s="517" t="s">
        <v>67</v>
      </c>
      <c r="BA142" s="514" t="s">
        <v>67</v>
      </c>
      <c r="BB142" s="515" t="s">
        <v>67</v>
      </c>
      <c r="BC142" s="515" t="s">
        <v>67</v>
      </c>
      <c r="BD142" s="515" t="s">
        <v>67</v>
      </c>
      <c r="BE142" s="515" t="s">
        <v>67</v>
      </c>
      <c r="BF142" s="516" t="s">
        <v>67</v>
      </c>
      <c r="BG142" s="517" t="s">
        <v>67</v>
      </c>
      <c r="BH142" s="514" t="s">
        <v>67</v>
      </c>
      <c r="BI142" s="515" t="s">
        <v>67</v>
      </c>
      <c r="BJ142" s="515" t="s">
        <v>67</v>
      </c>
      <c r="BK142" s="515" t="s">
        <v>67</v>
      </c>
      <c r="BL142" s="515" t="s">
        <v>67</v>
      </c>
      <c r="BM142" s="516" t="s">
        <v>67</v>
      </c>
      <c r="BN142" s="517" t="s">
        <v>67</v>
      </c>
      <c r="BO142" s="514" t="s">
        <v>67</v>
      </c>
      <c r="BP142" s="515" t="s">
        <v>67</v>
      </c>
      <c r="BQ142" s="515" t="s">
        <v>67</v>
      </c>
      <c r="BR142" s="515" t="s">
        <v>67</v>
      </c>
      <c r="BS142" s="515" t="s">
        <v>67</v>
      </c>
      <c r="BT142" s="516" t="s">
        <v>67</v>
      </c>
      <c r="BU142" s="517" t="s">
        <v>67</v>
      </c>
      <c r="BV142" s="514" t="s">
        <v>67</v>
      </c>
      <c r="BW142" s="515" t="s">
        <v>67</v>
      </c>
      <c r="BX142" s="515" t="s">
        <v>67</v>
      </c>
      <c r="BY142" s="515" t="s">
        <v>67</v>
      </c>
      <c r="BZ142" s="515" t="s">
        <v>67</v>
      </c>
      <c r="CA142" s="516" t="s">
        <v>67</v>
      </c>
      <c r="CB142" s="517" t="s">
        <v>67</v>
      </c>
      <c r="CC142" s="522" t="s">
        <v>67</v>
      </c>
      <c r="CD142" s="523" t="s">
        <v>67</v>
      </c>
      <c r="CE142" s="523" t="s">
        <v>67</v>
      </c>
      <c r="CF142" s="523" t="s">
        <v>67</v>
      </c>
      <c r="CG142" s="523" t="s">
        <v>67</v>
      </c>
      <c r="CH142" s="524" t="s">
        <v>67</v>
      </c>
      <c r="CI142" s="525" t="s">
        <v>67</v>
      </c>
      <c r="CJ142" s="522" t="s">
        <v>67</v>
      </c>
      <c r="CK142" s="523" t="s">
        <v>67</v>
      </c>
      <c r="CL142" s="523" t="s">
        <v>67</v>
      </c>
      <c r="CM142" s="523" t="s">
        <v>67</v>
      </c>
      <c r="CN142" s="523" t="s">
        <v>67</v>
      </c>
      <c r="CO142" s="524" t="s">
        <v>67</v>
      </c>
      <c r="CP142" s="524" t="s">
        <v>67</v>
      </c>
      <c r="CQ142" s="524" t="s">
        <v>67</v>
      </c>
      <c r="CR142" s="525" t="s">
        <v>67</v>
      </c>
      <c r="CS142" s="522" t="s">
        <v>67</v>
      </c>
      <c r="CT142" s="523" t="s">
        <v>67</v>
      </c>
      <c r="CU142" s="523" t="s">
        <v>67</v>
      </c>
      <c r="CV142" s="523" t="s">
        <v>67</v>
      </c>
      <c r="CW142" s="523" t="s">
        <v>67</v>
      </c>
      <c r="CX142" s="524" t="s">
        <v>67</v>
      </c>
      <c r="CY142" s="524" t="s">
        <v>67</v>
      </c>
      <c r="CZ142" s="524" t="s">
        <v>67</v>
      </c>
      <c r="DA142" s="525" t="s">
        <v>67</v>
      </c>
      <c r="DB142" s="522" t="s">
        <v>67</v>
      </c>
      <c r="DC142" s="523" t="s">
        <v>67</v>
      </c>
      <c r="DD142" s="523" t="s">
        <v>67</v>
      </c>
      <c r="DE142" s="523" t="s">
        <v>67</v>
      </c>
      <c r="DF142" s="523" t="s">
        <v>67</v>
      </c>
      <c r="DG142" s="524" t="s">
        <v>67</v>
      </c>
      <c r="DH142" s="524" t="s">
        <v>67</v>
      </c>
      <c r="DI142" s="524" t="s">
        <v>67</v>
      </c>
      <c r="DJ142" s="525" t="s">
        <v>67</v>
      </c>
    </row>
    <row r="143" spans="1:114" s="2" customFormat="1" x14ac:dyDescent="0.25">
      <c r="A143" s="511" t="s">
        <v>357</v>
      </c>
      <c r="B143" s="520">
        <v>26900</v>
      </c>
      <c r="C143" s="540" t="s">
        <v>199</v>
      </c>
      <c r="D143" s="536"/>
      <c r="E143" s="523"/>
      <c r="F143" s="523"/>
      <c r="G143" s="523"/>
      <c r="H143" s="523"/>
      <c r="I143" s="524"/>
      <c r="J143" s="525"/>
      <c r="K143" s="536" t="s">
        <v>67</v>
      </c>
      <c r="L143" s="523" t="s">
        <v>67</v>
      </c>
      <c r="M143" s="523" t="s">
        <v>67</v>
      </c>
      <c r="N143" s="523" t="s">
        <v>67</v>
      </c>
      <c r="O143" s="523" t="s">
        <v>67</v>
      </c>
      <c r="P143" s="524" t="s">
        <v>67</v>
      </c>
      <c r="Q143" s="525" t="s">
        <v>67</v>
      </c>
      <c r="R143" s="536" t="s">
        <v>67</v>
      </c>
      <c r="S143" s="523" t="s">
        <v>67</v>
      </c>
      <c r="T143" s="523" t="s">
        <v>67</v>
      </c>
      <c r="U143" s="523" t="s">
        <v>67</v>
      </c>
      <c r="V143" s="523" t="s">
        <v>67</v>
      </c>
      <c r="W143" s="524" t="s">
        <v>67</v>
      </c>
      <c r="X143" s="525" t="s">
        <v>67</v>
      </c>
      <c r="Y143" s="536" t="s">
        <v>67</v>
      </c>
      <c r="Z143" s="523" t="s">
        <v>67</v>
      </c>
      <c r="AA143" s="523" t="s">
        <v>67</v>
      </c>
      <c r="AB143" s="523" t="s">
        <v>67</v>
      </c>
      <c r="AC143" s="523" t="s">
        <v>67</v>
      </c>
      <c r="AD143" s="524" t="s">
        <v>67</v>
      </c>
      <c r="AE143" s="525" t="s">
        <v>67</v>
      </c>
      <c r="AF143" s="522" t="s">
        <v>67</v>
      </c>
      <c r="AG143" s="523" t="s">
        <v>67</v>
      </c>
      <c r="AH143" s="523" t="s">
        <v>67</v>
      </c>
      <c r="AI143" s="523" t="s">
        <v>67</v>
      </c>
      <c r="AJ143" s="523" t="s">
        <v>67</v>
      </c>
      <c r="AK143" s="524" t="s">
        <v>67</v>
      </c>
      <c r="AL143" s="525" t="s">
        <v>67</v>
      </c>
      <c r="AM143" s="522" t="s">
        <v>67</v>
      </c>
      <c r="AN143" s="523" t="s">
        <v>67</v>
      </c>
      <c r="AO143" s="523" t="s">
        <v>67</v>
      </c>
      <c r="AP143" s="523" t="s">
        <v>67</v>
      </c>
      <c r="AQ143" s="523" t="s">
        <v>67</v>
      </c>
      <c r="AR143" s="524" t="s">
        <v>67</v>
      </c>
      <c r="AS143" s="525" t="s">
        <v>67</v>
      </c>
      <c r="AT143" s="522" t="s">
        <v>67</v>
      </c>
      <c r="AU143" s="523" t="s">
        <v>67</v>
      </c>
      <c r="AV143" s="523" t="s">
        <v>67</v>
      </c>
      <c r="AW143" s="523" t="s">
        <v>67</v>
      </c>
      <c r="AX143" s="523" t="s">
        <v>67</v>
      </c>
      <c r="AY143" s="524" t="s">
        <v>67</v>
      </c>
      <c r="AZ143" s="525" t="s">
        <v>67</v>
      </c>
      <c r="BA143" s="522" t="s">
        <v>67</v>
      </c>
      <c r="BB143" s="523" t="s">
        <v>67</v>
      </c>
      <c r="BC143" s="523" t="s">
        <v>67</v>
      </c>
      <c r="BD143" s="523" t="s">
        <v>67</v>
      </c>
      <c r="BE143" s="523" t="s">
        <v>67</v>
      </c>
      <c r="BF143" s="524" t="s">
        <v>67</v>
      </c>
      <c r="BG143" s="525" t="s">
        <v>67</v>
      </c>
      <c r="BH143" s="522" t="s">
        <v>67</v>
      </c>
      <c r="BI143" s="523" t="s">
        <v>67</v>
      </c>
      <c r="BJ143" s="523" t="s">
        <v>67</v>
      </c>
      <c r="BK143" s="523" t="s">
        <v>67</v>
      </c>
      <c r="BL143" s="523" t="s">
        <v>67</v>
      </c>
      <c r="BM143" s="524" t="s">
        <v>67</v>
      </c>
      <c r="BN143" s="525" t="s">
        <v>67</v>
      </c>
      <c r="BO143" s="522" t="s">
        <v>67</v>
      </c>
      <c r="BP143" s="523" t="s">
        <v>67</v>
      </c>
      <c r="BQ143" s="523" t="s">
        <v>67</v>
      </c>
      <c r="BR143" s="523" t="s">
        <v>67</v>
      </c>
      <c r="BS143" s="523" t="s">
        <v>67</v>
      </c>
      <c r="BT143" s="524" t="s">
        <v>67</v>
      </c>
      <c r="BU143" s="525" t="s">
        <v>67</v>
      </c>
      <c r="BV143" s="522">
        <v>56</v>
      </c>
      <c r="BW143" s="523">
        <v>56</v>
      </c>
      <c r="BX143" s="523">
        <v>56</v>
      </c>
      <c r="BY143" s="523">
        <v>31</v>
      </c>
      <c r="BZ143" s="523">
        <v>26</v>
      </c>
      <c r="CA143" s="524">
        <f t="shared" ref="CA143" si="216">BY143/BW143</f>
        <v>0.5535714285714286</v>
      </c>
      <c r="CB143" s="525">
        <f t="shared" ref="CB143" si="217">BY143/BX143</f>
        <v>0.5535714285714286</v>
      </c>
      <c r="CC143" s="522">
        <v>48</v>
      </c>
      <c r="CD143" s="523">
        <v>48</v>
      </c>
      <c r="CE143" s="523">
        <v>48</v>
      </c>
      <c r="CF143" s="523">
        <v>27</v>
      </c>
      <c r="CG143" s="523">
        <v>26</v>
      </c>
      <c r="CH143" s="524">
        <f t="shared" ref="CH143:CH159" si="218">CF143/CD143</f>
        <v>0.5625</v>
      </c>
      <c r="CI143" s="525">
        <f t="shared" ref="CI143:CI159" si="219">CF143/CE143</f>
        <v>0.5625</v>
      </c>
      <c r="CJ143" s="522">
        <v>38</v>
      </c>
      <c r="CK143" s="523">
        <v>38</v>
      </c>
      <c r="CL143" s="523">
        <v>38</v>
      </c>
      <c r="CM143" s="523">
        <v>20</v>
      </c>
      <c r="CN143" s="523">
        <v>19</v>
      </c>
      <c r="CO143" s="524">
        <f t="shared" ref="CO143:CO151" si="220">CM143/CK143</f>
        <v>0.52631578947368418</v>
      </c>
      <c r="CP143" s="524">
        <f t="shared" ref="CP143:CP151" si="221">CM143/CL143</f>
        <v>0.52631578947368418</v>
      </c>
      <c r="CQ143" s="524">
        <v>0.52631578947368418</v>
      </c>
      <c r="CR143" s="525">
        <v>0.52631578947368418</v>
      </c>
      <c r="CS143" s="522">
        <v>53</v>
      </c>
      <c r="CT143" s="523">
        <v>53</v>
      </c>
      <c r="CU143" s="523">
        <v>53</v>
      </c>
      <c r="CV143" s="523">
        <v>22</v>
      </c>
      <c r="CW143" s="523">
        <v>18</v>
      </c>
      <c r="CX143" s="524">
        <f t="shared" ref="CX143:CX151" si="222">CV143/CT143</f>
        <v>0.41509433962264153</v>
      </c>
      <c r="CY143" s="524">
        <f t="shared" ref="CY143:CY151" si="223">CV143/CU143</f>
        <v>0.41509433962264153</v>
      </c>
      <c r="CZ143" s="524">
        <v>0.41509433962264153</v>
      </c>
      <c r="DA143" s="525">
        <v>0.41509433962264153</v>
      </c>
      <c r="DB143" s="522">
        <v>34</v>
      </c>
      <c r="DC143" s="523">
        <v>34</v>
      </c>
      <c r="DD143" s="523">
        <v>34</v>
      </c>
      <c r="DE143" s="523">
        <v>17</v>
      </c>
      <c r="DF143" s="523">
        <v>16</v>
      </c>
      <c r="DG143" s="524">
        <f t="shared" ref="DG143:DG151" si="224">DE143/DC143</f>
        <v>0.5</v>
      </c>
      <c r="DH143" s="524">
        <f t="shared" ref="DH143:DH151" si="225">DE143/DD143</f>
        <v>0.5</v>
      </c>
      <c r="DI143" s="524">
        <v>1</v>
      </c>
      <c r="DJ143" s="525">
        <v>1</v>
      </c>
    </row>
    <row r="144" spans="1:114" s="2" customFormat="1" x14ac:dyDescent="0.25">
      <c r="A144" s="559" t="s">
        <v>376</v>
      </c>
      <c r="B144" s="560" t="s">
        <v>377</v>
      </c>
      <c r="C144" s="561"/>
      <c r="D144" s="543">
        <v>11977</v>
      </c>
      <c r="E144" s="567">
        <v>10657</v>
      </c>
      <c r="F144" s="567">
        <v>10178</v>
      </c>
      <c r="G144" s="567">
        <v>8628</v>
      </c>
      <c r="H144" s="568">
        <v>6996</v>
      </c>
      <c r="I144" s="569">
        <f t="shared" si="214"/>
        <v>0.80960870789152672</v>
      </c>
      <c r="J144" s="570">
        <f t="shared" si="215"/>
        <v>0.84771074867360974</v>
      </c>
      <c r="K144" s="543">
        <v>11986</v>
      </c>
      <c r="L144" s="567">
        <v>10452</v>
      </c>
      <c r="M144" s="567">
        <v>10075</v>
      </c>
      <c r="N144" s="567">
        <v>7962</v>
      </c>
      <c r="O144" s="568">
        <v>6376</v>
      </c>
      <c r="P144" s="569">
        <f t="shared" ref="P144:P159" si="226">N144/L144</f>
        <v>0.76176808266360507</v>
      </c>
      <c r="Q144" s="570">
        <f t="shared" ref="Q144:Q159" si="227">N144/M144</f>
        <v>0.790272952853598</v>
      </c>
      <c r="R144" s="543">
        <v>10848</v>
      </c>
      <c r="S144" s="567">
        <v>9392</v>
      </c>
      <c r="T144" s="567">
        <v>9232</v>
      </c>
      <c r="U144" s="567">
        <v>6648</v>
      </c>
      <c r="V144" s="568">
        <v>5959</v>
      </c>
      <c r="W144" s="569">
        <f t="shared" si="212"/>
        <v>0.70783645655877347</v>
      </c>
      <c r="X144" s="570">
        <f t="shared" si="213"/>
        <v>0.72010398613518201</v>
      </c>
      <c r="Y144" s="543">
        <v>10465</v>
      </c>
      <c r="Z144" s="567">
        <v>9223</v>
      </c>
      <c r="AA144" s="567">
        <v>8928</v>
      </c>
      <c r="AB144" s="567">
        <v>6628</v>
      </c>
      <c r="AC144" s="568">
        <v>5881</v>
      </c>
      <c r="AD144" s="569">
        <f t="shared" ref="AD144:AD159" si="228">AB144/Z144</f>
        <v>0.7186381871408436</v>
      </c>
      <c r="AE144" s="570">
        <f t="shared" ref="AE144:AE159" si="229">AB144/AA144</f>
        <v>0.74238351254480284</v>
      </c>
      <c r="AF144" s="543">
        <v>8769</v>
      </c>
      <c r="AG144" s="567">
        <v>7856</v>
      </c>
      <c r="AH144" s="567">
        <v>7525</v>
      </c>
      <c r="AI144" s="567">
        <v>6281</v>
      </c>
      <c r="AJ144" s="568">
        <v>5230</v>
      </c>
      <c r="AK144" s="569">
        <f t="shared" ref="AK144:AK159" si="230">AI144/AG144</f>
        <v>0.79951629327902241</v>
      </c>
      <c r="AL144" s="570">
        <f t="shared" ref="AL144:AL159" si="231">AI144/AH144</f>
        <v>0.8346843853820598</v>
      </c>
      <c r="AM144" s="543">
        <v>7095</v>
      </c>
      <c r="AN144" s="567">
        <v>6422</v>
      </c>
      <c r="AO144" s="567">
        <v>6068</v>
      </c>
      <c r="AP144" s="567">
        <v>5041</v>
      </c>
      <c r="AQ144" s="568">
        <v>4529</v>
      </c>
      <c r="AR144" s="569">
        <f t="shared" ref="AR144:AR159" si="232">AP144/AN144</f>
        <v>0.7849579570227343</v>
      </c>
      <c r="AS144" s="570">
        <f t="shared" ref="AS144:AS159" si="233">AP144/AO144</f>
        <v>0.83075148319050762</v>
      </c>
      <c r="AT144" s="543">
        <v>6438</v>
      </c>
      <c r="AU144" s="567">
        <v>5812</v>
      </c>
      <c r="AV144" s="567">
        <v>5623</v>
      </c>
      <c r="AW144" s="567">
        <v>4685</v>
      </c>
      <c r="AX144" s="568">
        <v>4193</v>
      </c>
      <c r="AY144" s="569">
        <f t="shared" ref="AY144:AY159" si="234">AW144/AU144</f>
        <v>0.80609084652443219</v>
      </c>
      <c r="AZ144" s="570">
        <f t="shared" ref="AZ144:AZ159" si="235">AW144/AV144</f>
        <v>0.83318513249155257</v>
      </c>
      <c r="BA144" s="543">
        <v>5498</v>
      </c>
      <c r="BB144" s="567">
        <v>4912</v>
      </c>
      <c r="BC144" s="567">
        <v>4812</v>
      </c>
      <c r="BD144" s="567">
        <v>4079</v>
      </c>
      <c r="BE144" s="568">
        <v>3604</v>
      </c>
      <c r="BF144" s="569">
        <f t="shared" ref="BF144:BF159" si="236">BD144/BB144</f>
        <v>0.83041530944625408</v>
      </c>
      <c r="BG144" s="570">
        <f t="shared" ref="BG144:BG159" si="237">BD144/BC144</f>
        <v>0.84767248545303409</v>
      </c>
      <c r="BH144" s="543">
        <v>4884</v>
      </c>
      <c r="BI144" s="567">
        <v>4346</v>
      </c>
      <c r="BJ144" s="567">
        <v>4266</v>
      </c>
      <c r="BK144" s="567">
        <v>3587</v>
      </c>
      <c r="BL144" s="568">
        <v>3221</v>
      </c>
      <c r="BM144" s="569">
        <f t="shared" ref="BM144:BM159" si="238">BK144/BI144</f>
        <v>0.82535664979291301</v>
      </c>
      <c r="BN144" s="570">
        <f t="shared" ref="BN144:BN159" si="239">BK144/BJ144</f>
        <v>0.84083450539146742</v>
      </c>
      <c r="BO144" s="543">
        <v>4433</v>
      </c>
      <c r="BP144" s="567">
        <v>3911</v>
      </c>
      <c r="BQ144" s="567">
        <v>3834</v>
      </c>
      <c r="BR144" s="567">
        <v>3124</v>
      </c>
      <c r="BS144" s="568">
        <v>2786</v>
      </c>
      <c r="BT144" s="569">
        <f t="shared" ref="BT144:BT159" si="240">BR144/BP144</f>
        <v>0.79877269240603421</v>
      </c>
      <c r="BU144" s="570">
        <f t="shared" ref="BU144:BU159" si="241">BR144/BQ144</f>
        <v>0.81481481481481477</v>
      </c>
      <c r="BV144" s="543">
        <v>4701</v>
      </c>
      <c r="BW144" s="567">
        <v>4096</v>
      </c>
      <c r="BX144" s="567">
        <v>4017</v>
      </c>
      <c r="BY144" s="567">
        <v>3162</v>
      </c>
      <c r="BZ144" s="568">
        <v>2855</v>
      </c>
      <c r="CA144" s="569">
        <f t="shared" ref="CA144:CA159" si="242">BY144/BW144</f>
        <v>0.77197265625</v>
      </c>
      <c r="CB144" s="570">
        <f t="shared" ref="CB144:CB159" si="243">BY144/BX144</f>
        <v>0.7871545929798357</v>
      </c>
      <c r="CC144" s="543">
        <v>5506</v>
      </c>
      <c r="CD144" s="567">
        <v>4412</v>
      </c>
      <c r="CE144" s="567">
        <v>4171</v>
      </c>
      <c r="CF144" s="567">
        <v>4030</v>
      </c>
      <c r="CG144" s="568">
        <v>3180</v>
      </c>
      <c r="CH144" s="569">
        <f t="shared" si="218"/>
        <v>0.91341795104261103</v>
      </c>
      <c r="CI144" s="570">
        <f t="shared" si="219"/>
        <v>0.9661951570366818</v>
      </c>
      <c r="CJ144" s="543">
        <v>5913</v>
      </c>
      <c r="CK144" s="567">
        <v>4549</v>
      </c>
      <c r="CL144" s="567">
        <v>4147</v>
      </c>
      <c r="CM144" s="567">
        <v>4089</v>
      </c>
      <c r="CN144" s="568">
        <v>3231</v>
      </c>
      <c r="CO144" s="569">
        <f t="shared" si="220"/>
        <v>0.89887887447790726</v>
      </c>
      <c r="CP144" s="677">
        <f t="shared" si="221"/>
        <v>0.98601398601398604</v>
      </c>
      <c r="CQ144" s="569">
        <v>0.90019784568036931</v>
      </c>
      <c r="CR144" s="570">
        <v>0.98746081504702199</v>
      </c>
      <c r="CS144" s="543">
        <v>6595</v>
      </c>
      <c r="CT144" s="567">
        <v>4912</v>
      </c>
      <c r="CU144" s="567">
        <v>4251</v>
      </c>
      <c r="CV144" s="567">
        <v>3970</v>
      </c>
      <c r="CW144" s="568">
        <v>3417</v>
      </c>
      <c r="CX144" s="569">
        <f t="shared" si="222"/>
        <v>0.8082247557003257</v>
      </c>
      <c r="CY144" s="677">
        <f t="shared" si="223"/>
        <v>0.93389790637497061</v>
      </c>
      <c r="CZ144" s="569">
        <v>0.85667752442996747</v>
      </c>
      <c r="DA144" s="570">
        <v>0.98988473300399904</v>
      </c>
      <c r="DB144" s="543">
        <v>7205</v>
      </c>
      <c r="DC144" s="567">
        <v>5328</v>
      </c>
      <c r="DD144" s="567">
        <v>4660</v>
      </c>
      <c r="DE144" s="567">
        <v>4331</v>
      </c>
      <c r="DF144" s="568">
        <v>3732</v>
      </c>
      <c r="DG144" s="569">
        <f t="shared" si="224"/>
        <v>0.81287537537537535</v>
      </c>
      <c r="DH144" s="677">
        <f t="shared" si="225"/>
        <v>0.92939914163090132</v>
      </c>
      <c r="DI144" s="569">
        <v>0.86223723723723722</v>
      </c>
      <c r="DJ144" s="570">
        <v>0.98583690987124462</v>
      </c>
    </row>
    <row r="145" spans="1:114" s="2" customFormat="1" x14ac:dyDescent="0.25">
      <c r="A145" s="562" t="s">
        <v>376</v>
      </c>
      <c r="B145" s="563" t="s">
        <v>378</v>
      </c>
      <c r="C145" s="564" t="s">
        <v>285</v>
      </c>
      <c r="D145" s="507">
        <v>1615</v>
      </c>
      <c r="E145" s="508">
        <v>1535</v>
      </c>
      <c r="F145" s="508">
        <v>1119</v>
      </c>
      <c r="G145" s="508">
        <v>1013</v>
      </c>
      <c r="H145" s="508">
        <v>895</v>
      </c>
      <c r="I145" s="509">
        <f t="shared" si="214"/>
        <v>0.65993485342019542</v>
      </c>
      <c r="J145" s="510">
        <f t="shared" si="215"/>
        <v>0.90527256478999107</v>
      </c>
      <c r="K145" s="507">
        <v>1748</v>
      </c>
      <c r="L145" s="508">
        <v>1613</v>
      </c>
      <c r="M145" s="508">
        <v>1300</v>
      </c>
      <c r="N145" s="508">
        <v>915</v>
      </c>
      <c r="O145" s="508">
        <v>789</v>
      </c>
      <c r="P145" s="509">
        <f t="shared" si="226"/>
        <v>0.56726596404215746</v>
      </c>
      <c r="Q145" s="510">
        <f t="shared" si="227"/>
        <v>0.7038461538461539</v>
      </c>
      <c r="R145" s="507">
        <v>1267</v>
      </c>
      <c r="S145" s="508">
        <v>1177</v>
      </c>
      <c r="T145" s="508">
        <v>1164</v>
      </c>
      <c r="U145" s="508">
        <v>839</v>
      </c>
      <c r="V145" s="508">
        <v>648</v>
      </c>
      <c r="W145" s="509">
        <f t="shared" si="212"/>
        <v>0.71282922684791838</v>
      </c>
      <c r="X145" s="510">
        <f t="shared" si="213"/>
        <v>0.72079037800687284</v>
      </c>
      <c r="Y145" s="507">
        <v>1135</v>
      </c>
      <c r="Z145" s="508">
        <v>1090</v>
      </c>
      <c r="AA145" s="508">
        <v>1076</v>
      </c>
      <c r="AB145" s="508">
        <v>860</v>
      </c>
      <c r="AC145" s="508">
        <v>602</v>
      </c>
      <c r="AD145" s="509">
        <f t="shared" si="228"/>
        <v>0.78899082568807344</v>
      </c>
      <c r="AE145" s="510">
        <f t="shared" si="229"/>
        <v>0.7992565055762082</v>
      </c>
      <c r="AF145" s="507">
        <v>819</v>
      </c>
      <c r="AG145" s="508">
        <v>817</v>
      </c>
      <c r="AH145" s="508">
        <v>806</v>
      </c>
      <c r="AI145" s="508">
        <v>554</v>
      </c>
      <c r="AJ145" s="508">
        <v>491</v>
      </c>
      <c r="AK145" s="509">
        <f t="shared" si="230"/>
        <v>0.67809057527539784</v>
      </c>
      <c r="AL145" s="510">
        <f t="shared" si="231"/>
        <v>0.68734491315136481</v>
      </c>
      <c r="AM145" s="507">
        <v>614</v>
      </c>
      <c r="AN145" s="508">
        <v>612</v>
      </c>
      <c r="AO145" s="508">
        <v>601</v>
      </c>
      <c r="AP145" s="508">
        <v>419</v>
      </c>
      <c r="AQ145" s="508">
        <v>373</v>
      </c>
      <c r="AR145" s="509">
        <f t="shared" si="232"/>
        <v>0.684640522875817</v>
      </c>
      <c r="AS145" s="510">
        <f t="shared" si="233"/>
        <v>0.69717138103161402</v>
      </c>
      <c r="AT145" s="507">
        <v>605</v>
      </c>
      <c r="AU145" s="508">
        <v>604</v>
      </c>
      <c r="AV145" s="508">
        <v>604</v>
      </c>
      <c r="AW145" s="508">
        <v>417</v>
      </c>
      <c r="AX145" s="508">
        <v>363</v>
      </c>
      <c r="AY145" s="509">
        <f t="shared" si="234"/>
        <v>0.69039735099337751</v>
      </c>
      <c r="AZ145" s="510">
        <f t="shared" si="235"/>
        <v>0.69039735099337751</v>
      </c>
      <c r="BA145" s="507">
        <v>536</v>
      </c>
      <c r="BB145" s="508">
        <v>534</v>
      </c>
      <c r="BC145" s="508">
        <v>534</v>
      </c>
      <c r="BD145" s="508">
        <v>397</v>
      </c>
      <c r="BE145" s="508">
        <v>343</v>
      </c>
      <c r="BF145" s="509">
        <f t="shared" si="236"/>
        <v>0.74344569288389517</v>
      </c>
      <c r="BG145" s="510">
        <f t="shared" si="237"/>
        <v>0.74344569288389517</v>
      </c>
      <c r="BH145" s="507">
        <v>458</v>
      </c>
      <c r="BI145" s="508">
        <v>452</v>
      </c>
      <c r="BJ145" s="508">
        <v>452</v>
      </c>
      <c r="BK145" s="508">
        <v>339</v>
      </c>
      <c r="BL145" s="508">
        <v>281</v>
      </c>
      <c r="BM145" s="509">
        <f t="shared" si="238"/>
        <v>0.75</v>
      </c>
      <c r="BN145" s="510">
        <f t="shared" si="239"/>
        <v>0.75</v>
      </c>
      <c r="BO145" s="507">
        <v>444</v>
      </c>
      <c r="BP145" s="508">
        <v>435</v>
      </c>
      <c r="BQ145" s="508">
        <v>435</v>
      </c>
      <c r="BR145" s="508">
        <v>345</v>
      </c>
      <c r="BS145" s="508">
        <v>299</v>
      </c>
      <c r="BT145" s="509">
        <f t="shared" si="240"/>
        <v>0.7931034482758621</v>
      </c>
      <c r="BU145" s="510">
        <f t="shared" si="241"/>
        <v>0.7931034482758621</v>
      </c>
      <c r="BV145" s="507">
        <v>461</v>
      </c>
      <c r="BW145" s="508">
        <v>433</v>
      </c>
      <c r="BX145" s="508">
        <v>433</v>
      </c>
      <c r="BY145" s="508">
        <v>334</v>
      </c>
      <c r="BZ145" s="508">
        <v>276</v>
      </c>
      <c r="CA145" s="509">
        <f t="shared" si="242"/>
        <v>0.77136258660508084</v>
      </c>
      <c r="CB145" s="510">
        <f t="shared" si="243"/>
        <v>0.77136258660508084</v>
      </c>
      <c r="CC145" s="507">
        <v>450</v>
      </c>
      <c r="CD145" s="508">
        <v>422</v>
      </c>
      <c r="CE145" s="508">
        <v>317</v>
      </c>
      <c r="CF145" s="508">
        <v>301</v>
      </c>
      <c r="CG145" s="508">
        <v>215</v>
      </c>
      <c r="CH145" s="509">
        <f t="shared" si="218"/>
        <v>0.71327014218009477</v>
      </c>
      <c r="CI145" s="510">
        <f t="shared" si="219"/>
        <v>0.94952681388012616</v>
      </c>
      <c r="CJ145" s="507">
        <v>570</v>
      </c>
      <c r="CK145" s="508">
        <v>512</v>
      </c>
      <c r="CL145" s="508">
        <v>404</v>
      </c>
      <c r="CM145" s="508">
        <v>403</v>
      </c>
      <c r="CN145" s="508">
        <v>312</v>
      </c>
      <c r="CO145" s="509">
        <f t="shared" si="220"/>
        <v>0.787109375</v>
      </c>
      <c r="CP145" s="509">
        <f t="shared" si="221"/>
        <v>0.99752475247524752</v>
      </c>
      <c r="CQ145" s="509">
        <v>0.787109375</v>
      </c>
      <c r="CR145" s="510">
        <v>0.99752475247524752</v>
      </c>
      <c r="CS145" s="507">
        <v>690</v>
      </c>
      <c r="CT145" s="508">
        <v>588</v>
      </c>
      <c r="CU145" s="508">
        <v>463</v>
      </c>
      <c r="CV145" s="508">
        <v>463</v>
      </c>
      <c r="CW145" s="508">
        <v>339</v>
      </c>
      <c r="CX145" s="509">
        <f t="shared" si="222"/>
        <v>0.7874149659863946</v>
      </c>
      <c r="CY145" s="509">
        <f t="shared" si="223"/>
        <v>1</v>
      </c>
      <c r="CZ145" s="509">
        <v>0.7874149659863946</v>
      </c>
      <c r="DA145" s="510">
        <v>1</v>
      </c>
      <c r="DB145" s="507">
        <v>719</v>
      </c>
      <c r="DC145" s="508">
        <v>632</v>
      </c>
      <c r="DD145" s="508">
        <v>516</v>
      </c>
      <c r="DE145" s="508">
        <v>514</v>
      </c>
      <c r="DF145" s="508">
        <v>374</v>
      </c>
      <c r="DG145" s="509">
        <f t="shared" si="224"/>
        <v>0.81329113924050633</v>
      </c>
      <c r="DH145" s="509">
        <f t="shared" si="225"/>
        <v>0.99612403100775193</v>
      </c>
      <c r="DI145" s="509">
        <v>0.81329113924050633</v>
      </c>
      <c r="DJ145" s="510">
        <v>0.99612403100775193</v>
      </c>
    </row>
    <row r="146" spans="1:114" s="2" customFormat="1" x14ac:dyDescent="0.25">
      <c r="A146" s="511" t="s">
        <v>376</v>
      </c>
      <c r="B146" s="512" t="s">
        <v>379</v>
      </c>
      <c r="C146" s="513" t="s">
        <v>380</v>
      </c>
      <c r="D146" s="514">
        <v>758</v>
      </c>
      <c r="E146" s="515">
        <v>758</v>
      </c>
      <c r="F146" s="515">
        <v>657</v>
      </c>
      <c r="G146" s="515">
        <v>599</v>
      </c>
      <c r="H146" s="515">
        <v>494</v>
      </c>
      <c r="I146" s="516">
        <f t="shared" si="214"/>
        <v>0.79023746701846964</v>
      </c>
      <c r="J146" s="517">
        <f t="shared" si="215"/>
        <v>0.9117199391171994</v>
      </c>
      <c r="K146" s="514">
        <v>773</v>
      </c>
      <c r="L146" s="515">
        <v>767</v>
      </c>
      <c r="M146" s="515">
        <v>658</v>
      </c>
      <c r="N146" s="515">
        <v>575</v>
      </c>
      <c r="O146" s="515">
        <v>474</v>
      </c>
      <c r="P146" s="516">
        <f t="shared" si="226"/>
        <v>0.74967405475880056</v>
      </c>
      <c r="Q146" s="517">
        <f t="shared" si="227"/>
        <v>0.87386018237082064</v>
      </c>
      <c r="R146" s="514">
        <v>834</v>
      </c>
      <c r="S146" s="515">
        <v>827</v>
      </c>
      <c r="T146" s="515">
        <v>717</v>
      </c>
      <c r="U146" s="515">
        <v>613</v>
      </c>
      <c r="V146" s="515">
        <v>487</v>
      </c>
      <c r="W146" s="516">
        <f t="shared" si="212"/>
        <v>0.74123337363966146</v>
      </c>
      <c r="X146" s="517">
        <f t="shared" si="213"/>
        <v>0.8549511854951185</v>
      </c>
      <c r="Y146" s="514">
        <v>702</v>
      </c>
      <c r="Z146" s="515">
        <v>699</v>
      </c>
      <c r="AA146" s="515">
        <v>609</v>
      </c>
      <c r="AB146" s="515">
        <v>525</v>
      </c>
      <c r="AC146" s="515">
        <v>387</v>
      </c>
      <c r="AD146" s="516">
        <f t="shared" si="228"/>
        <v>0.75107296137339052</v>
      </c>
      <c r="AE146" s="517">
        <f t="shared" si="229"/>
        <v>0.86206896551724133</v>
      </c>
      <c r="AF146" s="514">
        <v>644</v>
      </c>
      <c r="AG146" s="515">
        <v>639</v>
      </c>
      <c r="AH146" s="515">
        <v>534</v>
      </c>
      <c r="AI146" s="515">
        <v>453</v>
      </c>
      <c r="AJ146" s="515">
        <v>369</v>
      </c>
      <c r="AK146" s="516">
        <f t="shared" si="230"/>
        <v>0.70892018779342725</v>
      </c>
      <c r="AL146" s="517">
        <f t="shared" si="231"/>
        <v>0.848314606741573</v>
      </c>
      <c r="AM146" s="514">
        <v>541</v>
      </c>
      <c r="AN146" s="515">
        <v>537</v>
      </c>
      <c r="AO146" s="515">
        <v>463</v>
      </c>
      <c r="AP146" s="515">
        <v>387</v>
      </c>
      <c r="AQ146" s="515">
        <v>333</v>
      </c>
      <c r="AR146" s="516">
        <f t="shared" si="232"/>
        <v>0.72067039106145248</v>
      </c>
      <c r="AS146" s="517">
        <f t="shared" si="233"/>
        <v>0.83585313174946008</v>
      </c>
      <c r="AT146" s="514">
        <v>524</v>
      </c>
      <c r="AU146" s="515">
        <v>517</v>
      </c>
      <c r="AV146" s="515">
        <v>438</v>
      </c>
      <c r="AW146" s="515">
        <v>364</v>
      </c>
      <c r="AX146" s="515">
        <v>297</v>
      </c>
      <c r="AY146" s="516">
        <f t="shared" si="234"/>
        <v>0.7040618955512572</v>
      </c>
      <c r="AZ146" s="517">
        <f t="shared" si="235"/>
        <v>0.83105022831050224</v>
      </c>
      <c r="BA146" s="514">
        <v>516</v>
      </c>
      <c r="BB146" s="515">
        <v>475</v>
      </c>
      <c r="BC146" s="515">
        <v>412</v>
      </c>
      <c r="BD146" s="515">
        <v>376</v>
      </c>
      <c r="BE146" s="515">
        <v>306</v>
      </c>
      <c r="BF146" s="516">
        <f t="shared" si="236"/>
        <v>0.79157894736842105</v>
      </c>
      <c r="BG146" s="517">
        <f t="shared" si="237"/>
        <v>0.91262135922330101</v>
      </c>
      <c r="BH146" s="514">
        <v>429</v>
      </c>
      <c r="BI146" s="515">
        <v>397</v>
      </c>
      <c r="BJ146" s="515">
        <v>349</v>
      </c>
      <c r="BK146" s="515">
        <v>305</v>
      </c>
      <c r="BL146" s="515">
        <v>252</v>
      </c>
      <c r="BM146" s="516">
        <f t="shared" si="238"/>
        <v>0.76826196473551633</v>
      </c>
      <c r="BN146" s="517">
        <f t="shared" si="239"/>
        <v>0.87392550143266479</v>
      </c>
      <c r="BO146" s="514">
        <v>396</v>
      </c>
      <c r="BP146" s="515">
        <v>374</v>
      </c>
      <c r="BQ146" s="515">
        <v>306</v>
      </c>
      <c r="BR146" s="515">
        <v>269</v>
      </c>
      <c r="BS146" s="515">
        <v>215</v>
      </c>
      <c r="BT146" s="516">
        <f t="shared" si="240"/>
        <v>0.71925133689839571</v>
      </c>
      <c r="BU146" s="517">
        <f t="shared" si="241"/>
        <v>0.87908496732026142</v>
      </c>
      <c r="BV146" s="514">
        <v>363</v>
      </c>
      <c r="BW146" s="515">
        <v>341</v>
      </c>
      <c r="BX146" s="515">
        <v>295</v>
      </c>
      <c r="BY146" s="515">
        <v>261</v>
      </c>
      <c r="BZ146" s="515">
        <v>214</v>
      </c>
      <c r="CA146" s="516">
        <f t="shared" si="242"/>
        <v>0.76539589442815248</v>
      </c>
      <c r="CB146" s="517">
        <f t="shared" si="243"/>
        <v>0.88474576271186445</v>
      </c>
      <c r="CC146" s="514">
        <v>490</v>
      </c>
      <c r="CD146" s="515">
        <v>427</v>
      </c>
      <c r="CE146" s="515">
        <v>427</v>
      </c>
      <c r="CF146" s="515">
        <v>353</v>
      </c>
      <c r="CG146" s="515">
        <v>287</v>
      </c>
      <c r="CH146" s="516">
        <f t="shared" si="218"/>
        <v>0.82669789227166279</v>
      </c>
      <c r="CI146" s="517">
        <f t="shared" si="219"/>
        <v>0.82669789227166279</v>
      </c>
      <c r="CJ146" s="514">
        <v>782</v>
      </c>
      <c r="CK146" s="515">
        <v>646</v>
      </c>
      <c r="CL146" s="515">
        <v>638</v>
      </c>
      <c r="CM146" s="515">
        <v>616</v>
      </c>
      <c r="CN146" s="515">
        <v>427</v>
      </c>
      <c r="CO146" s="516">
        <f t="shared" si="220"/>
        <v>0.95356037151702788</v>
      </c>
      <c r="CP146" s="516">
        <f t="shared" si="221"/>
        <v>0.96551724137931039</v>
      </c>
      <c r="CQ146" s="516">
        <v>0.95356037151702788</v>
      </c>
      <c r="CR146" s="517">
        <v>0.96551724137931039</v>
      </c>
      <c r="CS146" s="514">
        <v>975</v>
      </c>
      <c r="CT146" s="515">
        <v>754</v>
      </c>
      <c r="CU146" s="515">
        <v>642</v>
      </c>
      <c r="CV146" s="515">
        <v>617</v>
      </c>
      <c r="CW146" s="515">
        <v>496</v>
      </c>
      <c r="CX146" s="516">
        <f t="shared" si="222"/>
        <v>0.8183023872679045</v>
      </c>
      <c r="CY146" s="516">
        <f t="shared" si="223"/>
        <v>0.9610591900311527</v>
      </c>
      <c r="CZ146" s="516">
        <v>0.81962864721485407</v>
      </c>
      <c r="DA146" s="517">
        <v>0.96261682242990654</v>
      </c>
      <c r="DB146" s="514">
        <v>918</v>
      </c>
      <c r="DC146" s="515">
        <v>734</v>
      </c>
      <c r="DD146" s="515">
        <v>600</v>
      </c>
      <c r="DE146" s="515">
        <v>572</v>
      </c>
      <c r="DF146" s="515">
        <v>468</v>
      </c>
      <c r="DG146" s="516">
        <f t="shared" si="224"/>
        <v>0.77929155313351495</v>
      </c>
      <c r="DH146" s="516">
        <f t="shared" si="225"/>
        <v>0.95333333333333337</v>
      </c>
      <c r="DI146" s="516">
        <v>0.77929155313351495</v>
      </c>
      <c r="DJ146" s="517">
        <v>0.95333333333333337</v>
      </c>
    </row>
    <row r="147" spans="1:114" s="2" customFormat="1" x14ac:dyDescent="0.25">
      <c r="A147" s="511" t="s">
        <v>376</v>
      </c>
      <c r="B147" s="512" t="s">
        <v>381</v>
      </c>
      <c r="C147" s="513" t="s">
        <v>287</v>
      </c>
      <c r="D147" s="514">
        <v>1182</v>
      </c>
      <c r="E147" s="515">
        <v>1170</v>
      </c>
      <c r="F147" s="515">
        <v>1097</v>
      </c>
      <c r="G147" s="515">
        <v>1081</v>
      </c>
      <c r="H147" s="515">
        <v>786</v>
      </c>
      <c r="I147" s="516">
        <f t="shared" si="214"/>
        <v>0.92393162393162398</v>
      </c>
      <c r="J147" s="517">
        <f t="shared" si="215"/>
        <v>0.98541476754785784</v>
      </c>
      <c r="K147" s="514">
        <v>1051</v>
      </c>
      <c r="L147" s="515">
        <v>1040</v>
      </c>
      <c r="M147" s="515">
        <v>975</v>
      </c>
      <c r="N147" s="515">
        <v>962</v>
      </c>
      <c r="O147" s="515">
        <v>720</v>
      </c>
      <c r="P147" s="516">
        <f t="shared" si="226"/>
        <v>0.92500000000000004</v>
      </c>
      <c r="Q147" s="517">
        <f t="shared" si="227"/>
        <v>0.98666666666666669</v>
      </c>
      <c r="R147" s="514">
        <v>950</v>
      </c>
      <c r="S147" s="515">
        <v>929</v>
      </c>
      <c r="T147" s="515">
        <v>845</v>
      </c>
      <c r="U147" s="515">
        <v>619</v>
      </c>
      <c r="V147" s="515">
        <v>606</v>
      </c>
      <c r="W147" s="516">
        <f t="shared" si="212"/>
        <v>0.66630785791173308</v>
      </c>
      <c r="X147" s="517">
        <f t="shared" si="213"/>
        <v>0.73254437869822486</v>
      </c>
      <c r="Y147" s="514">
        <v>920</v>
      </c>
      <c r="Z147" s="515">
        <v>904</v>
      </c>
      <c r="AA147" s="515">
        <v>614</v>
      </c>
      <c r="AB147" s="515">
        <v>591</v>
      </c>
      <c r="AC147" s="515">
        <v>570</v>
      </c>
      <c r="AD147" s="516">
        <f t="shared" si="228"/>
        <v>0.65376106194690264</v>
      </c>
      <c r="AE147" s="517">
        <f t="shared" si="229"/>
        <v>0.96254071661237783</v>
      </c>
      <c r="AF147" s="514">
        <v>922</v>
      </c>
      <c r="AG147" s="515">
        <v>902</v>
      </c>
      <c r="AH147" s="515">
        <v>605</v>
      </c>
      <c r="AI147" s="515">
        <v>579</v>
      </c>
      <c r="AJ147" s="515">
        <v>579</v>
      </c>
      <c r="AK147" s="516">
        <f t="shared" si="230"/>
        <v>0.64190687361419074</v>
      </c>
      <c r="AL147" s="517">
        <f t="shared" si="231"/>
        <v>0.95702479338842972</v>
      </c>
      <c r="AM147" s="514">
        <v>718</v>
      </c>
      <c r="AN147" s="515">
        <v>702</v>
      </c>
      <c r="AO147" s="515">
        <v>508</v>
      </c>
      <c r="AP147" s="515">
        <v>486</v>
      </c>
      <c r="AQ147" s="515">
        <v>427</v>
      </c>
      <c r="AR147" s="516">
        <f t="shared" si="232"/>
        <v>0.69230769230769229</v>
      </c>
      <c r="AS147" s="517">
        <f t="shared" si="233"/>
        <v>0.95669291338582674</v>
      </c>
      <c r="AT147" s="514">
        <v>979</v>
      </c>
      <c r="AU147" s="515">
        <v>927</v>
      </c>
      <c r="AV147" s="515">
        <v>916</v>
      </c>
      <c r="AW147" s="515">
        <v>771</v>
      </c>
      <c r="AX147" s="515">
        <v>648</v>
      </c>
      <c r="AY147" s="516">
        <f t="shared" si="234"/>
        <v>0.83171521035598706</v>
      </c>
      <c r="AZ147" s="517">
        <f t="shared" si="235"/>
        <v>0.84170305676855894</v>
      </c>
      <c r="BA147" s="514">
        <v>848</v>
      </c>
      <c r="BB147" s="515">
        <v>798</v>
      </c>
      <c r="BC147" s="515">
        <v>791</v>
      </c>
      <c r="BD147" s="515">
        <v>664</v>
      </c>
      <c r="BE147" s="515">
        <v>559</v>
      </c>
      <c r="BF147" s="516">
        <f t="shared" si="236"/>
        <v>0.83208020050125309</v>
      </c>
      <c r="BG147" s="517">
        <f t="shared" si="237"/>
        <v>0.83944374209860939</v>
      </c>
      <c r="BH147" s="514">
        <v>826</v>
      </c>
      <c r="BI147" s="515">
        <v>759</v>
      </c>
      <c r="BJ147" s="515">
        <v>759</v>
      </c>
      <c r="BK147" s="515">
        <v>631</v>
      </c>
      <c r="BL147" s="515">
        <v>547</v>
      </c>
      <c r="BM147" s="516">
        <f t="shared" si="238"/>
        <v>0.83135704874835314</v>
      </c>
      <c r="BN147" s="517">
        <f t="shared" si="239"/>
        <v>0.83135704874835314</v>
      </c>
      <c r="BO147" s="514">
        <v>735</v>
      </c>
      <c r="BP147" s="515">
        <v>656</v>
      </c>
      <c r="BQ147" s="515">
        <v>656</v>
      </c>
      <c r="BR147" s="515">
        <v>525</v>
      </c>
      <c r="BS147" s="515">
        <v>452</v>
      </c>
      <c r="BT147" s="516">
        <f t="shared" si="240"/>
        <v>0.80030487804878048</v>
      </c>
      <c r="BU147" s="517">
        <f t="shared" si="241"/>
        <v>0.80030487804878048</v>
      </c>
      <c r="BV147" s="514">
        <v>740</v>
      </c>
      <c r="BW147" s="515">
        <v>668</v>
      </c>
      <c r="BX147" s="515">
        <v>668</v>
      </c>
      <c r="BY147" s="515">
        <v>507</v>
      </c>
      <c r="BZ147" s="515">
        <v>449</v>
      </c>
      <c r="CA147" s="516">
        <f t="shared" si="242"/>
        <v>0.75898203592814373</v>
      </c>
      <c r="CB147" s="517">
        <f t="shared" si="243"/>
        <v>0.75898203592814373</v>
      </c>
      <c r="CC147" s="514">
        <v>837</v>
      </c>
      <c r="CD147" s="515">
        <v>773</v>
      </c>
      <c r="CE147" s="515">
        <v>773</v>
      </c>
      <c r="CF147" s="515">
        <v>773</v>
      </c>
      <c r="CG147" s="515">
        <v>568</v>
      </c>
      <c r="CH147" s="516">
        <f t="shared" si="218"/>
        <v>1</v>
      </c>
      <c r="CI147" s="517">
        <f t="shared" si="219"/>
        <v>1</v>
      </c>
      <c r="CJ147" s="514">
        <v>833</v>
      </c>
      <c r="CK147" s="515">
        <v>761</v>
      </c>
      <c r="CL147" s="515">
        <v>756</v>
      </c>
      <c r="CM147" s="515">
        <v>756</v>
      </c>
      <c r="CN147" s="515">
        <v>482</v>
      </c>
      <c r="CO147" s="516">
        <f t="shared" si="220"/>
        <v>0.99342969776609724</v>
      </c>
      <c r="CP147" s="516">
        <f t="shared" si="221"/>
        <v>1</v>
      </c>
      <c r="CQ147" s="516">
        <v>0.99342969776609724</v>
      </c>
      <c r="CR147" s="517">
        <v>1</v>
      </c>
      <c r="CS147" s="514">
        <v>888</v>
      </c>
      <c r="CT147" s="515">
        <v>760</v>
      </c>
      <c r="CU147" s="515">
        <v>635</v>
      </c>
      <c r="CV147" s="515">
        <v>620</v>
      </c>
      <c r="CW147" s="515">
        <v>519</v>
      </c>
      <c r="CX147" s="516">
        <f t="shared" si="222"/>
        <v>0.81578947368421051</v>
      </c>
      <c r="CY147" s="516">
        <f t="shared" si="223"/>
        <v>0.97637795275590555</v>
      </c>
      <c r="CZ147" s="516">
        <v>0.82105263157894737</v>
      </c>
      <c r="DA147" s="517">
        <v>0.9826771653543307</v>
      </c>
      <c r="DB147" s="514">
        <v>977</v>
      </c>
      <c r="DC147" s="515">
        <v>823</v>
      </c>
      <c r="DD147" s="515">
        <v>696</v>
      </c>
      <c r="DE147" s="515">
        <v>646</v>
      </c>
      <c r="DF147" s="515">
        <v>535</v>
      </c>
      <c r="DG147" s="516">
        <f t="shared" si="224"/>
        <v>0.78493317132442286</v>
      </c>
      <c r="DH147" s="516">
        <f t="shared" si="225"/>
        <v>0.92816091954022983</v>
      </c>
      <c r="DI147" s="516">
        <v>0.7995139732685298</v>
      </c>
      <c r="DJ147" s="517">
        <v>0.9454022988505747</v>
      </c>
    </row>
    <row r="148" spans="1:114" s="2" customFormat="1" x14ac:dyDescent="0.25">
      <c r="A148" s="511" t="s">
        <v>376</v>
      </c>
      <c r="B148" s="512" t="s">
        <v>382</v>
      </c>
      <c r="C148" s="513" t="s">
        <v>355</v>
      </c>
      <c r="D148" s="514">
        <v>1609</v>
      </c>
      <c r="E148" s="515">
        <v>1555</v>
      </c>
      <c r="F148" s="515">
        <v>1553</v>
      </c>
      <c r="G148" s="515">
        <v>1225</v>
      </c>
      <c r="H148" s="515">
        <v>989</v>
      </c>
      <c r="I148" s="516">
        <f t="shared" si="214"/>
        <v>0.78778135048231512</v>
      </c>
      <c r="J148" s="517">
        <f t="shared" si="215"/>
        <v>0.7887958789439794</v>
      </c>
      <c r="K148" s="514">
        <v>1566</v>
      </c>
      <c r="L148" s="515">
        <v>1524</v>
      </c>
      <c r="M148" s="515">
        <v>1524</v>
      </c>
      <c r="N148" s="515">
        <v>1203</v>
      </c>
      <c r="O148" s="515">
        <v>985</v>
      </c>
      <c r="P148" s="516">
        <f t="shared" si="226"/>
        <v>0.78937007874015752</v>
      </c>
      <c r="Q148" s="517">
        <f t="shared" si="227"/>
        <v>0.78937007874015752</v>
      </c>
      <c r="R148" s="514">
        <v>1559</v>
      </c>
      <c r="S148" s="515">
        <v>1482</v>
      </c>
      <c r="T148" s="515">
        <v>1482</v>
      </c>
      <c r="U148" s="515">
        <v>1161</v>
      </c>
      <c r="V148" s="515">
        <v>937</v>
      </c>
      <c r="W148" s="516">
        <f t="shared" si="212"/>
        <v>0.7834008097165992</v>
      </c>
      <c r="X148" s="517">
        <f t="shared" si="213"/>
        <v>0.7834008097165992</v>
      </c>
      <c r="Y148" s="514">
        <v>1532</v>
      </c>
      <c r="Z148" s="515">
        <v>1493</v>
      </c>
      <c r="AA148" s="515">
        <v>1485</v>
      </c>
      <c r="AB148" s="515">
        <v>1094</v>
      </c>
      <c r="AC148" s="515">
        <v>885</v>
      </c>
      <c r="AD148" s="516">
        <f t="shared" si="228"/>
        <v>0.73275284661754858</v>
      </c>
      <c r="AE148" s="517">
        <f t="shared" si="229"/>
        <v>0.73670033670033674</v>
      </c>
      <c r="AF148" s="514">
        <v>1459</v>
      </c>
      <c r="AG148" s="515">
        <v>1389</v>
      </c>
      <c r="AH148" s="515">
        <v>1380</v>
      </c>
      <c r="AI148" s="515">
        <v>1063</v>
      </c>
      <c r="AJ148" s="515">
        <v>905</v>
      </c>
      <c r="AK148" s="516">
        <f t="shared" si="230"/>
        <v>0.76529877609791219</v>
      </c>
      <c r="AL148" s="517">
        <f t="shared" si="231"/>
        <v>0.77028985507246372</v>
      </c>
      <c r="AM148" s="514">
        <v>1226</v>
      </c>
      <c r="AN148" s="515">
        <v>1174</v>
      </c>
      <c r="AO148" s="515">
        <v>1164</v>
      </c>
      <c r="AP148" s="515">
        <v>886</v>
      </c>
      <c r="AQ148" s="515">
        <v>746</v>
      </c>
      <c r="AR148" s="516">
        <f t="shared" si="232"/>
        <v>0.75468483816013632</v>
      </c>
      <c r="AS148" s="517">
        <f t="shared" si="233"/>
        <v>0.76116838487972505</v>
      </c>
      <c r="AT148" s="514">
        <v>1181</v>
      </c>
      <c r="AU148" s="515">
        <v>1144</v>
      </c>
      <c r="AV148" s="515">
        <v>1125</v>
      </c>
      <c r="AW148" s="515">
        <v>892</v>
      </c>
      <c r="AX148" s="515">
        <v>739</v>
      </c>
      <c r="AY148" s="516">
        <f t="shared" si="234"/>
        <v>0.77972027972027969</v>
      </c>
      <c r="AZ148" s="517">
        <f t="shared" si="235"/>
        <v>0.79288888888888887</v>
      </c>
      <c r="BA148" s="514">
        <v>983</v>
      </c>
      <c r="BB148" s="515">
        <v>927</v>
      </c>
      <c r="BC148" s="515">
        <v>918</v>
      </c>
      <c r="BD148" s="515">
        <v>716</v>
      </c>
      <c r="BE148" s="515">
        <v>616</v>
      </c>
      <c r="BF148" s="516">
        <f t="shared" si="236"/>
        <v>0.77238403451995685</v>
      </c>
      <c r="BG148" s="517">
        <f t="shared" si="237"/>
        <v>0.77995642701525059</v>
      </c>
      <c r="BH148" s="514">
        <v>938</v>
      </c>
      <c r="BI148" s="515">
        <v>877</v>
      </c>
      <c r="BJ148" s="515">
        <v>870</v>
      </c>
      <c r="BK148" s="515">
        <v>673</v>
      </c>
      <c r="BL148" s="515">
        <v>584</v>
      </c>
      <c r="BM148" s="516">
        <f t="shared" si="238"/>
        <v>0.76738882554161914</v>
      </c>
      <c r="BN148" s="517">
        <f t="shared" si="239"/>
        <v>0.77356321839080455</v>
      </c>
      <c r="BO148" s="514">
        <v>896</v>
      </c>
      <c r="BP148" s="515">
        <v>831</v>
      </c>
      <c r="BQ148" s="515">
        <v>831</v>
      </c>
      <c r="BR148" s="515">
        <v>616</v>
      </c>
      <c r="BS148" s="515">
        <v>537</v>
      </c>
      <c r="BT148" s="516">
        <f t="shared" si="240"/>
        <v>0.7412755716004813</v>
      </c>
      <c r="BU148" s="517">
        <f t="shared" si="241"/>
        <v>0.7412755716004813</v>
      </c>
      <c r="BV148" s="514">
        <v>1000</v>
      </c>
      <c r="BW148" s="515">
        <v>889</v>
      </c>
      <c r="BX148" s="515">
        <v>889</v>
      </c>
      <c r="BY148" s="515">
        <v>631</v>
      </c>
      <c r="BZ148" s="515">
        <v>553</v>
      </c>
      <c r="CA148" s="516">
        <f t="shared" si="242"/>
        <v>0.70978627671541061</v>
      </c>
      <c r="CB148" s="517">
        <f t="shared" si="243"/>
        <v>0.70978627671541061</v>
      </c>
      <c r="CC148" s="514">
        <v>1187</v>
      </c>
      <c r="CD148" s="515">
        <v>1004</v>
      </c>
      <c r="CE148" s="515">
        <v>1004</v>
      </c>
      <c r="CF148" s="515">
        <v>973</v>
      </c>
      <c r="CG148" s="515">
        <v>718</v>
      </c>
      <c r="CH148" s="516">
        <f t="shared" si="218"/>
        <v>0.96912350597609564</v>
      </c>
      <c r="CI148" s="517">
        <f t="shared" si="219"/>
        <v>0.96912350597609564</v>
      </c>
      <c r="CJ148" s="514">
        <v>1367</v>
      </c>
      <c r="CK148" s="515">
        <v>1081</v>
      </c>
      <c r="CL148" s="515">
        <v>885</v>
      </c>
      <c r="CM148" s="515">
        <v>865</v>
      </c>
      <c r="CN148" s="515">
        <v>699</v>
      </c>
      <c r="CO148" s="516">
        <f t="shared" si="220"/>
        <v>0.80018501387604068</v>
      </c>
      <c r="CP148" s="516">
        <f t="shared" si="221"/>
        <v>0.97740112994350281</v>
      </c>
      <c r="CQ148" s="516">
        <v>0.80018501387604068</v>
      </c>
      <c r="CR148" s="517">
        <v>0.97740112994350281</v>
      </c>
      <c r="CS148" s="514">
        <v>1254</v>
      </c>
      <c r="CT148" s="515">
        <v>1052</v>
      </c>
      <c r="CU148" s="515">
        <v>853</v>
      </c>
      <c r="CV148" s="515">
        <v>842</v>
      </c>
      <c r="CW148" s="515">
        <v>683</v>
      </c>
      <c r="CX148" s="516">
        <f t="shared" si="222"/>
        <v>0.80038022813688214</v>
      </c>
      <c r="CY148" s="516">
        <f t="shared" si="223"/>
        <v>0.98710433763188743</v>
      </c>
      <c r="CZ148" s="516">
        <v>0.80038022813688214</v>
      </c>
      <c r="DA148" s="517">
        <v>0.98710433763188743</v>
      </c>
      <c r="DB148" s="514">
        <v>1598</v>
      </c>
      <c r="DC148" s="515">
        <v>1283</v>
      </c>
      <c r="DD148" s="515">
        <v>1053</v>
      </c>
      <c r="DE148" s="515">
        <v>1039</v>
      </c>
      <c r="DF148" s="515">
        <v>846</v>
      </c>
      <c r="DG148" s="516">
        <f t="shared" si="224"/>
        <v>0.80982073265783316</v>
      </c>
      <c r="DH148" s="516">
        <f t="shared" si="225"/>
        <v>0.98670465337132007</v>
      </c>
      <c r="DI148" s="516">
        <v>0.80982073265783316</v>
      </c>
      <c r="DJ148" s="517">
        <v>0.98670465337132007</v>
      </c>
    </row>
    <row r="149" spans="1:114" s="2" customFormat="1" x14ac:dyDescent="0.25">
      <c r="A149" s="511" t="s">
        <v>376</v>
      </c>
      <c r="B149" s="512" t="s">
        <v>383</v>
      </c>
      <c r="C149" s="513" t="s">
        <v>384</v>
      </c>
      <c r="D149" s="514">
        <v>1694</v>
      </c>
      <c r="E149" s="515">
        <v>1625</v>
      </c>
      <c r="F149" s="515">
        <v>1605</v>
      </c>
      <c r="G149" s="515">
        <v>1248</v>
      </c>
      <c r="H149" s="515">
        <v>1057</v>
      </c>
      <c r="I149" s="516">
        <f t="shared" si="214"/>
        <v>0.76800000000000002</v>
      </c>
      <c r="J149" s="517">
        <f t="shared" si="215"/>
        <v>0.77757009345794392</v>
      </c>
      <c r="K149" s="514">
        <v>1628</v>
      </c>
      <c r="L149" s="515">
        <v>1575</v>
      </c>
      <c r="M149" s="515">
        <v>1559</v>
      </c>
      <c r="N149" s="515">
        <v>1248</v>
      </c>
      <c r="O149" s="515">
        <v>1072</v>
      </c>
      <c r="P149" s="516">
        <f t="shared" si="226"/>
        <v>0.79238095238095241</v>
      </c>
      <c r="Q149" s="517">
        <f t="shared" si="227"/>
        <v>0.80051314945477869</v>
      </c>
      <c r="R149" s="514">
        <v>1451</v>
      </c>
      <c r="S149" s="515">
        <v>1377</v>
      </c>
      <c r="T149" s="515">
        <v>1365</v>
      </c>
      <c r="U149" s="515">
        <v>1147</v>
      </c>
      <c r="V149" s="515">
        <v>979</v>
      </c>
      <c r="W149" s="516">
        <f t="shared" si="212"/>
        <v>0.83297022512708785</v>
      </c>
      <c r="X149" s="517">
        <f t="shared" si="213"/>
        <v>0.84029304029304031</v>
      </c>
      <c r="Y149" s="514">
        <v>1602</v>
      </c>
      <c r="Z149" s="515">
        <v>1527</v>
      </c>
      <c r="AA149" s="515">
        <v>1505</v>
      </c>
      <c r="AB149" s="515">
        <v>1357</v>
      </c>
      <c r="AC149" s="515">
        <v>1163</v>
      </c>
      <c r="AD149" s="516">
        <f t="shared" si="228"/>
        <v>0.88867059593975117</v>
      </c>
      <c r="AE149" s="517">
        <f t="shared" si="229"/>
        <v>0.90166112956810629</v>
      </c>
      <c r="AF149" s="514">
        <v>1420</v>
      </c>
      <c r="AG149" s="515">
        <v>1365</v>
      </c>
      <c r="AH149" s="515">
        <v>1355</v>
      </c>
      <c r="AI149" s="515">
        <v>1192</v>
      </c>
      <c r="AJ149" s="515">
        <v>1019</v>
      </c>
      <c r="AK149" s="516">
        <f t="shared" si="230"/>
        <v>0.87326007326007327</v>
      </c>
      <c r="AL149" s="517">
        <f t="shared" si="231"/>
        <v>0.87970479704797044</v>
      </c>
      <c r="AM149" s="514">
        <v>1132</v>
      </c>
      <c r="AN149" s="515">
        <v>1092</v>
      </c>
      <c r="AO149" s="515">
        <v>1092</v>
      </c>
      <c r="AP149" s="515">
        <v>1012</v>
      </c>
      <c r="AQ149" s="515">
        <v>874</v>
      </c>
      <c r="AR149" s="516">
        <f t="shared" si="232"/>
        <v>0.92673992673992678</v>
      </c>
      <c r="AS149" s="517">
        <f t="shared" si="233"/>
        <v>0.92673992673992678</v>
      </c>
      <c r="AT149" s="514">
        <v>791</v>
      </c>
      <c r="AU149" s="515">
        <v>754</v>
      </c>
      <c r="AV149" s="515">
        <v>753</v>
      </c>
      <c r="AW149" s="515">
        <v>685</v>
      </c>
      <c r="AX149" s="515">
        <v>590</v>
      </c>
      <c r="AY149" s="516">
        <f t="shared" si="234"/>
        <v>0.90848806366047741</v>
      </c>
      <c r="AZ149" s="517">
        <f t="shared" si="235"/>
        <v>0.90969455511288178</v>
      </c>
      <c r="BA149" s="514">
        <v>680</v>
      </c>
      <c r="BB149" s="515">
        <v>637</v>
      </c>
      <c r="BC149" s="515">
        <v>637</v>
      </c>
      <c r="BD149" s="515">
        <v>586</v>
      </c>
      <c r="BE149" s="515">
        <v>497</v>
      </c>
      <c r="BF149" s="516">
        <f t="shared" si="236"/>
        <v>0.9199372056514914</v>
      </c>
      <c r="BG149" s="517">
        <f t="shared" si="237"/>
        <v>0.9199372056514914</v>
      </c>
      <c r="BH149" s="514">
        <v>520</v>
      </c>
      <c r="BI149" s="515">
        <v>501</v>
      </c>
      <c r="BJ149" s="515">
        <v>501</v>
      </c>
      <c r="BK149" s="515">
        <v>474</v>
      </c>
      <c r="BL149" s="515">
        <v>434</v>
      </c>
      <c r="BM149" s="516">
        <f t="shared" si="238"/>
        <v>0.94610778443113774</v>
      </c>
      <c r="BN149" s="517">
        <f t="shared" si="239"/>
        <v>0.94610778443113774</v>
      </c>
      <c r="BO149" s="514">
        <v>478</v>
      </c>
      <c r="BP149" s="515">
        <v>460</v>
      </c>
      <c r="BQ149" s="515">
        <v>460</v>
      </c>
      <c r="BR149" s="515">
        <v>394</v>
      </c>
      <c r="BS149" s="515">
        <v>340</v>
      </c>
      <c r="BT149" s="516">
        <f t="shared" si="240"/>
        <v>0.85652173913043483</v>
      </c>
      <c r="BU149" s="517">
        <f t="shared" si="241"/>
        <v>0.85652173913043483</v>
      </c>
      <c r="BV149" s="514">
        <v>382</v>
      </c>
      <c r="BW149" s="515">
        <v>368</v>
      </c>
      <c r="BX149" s="515">
        <v>367</v>
      </c>
      <c r="BY149" s="515">
        <v>330</v>
      </c>
      <c r="BZ149" s="515">
        <v>285</v>
      </c>
      <c r="CA149" s="516">
        <f t="shared" si="242"/>
        <v>0.89673913043478259</v>
      </c>
      <c r="CB149" s="517">
        <f t="shared" si="243"/>
        <v>0.89918256130790186</v>
      </c>
      <c r="CC149" s="514">
        <v>469</v>
      </c>
      <c r="CD149" s="515">
        <v>414</v>
      </c>
      <c r="CE149" s="515">
        <v>414</v>
      </c>
      <c r="CF149" s="515">
        <v>379</v>
      </c>
      <c r="CG149" s="515">
        <v>334</v>
      </c>
      <c r="CH149" s="516">
        <f t="shared" si="218"/>
        <v>0.91545893719806759</v>
      </c>
      <c r="CI149" s="517">
        <f t="shared" si="219"/>
        <v>0.91545893719806759</v>
      </c>
      <c r="CJ149" s="514">
        <v>540</v>
      </c>
      <c r="CK149" s="515">
        <v>499</v>
      </c>
      <c r="CL149" s="515">
        <v>486</v>
      </c>
      <c r="CM149" s="515">
        <v>481</v>
      </c>
      <c r="CN149" s="515">
        <v>393</v>
      </c>
      <c r="CO149" s="516">
        <f t="shared" si="220"/>
        <v>0.96392785571142281</v>
      </c>
      <c r="CP149" s="516">
        <f t="shared" si="221"/>
        <v>0.98971193415637859</v>
      </c>
      <c r="CQ149" s="516">
        <v>0.96392785571142281</v>
      </c>
      <c r="CR149" s="517">
        <v>0.98971193415637859</v>
      </c>
      <c r="CS149" s="514">
        <v>649</v>
      </c>
      <c r="CT149" s="515">
        <v>589</v>
      </c>
      <c r="CU149" s="515">
        <v>543</v>
      </c>
      <c r="CV149" s="515">
        <v>534</v>
      </c>
      <c r="CW149" s="515">
        <v>488</v>
      </c>
      <c r="CX149" s="516">
        <f t="shared" si="222"/>
        <v>0.90662139219015281</v>
      </c>
      <c r="CY149" s="516">
        <f t="shared" si="223"/>
        <v>0.98342541436464093</v>
      </c>
      <c r="CZ149" s="516">
        <v>0.90662139219015281</v>
      </c>
      <c r="DA149" s="517">
        <v>0.98342541436464093</v>
      </c>
      <c r="DB149" s="514">
        <v>782</v>
      </c>
      <c r="DC149" s="515">
        <v>691</v>
      </c>
      <c r="DD149" s="515">
        <v>627</v>
      </c>
      <c r="DE149" s="515">
        <v>611</v>
      </c>
      <c r="DF149" s="515">
        <v>539</v>
      </c>
      <c r="DG149" s="516">
        <f t="shared" si="224"/>
        <v>0.88422575976845152</v>
      </c>
      <c r="DH149" s="516">
        <f t="shared" si="225"/>
        <v>0.97448165869218506</v>
      </c>
      <c r="DI149" s="516">
        <v>0.88422575976845152</v>
      </c>
      <c r="DJ149" s="517">
        <v>0.97448165869218506</v>
      </c>
    </row>
    <row r="150" spans="1:114" s="2" customFormat="1" x14ac:dyDescent="0.25">
      <c r="A150" s="511" t="s">
        <v>376</v>
      </c>
      <c r="B150" s="512" t="s">
        <v>385</v>
      </c>
      <c r="C150" s="513" t="s">
        <v>386</v>
      </c>
      <c r="D150" s="514">
        <v>848</v>
      </c>
      <c r="E150" s="515">
        <v>829</v>
      </c>
      <c r="F150" s="515">
        <v>825</v>
      </c>
      <c r="G150" s="515">
        <v>803</v>
      </c>
      <c r="H150" s="515">
        <v>665</v>
      </c>
      <c r="I150" s="516">
        <f t="shared" si="214"/>
        <v>0.96863691194209889</v>
      </c>
      <c r="J150" s="517">
        <f t="shared" si="215"/>
        <v>0.97333333333333338</v>
      </c>
      <c r="K150" s="514">
        <v>990</v>
      </c>
      <c r="L150" s="515">
        <v>961</v>
      </c>
      <c r="M150" s="515">
        <v>957</v>
      </c>
      <c r="N150" s="515">
        <v>931</v>
      </c>
      <c r="O150" s="515">
        <v>797</v>
      </c>
      <c r="P150" s="516">
        <f t="shared" si="226"/>
        <v>0.96878251821019767</v>
      </c>
      <c r="Q150" s="517">
        <f t="shared" si="227"/>
        <v>0.97283176593521425</v>
      </c>
      <c r="R150" s="514">
        <v>913</v>
      </c>
      <c r="S150" s="515">
        <v>873</v>
      </c>
      <c r="T150" s="515">
        <v>873</v>
      </c>
      <c r="U150" s="515">
        <v>833</v>
      </c>
      <c r="V150" s="515">
        <v>689</v>
      </c>
      <c r="W150" s="516">
        <f t="shared" si="212"/>
        <v>0.95418098510882021</v>
      </c>
      <c r="X150" s="517">
        <f t="shared" si="213"/>
        <v>0.95418098510882021</v>
      </c>
      <c r="Y150" s="514">
        <v>1298</v>
      </c>
      <c r="Z150" s="515">
        <v>1243</v>
      </c>
      <c r="AA150" s="515">
        <v>1241</v>
      </c>
      <c r="AB150" s="515">
        <v>832</v>
      </c>
      <c r="AC150" s="515">
        <v>717</v>
      </c>
      <c r="AD150" s="516">
        <f t="shared" si="228"/>
        <v>0.66934835076428001</v>
      </c>
      <c r="AE150" s="517">
        <f t="shared" si="229"/>
        <v>0.67042707493956488</v>
      </c>
      <c r="AF150" s="514">
        <v>1024</v>
      </c>
      <c r="AG150" s="515">
        <v>991</v>
      </c>
      <c r="AH150" s="515">
        <v>990</v>
      </c>
      <c r="AI150" s="515">
        <v>769</v>
      </c>
      <c r="AJ150" s="515">
        <v>678</v>
      </c>
      <c r="AK150" s="516">
        <f t="shared" si="230"/>
        <v>0.77598385469223008</v>
      </c>
      <c r="AL150" s="517">
        <f t="shared" si="231"/>
        <v>0.77676767676767677</v>
      </c>
      <c r="AM150" s="514">
        <v>693</v>
      </c>
      <c r="AN150" s="515">
        <v>672</v>
      </c>
      <c r="AO150" s="515">
        <v>672</v>
      </c>
      <c r="AP150" s="515">
        <v>602</v>
      </c>
      <c r="AQ150" s="515">
        <v>541</v>
      </c>
      <c r="AR150" s="516">
        <f t="shared" si="232"/>
        <v>0.89583333333333337</v>
      </c>
      <c r="AS150" s="517">
        <f t="shared" si="233"/>
        <v>0.89583333333333337</v>
      </c>
      <c r="AT150" s="514">
        <v>615</v>
      </c>
      <c r="AU150" s="515">
        <v>596</v>
      </c>
      <c r="AV150" s="515">
        <v>594</v>
      </c>
      <c r="AW150" s="515">
        <v>513</v>
      </c>
      <c r="AX150" s="515">
        <v>441</v>
      </c>
      <c r="AY150" s="516">
        <f t="shared" si="234"/>
        <v>0.86073825503355705</v>
      </c>
      <c r="AZ150" s="517">
        <f t="shared" si="235"/>
        <v>0.86363636363636365</v>
      </c>
      <c r="BA150" s="514">
        <v>471</v>
      </c>
      <c r="BB150" s="515">
        <v>448</v>
      </c>
      <c r="BC150" s="515">
        <v>445</v>
      </c>
      <c r="BD150" s="515">
        <v>397</v>
      </c>
      <c r="BE150" s="515">
        <v>332</v>
      </c>
      <c r="BF150" s="516">
        <f t="shared" si="236"/>
        <v>0.8861607142857143</v>
      </c>
      <c r="BG150" s="517">
        <f t="shared" si="237"/>
        <v>0.89213483146067418</v>
      </c>
      <c r="BH150" s="514">
        <v>425</v>
      </c>
      <c r="BI150" s="515">
        <v>404</v>
      </c>
      <c r="BJ150" s="515">
        <v>404</v>
      </c>
      <c r="BK150" s="515">
        <v>351</v>
      </c>
      <c r="BL150" s="515">
        <v>283</v>
      </c>
      <c r="BM150" s="516">
        <f t="shared" si="238"/>
        <v>0.86881188118811881</v>
      </c>
      <c r="BN150" s="517">
        <f t="shared" si="239"/>
        <v>0.86881188118811881</v>
      </c>
      <c r="BO150" s="514">
        <v>379</v>
      </c>
      <c r="BP150" s="515">
        <v>363</v>
      </c>
      <c r="BQ150" s="515">
        <v>363</v>
      </c>
      <c r="BR150" s="515">
        <v>316</v>
      </c>
      <c r="BS150" s="515">
        <v>276</v>
      </c>
      <c r="BT150" s="516">
        <f t="shared" si="240"/>
        <v>0.87052341597796146</v>
      </c>
      <c r="BU150" s="517">
        <f t="shared" si="241"/>
        <v>0.87052341597796146</v>
      </c>
      <c r="BV150" s="514">
        <v>445</v>
      </c>
      <c r="BW150" s="515">
        <v>423</v>
      </c>
      <c r="BX150" s="515">
        <v>423</v>
      </c>
      <c r="BY150" s="515">
        <v>367</v>
      </c>
      <c r="BZ150" s="515">
        <v>317</v>
      </c>
      <c r="CA150" s="516">
        <f t="shared" si="242"/>
        <v>0.86761229314420807</v>
      </c>
      <c r="CB150" s="517">
        <f t="shared" si="243"/>
        <v>0.86761229314420807</v>
      </c>
      <c r="CC150" s="514">
        <v>343</v>
      </c>
      <c r="CD150" s="515">
        <v>306</v>
      </c>
      <c r="CE150" s="515">
        <v>283</v>
      </c>
      <c r="CF150" s="515">
        <v>271</v>
      </c>
      <c r="CG150" s="515">
        <v>215</v>
      </c>
      <c r="CH150" s="516">
        <f t="shared" si="218"/>
        <v>0.8856209150326797</v>
      </c>
      <c r="CI150" s="517">
        <f t="shared" si="219"/>
        <v>0.95759717314487636</v>
      </c>
      <c r="CJ150" s="514">
        <v>318</v>
      </c>
      <c r="CK150" s="515">
        <v>296</v>
      </c>
      <c r="CL150" s="515">
        <v>294</v>
      </c>
      <c r="CM150" s="515">
        <v>281</v>
      </c>
      <c r="CN150" s="515">
        <v>203</v>
      </c>
      <c r="CO150" s="516">
        <f t="shared" si="220"/>
        <v>0.94932432432432434</v>
      </c>
      <c r="CP150" s="516">
        <f t="shared" si="221"/>
        <v>0.95578231292517002</v>
      </c>
      <c r="CQ150" s="516">
        <v>0.97972972972972971</v>
      </c>
      <c r="CR150" s="517">
        <v>0.98639455782312924</v>
      </c>
      <c r="CS150" s="514">
        <v>388</v>
      </c>
      <c r="CT150" s="515">
        <v>344</v>
      </c>
      <c r="CU150" s="515">
        <v>341</v>
      </c>
      <c r="CV150" s="515">
        <v>287</v>
      </c>
      <c r="CW150" s="515">
        <v>205</v>
      </c>
      <c r="CX150" s="516">
        <f t="shared" si="222"/>
        <v>0.83430232558139539</v>
      </c>
      <c r="CY150" s="516">
        <f t="shared" si="223"/>
        <v>0.84164222873900296</v>
      </c>
      <c r="CZ150" s="516">
        <v>0.96802325581395354</v>
      </c>
      <c r="DA150" s="517">
        <v>0.97653958944281527</v>
      </c>
      <c r="DB150" s="514">
        <v>345</v>
      </c>
      <c r="DC150" s="515">
        <v>302</v>
      </c>
      <c r="DD150" s="515">
        <v>302</v>
      </c>
      <c r="DE150" s="515">
        <v>269</v>
      </c>
      <c r="DF150" s="515">
        <v>200</v>
      </c>
      <c r="DG150" s="516">
        <f t="shared" si="224"/>
        <v>0.89072847682119205</v>
      </c>
      <c r="DH150" s="516">
        <f t="shared" si="225"/>
        <v>0.89072847682119205</v>
      </c>
      <c r="DI150" s="516">
        <v>0.99668874172185429</v>
      </c>
      <c r="DJ150" s="517">
        <v>0.99668874172185429</v>
      </c>
    </row>
    <row r="151" spans="1:114" s="2" customFormat="1" x14ac:dyDescent="0.25">
      <c r="A151" s="565" t="s">
        <v>376</v>
      </c>
      <c r="B151" s="534" t="s">
        <v>387</v>
      </c>
      <c r="C151" s="535" t="s">
        <v>195</v>
      </c>
      <c r="D151" s="514">
        <v>4195</v>
      </c>
      <c r="E151" s="515">
        <v>3980</v>
      </c>
      <c r="F151" s="515">
        <v>3980</v>
      </c>
      <c r="G151" s="515">
        <v>3017</v>
      </c>
      <c r="H151" s="515">
        <v>2127</v>
      </c>
      <c r="I151" s="516">
        <f t="shared" si="214"/>
        <v>0.75804020100502512</v>
      </c>
      <c r="J151" s="517">
        <f t="shared" si="215"/>
        <v>0.75804020100502512</v>
      </c>
      <c r="K151" s="514">
        <v>4158</v>
      </c>
      <c r="L151" s="515">
        <v>3916</v>
      </c>
      <c r="M151" s="515">
        <v>3916</v>
      </c>
      <c r="N151" s="515">
        <v>2449</v>
      </c>
      <c r="O151" s="515">
        <v>1545</v>
      </c>
      <c r="P151" s="516">
        <f t="shared" si="226"/>
        <v>0.62538304392236976</v>
      </c>
      <c r="Q151" s="517">
        <f t="shared" si="227"/>
        <v>0.62538304392236976</v>
      </c>
      <c r="R151" s="514">
        <v>3808</v>
      </c>
      <c r="S151" s="515">
        <v>3568</v>
      </c>
      <c r="T151" s="515">
        <v>3568</v>
      </c>
      <c r="U151" s="515">
        <v>1743</v>
      </c>
      <c r="V151" s="515">
        <v>1627</v>
      </c>
      <c r="W151" s="516">
        <f t="shared" si="212"/>
        <v>0.48850896860986548</v>
      </c>
      <c r="X151" s="517">
        <f t="shared" si="213"/>
        <v>0.48850896860986548</v>
      </c>
      <c r="Y151" s="514">
        <v>3208</v>
      </c>
      <c r="Z151" s="515">
        <v>3091</v>
      </c>
      <c r="AA151" s="515">
        <v>3091</v>
      </c>
      <c r="AB151" s="515">
        <v>1690</v>
      </c>
      <c r="AC151" s="515">
        <v>1559</v>
      </c>
      <c r="AD151" s="516">
        <f t="shared" si="228"/>
        <v>0.54674862504043997</v>
      </c>
      <c r="AE151" s="517">
        <f t="shared" si="229"/>
        <v>0.54674862504043997</v>
      </c>
      <c r="AF151" s="514">
        <v>2386</v>
      </c>
      <c r="AG151" s="515">
        <v>2342</v>
      </c>
      <c r="AH151" s="515">
        <v>2342</v>
      </c>
      <c r="AI151" s="515">
        <v>1872</v>
      </c>
      <c r="AJ151" s="515">
        <v>1173</v>
      </c>
      <c r="AK151" s="516">
        <f t="shared" si="230"/>
        <v>0.79931682322801023</v>
      </c>
      <c r="AL151" s="517">
        <f t="shared" si="231"/>
        <v>0.79931682322801023</v>
      </c>
      <c r="AM151" s="514">
        <v>2077</v>
      </c>
      <c r="AN151" s="515">
        <v>2027</v>
      </c>
      <c r="AO151" s="515">
        <v>1876</v>
      </c>
      <c r="AP151" s="515">
        <v>1363</v>
      </c>
      <c r="AQ151" s="515">
        <v>1218</v>
      </c>
      <c r="AR151" s="516">
        <f t="shared" si="232"/>
        <v>0.6724222989639862</v>
      </c>
      <c r="AS151" s="517">
        <f t="shared" si="233"/>
        <v>0.72654584221748397</v>
      </c>
      <c r="AT151" s="514">
        <v>1665</v>
      </c>
      <c r="AU151" s="515">
        <v>1630</v>
      </c>
      <c r="AV151" s="515">
        <v>1515</v>
      </c>
      <c r="AW151" s="515">
        <v>1199</v>
      </c>
      <c r="AX151" s="515">
        <v>1107</v>
      </c>
      <c r="AY151" s="516">
        <f t="shared" si="234"/>
        <v>0.73558282208588954</v>
      </c>
      <c r="AZ151" s="517">
        <f t="shared" si="235"/>
        <v>0.79141914191419138</v>
      </c>
      <c r="BA151" s="514">
        <v>1396</v>
      </c>
      <c r="BB151" s="515">
        <v>1368</v>
      </c>
      <c r="BC151" s="515">
        <v>1302</v>
      </c>
      <c r="BD151" s="515">
        <v>1066</v>
      </c>
      <c r="BE151" s="515">
        <v>941</v>
      </c>
      <c r="BF151" s="516">
        <f t="shared" si="236"/>
        <v>0.7792397660818714</v>
      </c>
      <c r="BG151" s="517">
        <f t="shared" si="237"/>
        <v>0.81874039938556065</v>
      </c>
      <c r="BH151" s="514">
        <v>1248</v>
      </c>
      <c r="BI151" s="515">
        <v>1231</v>
      </c>
      <c r="BJ151" s="515">
        <v>1180</v>
      </c>
      <c r="BK151" s="515">
        <v>953</v>
      </c>
      <c r="BL151" s="515">
        <v>839</v>
      </c>
      <c r="BM151" s="516">
        <f t="shared" si="238"/>
        <v>0.77416734362307071</v>
      </c>
      <c r="BN151" s="517">
        <f t="shared" si="239"/>
        <v>0.80762711864406778</v>
      </c>
      <c r="BO151" s="514">
        <v>1073</v>
      </c>
      <c r="BP151" s="515">
        <v>1031</v>
      </c>
      <c r="BQ151" s="515">
        <v>986</v>
      </c>
      <c r="BR151" s="515">
        <v>752</v>
      </c>
      <c r="BS151" s="515">
        <v>670</v>
      </c>
      <c r="BT151" s="516">
        <f t="shared" si="240"/>
        <v>0.72938894277400579</v>
      </c>
      <c r="BU151" s="517">
        <f t="shared" si="241"/>
        <v>0.76267748478701824</v>
      </c>
      <c r="BV151" s="514">
        <v>1280</v>
      </c>
      <c r="BW151" s="515">
        <v>1241</v>
      </c>
      <c r="BX151" s="515">
        <v>1194</v>
      </c>
      <c r="BY151" s="515">
        <v>849</v>
      </c>
      <c r="BZ151" s="515">
        <v>774</v>
      </c>
      <c r="CA151" s="516">
        <f t="shared" si="242"/>
        <v>0.68412570507655113</v>
      </c>
      <c r="CB151" s="517">
        <f t="shared" si="243"/>
        <v>0.71105527638190957</v>
      </c>
      <c r="CC151" s="514">
        <v>1730</v>
      </c>
      <c r="CD151" s="515">
        <v>1371</v>
      </c>
      <c r="CE151" s="515">
        <v>1210</v>
      </c>
      <c r="CF151" s="515">
        <v>1210</v>
      </c>
      <c r="CG151" s="515">
        <v>866</v>
      </c>
      <c r="CH151" s="516">
        <f t="shared" si="218"/>
        <v>0.88256746900072935</v>
      </c>
      <c r="CI151" s="517">
        <f t="shared" si="219"/>
        <v>1</v>
      </c>
      <c r="CJ151" s="514">
        <v>1503</v>
      </c>
      <c r="CK151" s="515">
        <v>1172</v>
      </c>
      <c r="CL151" s="515">
        <v>1033</v>
      </c>
      <c r="CM151" s="515">
        <v>1028</v>
      </c>
      <c r="CN151" s="515">
        <v>771</v>
      </c>
      <c r="CO151" s="516">
        <f t="shared" si="220"/>
        <v>0.87713310580204773</v>
      </c>
      <c r="CP151" s="516">
        <f t="shared" si="221"/>
        <v>0.99515972894482096</v>
      </c>
      <c r="CQ151" s="516">
        <v>0.87713310580204773</v>
      </c>
      <c r="CR151" s="517">
        <v>0.99515972894482096</v>
      </c>
      <c r="CS151" s="514">
        <v>1751</v>
      </c>
      <c r="CT151" s="515">
        <v>1302</v>
      </c>
      <c r="CU151" s="515">
        <v>1120</v>
      </c>
      <c r="CV151" s="515">
        <v>919</v>
      </c>
      <c r="CW151" s="515">
        <v>737</v>
      </c>
      <c r="CX151" s="516">
        <f t="shared" si="222"/>
        <v>0.70583717357910902</v>
      </c>
      <c r="CY151" s="516">
        <f t="shared" si="223"/>
        <v>0.82053571428571426</v>
      </c>
      <c r="CZ151" s="516">
        <v>0.85867895545314898</v>
      </c>
      <c r="DA151" s="517">
        <v>0.99821428571428572</v>
      </c>
      <c r="DB151" s="514">
        <v>1866</v>
      </c>
      <c r="DC151" s="515">
        <v>1354</v>
      </c>
      <c r="DD151" s="515">
        <v>1240</v>
      </c>
      <c r="DE151" s="515">
        <v>1002</v>
      </c>
      <c r="DF151" s="515">
        <v>837</v>
      </c>
      <c r="DG151" s="516">
        <f t="shared" si="224"/>
        <v>0.74002954209748895</v>
      </c>
      <c r="DH151" s="516">
        <f t="shared" si="225"/>
        <v>0.8080645161290323</v>
      </c>
      <c r="DI151" s="516">
        <v>0.91506646971935013</v>
      </c>
      <c r="DJ151" s="517">
        <v>0.99919354838709673</v>
      </c>
    </row>
    <row r="152" spans="1:114" s="2" customFormat="1" x14ac:dyDescent="0.25">
      <c r="A152" s="519" t="s">
        <v>376</v>
      </c>
      <c r="B152" s="520" t="s">
        <v>388</v>
      </c>
      <c r="C152" s="521" t="s">
        <v>199</v>
      </c>
      <c r="D152" s="576">
        <v>76</v>
      </c>
      <c r="E152" s="577">
        <v>74</v>
      </c>
      <c r="F152" s="577">
        <v>68</v>
      </c>
      <c r="G152" s="577">
        <v>61</v>
      </c>
      <c r="H152" s="577">
        <v>45</v>
      </c>
      <c r="I152" s="578">
        <f t="shared" si="214"/>
        <v>0.82432432432432434</v>
      </c>
      <c r="J152" s="579">
        <f t="shared" si="215"/>
        <v>0.8970588235294118</v>
      </c>
      <c r="K152" s="576">
        <v>72</v>
      </c>
      <c r="L152" s="577">
        <v>69</v>
      </c>
      <c r="M152" s="577">
        <v>57</v>
      </c>
      <c r="N152" s="577">
        <v>53</v>
      </c>
      <c r="O152" s="577">
        <v>34</v>
      </c>
      <c r="P152" s="578">
        <f t="shared" si="226"/>
        <v>0.76811594202898548</v>
      </c>
      <c r="Q152" s="579">
        <f t="shared" si="227"/>
        <v>0.92982456140350878</v>
      </c>
      <c r="R152" s="576">
        <v>66</v>
      </c>
      <c r="S152" s="577">
        <v>64</v>
      </c>
      <c r="T152" s="577">
        <v>64</v>
      </c>
      <c r="U152" s="577">
        <v>47</v>
      </c>
      <c r="V152" s="577">
        <v>37</v>
      </c>
      <c r="W152" s="578">
        <f t="shared" si="212"/>
        <v>0.734375</v>
      </c>
      <c r="X152" s="579">
        <f t="shared" si="213"/>
        <v>0.734375</v>
      </c>
      <c r="Y152" s="576">
        <v>68</v>
      </c>
      <c r="Z152" s="577">
        <v>66</v>
      </c>
      <c r="AA152" s="577">
        <v>58</v>
      </c>
      <c r="AB152" s="577">
        <v>41</v>
      </c>
      <c r="AC152" s="577">
        <v>37</v>
      </c>
      <c r="AD152" s="578">
        <f t="shared" si="228"/>
        <v>0.62121212121212122</v>
      </c>
      <c r="AE152" s="579">
        <f t="shared" si="229"/>
        <v>0.7068965517241379</v>
      </c>
      <c r="AF152" s="576">
        <v>95</v>
      </c>
      <c r="AG152" s="577">
        <v>90</v>
      </c>
      <c r="AH152" s="577">
        <v>70</v>
      </c>
      <c r="AI152" s="577">
        <v>55</v>
      </c>
      <c r="AJ152" s="577">
        <v>43</v>
      </c>
      <c r="AK152" s="578">
        <f t="shared" si="230"/>
        <v>0.61111111111111116</v>
      </c>
      <c r="AL152" s="579">
        <f t="shared" si="231"/>
        <v>0.7857142857142857</v>
      </c>
      <c r="AM152" s="576">
        <v>94</v>
      </c>
      <c r="AN152" s="577">
        <v>88</v>
      </c>
      <c r="AO152" s="577">
        <v>73</v>
      </c>
      <c r="AP152" s="577">
        <v>52</v>
      </c>
      <c r="AQ152" s="577">
        <v>39</v>
      </c>
      <c r="AR152" s="578">
        <f t="shared" si="232"/>
        <v>0.59090909090909094</v>
      </c>
      <c r="AS152" s="579">
        <f t="shared" si="233"/>
        <v>0.71232876712328763</v>
      </c>
      <c r="AT152" s="576">
        <v>78</v>
      </c>
      <c r="AU152" s="577">
        <v>76</v>
      </c>
      <c r="AV152" s="577">
        <v>60</v>
      </c>
      <c r="AW152" s="577">
        <v>45</v>
      </c>
      <c r="AX152" s="577">
        <v>34</v>
      </c>
      <c r="AY152" s="578">
        <f t="shared" si="234"/>
        <v>0.59210526315789469</v>
      </c>
      <c r="AZ152" s="579">
        <f t="shared" si="235"/>
        <v>0.75</v>
      </c>
      <c r="BA152" s="576">
        <v>68</v>
      </c>
      <c r="BB152" s="577">
        <v>63</v>
      </c>
      <c r="BC152" s="577">
        <v>55</v>
      </c>
      <c r="BD152" s="577">
        <v>42</v>
      </c>
      <c r="BE152" s="577">
        <v>36</v>
      </c>
      <c r="BF152" s="578">
        <f t="shared" si="236"/>
        <v>0.66666666666666663</v>
      </c>
      <c r="BG152" s="579">
        <f t="shared" si="237"/>
        <v>0.76363636363636367</v>
      </c>
      <c r="BH152" s="576">
        <v>40</v>
      </c>
      <c r="BI152" s="577">
        <v>39</v>
      </c>
      <c r="BJ152" s="577">
        <v>38</v>
      </c>
      <c r="BK152" s="577">
        <v>26</v>
      </c>
      <c r="BL152" s="577">
        <v>21</v>
      </c>
      <c r="BM152" s="578">
        <f t="shared" si="238"/>
        <v>0.66666666666666663</v>
      </c>
      <c r="BN152" s="579">
        <f t="shared" si="239"/>
        <v>0.68421052631578949</v>
      </c>
      <c r="BO152" s="576">
        <v>32</v>
      </c>
      <c r="BP152" s="577">
        <v>32</v>
      </c>
      <c r="BQ152" s="577">
        <v>30</v>
      </c>
      <c r="BR152" s="577">
        <v>21</v>
      </c>
      <c r="BS152" s="577">
        <v>14</v>
      </c>
      <c r="BT152" s="578">
        <f t="shared" si="240"/>
        <v>0.65625</v>
      </c>
      <c r="BU152" s="579">
        <f t="shared" si="241"/>
        <v>0.7</v>
      </c>
      <c r="BV152" s="576">
        <v>30</v>
      </c>
      <c r="BW152" s="577">
        <v>28</v>
      </c>
      <c r="BX152" s="577">
        <v>28</v>
      </c>
      <c r="BY152" s="577">
        <v>19</v>
      </c>
      <c r="BZ152" s="577">
        <v>12</v>
      </c>
      <c r="CA152" s="578">
        <f t="shared" si="242"/>
        <v>0.6785714285714286</v>
      </c>
      <c r="CB152" s="579">
        <f t="shared" si="243"/>
        <v>0.6785714285714286</v>
      </c>
      <c r="CC152" s="522" t="s">
        <v>67</v>
      </c>
      <c r="CD152" s="523" t="s">
        <v>67</v>
      </c>
      <c r="CE152" s="523" t="s">
        <v>67</v>
      </c>
      <c r="CF152" s="523" t="s">
        <v>67</v>
      </c>
      <c r="CG152" s="523" t="s">
        <v>67</v>
      </c>
      <c r="CH152" s="524" t="s">
        <v>67</v>
      </c>
      <c r="CI152" s="525" t="s">
        <v>67</v>
      </c>
      <c r="CJ152" s="522" t="s">
        <v>67</v>
      </c>
      <c r="CK152" s="523" t="s">
        <v>67</v>
      </c>
      <c r="CL152" s="523" t="s">
        <v>67</v>
      </c>
      <c r="CM152" s="523" t="s">
        <v>67</v>
      </c>
      <c r="CN152" s="523" t="s">
        <v>67</v>
      </c>
      <c r="CO152" s="524" t="s">
        <v>67</v>
      </c>
      <c r="CP152" s="524" t="s">
        <v>67</v>
      </c>
      <c r="CQ152" s="524" t="s">
        <v>67</v>
      </c>
      <c r="CR152" s="525" t="s">
        <v>67</v>
      </c>
      <c r="CS152" s="522" t="s">
        <v>67</v>
      </c>
      <c r="CT152" s="523" t="s">
        <v>67</v>
      </c>
      <c r="CU152" s="523" t="s">
        <v>67</v>
      </c>
      <c r="CV152" s="523" t="s">
        <v>67</v>
      </c>
      <c r="CW152" s="523" t="s">
        <v>67</v>
      </c>
      <c r="CX152" s="524" t="s">
        <v>67</v>
      </c>
      <c r="CY152" s="524" t="s">
        <v>67</v>
      </c>
      <c r="CZ152" s="524" t="s">
        <v>67</v>
      </c>
      <c r="DA152" s="525" t="s">
        <v>67</v>
      </c>
      <c r="DB152" s="522" t="s">
        <v>67</v>
      </c>
      <c r="DC152" s="523" t="s">
        <v>67</v>
      </c>
      <c r="DD152" s="523" t="s">
        <v>67</v>
      </c>
      <c r="DE152" s="523" t="s">
        <v>67</v>
      </c>
      <c r="DF152" s="523" t="s">
        <v>67</v>
      </c>
      <c r="DG152" s="524" t="s">
        <v>67</v>
      </c>
      <c r="DH152" s="524" t="s">
        <v>67</v>
      </c>
      <c r="DI152" s="524" t="s">
        <v>67</v>
      </c>
      <c r="DJ152" s="525" t="s">
        <v>67</v>
      </c>
    </row>
    <row r="153" spans="1:114" s="2" customFormat="1" x14ac:dyDescent="0.25">
      <c r="A153" s="559" t="s">
        <v>389</v>
      </c>
      <c r="B153" s="497" t="s">
        <v>390</v>
      </c>
      <c r="C153" s="561"/>
      <c r="D153" s="566">
        <v>10684</v>
      </c>
      <c r="E153" s="567">
        <v>9012</v>
      </c>
      <c r="F153" s="567">
        <v>7987</v>
      </c>
      <c r="G153" s="567">
        <v>4708</v>
      </c>
      <c r="H153" s="568">
        <v>3714</v>
      </c>
      <c r="I153" s="569">
        <f t="shared" si="214"/>
        <v>0.52241455836662232</v>
      </c>
      <c r="J153" s="570">
        <f t="shared" si="215"/>
        <v>0.58945786903718544</v>
      </c>
      <c r="K153" s="566">
        <v>10993</v>
      </c>
      <c r="L153" s="567">
        <v>9250</v>
      </c>
      <c r="M153" s="567">
        <v>8324</v>
      </c>
      <c r="N153" s="567">
        <v>4360</v>
      </c>
      <c r="O153" s="568">
        <v>3417</v>
      </c>
      <c r="P153" s="569">
        <f t="shared" si="226"/>
        <v>0.47135135135135137</v>
      </c>
      <c r="Q153" s="570">
        <f t="shared" si="227"/>
        <v>0.52378664103796246</v>
      </c>
      <c r="R153" s="566">
        <v>9206</v>
      </c>
      <c r="S153" s="567">
        <v>7649</v>
      </c>
      <c r="T153" s="567">
        <v>6965</v>
      </c>
      <c r="U153" s="567">
        <v>3740</v>
      </c>
      <c r="V153" s="568">
        <v>3413</v>
      </c>
      <c r="W153" s="569">
        <f t="shared" si="212"/>
        <v>0.48895280428814225</v>
      </c>
      <c r="X153" s="570">
        <f t="shared" si="213"/>
        <v>0.53697056712132085</v>
      </c>
      <c r="Y153" s="566">
        <v>8812</v>
      </c>
      <c r="Z153" s="567">
        <v>7296</v>
      </c>
      <c r="AA153" s="567">
        <v>6702</v>
      </c>
      <c r="AB153" s="567">
        <v>3701</v>
      </c>
      <c r="AC153" s="568">
        <v>3244</v>
      </c>
      <c r="AD153" s="569">
        <f t="shared" si="228"/>
        <v>0.5072642543859649</v>
      </c>
      <c r="AE153" s="570">
        <f t="shared" si="229"/>
        <v>0.55222321695016408</v>
      </c>
      <c r="AF153" s="566">
        <v>8602</v>
      </c>
      <c r="AG153" s="567">
        <v>6942</v>
      </c>
      <c r="AH153" s="567">
        <v>6555</v>
      </c>
      <c r="AI153" s="567">
        <v>3620</v>
      </c>
      <c r="AJ153" s="568">
        <v>3093</v>
      </c>
      <c r="AK153" s="569">
        <f t="shared" si="230"/>
        <v>0.52146355517142029</v>
      </c>
      <c r="AL153" s="570">
        <f t="shared" si="231"/>
        <v>0.55225019069412662</v>
      </c>
      <c r="AM153" s="566">
        <v>7536</v>
      </c>
      <c r="AN153" s="567">
        <v>6108</v>
      </c>
      <c r="AO153" s="567">
        <v>5803</v>
      </c>
      <c r="AP153" s="567">
        <v>3369</v>
      </c>
      <c r="AQ153" s="568">
        <v>2946</v>
      </c>
      <c r="AR153" s="569">
        <f t="shared" si="232"/>
        <v>0.55157170923379173</v>
      </c>
      <c r="AS153" s="570">
        <f t="shared" si="233"/>
        <v>0.58056177839048773</v>
      </c>
      <c r="AT153" s="566">
        <v>6859</v>
      </c>
      <c r="AU153" s="567">
        <v>5564</v>
      </c>
      <c r="AV153" s="567">
        <v>5186</v>
      </c>
      <c r="AW153" s="567">
        <v>3058</v>
      </c>
      <c r="AX153" s="568">
        <v>2754</v>
      </c>
      <c r="AY153" s="569">
        <f t="shared" si="234"/>
        <v>0.54960460100647013</v>
      </c>
      <c r="AZ153" s="570">
        <f t="shared" si="235"/>
        <v>0.58966448129579641</v>
      </c>
      <c r="BA153" s="566">
        <v>6480</v>
      </c>
      <c r="BB153" s="567">
        <v>5282</v>
      </c>
      <c r="BC153" s="567">
        <v>4972</v>
      </c>
      <c r="BD153" s="567">
        <v>3123</v>
      </c>
      <c r="BE153" s="568">
        <v>2771</v>
      </c>
      <c r="BF153" s="569">
        <f t="shared" si="236"/>
        <v>0.59125331313896257</v>
      </c>
      <c r="BG153" s="570">
        <f t="shared" si="237"/>
        <v>0.6281174577634755</v>
      </c>
      <c r="BH153" s="566">
        <v>6188</v>
      </c>
      <c r="BI153" s="567">
        <v>5037</v>
      </c>
      <c r="BJ153" s="567">
        <v>4870</v>
      </c>
      <c r="BK153" s="567">
        <v>3008</v>
      </c>
      <c r="BL153" s="568">
        <v>2733</v>
      </c>
      <c r="BM153" s="569">
        <f t="shared" si="238"/>
        <v>0.59718086162398254</v>
      </c>
      <c r="BN153" s="570">
        <f t="shared" si="239"/>
        <v>0.61765913757700208</v>
      </c>
      <c r="BO153" s="566">
        <v>6080</v>
      </c>
      <c r="BP153" s="567">
        <v>5026</v>
      </c>
      <c r="BQ153" s="567">
        <v>4882</v>
      </c>
      <c r="BR153" s="567">
        <v>2944</v>
      </c>
      <c r="BS153" s="568">
        <v>2648</v>
      </c>
      <c r="BT153" s="569">
        <f t="shared" si="240"/>
        <v>0.58575407879029051</v>
      </c>
      <c r="BU153" s="570">
        <f t="shared" si="241"/>
        <v>0.60303154444899632</v>
      </c>
      <c r="BV153" s="566">
        <v>7528</v>
      </c>
      <c r="BW153" s="567">
        <v>6087</v>
      </c>
      <c r="BX153" s="567">
        <v>5920</v>
      </c>
      <c r="BY153" s="567">
        <v>3640</v>
      </c>
      <c r="BZ153" s="568">
        <v>3169</v>
      </c>
      <c r="CA153" s="569">
        <f t="shared" si="242"/>
        <v>0.5979957286019385</v>
      </c>
      <c r="CB153" s="570">
        <f t="shared" si="243"/>
        <v>0.61486486486486491</v>
      </c>
      <c r="CC153" s="566">
        <v>7096</v>
      </c>
      <c r="CD153" s="567">
        <v>5770</v>
      </c>
      <c r="CE153" s="567">
        <v>5561</v>
      </c>
      <c r="CF153" s="567">
        <v>3964</v>
      </c>
      <c r="CG153" s="568">
        <v>3077</v>
      </c>
      <c r="CH153" s="569">
        <f t="shared" si="218"/>
        <v>0.68700173310225299</v>
      </c>
      <c r="CI153" s="570">
        <f t="shared" si="219"/>
        <v>0.7128214349937062</v>
      </c>
      <c r="CJ153" s="566">
        <v>7671</v>
      </c>
      <c r="CK153" s="567">
        <v>6217</v>
      </c>
      <c r="CL153" s="567">
        <v>5997</v>
      </c>
      <c r="CM153" s="567">
        <v>4198</v>
      </c>
      <c r="CN153" s="568">
        <v>3271</v>
      </c>
      <c r="CO153" s="569">
        <f t="shared" ref="CO153:CO159" si="244">CM153/CK153</f>
        <v>0.67524529515843656</v>
      </c>
      <c r="CP153" s="677">
        <f t="shared" ref="CP153:CP159" si="245">CM153/CL153</f>
        <v>0.70001667500416875</v>
      </c>
      <c r="CQ153" s="569">
        <v>0.67524529515843656</v>
      </c>
      <c r="CR153" s="570">
        <v>0.70001667500416875</v>
      </c>
      <c r="CS153" s="566">
        <v>7995</v>
      </c>
      <c r="CT153" s="567">
        <v>6249</v>
      </c>
      <c r="CU153" s="567">
        <v>5995</v>
      </c>
      <c r="CV153" s="567">
        <v>3184</v>
      </c>
      <c r="CW153" s="568">
        <v>2848</v>
      </c>
      <c r="CX153" s="569">
        <f t="shared" ref="CX153:CX159" si="246">CV153/CT153</f>
        <v>0.50952152344375101</v>
      </c>
      <c r="CY153" s="677">
        <f t="shared" ref="CY153:CY159" si="247">CV153/CU153</f>
        <v>0.53110925771476225</v>
      </c>
      <c r="CZ153" s="569">
        <v>0.50952152344375101</v>
      </c>
      <c r="DA153" s="570">
        <v>0.53110925771476225</v>
      </c>
      <c r="DB153" s="566">
        <v>7975</v>
      </c>
      <c r="DC153" s="567">
        <v>6100</v>
      </c>
      <c r="DD153" s="567">
        <v>5924</v>
      </c>
      <c r="DE153" s="567">
        <v>3135</v>
      </c>
      <c r="DF153" s="568">
        <v>2824</v>
      </c>
      <c r="DG153" s="569">
        <f t="shared" ref="DG153:DG159" si="248">DE153/DC153</f>
        <v>0.51393442622950825</v>
      </c>
      <c r="DH153" s="677">
        <f t="shared" ref="DH153:DH159" si="249">DE153/DD153</f>
        <v>0.52920324105334238</v>
      </c>
      <c r="DI153" s="569">
        <v>0.51393442622950825</v>
      </c>
      <c r="DJ153" s="570">
        <v>0.52920324105334238</v>
      </c>
    </row>
    <row r="154" spans="1:114" s="2" customFormat="1" x14ac:dyDescent="0.25">
      <c r="A154" s="562" t="s">
        <v>389</v>
      </c>
      <c r="B154" s="505" t="s">
        <v>391</v>
      </c>
      <c r="C154" s="564" t="s">
        <v>392</v>
      </c>
      <c r="D154" s="507">
        <v>1757</v>
      </c>
      <c r="E154" s="508">
        <v>1714</v>
      </c>
      <c r="F154" s="508">
        <v>1391</v>
      </c>
      <c r="G154" s="508">
        <v>1369</v>
      </c>
      <c r="H154" s="508">
        <v>1038</v>
      </c>
      <c r="I154" s="509">
        <f t="shared" si="214"/>
        <v>0.79871645274212366</v>
      </c>
      <c r="J154" s="510">
        <f t="shared" si="215"/>
        <v>0.98418404025880657</v>
      </c>
      <c r="K154" s="507">
        <v>1212</v>
      </c>
      <c r="L154" s="508">
        <v>1200</v>
      </c>
      <c r="M154" s="508">
        <v>1000</v>
      </c>
      <c r="N154" s="508">
        <v>884</v>
      </c>
      <c r="O154" s="508">
        <v>640</v>
      </c>
      <c r="P154" s="509">
        <f t="shared" si="226"/>
        <v>0.73666666666666669</v>
      </c>
      <c r="Q154" s="510">
        <f t="shared" si="227"/>
        <v>0.88400000000000001</v>
      </c>
      <c r="R154" s="507">
        <v>838</v>
      </c>
      <c r="S154" s="508">
        <v>832</v>
      </c>
      <c r="T154" s="508">
        <v>832</v>
      </c>
      <c r="U154" s="508">
        <v>601</v>
      </c>
      <c r="V154" s="508">
        <v>440</v>
      </c>
      <c r="W154" s="509">
        <f t="shared" si="212"/>
        <v>0.72235576923076927</v>
      </c>
      <c r="X154" s="510">
        <f t="shared" si="213"/>
        <v>0.72235576923076927</v>
      </c>
      <c r="Y154" s="507">
        <v>992</v>
      </c>
      <c r="Z154" s="508">
        <v>964</v>
      </c>
      <c r="AA154" s="508">
        <v>964</v>
      </c>
      <c r="AB154" s="508">
        <v>800</v>
      </c>
      <c r="AC154" s="508">
        <v>628</v>
      </c>
      <c r="AD154" s="509">
        <f t="shared" si="228"/>
        <v>0.82987551867219922</v>
      </c>
      <c r="AE154" s="510">
        <f t="shared" si="229"/>
        <v>0.82987551867219922</v>
      </c>
      <c r="AF154" s="507">
        <v>1028</v>
      </c>
      <c r="AG154" s="508">
        <v>1001</v>
      </c>
      <c r="AH154" s="508">
        <v>1001</v>
      </c>
      <c r="AI154" s="508">
        <v>845</v>
      </c>
      <c r="AJ154" s="508">
        <v>651</v>
      </c>
      <c r="AK154" s="509">
        <f t="shared" si="230"/>
        <v>0.8441558441558441</v>
      </c>
      <c r="AL154" s="510">
        <f t="shared" si="231"/>
        <v>0.8441558441558441</v>
      </c>
      <c r="AM154" s="507">
        <v>1064</v>
      </c>
      <c r="AN154" s="508">
        <v>1035</v>
      </c>
      <c r="AO154" s="508">
        <v>1035</v>
      </c>
      <c r="AP154" s="508">
        <v>920</v>
      </c>
      <c r="AQ154" s="508">
        <v>751</v>
      </c>
      <c r="AR154" s="509">
        <f t="shared" si="232"/>
        <v>0.88888888888888884</v>
      </c>
      <c r="AS154" s="510">
        <f t="shared" si="233"/>
        <v>0.88888888888888884</v>
      </c>
      <c r="AT154" s="507">
        <v>1124</v>
      </c>
      <c r="AU154" s="508">
        <v>1082</v>
      </c>
      <c r="AV154" s="508">
        <v>1082</v>
      </c>
      <c r="AW154" s="508">
        <v>943</v>
      </c>
      <c r="AX154" s="508">
        <v>785</v>
      </c>
      <c r="AY154" s="509">
        <f t="shared" si="234"/>
        <v>0.8715341959334566</v>
      </c>
      <c r="AZ154" s="510">
        <f t="shared" si="235"/>
        <v>0.8715341959334566</v>
      </c>
      <c r="BA154" s="507">
        <v>1036</v>
      </c>
      <c r="BB154" s="508">
        <v>1002</v>
      </c>
      <c r="BC154" s="508">
        <v>1002</v>
      </c>
      <c r="BD154" s="508">
        <v>858</v>
      </c>
      <c r="BE154" s="508">
        <v>675</v>
      </c>
      <c r="BF154" s="509">
        <f t="shared" si="236"/>
        <v>0.85628742514970058</v>
      </c>
      <c r="BG154" s="510">
        <f t="shared" si="237"/>
        <v>0.85628742514970058</v>
      </c>
      <c r="BH154" s="507">
        <v>1093</v>
      </c>
      <c r="BI154" s="508">
        <v>972</v>
      </c>
      <c r="BJ154" s="508">
        <v>972</v>
      </c>
      <c r="BK154" s="508">
        <v>779</v>
      </c>
      <c r="BL154" s="508">
        <v>616</v>
      </c>
      <c r="BM154" s="509">
        <f t="shared" si="238"/>
        <v>0.80144032921810704</v>
      </c>
      <c r="BN154" s="510">
        <f t="shared" si="239"/>
        <v>0.80144032921810704</v>
      </c>
      <c r="BO154" s="507">
        <v>1118</v>
      </c>
      <c r="BP154" s="508">
        <v>1026</v>
      </c>
      <c r="BQ154" s="508">
        <v>1026</v>
      </c>
      <c r="BR154" s="508">
        <v>796</v>
      </c>
      <c r="BS154" s="508">
        <v>648</v>
      </c>
      <c r="BT154" s="509">
        <f t="shared" si="240"/>
        <v>0.77582846003898631</v>
      </c>
      <c r="BU154" s="510">
        <f t="shared" si="241"/>
        <v>0.77582846003898631</v>
      </c>
      <c r="BV154" s="507">
        <v>1371</v>
      </c>
      <c r="BW154" s="508">
        <v>1234</v>
      </c>
      <c r="BX154" s="508">
        <v>1234</v>
      </c>
      <c r="BY154" s="508">
        <v>935</v>
      </c>
      <c r="BZ154" s="508">
        <v>768</v>
      </c>
      <c r="CA154" s="509">
        <f t="shared" si="242"/>
        <v>0.75769854132901138</v>
      </c>
      <c r="CB154" s="510">
        <f t="shared" si="243"/>
        <v>0.75769854132901138</v>
      </c>
      <c r="CC154" s="507">
        <v>1182</v>
      </c>
      <c r="CD154" s="508">
        <v>1084</v>
      </c>
      <c r="CE154" s="508">
        <v>1084</v>
      </c>
      <c r="CF154" s="508">
        <v>1051</v>
      </c>
      <c r="CG154" s="508">
        <v>724</v>
      </c>
      <c r="CH154" s="509">
        <f t="shared" si="218"/>
        <v>0.96955719557195574</v>
      </c>
      <c r="CI154" s="510">
        <f t="shared" si="219"/>
        <v>0.96955719557195574</v>
      </c>
      <c r="CJ154" s="507">
        <v>1322</v>
      </c>
      <c r="CK154" s="508">
        <v>1199</v>
      </c>
      <c r="CL154" s="508">
        <v>1199</v>
      </c>
      <c r="CM154" s="508">
        <v>1158</v>
      </c>
      <c r="CN154" s="508">
        <v>792</v>
      </c>
      <c r="CO154" s="509">
        <f t="shared" si="244"/>
        <v>0.96580483736447043</v>
      </c>
      <c r="CP154" s="509">
        <f t="shared" si="245"/>
        <v>0.96580483736447043</v>
      </c>
      <c r="CQ154" s="509">
        <v>0.96580483736447043</v>
      </c>
      <c r="CR154" s="510">
        <v>0.96580483736447043</v>
      </c>
      <c r="CS154" s="507">
        <v>1341</v>
      </c>
      <c r="CT154" s="508">
        <v>1186</v>
      </c>
      <c r="CU154" s="508">
        <v>1186</v>
      </c>
      <c r="CV154" s="508">
        <v>830</v>
      </c>
      <c r="CW154" s="508">
        <v>700</v>
      </c>
      <c r="CX154" s="509">
        <f t="shared" si="246"/>
        <v>0.6998313659359191</v>
      </c>
      <c r="CY154" s="509">
        <f t="shared" si="247"/>
        <v>0.6998313659359191</v>
      </c>
      <c r="CZ154" s="509">
        <v>0.6998313659359191</v>
      </c>
      <c r="DA154" s="510">
        <v>0.6998313659359191</v>
      </c>
      <c r="DB154" s="507">
        <v>1225</v>
      </c>
      <c r="DC154" s="508">
        <v>1074</v>
      </c>
      <c r="DD154" s="508">
        <v>1074</v>
      </c>
      <c r="DE154" s="508">
        <v>760</v>
      </c>
      <c r="DF154" s="508">
        <v>615</v>
      </c>
      <c r="DG154" s="509">
        <f t="shared" si="248"/>
        <v>0.707635009310987</v>
      </c>
      <c r="DH154" s="509">
        <f t="shared" si="249"/>
        <v>0.707635009310987</v>
      </c>
      <c r="DI154" s="509">
        <v>0.707635009310987</v>
      </c>
      <c r="DJ154" s="510">
        <v>0.707635009310987</v>
      </c>
    </row>
    <row r="155" spans="1:114" s="2" customFormat="1" x14ac:dyDescent="0.25">
      <c r="A155" s="511" t="s">
        <v>389</v>
      </c>
      <c r="B155" s="512" t="s">
        <v>393</v>
      </c>
      <c r="C155" s="513" t="s">
        <v>394</v>
      </c>
      <c r="D155" s="514">
        <v>3174</v>
      </c>
      <c r="E155" s="515">
        <v>2692</v>
      </c>
      <c r="F155" s="515">
        <v>2475</v>
      </c>
      <c r="G155" s="515">
        <v>1203</v>
      </c>
      <c r="H155" s="515">
        <v>809</v>
      </c>
      <c r="I155" s="516">
        <f t="shared" si="214"/>
        <v>0.44687964338781577</v>
      </c>
      <c r="J155" s="517">
        <f t="shared" si="215"/>
        <v>0.48606060606060608</v>
      </c>
      <c r="K155" s="514">
        <v>2721</v>
      </c>
      <c r="L155" s="515">
        <v>2361</v>
      </c>
      <c r="M155" s="515">
        <v>2134</v>
      </c>
      <c r="N155" s="515">
        <v>1189</v>
      </c>
      <c r="O155" s="515">
        <v>822</v>
      </c>
      <c r="P155" s="516">
        <f t="shared" si="226"/>
        <v>0.5036001694197374</v>
      </c>
      <c r="Q155" s="517">
        <f t="shared" si="227"/>
        <v>0.55716963448922208</v>
      </c>
      <c r="R155" s="514">
        <v>2437</v>
      </c>
      <c r="S155" s="515">
        <v>2056</v>
      </c>
      <c r="T155" s="515">
        <v>1855</v>
      </c>
      <c r="U155" s="515">
        <v>818</v>
      </c>
      <c r="V155" s="515">
        <v>785</v>
      </c>
      <c r="W155" s="516">
        <f t="shared" si="212"/>
        <v>0.3978599221789883</v>
      </c>
      <c r="X155" s="517">
        <f t="shared" si="213"/>
        <v>0.44097035040431265</v>
      </c>
      <c r="Y155" s="514">
        <v>2258</v>
      </c>
      <c r="Z155" s="515">
        <v>1849</v>
      </c>
      <c r="AA155" s="515">
        <v>1701</v>
      </c>
      <c r="AB155" s="515">
        <v>704</v>
      </c>
      <c r="AC155" s="515">
        <v>645</v>
      </c>
      <c r="AD155" s="516">
        <f t="shared" si="228"/>
        <v>0.38074634937804219</v>
      </c>
      <c r="AE155" s="517">
        <f t="shared" si="229"/>
        <v>0.41387419165196943</v>
      </c>
      <c r="AF155" s="514">
        <v>1797</v>
      </c>
      <c r="AG155" s="515">
        <v>1490</v>
      </c>
      <c r="AH155" s="515">
        <v>1333</v>
      </c>
      <c r="AI155" s="515">
        <v>621</v>
      </c>
      <c r="AJ155" s="515">
        <v>569</v>
      </c>
      <c r="AK155" s="516">
        <f t="shared" si="230"/>
        <v>0.41677852348993288</v>
      </c>
      <c r="AL155" s="517">
        <f t="shared" si="231"/>
        <v>0.46586646661665415</v>
      </c>
      <c r="AM155" s="514">
        <v>1490</v>
      </c>
      <c r="AN155" s="515">
        <v>1205</v>
      </c>
      <c r="AO155" s="515">
        <v>1062</v>
      </c>
      <c r="AP155" s="515">
        <v>521</v>
      </c>
      <c r="AQ155" s="515">
        <v>503</v>
      </c>
      <c r="AR155" s="516">
        <f t="shared" si="232"/>
        <v>0.43236514522821579</v>
      </c>
      <c r="AS155" s="517">
        <f t="shared" si="233"/>
        <v>0.49058380414312619</v>
      </c>
      <c r="AT155" s="514">
        <v>1269</v>
      </c>
      <c r="AU155" s="515">
        <v>1034</v>
      </c>
      <c r="AV155" s="515">
        <v>901</v>
      </c>
      <c r="AW155" s="515">
        <v>439</v>
      </c>
      <c r="AX155" s="515">
        <v>421</v>
      </c>
      <c r="AY155" s="516">
        <f t="shared" si="234"/>
        <v>0.42456479690522242</v>
      </c>
      <c r="AZ155" s="517">
        <f t="shared" si="235"/>
        <v>0.48723640399556051</v>
      </c>
      <c r="BA155" s="514">
        <v>1224</v>
      </c>
      <c r="BB155" s="515">
        <v>986</v>
      </c>
      <c r="BC155" s="515">
        <v>917</v>
      </c>
      <c r="BD155" s="515">
        <v>478</v>
      </c>
      <c r="BE155" s="515">
        <v>449</v>
      </c>
      <c r="BF155" s="516">
        <f t="shared" si="236"/>
        <v>0.48478701825557807</v>
      </c>
      <c r="BG155" s="517">
        <f t="shared" si="237"/>
        <v>0.52126499454743724</v>
      </c>
      <c r="BH155" s="514">
        <v>1132</v>
      </c>
      <c r="BI155" s="515">
        <v>985</v>
      </c>
      <c r="BJ155" s="515">
        <v>985</v>
      </c>
      <c r="BK155" s="515">
        <v>539</v>
      </c>
      <c r="BL155" s="515">
        <v>519</v>
      </c>
      <c r="BM155" s="516">
        <f t="shared" si="238"/>
        <v>0.54720812182741119</v>
      </c>
      <c r="BN155" s="517">
        <f t="shared" si="239"/>
        <v>0.54720812182741119</v>
      </c>
      <c r="BO155" s="514">
        <v>1162</v>
      </c>
      <c r="BP155" s="515">
        <v>981</v>
      </c>
      <c r="BQ155" s="515">
        <v>981</v>
      </c>
      <c r="BR155" s="515">
        <v>460</v>
      </c>
      <c r="BS155" s="515">
        <v>445</v>
      </c>
      <c r="BT155" s="516">
        <f t="shared" si="240"/>
        <v>0.4689092762487258</v>
      </c>
      <c r="BU155" s="517">
        <f t="shared" si="241"/>
        <v>0.4689092762487258</v>
      </c>
      <c r="BV155" s="514">
        <v>1351</v>
      </c>
      <c r="BW155" s="515">
        <v>1149</v>
      </c>
      <c r="BX155" s="515">
        <v>1149</v>
      </c>
      <c r="BY155" s="515">
        <v>543</v>
      </c>
      <c r="BZ155" s="515">
        <v>525</v>
      </c>
      <c r="CA155" s="516">
        <f t="shared" si="242"/>
        <v>0.47258485639686681</v>
      </c>
      <c r="CB155" s="517">
        <f t="shared" si="243"/>
        <v>0.47258485639686681</v>
      </c>
      <c r="CC155" s="514">
        <v>1289</v>
      </c>
      <c r="CD155" s="515">
        <v>1044</v>
      </c>
      <c r="CE155" s="515">
        <v>1044</v>
      </c>
      <c r="CF155" s="515">
        <v>474</v>
      </c>
      <c r="CG155" s="515">
        <v>458</v>
      </c>
      <c r="CH155" s="516">
        <f t="shared" si="218"/>
        <v>0.45402298850574713</v>
      </c>
      <c r="CI155" s="517">
        <f t="shared" si="219"/>
        <v>0.45402298850574713</v>
      </c>
      <c r="CJ155" s="514">
        <v>1443</v>
      </c>
      <c r="CK155" s="515">
        <v>1283</v>
      </c>
      <c r="CL155" s="515">
        <v>1283</v>
      </c>
      <c r="CM155" s="515">
        <v>744</v>
      </c>
      <c r="CN155" s="515">
        <v>744</v>
      </c>
      <c r="CO155" s="516">
        <f t="shared" si="244"/>
        <v>0.57989088074824635</v>
      </c>
      <c r="CP155" s="516">
        <f t="shared" si="245"/>
        <v>0.57989088074824635</v>
      </c>
      <c r="CQ155" s="516">
        <v>0.57989088074824635</v>
      </c>
      <c r="CR155" s="517">
        <v>0.57989088074824635</v>
      </c>
      <c r="CS155" s="514">
        <v>1567</v>
      </c>
      <c r="CT155" s="515">
        <v>1352</v>
      </c>
      <c r="CU155" s="515">
        <v>1352</v>
      </c>
      <c r="CV155" s="515">
        <v>516</v>
      </c>
      <c r="CW155" s="515">
        <v>515</v>
      </c>
      <c r="CX155" s="516">
        <f t="shared" si="246"/>
        <v>0.38165680473372782</v>
      </c>
      <c r="CY155" s="516">
        <f t="shared" si="247"/>
        <v>0.38165680473372782</v>
      </c>
      <c r="CZ155" s="516">
        <v>0.38165680473372782</v>
      </c>
      <c r="DA155" s="517">
        <v>0.38165680473372782</v>
      </c>
      <c r="DB155" s="514">
        <v>1705</v>
      </c>
      <c r="DC155" s="515">
        <v>1417</v>
      </c>
      <c r="DD155" s="515">
        <v>1417</v>
      </c>
      <c r="DE155" s="515">
        <v>540</v>
      </c>
      <c r="DF155" s="515">
        <v>540</v>
      </c>
      <c r="DG155" s="516">
        <f t="shared" si="248"/>
        <v>0.38108680310515175</v>
      </c>
      <c r="DH155" s="516">
        <f t="shared" si="249"/>
        <v>0.38108680310515175</v>
      </c>
      <c r="DI155" s="516">
        <v>0.38108680310515175</v>
      </c>
      <c r="DJ155" s="517">
        <v>0.38108680310515175</v>
      </c>
    </row>
    <row r="156" spans="1:114" s="2" customFormat="1" x14ac:dyDescent="0.25">
      <c r="A156" s="511" t="s">
        <v>389</v>
      </c>
      <c r="B156" s="512" t="s">
        <v>395</v>
      </c>
      <c r="C156" s="513" t="s">
        <v>396</v>
      </c>
      <c r="D156" s="514">
        <v>1661</v>
      </c>
      <c r="E156" s="515">
        <v>1626</v>
      </c>
      <c r="F156" s="515">
        <v>1461</v>
      </c>
      <c r="G156" s="515">
        <v>321</v>
      </c>
      <c r="H156" s="515">
        <v>260</v>
      </c>
      <c r="I156" s="516">
        <f t="shared" si="214"/>
        <v>0.19741697416974169</v>
      </c>
      <c r="J156" s="517">
        <f t="shared" si="215"/>
        <v>0.21971252566735114</v>
      </c>
      <c r="K156" s="514">
        <v>1538</v>
      </c>
      <c r="L156" s="515">
        <v>1510</v>
      </c>
      <c r="M156" s="515">
        <v>1365</v>
      </c>
      <c r="N156" s="515">
        <v>290</v>
      </c>
      <c r="O156" s="515">
        <v>231</v>
      </c>
      <c r="P156" s="516">
        <f t="shared" si="226"/>
        <v>0.19205298013245034</v>
      </c>
      <c r="Q156" s="517">
        <f t="shared" si="227"/>
        <v>0.21245421245421245</v>
      </c>
      <c r="R156" s="514">
        <v>1289</v>
      </c>
      <c r="S156" s="515">
        <v>1264</v>
      </c>
      <c r="T156" s="515">
        <v>1018</v>
      </c>
      <c r="U156" s="515">
        <v>246</v>
      </c>
      <c r="V156" s="515">
        <v>244</v>
      </c>
      <c r="W156" s="516">
        <f t="shared" si="212"/>
        <v>0.19462025316455697</v>
      </c>
      <c r="X156" s="517">
        <f t="shared" si="213"/>
        <v>0.24165029469548133</v>
      </c>
      <c r="Y156" s="514">
        <v>1181</v>
      </c>
      <c r="Z156" s="515">
        <v>1152</v>
      </c>
      <c r="AA156" s="515">
        <v>944</v>
      </c>
      <c r="AB156" s="515">
        <v>203</v>
      </c>
      <c r="AC156" s="515">
        <v>200</v>
      </c>
      <c r="AD156" s="516">
        <f t="shared" si="228"/>
        <v>0.17621527777777779</v>
      </c>
      <c r="AE156" s="517">
        <f t="shared" si="229"/>
        <v>0.21504237288135594</v>
      </c>
      <c r="AF156" s="514">
        <v>1006</v>
      </c>
      <c r="AG156" s="515">
        <v>978</v>
      </c>
      <c r="AH156" s="515">
        <v>809</v>
      </c>
      <c r="AI156" s="515">
        <v>198</v>
      </c>
      <c r="AJ156" s="515">
        <v>181</v>
      </c>
      <c r="AK156" s="516">
        <f t="shared" si="230"/>
        <v>0.20245398773006135</v>
      </c>
      <c r="AL156" s="517">
        <f t="shared" si="231"/>
        <v>0.24474660074165636</v>
      </c>
      <c r="AM156" s="514">
        <v>1075</v>
      </c>
      <c r="AN156" s="515">
        <v>1047</v>
      </c>
      <c r="AO156" s="515">
        <v>854</v>
      </c>
      <c r="AP156" s="515">
        <v>156</v>
      </c>
      <c r="AQ156" s="515">
        <v>154</v>
      </c>
      <c r="AR156" s="516">
        <f t="shared" si="232"/>
        <v>0.14899713467048711</v>
      </c>
      <c r="AS156" s="517">
        <f t="shared" si="233"/>
        <v>0.18266978922716628</v>
      </c>
      <c r="AT156" s="514">
        <v>1011</v>
      </c>
      <c r="AU156" s="515">
        <v>987</v>
      </c>
      <c r="AV156" s="515">
        <v>800</v>
      </c>
      <c r="AW156" s="515">
        <v>173</v>
      </c>
      <c r="AX156" s="515">
        <v>173</v>
      </c>
      <c r="AY156" s="516">
        <f t="shared" si="234"/>
        <v>0.17527862208713271</v>
      </c>
      <c r="AZ156" s="517">
        <f t="shared" si="235"/>
        <v>0.21625</v>
      </c>
      <c r="BA156" s="514">
        <v>970</v>
      </c>
      <c r="BB156" s="515">
        <v>948</v>
      </c>
      <c r="BC156" s="515">
        <v>774</v>
      </c>
      <c r="BD156" s="515">
        <v>197</v>
      </c>
      <c r="BE156" s="515">
        <v>196</v>
      </c>
      <c r="BF156" s="516">
        <f t="shared" si="236"/>
        <v>0.20780590717299577</v>
      </c>
      <c r="BG156" s="517">
        <f t="shared" si="237"/>
        <v>0.25452196382428943</v>
      </c>
      <c r="BH156" s="514">
        <v>982</v>
      </c>
      <c r="BI156" s="515">
        <v>957</v>
      </c>
      <c r="BJ156" s="515">
        <v>767</v>
      </c>
      <c r="BK156" s="515">
        <v>199</v>
      </c>
      <c r="BL156" s="515">
        <v>199</v>
      </c>
      <c r="BM156" s="516">
        <f t="shared" si="238"/>
        <v>0.20794148380355276</v>
      </c>
      <c r="BN156" s="517">
        <f t="shared" si="239"/>
        <v>0.25945241199478486</v>
      </c>
      <c r="BO156" s="514">
        <v>918</v>
      </c>
      <c r="BP156" s="515">
        <v>901</v>
      </c>
      <c r="BQ156" s="515">
        <v>741</v>
      </c>
      <c r="BR156" s="515">
        <v>195</v>
      </c>
      <c r="BS156" s="515">
        <v>194</v>
      </c>
      <c r="BT156" s="516">
        <f t="shared" si="240"/>
        <v>0.21642619311875694</v>
      </c>
      <c r="BU156" s="517">
        <f t="shared" si="241"/>
        <v>0.26315789473684209</v>
      </c>
      <c r="BV156" s="514">
        <v>1137</v>
      </c>
      <c r="BW156" s="515">
        <v>1098</v>
      </c>
      <c r="BX156" s="515">
        <v>883</v>
      </c>
      <c r="BY156" s="515">
        <v>224</v>
      </c>
      <c r="BZ156" s="515">
        <v>224</v>
      </c>
      <c r="CA156" s="516">
        <f t="shared" si="242"/>
        <v>0.2040072859744991</v>
      </c>
      <c r="CB156" s="517">
        <f t="shared" si="243"/>
        <v>0.25368063420158549</v>
      </c>
      <c r="CC156" s="514">
        <v>1100</v>
      </c>
      <c r="CD156" s="515">
        <v>1068</v>
      </c>
      <c r="CE156" s="515">
        <v>801</v>
      </c>
      <c r="CF156" s="515">
        <v>203</v>
      </c>
      <c r="CG156" s="515">
        <v>203</v>
      </c>
      <c r="CH156" s="516">
        <f t="shared" si="218"/>
        <v>0.19007490636704119</v>
      </c>
      <c r="CI156" s="517">
        <f t="shared" si="219"/>
        <v>0.25343320848938827</v>
      </c>
      <c r="CJ156" s="514">
        <v>1214</v>
      </c>
      <c r="CK156" s="515">
        <v>1166</v>
      </c>
      <c r="CL156" s="515">
        <v>875</v>
      </c>
      <c r="CM156" s="515">
        <v>201</v>
      </c>
      <c r="CN156" s="515">
        <v>182</v>
      </c>
      <c r="CO156" s="516">
        <f t="shared" si="244"/>
        <v>0.17238421955403088</v>
      </c>
      <c r="CP156" s="516">
        <f t="shared" si="245"/>
        <v>0.2297142857142857</v>
      </c>
      <c r="CQ156" s="516">
        <v>0.17238421955403088</v>
      </c>
      <c r="CR156" s="517">
        <v>0.2297142857142857</v>
      </c>
      <c r="CS156" s="514">
        <v>1042</v>
      </c>
      <c r="CT156" s="515">
        <v>1022</v>
      </c>
      <c r="CU156" s="515">
        <v>804</v>
      </c>
      <c r="CV156" s="515">
        <v>175</v>
      </c>
      <c r="CW156" s="515">
        <v>174</v>
      </c>
      <c r="CX156" s="516">
        <f t="shared" si="246"/>
        <v>0.17123287671232876</v>
      </c>
      <c r="CY156" s="516">
        <f t="shared" si="247"/>
        <v>0.21766169154228857</v>
      </c>
      <c r="CZ156" s="516">
        <v>0.17123287671232876</v>
      </c>
      <c r="DA156" s="517">
        <v>0.21766169154228857</v>
      </c>
      <c r="DB156" s="514">
        <v>1056</v>
      </c>
      <c r="DC156" s="515">
        <v>1024</v>
      </c>
      <c r="DD156" s="515">
        <v>807</v>
      </c>
      <c r="DE156" s="515">
        <v>207</v>
      </c>
      <c r="DF156" s="515">
        <v>207</v>
      </c>
      <c r="DG156" s="516">
        <f t="shared" si="248"/>
        <v>0.2021484375</v>
      </c>
      <c r="DH156" s="516">
        <f t="shared" si="249"/>
        <v>0.25650557620817843</v>
      </c>
      <c r="DI156" s="516">
        <v>0.2021484375</v>
      </c>
      <c r="DJ156" s="517">
        <v>0.25650557620817843</v>
      </c>
    </row>
    <row r="157" spans="1:114" s="2" customFormat="1" x14ac:dyDescent="0.25">
      <c r="A157" s="565" t="s">
        <v>389</v>
      </c>
      <c r="B157" s="534" t="s">
        <v>397</v>
      </c>
      <c r="C157" s="535" t="s">
        <v>398</v>
      </c>
      <c r="D157" s="514">
        <v>933</v>
      </c>
      <c r="E157" s="515">
        <v>840</v>
      </c>
      <c r="F157" s="515">
        <v>578</v>
      </c>
      <c r="G157" s="515">
        <v>518</v>
      </c>
      <c r="H157" s="515">
        <v>438</v>
      </c>
      <c r="I157" s="516">
        <f t="shared" si="214"/>
        <v>0.6166666666666667</v>
      </c>
      <c r="J157" s="517">
        <f t="shared" si="215"/>
        <v>0.89619377162629754</v>
      </c>
      <c r="K157" s="514">
        <v>952</v>
      </c>
      <c r="L157" s="515">
        <v>886</v>
      </c>
      <c r="M157" s="515">
        <v>581</v>
      </c>
      <c r="N157" s="515">
        <v>564</v>
      </c>
      <c r="O157" s="515">
        <v>508</v>
      </c>
      <c r="P157" s="516">
        <f t="shared" si="226"/>
        <v>0.63656884875846498</v>
      </c>
      <c r="Q157" s="517">
        <f t="shared" si="227"/>
        <v>0.97074010327022375</v>
      </c>
      <c r="R157" s="514">
        <v>879</v>
      </c>
      <c r="S157" s="515">
        <v>816</v>
      </c>
      <c r="T157" s="515">
        <v>666</v>
      </c>
      <c r="U157" s="515">
        <v>502</v>
      </c>
      <c r="V157" s="515">
        <v>447</v>
      </c>
      <c r="W157" s="516">
        <f t="shared" si="212"/>
        <v>0.61519607843137258</v>
      </c>
      <c r="X157" s="517">
        <f t="shared" si="213"/>
        <v>0.75375375375375375</v>
      </c>
      <c r="Y157" s="514">
        <v>798</v>
      </c>
      <c r="Z157" s="515">
        <v>715</v>
      </c>
      <c r="AA157" s="515">
        <v>516</v>
      </c>
      <c r="AB157" s="515">
        <v>460</v>
      </c>
      <c r="AC157" s="515">
        <v>421</v>
      </c>
      <c r="AD157" s="516">
        <f t="shared" si="228"/>
        <v>0.64335664335664333</v>
      </c>
      <c r="AE157" s="517">
        <f t="shared" si="229"/>
        <v>0.89147286821705429</v>
      </c>
      <c r="AF157" s="514">
        <v>929</v>
      </c>
      <c r="AG157" s="515">
        <v>796</v>
      </c>
      <c r="AH157" s="515">
        <v>764</v>
      </c>
      <c r="AI157" s="515">
        <v>513</v>
      </c>
      <c r="AJ157" s="515">
        <v>470</v>
      </c>
      <c r="AK157" s="516">
        <f t="shared" si="230"/>
        <v>0.64447236180904521</v>
      </c>
      <c r="AL157" s="517">
        <f t="shared" si="231"/>
        <v>0.67146596858638741</v>
      </c>
      <c r="AM157" s="514">
        <v>916</v>
      </c>
      <c r="AN157" s="515">
        <v>803</v>
      </c>
      <c r="AO157" s="515">
        <v>765</v>
      </c>
      <c r="AP157" s="515">
        <v>542</v>
      </c>
      <c r="AQ157" s="515">
        <v>475</v>
      </c>
      <c r="AR157" s="516">
        <f t="shared" si="232"/>
        <v>0.6749688667496887</v>
      </c>
      <c r="AS157" s="517">
        <f t="shared" si="233"/>
        <v>0.70849673202614383</v>
      </c>
      <c r="AT157" s="514">
        <v>704</v>
      </c>
      <c r="AU157" s="515">
        <v>636</v>
      </c>
      <c r="AV157" s="515">
        <v>498</v>
      </c>
      <c r="AW157" s="515">
        <v>440</v>
      </c>
      <c r="AX157" s="515">
        <v>385</v>
      </c>
      <c r="AY157" s="516">
        <f t="shared" si="234"/>
        <v>0.69182389937106914</v>
      </c>
      <c r="AZ157" s="517">
        <f t="shared" si="235"/>
        <v>0.88353413654618473</v>
      </c>
      <c r="BA157" s="514">
        <v>657</v>
      </c>
      <c r="BB157" s="515">
        <v>567</v>
      </c>
      <c r="BC157" s="515">
        <v>444</v>
      </c>
      <c r="BD157" s="515">
        <v>401</v>
      </c>
      <c r="BE157" s="515">
        <v>350</v>
      </c>
      <c r="BF157" s="516">
        <f t="shared" si="236"/>
        <v>0.70723104056437391</v>
      </c>
      <c r="BG157" s="517">
        <f t="shared" si="237"/>
        <v>0.90315315315315314</v>
      </c>
      <c r="BH157" s="514">
        <v>626</v>
      </c>
      <c r="BI157" s="515">
        <v>552</v>
      </c>
      <c r="BJ157" s="515">
        <v>552</v>
      </c>
      <c r="BK157" s="515">
        <v>405</v>
      </c>
      <c r="BL157" s="515">
        <v>362</v>
      </c>
      <c r="BM157" s="516">
        <f t="shared" si="238"/>
        <v>0.73369565217391308</v>
      </c>
      <c r="BN157" s="517">
        <f t="shared" si="239"/>
        <v>0.73369565217391308</v>
      </c>
      <c r="BO157" s="514">
        <v>656</v>
      </c>
      <c r="BP157" s="515">
        <v>553</v>
      </c>
      <c r="BQ157" s="515">
        <v>553</v>
      </c>
      <c r="BR157" s="515">
        <v>405</v>
      </c>
      <c r="BS157" s="515">
        <v>361</v>
      </c>
      <c r="BT157" s="516">
        <f t="shared" si="240"/>
        <v>0.73236889692585894</v>
      </c>
      <c r="BU157" s="517">
        <f t="shared" si="241"/>
        <v>0.73236889692585894</v>
      </c>
      <c r="BV157" s="514">
        <v>907</v>
      </c>
      <c r="BW157" s="515">
        <v>776</v>
      </c>
      <c r="BX157" s="515">
        <v>776</v>
      </c>
      <c r="BY157" s="515">
        <v>546</v>
      </c>
      <c r="BZ157" s="515">
        <v>492</v>
      </c>
      <c r="CA157" s="516">
        <f t="shared" si="242"/>
        <v>0.70360824742268047</v>
      </c>
      <c r="CB157" s="517">
        <f t="shared" si="243"/>
        <v>0.70360824742268047</v>
      </c>
      <c r="CC157" s="514">
        <v>925</v>
      </c>
      <c r="CD157" s="515">
        <v>844</v>
      </c>
      <c r="CE157" s="515">
        <v>844</v>
      </c>
      <c r="CF157" s="515">
        <v>809</v>
      </c>
      <c r="CG157" s="515">
        <v>545</v>
      </c>
      <c r="CH157" s="516">
        <f t="shared" si="218"/>
        <v>0.95853080568720384</v>
      </c>
      <c r="CI157" s="517">
        <f t="shared" si="219"/>
        <v>0.95853080568720384</v>
      </c>
      <c r="CJ157" s="514">
        <v>782</v>
      </c>
      <c r="CK157" s="515">
        <v>670</v>
      </c>
      <c r="CL157" s="515">
        <v>670</v>
      </c>
      <c r="CM157" s="515">
        <v>670</v>
      </c>
      <c r="CN157" s="515">
        <v>410</v>
      </c>
      <c r="CO157" s="516">
        <f t="shared" si="244"/>
        <v>1</v>
      </c>
      <c r="CP157" s="516">
        <f t="shared" si="245"/>
        <v>1</v>
      </c>
      <c r="CQ157" s="516">
        <v>1</v>
      </c>
      <c r="CR157" s="517">
        <v>1</v>
      </c>
      <c r="CS157" s="514">
        <v>895</v>
      </c>
      <c r="CT157" s="515">
        <v>713</v>
      </c>
      <c r="CU157" s="515">
        <v>623</v>
      </c>
      <c r="CV157" s="515">
        <v>453</v>
      </c>
      <c r="CW157" s="515">
        <v>403</v>
      </c>
      <c r="CX157" s="516">
        <f t="shared" si="246"/>
        <v>0.63534361851332399</v>
      </c>
      <c r="CY157" s="516">
        <f t="shared" si="247"/>
        <v>0.7271268057784912</v>
      </c>
      <c r="CZ157" s="516">
        <v>0.63534361851332399</v>
      </c>
      <c r="DA157" s="517">
        <v>0.7271268057784912</v>
      </c>
      <c r="DB157" s="514">
        <v>939</v>
      </c>
      <c r="DC157" s="515">
        <v>736</v>
      </c>
      <c r="DD157" s="515">
        <v>736</v>
      </c>
      <c r="DE157" s="515">
        <v>439</v>
      </c>
      <c r="DF157" s="515">
        <v>390</v>
      </c>
      <c r="DG157" s="516">
        <f t="shared" si="248"/>
        <v>0.59646739130434778</v>
      </c>
      <c r="DH157" s="516">
        <f t="shared" si="249"/>
        <v>0.59646739130434778</v>
      </c>
      <c r="DI157" s="516">
        <v>0.59646739130434778</v>
      </c>
      <c r="DJ157" s="517">
        <v>0.59646739130434778</v>
      </c>
    </row>
    <row r="158" spans="1:114" s="2" customFormat="1" x14ac:dyDescent="0.25">
      <c r="A158" s="565" t="s">
        <v>389</v>
      </c>
      <c r="B158" s="534" t="s">
        <v>399</v>
      </c>
      <c r="C158" s="535" t="s">
        <v>400</v>
      </c>
      <c r="D158" s="514">
        <v>2974</v>
      </c>
      <c r="E158" s="515">
        <v>2811</v>
      </c>
      <c r="F158" s="515">
        <v>2603</v>
      </c>
      <c r="G158" s="515">
        <v>1238</v>
      </c>
      <c r="H158" s="515">
        <v>1036</v>
      </c>
      <c r="I158" s="516">
        <f t="shared" si="214"/>
        <v>0.44041266453219496</v>
      </c>
      <c r="J158" s="517">
        <f t="shared" si="215"/>
        <v>0.47560507107184019</v>
      </c>
      <c r="K158" s="514">
        <v>3135</v>
      </c>
      <c r="L158" s="515">
        <v>2857</v>
      </c>
      <c r="M158" s="515">
        <v>2670</v>
      </c>
      <c r="N158" s="515">
        <v>1263</v>
      </c>
      <c r="O158" s="515">
        <v>1026</v>
      </c>
      <c r="P158" s="516">
        <f t="shared" si="226"/>
        <v>0.44207210360518023</v>
      </c>
      <c r="Q158" s="517">
        <f t="shared" si="227"/>
        <v>0.47303370786516852</v>
      </c>
      <c r="R158" s="514">
        <v>3000</v>
      </c>
      <c r="S158" s="515">
        <v>2715</v>
      </c>
      <c r="T158" s="515">
        <v>2516</v>
      </c>
      <c r="U158" s="515">
        <v>1177</v>
      </c>
      <c r="V158" s="515">
        <v>1119</v>
      </c>
      <c r="W158" s="516">
        <f t="shared" si="212"/>
        <v>0.43351749539594842</v>
      </c>
      <c r="X158" s="517">
        <f t="shared" si="213"/>
        <v>0.46780604133545312</v>
      </c>
      <c r="Y158" s="514">
        <v>2815</v>
      </c>
      <c r="Z158" s="515">
        <v>2510</v>
      </c>
      <c r="AA158" s="515">
        <v>2395</v>
      </c>
      <c r="AB158" s="515">
        <v>1011</v>
      </c>
      <c r="AC158" s="515">
        <v>924</v>
      </c>
      <c r="AD158" s="516">
        <f t="shared" si="228"/>
        <v>0.40278884462151393</v>
      </c>
      <c r="AE158" s="517">
        <f t="shared" si="229"/>
        <v>0.42212943632567851</v>
      </c>
      <c r="AF158" s="514">
        <v>2896</v>
      </c>
      <c r="AG158" s="515">
        <v>2539</v>
      </c>
      <c r="AH158" s="515">
        <v>2446</v>
      </c>
      <c r="AI158" s="515">
        <v>943</v>
      </c>
      <c r="AJ158" s="515">
        <v>845</v>
      </c>
      <c r="AK158" s="516">
        <f t="shared" si="230"/>
        <v>0.37140606538007087</v>
      </c>
      <c r="AL158" s="517">
        <f t="shared" si="231"/>
        <v>0.38552739165985284</v>
      </c>
      <c r="AM158" s="514">
        <v>2273</v>
      </c>
      <c r="AN158" s="515">
        <v>1910</v>
      </c>
      <c r="AO158" s="515">
        <v>1910</v>
      </c>
      <c r="AP158" s="515">
        <v>750</v>
      </c>
      <c r="AQ158" s="515">
        <v>690</v>
      </c>
      <c r="AR158" s="516">
        <f t="shared" si="232"/>
        <v>0.39267015706806285</v>
      </c>
      <c r="AS158" s="517">
        <f t="shared" si="233"/>
        <v>0.39267015706806285</v>
      </c>
      <c r="AT158" s="514">
        <v>2168</v>
      </c>
      <c r="AU158" s="515">
        <v>1801</v>
      </c>
      <c r="AV158" s="515">
        <v>1801</v>
      </c>
      <c r="AW158" s="515">
        <v>727</v>
      </c>
      <c r="AX158" s="515">
        <v>657</v>
      </c>
      <c r="AY158" s="516">
        <f t="shared" si="234"/>
        <v>0.40366463076068848</v>
      </c>
      <c r="AZ158" s="517">
        <f t="shared" si="235"/>
        <v>0.40366463076068848</v>
      </c>
      <c r="BA158" s="514">
        <v>1915</v>
      </c>
      <c r="BB158" s="515">
        <v>1601</v>
      </c>
      <c r="BC158" s="515">
        <v>1601</v>
      </c>
      <c r="BD158" s="515">
        <v>779</v>
      </c>
      <c r="BE158" s="515">
        <v>706</v>
      </c>
      <c r="BF158" s="516">
        <f t="shared" si="236"/>
        <v>0.48657089319175517</v>
      </c>
      <c r="BG158" s="517">
        <f t="shared" si="237"/>
        <v>0.48657089319175517</v>
      </c>
      <c r="BH158" s="514">
        <v>1788</v>
      </c>
      <c r="BI158" s="515">
        <v>1500</v>
      </c>
      <c r="BJ158" s="515">
        <v>1500</v>
      </c>
      <c r="BK158" s="515">
        <v>775</v>
      </c>
      <c r="BL158" s="515">
        <v>718</v>
      </c>
      <c r="BM158" s="516">
        <f t="shared" si="238"/>
        <v>0.51666666666666672</v>
      </c>
      <c r="BN158" s="517">
        <f t="shared" si="239"/>
        <v>0.51666666666666672</v>
      </c>
      <c r="BO158" s="514">
        <v>1531</v>
      </c>
      <c r="BP158" s="515">
        <v>1301</v>
      </c>
      <c r="BQ158" s="515">
        <v>1301</v>
      </c>
      <c r="BR158" s="515">
        <v>658</v>
      </c>
      <c r="BS158" s="515">
        <v>607</v>
      </c>
      <c r="BT158" s="516">
        <f t="shared" si="240"/>
        <v>0.5057647963105304</v>
      </c>
      <c r="BU158" s="517">
        <f t="shared" si="241"/>
        <v>0.5057647963105304</v>
      </c>
      <c r="BV158" s="514">
        <v>1890</v>
      </c>
      <c r="BW158" s="515">
        <v>1591</v>
      </c>
      <c r="BX158" s="515">
        <v>1591</v>
      </c>
      <c r="BY158" s="515">
        <v>864</v>
      </c>
      <c r="BZ158" s="515">
        <v>695</v>
      </c>
      <c r="CA158" s="516">
        <f t="shared" si="242"/>
        <v>0.54305468258956635</v>
      </c>
      <c r="CB158" s="517">
        <f t="shared" si="243"/>
        <v>0.54305468258956635</v>
      </c>
      <c r="CC158" s="514">
        <v>1808</v>
      </c>
      <c r="CD158" s="515">
        <v>1535</v>
      </c>
      <c r="CE158" s="515">
        <v>1535</v>
      </c>
      <c r="CF158" s="515">
        <v>855</v>
      </c>
      <c r="CG158" s="515">
        <v>678</v>
      </c>
      <c r="CH158" s="516">
        <f t="shared" si="218"/>
        <v>0.55700325732899025</v>
      </c>
      <c r="CI158" s="517">
        <f t="shared" si="219"/>
        <v>0.55700325732899025</v>
      </c>
      <c r="CJ158" s="514">
        <v>1985</v>
      </c>
      <c r="CK158" s="515">
        <v>1700</v>
      </c>
      <c r="CL158" s="515">
        <v>1700</v>
      </c>
      <c r="CM158" s="515">
        <v>747</v>
      </c>
      <c r="CN158" s="515">
        <v>623</v>
      </c>
      <c r="CO158" s="516">
        <f t="shared" si="244"/>
        <v>0.43941176470588234</v>
      </c>
      <c r="CP158" s="516">
        <f t="shared" si="245"/>
        <v>0.43941176470588234</v>
      </c>
      <c r="CQ158" s="516">
        <v>0.43941176470588234</v>
      </c>
      <c r="CR158" s="517">
        <v>0.43941176470588234</v>
      </c>
      <c r="CS158" s="514">
        <v>2289</v>
      </c>
      <c r="CT158" s="515">
        <v>1932</v>
      </c>
      <c r="CU158" s="515">
        <v>1932</v>
      </c>
      <c r="CV158" s="515">
        <v>682</v>
      </c>
      <c r="CW158" s="515">
        <v>611</v>
      </c>
      <c r="CX158" s="516">
        <f t="shared" si="246"/>
        <v>0.35300207039337472</v>
      </c>
      <c r="CY158" s="516">
        <f t="shared" si="247"/>
        <v>0.35300207039337472</v>
      </c>
      <c r="CZ158" s="516">
        <v>0.35300207039337472</v>
      </c>
      <c r="DA158" s="517">
        <v>0.35300207039337472</v>
      </c>
      <c r="DB158" s="514">
        <v>2178</v>
      </c>
      <c r="DC158" s="515">
        <v>1822</v>
      </c>
      <c r="DD158" s="515">
        <v>1822</v>
      </c>
      <c r="DE158" s="515">
        <v>670</v>
      </c>
      <c r="DF158" s="515">
        <v>617</v>
      </c>
      <c r="DG158" s="516">
        <f t="shared" si="248"/>
        <v>0.36772777167947313</v>
      </c>
      <c r="DH158" s="516">
        <f t="shared" si="249"/>
        <v>0.36772777167947313</v>
      </c>
      <c r="DI158" s="516">
        <v>0.36772777167947313</v>
      </c>
      <c r="DJ158" s="517">
        <v>0.36772777167947313</v>
      </c>
    </row>
    <row r="159" spans="1:114" s="2" customFormat="1" x14ac:dyDescent="0.25">
      <c r="A159" s="565" t="s">
        <v>389</v>
      </c>
      <c r="B159" s="580" t="s">
        <v>401</v>
      </c>
      <c r="C159" s="535" t="s">
        <v>402</v>
      </c>
      <c r="D159" s="536">
        <v>185</v>
      </c>
      <c r="E159" s="537">
        <v>180</v>
      </c>
      <c r="F159" s="537">
        <v>171</v>
      </c>
      <c r="G159" s="537">
        <v>171</v>
      </c>
      <c r="H159" s="537">
        <v>156</v>
      </c>
      <c r="I159" s="538">
        <f t="shared" si="214"/>
        <v>0.95</v>
      </c>
      <c r="J159" s="539">
        <f t="shared" si="215"/>
        <v>1</v>
      </c>
      <c r="K159" s="536">
        <v>1435</v>
      </c>
      <c r="L159" s="537">
        <v>1405</v>
      </c>
      <c r="M159" s="537">
        <v>1405</v>
      </c>
      <c r="N159" s="537">
        <v>294</v>
      </c>
      <c r="O159" s="537">
        <v>209</v>
      </c>
      <c r="P159" s="538">
        <f t="shared" si="226"/>
        <v>0.20925266903914591</v>
      </c>
      <c r="Q159" s="539">
        <f t="shared" si="227"/>
        <v>0.20925266903914591</v>
      </c>
      <c r="R159" s="536">
        <v>763</v>
      </c>
      <c r="S159" s="537">
        <v>650</v>
      </c>
      <c r="T159" s="537">
        <v>650</v>
      </c>
      <c r="U159" s="537">
        <v>496</v>
      </c>
      <c r="V159" s="537">
        <v>418</v>
      </c>
      <c r="W159" s="538">
        <f t="shared" si="212"/>
        <v>0.7630769230769231</v>
      </c>
      <c r="X159" s="539">
        <f t="shared" si="213"/>
        <v>0.7630769230769231</v>
      </c>
      <c r="Y159" s="536">
        <v>768</v>
      </c>
      <c r="Z159" s="537">
        <v>696</v>
      </c>
      <c r="AA159" s="537">
        <v>696</v>
      </c>
      <c r="AB159" s="537">
        <v>652</v>
      </c>
      <c r="AC159" s="537">
        <v>456</v>
      </c>
      <c r="AD159" s="538">
        <f t="shared" si="228"/>
        <v>0.93678160919540232</v>
      </c>
      <c r="AE159" s="539">
        <f t="shared" si="229"/>
        <v>0.93678160919540232</v>
      </c>
      <c r="AF159" s="536">
        <v>946</v>
      </c>
      <c r="AG159" s="537">
        <v>771</v>
      </c>
      <c r="AH159" s="537">
        <v>771</v>
      </c>
      <c r="AI159" s="537">
        <v>620</v>
      </c>
      <c r="AJ159" s="537">
        <v>404</v>
      </c>
      <c r="AK159" s="538">
        <f t="shared" si="230"/>
        <v>0.80415045395590146</v>
      </c>
      <c r="AL159" s="539">
        <f t="shared" si="231"/>
        <v>0.80415045395590146</v>
      </c>
      <c r="AM159" s="536">
        <v>718</v>
      </c>
      <c r="AN159" s="537">
        <v>626</v>
      </c>
      <c r="AO159" s="537">
        <v>626</v>
      </c>
      <c r="AP159" s="537">
        <v>558</v>
      </c>
      <c r="AQ159" s="537">
        <v>397</v>
      </c>
      <c r="AR159" s="538">
        <f t="shared" si="232"/>
        <v>0.89137380191693294</v>
      </c>
      <c r="AS159" s="539">
        <f t="shared" si="233"/>
        <v>0.89137380191693294</v>
      </c>
      <c r="AT159" s="536">
        <v>583</v>
      </c>
      <c r="AU159" s="537">
        <v>508</v>
      </c>
      <c r="AV159" s="537">
        <v>501</v>
      </c>
      <c r="AW159" s="537">
        <v>387</v>
      </c>
      <c r="AX159" s="537">
        <v>344</v>
      </c>
      <c r="AY159" s="538">
        <f t="shared" si="234"/>
        <v>0.76181102362204722</v>
      </c>
      <c r="AZ159" s="539">
        <f t="shared" si="235"/>
        <v>0.77245508982035926</v>
      </c>
      <c r="BA159" s="536">
        <v>678</v>
      </c>
      <c r="BB159" s="537">
        <v>584</v>
      </c>
      <c r="BC159" s="537">
        <v>584</v>
      </c>
      <c r="BD159" s="537">
        <v>471</v>
      </c>
      <c r="BE159" s="537">
        <v>411</v>
      </c>
      <c r="BF159" s="538">
        <f t="shared" si="236"/>
        <v>0.80650684931506844</v>
      </c>
      <c r="BG159" s="539">
        <f t="shared" si="237"/>
        <v>0.80650684931506844</v>
      </c>
      <c r="BH159" s="536">
        <v>567</v>
      </c>
      <c r="BI159" s="537">
        <v>511</v>
      </c>
      <c r="BJ159" s="537">
        <v>511</v>
      </c>
      <c r="BK159" s="537">
        <v>379</v>
      </c>
      <c r="BL159" s="537">
        <v>337</v>
      </c>
      <c r="BM159" s="538">
        <f t="shared" si="238"/>
        <v>0.7416829745596869</v>
      </c>
      <c r="BN159" s="539">
        <f t="shared" si="239"/>
        <v>0.7416829745596869</v>
      </c>
      <c r="BO159" s="536">
        <v>695</v>
      </c>
      <c r="BP159" s="537">
        <v>641</v>
      </c>
      <c r="BQ159" s="537">
        <v>641</v>
      </c>
      <c r="BR159" s="537">
        <v>490</v>
      </c>
      <c r="BS159" s="537">
        <v>405</v>
      </c>
      <c r="BT159" s="538">
        <f t="shared" si="240"/>
        <v>0.76443057722308894</v>
      </c>
      <c r="BU159" s="539">
        <f t="shared" si="241"/>
        <v>0.76443057722308894</v>
      </c>
      <c r="BV159" s="536">
        <v>872</v>
      </c>
      <c r="BW159" s="537">
        <v>807</v>
      </c>
      <c r="BX159" s="537">
        <v>807</v>
      </c>
      <c r="BY159" s="537">
        <v>629</v>
      </c>
      <c r="BZ159" s="537">
        <v>485</v>
      </c>
      <c r="CA159" s="538">
        <f t="shared" si="242"/>
        <v>0.7794299876084263</v>
      </c>
      <c r="CB159" s="539">
        <f t="shared" si="243"/>
        <v>0.7794299876084263</v>
      </c>
      <c r="CC159" s="536">
        <v>792</v>
      </c>
      <c r="CD159" s="537">
        <v>764</v>
      </c>
      <c r="CE159" s="537">
        <v>764</v>
      </c>
      <c r="CF159" s="537">
        <v>754</v>
      </c>
      <c r="CG159" s="537">
        <v>506</v>
      </c>
      <c r="CH159" s="538">
        <f t="shared" si="218"/>
        <v>0.98691099476439792</v>
      </c>
      <c r="CI159" s="539">
        <f t="shared" si="219"/>
        <v>0.98691099476439792</v>
      </c>
      <c r="CJ159" s="536">
        <v>925</v>
      </c>
      <c r="CK159" s="537">
        <v>860</v>
      </c>
      <c r="CL159" s="537">
        <v>860</v>
      </c>
      <c r="CM159" s="537">
        <v>856</v>
      </c>
      <c r="CN159" s="537">
        <v>535</v>
      </c>
      <c r="CO159" s="538">
        <f t="shared" si="244"/>
        <v>0.99534883720930234</v>
      </c>
      <c r="CP159" s="538">
        <f t="shared" si="245"/>
        <v>0.99534883720930234</v>
      </c>
      <c r="CQ159" s="538">
        <v>0.99534883720930234</v>
      </c>
      <c r="CR159" s="539">
        <v>0.99534883720930234</v>
      </c>
      <c r="CS159" s="536">
        <v>861</v>
      </c>
      <c r="CT159" s="537">
        <v>784</v>
      </c>
      <c r="CU159" s="537">
        <v>784</v>
      </c>
      <c r="CV159" s="537">
        <v>603</v>
      </c>
      <c r="CW159" s="537">
        <v>458</v>
      </c>
      <c r="CX159" s="538">
        <f t="shared" si="246"/>
        <v>0.76913265306122447</v>
      </c>
      <c r="CY159" s="538">
        <f t="shared" si="247"/>
        <v>0.76913265306122447</v>
      </c>
      <c r="CZ159" s="538">
        <v>0.76913265306122447</v>
      </c>
      <c r="DA159" s="539">
        <v>0.76913265306122447</v>
      </c>
      <c r="DB159" s="536">
        <v>872</v>
      </c>
      <c r="DC159" s="537">
        <v>795</v>
      </c>
      <c r="DD159" s="537">
        <v>795</v>
      </c>
      <c r="DE159" s="537">
        <v>596</v>
      </c>
      <c r="DF159" s="537">
        <v>477</v>
      </c>
      <c r="DG159" s="538">
        <f t="shared" si="248"/>
        <v>0.74968553459119491</v>
      </c>
      <c r="DH159" s="538">
        <f t="shared" si="249"/>
        <v>0.74968553459119491</v>
      </c>
      <c r="DI159" s="538">
        <v>0.74968553459119491</v>
      </c>
      <c r="DJ159" s="539">
        <v>0.74968553459119491</v>
      </c>
    </row>
    <row r="160" spans="1:114" s="2" customFormat="1" x14ac:dyDescent="0.25">
      <c r="A160" s="519" t="s">
        <v>389</v>
      </c>
      <c r="B160" s="520" t="s">
        <v>403</v>
      </c>
      <c r="C160" s="521" t="s">
        <v>199</v>
      </c>
      <c r="D160" s="522" t="s">
        <v>21</v>
      </c>
      <c r="E160" s="523" t="s">
        <v>21</v>
      </c>
      <c r="F160" s="523" t="s">
        <v>21</v>
      </c>
      <c r="G160" s="523" t="s">
        <v>21</v>
      </c>
      <c r="H160" s="523" t="s">
        <v>21</v>
      </c>
      <c r="I160" s="524" t="s">
        <v>67</v>
      </c>
      <c r="J160" s="525" t="s">
        <v>67</v>
      </c>
      <c r="K160" s="522" t="s">
        <v>67</v>
      </c>
      <c r="L160" s="523" t="s">
        <v>67</v>
      </c>
      <c r="M160" s="523" t="s">
        <v>67</v>
      </c>
      <c r="N160" s="523" t="s">
        <v>67</v>
      </c>
      <c r="O160" s="523" t="s">
        <v>67</v>
      </c>
      <c r="P160" s="524" t="s">
        <v>67</v>
      </c>
      <c r="Q160" s="525" t="s">
        <v>67</v>
      </c>
      <c r="R160" s="522" t="s">
        <v>67</v>
      </c>
      <c r="S160" s="523" t="s">
        <v>67</v>
      </c>
      <c r="T160" s="523" t="s">
        <v>67</v>
      </c>
      <c r="U160" s="523" t="s">
        <v>67</v>
      </c>
      <c r="V160" s="523" t="s">
        <v>67</v>
      </c>
      <c r="W160" s="524" t="s">
        <v>67</v>
      </c>
      <c r="X160" s="525" t="s">
        <v>67</v>
      </c>
      <c r="Y160" s="522" t="s">
        <v>67</v>
      </c>
      <c r="Z160" s="523" t="s">
        <v>67</v>
      </c>
      <c r="AA160" s="523" t="s">
        <v>67</v>
      </c>
      <c r="AB160" s="523" t="s">
        <v>67</v>
      </c>
      <c r="AC160" s="523" t="s">
        <v>67</v>
      </c>
      <c r="AD160" s="524" t="s">
        <v>67</v>
      </c>
      <c r="AE160" s="525" t="s">
        <v>67</v>
      </c>
      <c r="AF160" s="522" t="s">
        <v>67</v>
      </c>
      <c r="AG160" s="523" t="s">
        <v>67</v>
      </c>
      <c r="AH160" s="523" t="s">
        <v>67</v>
      </c>
      <c r="AI160" s="523" t="s">
        <v>67</v>
      </c>
      <c r="AJ160" s="523" t="s">
        <v>67</v>
      </c>
      <c r="AK160" s="524" t="s">
        <v>67</v>
      </c>
      <c r="AL160" s="525" t="s">
        <v>67</v>
      </c>
      <c r="AM160" s="522" t="s">
        <v>67</v>
      </c>
      <c r="AN160" s="523" t="s">
        <v>67</v>
      </c>
      <c r="AO160" s="523" t="s">
        <v>67</v>
      </c>
      <c r="AP160" s="523" t="s">
        <v>67</v>
      </c>
      <c r="AQ160" s="523" t="s">
        <v>67</v>
      </c>
      <c r="AR160" s="524" t="s">
        <v>67</v>
      </c>
      <c r="AS160" s="525" t="s">
        <v>67</v>
      </c>
      <c r="AT160" s="522" t="s">
        <v>67</v>
      </c>
      <c r="AU160" s="523" t="s">
        <v>67</v>
      </c>
      <c r="AV160" s="523" t="s">
        <v>67</v>
      </c>
      <c r="AW160" s="523" t="s">
        <v>67</v>
      </c>
      <c r="AX160" s="523" t="s">
        <v>67</v>
      </c>
      <c r="AY160" s="524" t="s">
        <v>67</v>
      </c>
      <c r="AZ160" s="525" t="s">
        <v>67</v>
      </c>
      <c r="BA160" s="522" t="s">
        <v>67</v>
      </c>
      <c r="BB160" s="523" t="s">
        <v>67</v>
      </c>
      <c r="BC160" s="523" t="s">
        <v>67</v>
      </c>
      <c r="BD160" s="523" t="s">
        <v>67</v>
      </c>
      <c r="BE160" s="523" t="s">
        <v>67</v>
      </c>
      <c r="BF160" s="524" t="s">
        <v>67</v>
      </c>
      <c r="BG160" s="525" t="s">
        <v>67</v>
      </c>
      <c r="BH160" s="522" t="s">
        <v>67</v>
      </c>
      <c r="BI160" s="523" t="s">
        <v>67</v>
      </c>
      <c r="BJ160" s="523" t="s">
        <v>67</v>
      </c>
      <c r="BK160" s="523" t="s">
        <v>67</v>
      </c>
      <c r="BL160" s="523" t="s">
        <v>67</v>
      </c>
      <c r="BM160" s="524" t="s">
        <v>67</v>
      </c>
      <c r="BN160" s="525" t="s">
        <v>67</v>
      </c>
      <c r="BO160" s="522" t="s">
        <v>67</v>
      </c>
      <c r="BP160" s="523" t="s">
        <v>67</v>
      </c>
      <c r="BQ160" s="523" t="s">
        <v>67</v>
      </c>
      <c r="BR160" s="523" t="s">
        <v>67</v>
      </c>
      <c r="BS160" s="523" t="s">
        <v>67</v>
      </c>
      <c r="BT160" s="524" t="s">
        <v>67</v>
      </c>
      <c r="BU160" s="525" t="s">
        <v>67</v>
      </c>
      <c r="BV160" s="522" t="s">
        <v>67</v>
      </c>
      <c r="BW160" s="523" t="s">
        <v>67</v>
      </c>
      <c r="BX160" s="523" t="s">
        <v>67</v>
      </c>
      <c r="BY160" s="523" t="s">
        <v>67</v>
      </c>
      <c r="BZ160" s="523" t="s">
        <v>67</v>
      </c>
      <c r="CA160" s="524" t="s">
        <v>67</v>
      </c>
      <c r="CB160" s="525" t="s">
        <v>67</v>
      </c>
      <c r="CC160" s="522" t="s">
        <v>67</v>
      </c>
      <c r="CD160" s="523" t="s">
        <v>67</v>
      </c>
      <c r="CE160" s="523" t="s">
        <v>67</v>
      </c>
      <c r="CF160" s="523" t="s">
        <v>67</v>
      </c>
      <c r="CG160" s="523" t="s">
        <v>67</v>
      </c>
      <c r="CH160" s="524" t="s">
        <v>67</v>
      </c>
      <c r="CI160" s="525" t="s">
        <v>67</v>
      </c>
      <c r="CJ160" s="522" t="s">
        <v>67</v>
      </c>
      <c r="CK160" s="523" t="s">
        <v>67</v>
      </c>
      <c r="CL160" s="523" t="s">
        <v>67</v>
      </c>
      <c r="CM160" s="523" t="s">
        <v>67</v>
      </c>
      <c r="CN160" s="523" t="s">
        <v>67</v>
      </c>
      <c r="CO160" s="524" t="s">
        <v>67</v>
      </c>
      <c r="CP160" s="524" t="s">
        <v>67</v>
      </c>
      <c r="CQ160" s="524" t="s">
        <v>67</v>
      </c>
      <c r="CR160" s="525" t="s">
        <v>67</v>
      </c>
      <c r="CS160" s="522" t="s">
        <v>67</v>
      </c>
      <c r="CT160" s="523" t="s">
        <v>67</v>
      </c>
      <c r="CU160" s="523" t="s">
        <v>67</v>
      </c>
      <c r="CV160" s="523" t="s">
        <v>67</v>
      </c>
      <c r="CW160" s="523" t="s">
        <v>67</v>
      </c>
      <c r="CX160" s="524" t="s">
        <v>67</v>
      </c>
      <c r="CY160" s="524" t="s">
        <v>67</v>
      </c>
      <c r="CZ160" s="524" t="s">
        <v>67</v>
      </c>
      <c r="DA160" s="525" t="s">
        <v>67</v>
      </c>
      <c r="DB160" s="522" t="s">
        <v>67</v>
      </c>
      <c r="DC160" s="523" t="s">
        <v>67</v>
      </c>
      <c r="DD160" s="523" t="s">
        <v>67</v>
      </c>
      <c r="DE160" s="523" t="s">
        <v>67</v>
      </c>
      <c r="DF160" s="523" t="s">
        <v>67</v>
      </c>
      <c r="DG160" s="524" t="s">
        <v>67</v>
      </c>
      <c r="DH160" s="524" t="s">
        <v>67</v>
      </c>
      <c r="DI160" s="524" t="s">
        <v>67</v>
      </c>
      <c r="DJ160" s="525" t="s">
        <v>67</v>
      </c>
    </row>
    <row r="161" spans="1:114" s="2" customFormat="1" x14ac:dyDescent="0.25">
      <c r="A161" s="559" t="s">
        <v>404</v>
      </c>
      <c r="B161" s="497" t="s">
        <v>405</v>
      </c>
      <c r="C161" s="561"/>
      <c r="D161" s="566">
        <v>13486</v>
      </c>
      <c r="E161" s="567">
        <v>9213</v>
      </c>
      <c r="F161" s="567">
        <v>7956</v>
      </c>
      <c r="G161" s="567">
        <v>3910</v>
      </c>
      <c r="H161" s="568">
        <v>3485</v>
      </c>
      <c r="I161" s="569">
        <f t="shared" si="214"/>
        <v>0.42440030391837619</v>
      </c>
      <c r="J161" s="570">
        <f t="shared" si="215"/>
        <v>0.49145299145299143</v>
      </c>
      <c r="K161" s="566">
        <v>13522</v>
      </c>
      <c r="L161" s="567">
        <v>9173</v>
      </c>
      <c r="M161" s="567">
        <v>8008</v>
      </c>
      <c r="N161" s="567">
        <v>4137</v>
      </c>
      <c r="O161" s="568">
        <v>3782</v>
      </c>
      <c r="P161" s="569">
        <f t="shared" ref="P161:P173" si="250">N161/L161</f>
        <v>0.45099749264144773</v>
      </c>
      <c r="Q161" s="570">
        <f t="shared" ref="Q161:Q173" si="251">N161/M161</f>
        <v>0.51660839160839156</v>
      </c>
      <c r="R161" s="566">
        <v>13334</v>
      </c>
      <c r="S161" s="567">
        <v>9148</v>
      </c>
      <c r="T161" s="567">
        <v>7706</v>
      </c>
      <c r="U161" s="567">
        <v>3855</v>
      </c>
      <c r="V161" s="568">
        <v>3490</v>
      </c>
      <c r="W161" s="569">
        <f t="shared" si="212"/>
        <v>0.4214035854831657</v>
      </c>
      <c r="X161" s="570">
        <f t="shared" si="213"/>
        <v>0.50025953802232026</v>
      </c>
      <c r="Y161" s="566">
        <v>12148</v>
      </c>
      <c r="Z161" s="567">
        <v>8654</v>
      </c>
      <c r="AA161" s="567">
        <v>7447</v>
      </c>
      <c r="AB161" s="567">
        <v>3559</v>
      </c>
      <c r="AC161" s="568">
        <v>3145</v>
      </c>
      <c r="AD161" s="569">
        <f t="shared" ref="AD161:AD173" si="252">AB161/Z161</f>
        <v>0.41125491102380402</v>
      </c>
      <c r="AE161" s="570">
        <f t="shared" ref="AE161:AE173" si="253">AB161/AA161</f>
        <v>0.47791056801396536</v>
      </c>
      <c r="AF161" s="566">
        <v>10486</v>
      </c>
      <c r="AG161" s="567">
        <v>7573</v>
      </c>
      <c r="AH161" s="567">
        <v>6248</v>
      </c>
      <c r="AI161" s="567">
        <v>3275</v>
      </c>
      <c r="AJ161" s="568">
        <v>2930</v>
      </c>
      <c r="AK161" s="569">
        <f t="shared" ref="AK161:AK173" si="254">AI161/AG161</f>
        <v>0.43245741449887759</v>
      </c>
      <c r="AL161" s="570">
        <f t="shared" ref="AL161:AL173" si="255">AI161/AH161</f>
        <v>0.52416773367477598</v>
      </c>
      <c r="AM161" s="566">
        <v>8518</v>
      </c>
      <c r="AN161" s="567">
        <v>6232</v>
      </c>
      <c r="AO161" s="567">
        <v>5149</v>
      </c>
      <c r="AP161" s="567">
        <v>2881</v>
      </c>
      <c r="AQ161" s="568">
        <v>2584</v>
      </c>
      <c r="AR161" s="569">
        <f t="shared" ref="AR161:AR173" si="256">AP161/AN161</f>
        <v>0.4622913992297818</v>
      </c>
      <c r="AS161" s="570">
        <f t="shared" ref="AS161:AS173" si="257">AP161/AO161</f>
        <v>0.55952612157700521</v>
      </c>
      <c r="AT161" s="566">
        <v>7874</v>
      </c>
      <c r="AU161" s="567">
        <v>5713</v>
      </c>
      <c r="AV161" s="567">
        <v>4874</v>
      </c>
      <c r="AW161" s="567">
        <v>2682</v>
      </c>
      <c r="AX161" s="568">
        <v>2415</v>
      </c>
      <c r="AY161" s="569">
        <f t="shared" ref="AY161:AY173" si="258">AW161/AU161</f>
        <v>0.46945562751619113</v>
      </c>
      <c r="AZ161" s="570">
        <f t="shared" ref="AZ161:AZ173" si="259">AW161/AV161</f>
        <v>0.55026672137874433</v>
      </c>
      <c r="BA161" s="566">
        <v>6891</v>
      </c>
      <c r="BB161" s="567">
        <v>5056</v>
      </c>
      <c r="BC161" s="567">
        <v>4314</v>
      </c>
      <c r="BD161" s="567">
        <v>2517</v>
      </c>
      <c r="BE161" s="568">
        <v>2314</v>
      </c>
      <c r="BF161" s="569">
        <f t="shared" ref="BF161:BF173" si="260">BD161/BB161</f>
        <v>0.49782436708860761</v>
      </c>
      <c r="BG161" s="570">
        <f t="shared" ref="BG161:BG173" si="261">BD161/BC161</f>
        <v>0.58344923504867874</v>
      </c>
      <c r="BH161" s="566">
        <v>6334</v>
      </c>
      <c r="BI161" s="567">
        <v>4738</v>
      </c>
      <c r="BJ161" s="567">
        <v>4107</v>
      </c>
      <c r="BK161" s="567">
        <v>2538</v>
      </c>
      <c r="BL161" s="568">
        <v>2328</v>
      </c>
      <c r="BM161" s="569">
        <f t="shared" ref="BM161:BM174" si="262">BK161/BI161</f>
        <v>0.53566905867454617</v>
      </c>
      <c r="BN161" s="570">
        <f t="shared" ref="BN161:BN174" si="263">BK161/BJ161</f>
        <v>0.61796932067202337</v>
      </c>
      <c r="BO161" s="566">
        <v>5892</v>
      </c>
      <c r="BP161" s="567">
        <v>4508</v>
      </c>
      <c r="BQ161" s="567">
        <v>3786</v>
      </c>
      <c r="BR161" s="567">
        <v>2480</v>
      </c>
      <c r="BS161" s="568">
        <v>2310</v>
      </c>
      <c r="BT161" s="569">
        <f t="shared" ref="BT161:BT174" si="264">BR161/BP161</f>
        <v>0.55013309671694766</v>
      </c>
      <c r="BU161" s="570">
        <f t="shared" ref="BU161:BU174" si="265">BR161/BQ161</f>
        <v>0.65504490227152667</v>
      </c>
      <c r="BV161" s="566">
        <v>6397</v>
      </c>
      <c r="BW161" s="567">
        <v>4887</v>
      </c>
      <c r="BX161" s="567">
        <v>4183</v>
      </c>
      <c r="BY161" s="567">
        <v>2720</v>
      </c>
      <c r="BZ161" s="568">
        <v>2545</v>
      </c>
      <c r="CA161" s="569">
        <f t="shared" ref="CA161:CA174" si="266">BY161/BW161</f>
        <v>0.55657867812563944</v>
      </c>
      <c r="CB161" s="570">
        <f t="shared" ref="CB161:CB174" si="267">BY161/BX161</f>
        <v>0.65025101601721258</v>
      </c>
      <c r="CC161" s="566">
        <v>5962</v>
      </c>
      <c r="CD161" s="567">
        <v>4688</v>
      </c>
      <c r="CE161" s="567">
        <v>4030</v>
      </c>
      <c r="CF161" s="567">
        <v>2584</v>
      </c>
      <c r="CG161" s="568">
        <v>2298</v>
      </c>
      <c r="CH161" s="569">
        <f t="shared" ref="CH161:CH174" si="268">CF161/CD161</f>
        <v>0.55119453924914674</v>
      </c>
      <c r="CI161" s="570">
        <f t="shared" ref="CI161:CI174" si="269">CF161/CE161</f>
        <v>0.6411910669975186</v>
      </c>
      <c r="CJ161" s="566">
        <v>6859</v>
      </c>
      <c r="CK161" s="567">
        <v>5337</v>
      </c>
      <c r="CL161" s="567">
        <v>4681</v>
      </c>
      <c r="CM161" s="567">
        <v>2878</v>
      </c>
      <c r="CN161" s="568">
        <v>2461</v>
      </c>
      <c r="CO161" s="569">
        <f t="shared" ref="CO161:CO174" si="270">CM161/CK161</f>
        <v>0.53925426269439758</v>
      </c>
      <c r="CP161" s="677">
        <f t="shared" ref="CP161:CP174" si="271">CM161/CL161</f>
        <v>0.61482589190343939</v>
      </c>
      <c r="CQ161" s="569">
        <v>0.5902192242833052</v>
      </c>
      <c r="CR161" s="570">
        <v>0.67293313394573806</v>
      </c>
      <c r="CS161" s="566">
        <v>7123</v>
      </c>
      <c r="CT161" s="567">
        <v>5532</v>
      </c>
      <c r="CU161" s="567">
        <v>4862</v>
      </c>
      <c r="CV161" s="567">
        <v>3044</v>
      </c>
      <c r="CW161" s="568">
        <v>2546</v>
      </c>
      <c r="CX161" s="569">
        <f t="shared" ref="CX161:CX174" si="272">CV161/CT161</f>
        <v>0.55025307302964566</v>
      </c>
      <c r="CY161" s="677">
        <f t="shared" ref="CY161:CY174" si="273">CV161/CU161</f>
        <v>0.62607980255039075</v>
      </c>
      <c r="CZ161" s="569">
        <v>0.60032537960954446</v>
      </c>
      <c r="DA161" s="570">
        <v>0.68305224187577129</v>
      </c>
      <c r="DB161" s="566">
        <v>7688</v>
      </c>
      <c r="DC161" s="567">
        <v>5914</v>
      </c>
      <c r="DD161" s="567">
        <v>5523</v>
      </c>
      <c r="DE161" s="567">
        <v>3180</v>
      </c>
      <c r="DF161" s="568">
        <v>2640</v>
      </c>
      <c r="DG161" s="569">
        <f t="shared" ref="DG161:DG174" si="274">DE161/DC161</f>
        <v>0.53770713561041594</v>
      </c>
      <c r="DH161" s="677">
        <f t="shared" ref="DH161:DH174" si="275">DE161/DD161</f>
        <v>0.57577403585008147</v>
      </c>
      <c r="DI161" s="569">
        <v>0.60585052417991203</v>
      </c>
      <c r="DJ161" s="570">
        <v>0.64874162592793772</v>
      </c>
    </row>
    <row r="162" spans="1:114" s="2" customFormat="1" x14ac:dyDescent="0.25">
      <c r="A162" s="562" t="s">
        <v>404</v>
      </c>
      <c r="B162" s="505" t="s">
        <v>406</v>
      </c>
      <c r="C162" s="564" t="s">
        <v>407</v>
      </c>
      <c r="D162" s="507">
        <v>2043</v>
      </c>
      <c r="E162" s="508">
        <v>2042</v>
      </c>
      <c r="F162" s="508">
        <v>1746</v>
      </c>
      <c r="G162" s="508">
        <v>860</v>
      </c>
      <c r="H162" s="508">
        <v>551</v>
      </c>
      <c r="I162" s="509">
        <f t="shared" si="214"/>
        <v>0.42115572967678744</v>
      </c>
      <c r="J162" s="510">
        <f t="shared" si="215"/>
        <v>0.4925544100801833</v>
      </c>
      <c r="K162" s="507">
        <v>2049</v>
      </c>
      <c r="L162" s="508">
        <v>2049</v>
      </c>
      <c r="M162" s="508">
        <v>1721</v>
      </c>
      <c r="N162" s="508">
        <v>834</v>
      </c>
      <c r="O162" s="508">
        <v>834</v>
      </c>
      <c r="P162" s="509">
        <f t="shared" si="250"/>
        <v>0.40702781844802344</v>
      </c>
      <c r="Q162" s="510">
        <f t="shared" si="251"/>
        <v>0.48460197559558399</v>
      </c>
      <c r="R162" s="507">
        <v>2094</v>
      </c>
      <c r="S162" s="508">
        <v>2094</v>
      </c>
      <c r="T162" s="508">
        <v>1774</v>
      </c>
      <c r="U162" s="508">
        <v>529</v>
      </c>
      <c r="V162" s="508">
        <v>520</v>
      </c>
      <c r="W162" s="509">
        <f t="shared" si="212"/>
        <v>0.25262655205348616</v>
      </c>
      <c r="X162" s="510">
        <f t="shared" si="213"/>
        <v>0.29819616685456596</v>
      </c>
      <c r="Y162" s="507">
        <v>1961</v>
      </c>
      <c r="Z162" s="508">
        <v>1961</v>
      </c>
      <c r="AA162" s="508">
        <v>1715</v>
      </c>
      <c r="AB162" s="508">
        <v>386</v>
      </c>
      <c r="AC162" s="508">
        <v>366</v>
      </c>
      <c r="AD162" s="509">
        <f t="shared" si="252"/>
        <v>0.196838347781744</v>
      </c>
      <c r="AE162" s="510">
        <f t="shared" si="253"/>
        <v>0.2250728862973761</v>
      </c>
      <c r="AF162" s="507">
        <v>1736</v>
      </c>
      <c r="AG162" s="508">
        <v>1736</v>
      </c>
      <c r="AH162" s="508">
        <v>1487</v>
      </c>
      <c r="AI162" s="508">
        <v>423</v>
      </c>
      <c r="AJ162" s="508">
        <v>412</v>
      </c>
      <c r="AK162" s="509">
        <f t="shared" si="254"/>
        <v>0.2436635944700461</v>
      </c>
      <c r="AL162" s="510">
        <f t="shared" si="255"/>
        <v>0.28446536650975118</v>
      </c>
      <c r="AM162" s="507">
        <v>1365</v>
      </c>
      <c r="AN162" s="508">
        <v>1364</v>
      </c>
      <c r="AO162" s="508">
        <v>1099</v>
      </c>
      <c r="AP162" s="508">
        <v>339</v>
      </c>
      <c r="AQ162" s="508">
        <v>334</v>
      </c>
      <c r="AR162" s="509">
        <f t="shared" si="256"/>
        <v>0.24853372434017595</v>
      </c>
      <c r="AS162" s="510">
        <f t="shared" si="257"/>
        <v>0.30846223839854414</v>
      </c>
      <c r="AT162" s="507">
        <v>1140</v>
      </c>
      <c r="AU162" s="508">
        <v>1138</v>
      </c>
      <c r="AV162" s="508">
        <v>978</v>
      </c>
      <c r="AW162" s="508">
        <v>363</v>
      </c>
      <c r="AX162" s="508">
        <v>360</v>
      </c>
      <c r="AY162" s="509">
        <f t="shared" si="258"/>
        <v>0.3189806678383128</v>
      </c>
      <c r="AZ162" s="510">
        <f t="shared" si="259"/>
        <v>0.37116564417177916</v>
      </c>
      <c r="BA162" s="507">
        <v>1083</v>
      </c>
      <c r="BB162" s="508">
        <v>1081</v>
      </c>
      <c r="BC162" s="508">
        <v>862</v>
      </c>
      <c r="BD162" s="508">
        <v>374</v>
      </c>
      <c r="BE162" s="508">
        <v>370</v>
      </c>
      <c r="BF162" s="509">
        <f t="shared" si="260"/>
        <v>0.34597594819611471</v>
      </c>
      <c r="BG162" s="510">
        <f t="shared" si="261"/>
        <v>0.43387470997679817</v>
      </c>
      <c r="BH162" s="507">
        <v>984</v>
      </c>
      <c r="BI162" s="508">
        <v>983</v>
      </c>
      <c r="BJ162" s="508">
        <v>834</v>
      </c>
      <c r="BK162" s="508">
        <v>414</v>
      </c>
      <c r="BL162" s="508">
        <v>406</v>
      </c>
      <c r="BM162" s="509">
        <f t="shared" si="262"/>
        <v>0.42115971515768058</v>
      </c>
      <c r="BN162" s="510">
        <f t="shared" si="263"/>
        <v>0.49640287769784175</v>
      </c>
      <c r="BO162" s="507">
        <v>914</v>
      </c>
      <c r="BP162" s="508">
        <v>914</v>
      </c>
      <c r="BQ162" s="508">
        <v>736</v>
      </c>
      <c r="BR162" s="508">
        <v>403</v>
      </c>
      <c r="BS162" s="508">
        <v>392</v>
      </c>
      <c r="BT162" s="509">
        <f t="shared" si="264"/>
        <v>0.44091903719912473</v>
      </c>
      <c r="BU162" s="510">
        <f t="shared" si="265"/>
        <v>0.54755434782608692</v>
      </c>
      <c r="BV162" s="507">
        <v>877</v>
      </c>
      <c r="BW162" s="508">
        <v>868</v>
      </c>
      <c r="BX162" s="508">
        <v>672</v>
      </c>
      <c r="BY162" s="508">
        <v>458</v>
      </c>
      <c r="BZ162" s="508">
        <v>434</v>
      </c>
      <c r="CA162" s="509">
        <f t="shared" si="266"/>
        <v>0.52764976958525345</v>
      </c>
      <c r="CB162" s="510">
        <f t="shared" si="267"/>
        <v>0.68154761904761907</v>
      </c>
      <c r="CC162" s="507">
        <v>956</v>
      </c>
      <c r="CD162" s="508">
        <v>954</v>
      </c>
      <c r="CE162" s="508">
        <v>802</v>
      </c>
      <c r="CF162" s="508">
        <v>478</v>
      </c>
      <c r="CG162" s="508">
        <v>433</v>
      </c>
      <c r="CH162" s="509">
        <f t="shared" si="268"/>
        <v>0.50104821802935007</v>
      </c>
      <c r="CI162" s="510">
        <f t="shared" si="269"/>
        <v>0.5960099750623441</v>
      </c>
      <c r="CJ162" s="507">
        <v>1199</v>
      </c>
      <c r="CK162" s="508">
        <v>1192</v>
      </c>
      <c r="CL162" s="508">
        <v>1032</v>
      </c>
      <c r="CM162" s="508">
        <v>514</v>
      </c>
      <c r="CN162" s="508">
        <v>470</v>
      </c>
      <c r="CO162" s="509">
        <f t="shared" si="270"/>
        <v>0.43120805369127518</v>
      </c>
      <c r="CP162" s="509">
        <f t="shared" si="271"/>
        <v>0.49806201550387597</v>
      </c>
      <c r="CQ162" s="509">
        <v>0.46392617449664431</v>
      </c>
      <c r="CR162" s="510">
        <v>0.53585271317829453</v>
      </c>
      <c r="CS162" s="507">
        <v>1175</v>
      </c>
      <c r="CT162" s="508">
        <v>1175</v>
      </c>
      <c r="CU162" s="508">
        <v>1032</v>
      </c>
      <c r="CV162" s="508">
        <v>580</v>
      </c>
      <c r="CW162" s="508">
        <v>551</v>
      </c>
      <c r="CX162" s="509">
        <f t="shared" si="272"/>
        <v>0.49361702127659574</v>
      </c>
      <c r="CY162" s="509">
        <f t="shared" si="273"/>
        <v>0.56201550387596899</v>
      </c>
      <c r="CZ162" s="509">
        <v>0.5787234042553191</v>
      </c>
      <c r="DA162" s="510">
        <v>0.65891472868217049</v>
      </c>
      <c r="DB162" s="507">
        <v>1300</v>
      </c>
      <c r="DC162" s="508">
        <v>1298</v>
      </c>
      <c r="DD162" s="508">
        <v>1102</v>
      </c>
      <c r="DE162" s="508">
        <v>531</v>
      </c>
      <c r="DF162" s="508">
        <v>494</v>
      </c>
      <c r="DG162" s="509">
        <f t="shared" si="274"/>
        <v>0.40909090909090912</v>
      </c>
      <c r="DH162" s="509">
        <f t="shared" si="275"/>
        <v>0.48185117967332125</v>
      </c>
      <c r="DI162" s="509">
        <v>0.48073959938366717</v>
      </c>
      <c r="DJ162" s="510">
        <v>0.56624319419237745</v>
      </c>
    </row>
    <row r="163" spans="1:114" s="2" customFormat="1" x14ac:dyDescent="0.25">
      <c r="A163" s="511" t="s">
        <v>404</v>
      </c>
      <c r="B163" s="512" t="s">
        <v>408</v>
      </c>
      <c r="C163" s="513" t="s">
        <v>409</v>
      </c>
      <c r="D163" s="514">
        <v>2420</v>
      </c>
      <c r="E163" s="515">
        <v>2420</v>
      </c>
      <c r="F163" s="515">
        <v>1982</v>
      </c>
      <c r="G163" s="515">
        <v>919</v>
      </c>
      <c r="H163" s="515">
        <v>730</v>
      </c>
      <c r="I163" s="516">
        <f t="shared" si="214"/>
        <v>0.3797520661157025</v>
      </c>
      <c r="J163" s="517">
        <f t="shared" si="215"/>
        <v>0.46367305751765892</v>
      </c>
      <c r="K163" s="514">
        <v>2329</v>
      </c>
      <c r="L163" s="515">
        <v>2328</v>
      </c>
      <c r="M163" s="515">
        <v>1776</v>
      </c>
      <c r="N163" s="515">
        <v>1011</v>
      </c>
      <c r="O163" s="515">
        <v>801</v>
      </c>
      <c r="P163" s="516">
        <f t="shared" si="250"/>
        <v>0.43427835051546393</v>
      </c>
      <c r="Q163" s="517">
        <f t="shared" si="251"/>
        <v>0.5692567567567568</v>
      </c>
      <c r="R163" s="514">
        <v>2468</v>
      </c>
      <c r="S163" s="515">
        <v>2467</v>
      </c>
      <c r="T163" s="515">
        <v>1850</v>
      </c>
      <c r="U163" s="515">
        <v>977</v>
      </c>
      <c r="V163" s="515">
        <v>795</v>
      </c>
      <c r="W163" s="516">
        <f t="shared" si="212"/>
        <v>0.39602756384272397</v>
      </c>
      <c r="X163" s="517">
        <f t="shared" si="213"/>
        <v>0.52810810810810815</v>
      </c>
      <c r="Y163" s="514">
        <v>2296</v>
      </c>
      <c r="Z163" s="515">
        <v>2296</v>
      </c>
      <c r="AA163" s="515">
        <v>1864</v>
      </c>
      <c r="AB163" s="515">
        <v>880</v>
      </c>
      <c r="AC163" s="515">
        <v>737</v>
      </c>
      <c r="AD163" s="516">
        <f t="shared" si="252"/>
        <v>0.38327526132404183</v>
      </c>
      <c r="AE163" s="517">
        <f t="shared" si="253"/>
        <v>0.47210300429184548</v>
      </c>
      <c r="AF163" s="514">
        <v>2084</v>
      </c>
      <c r="AG163" s="515">
        <v>2077</v>
      </c>
      <c r="AH163" s="515">
        <v>1641</v>
      </c>
      <c r="AI163" s="515">
        <v>739</v>
      </c>
      <c r="AJ163" s="515">
        <v>620</v>
      </c>
      <c r="AK163" s="516">
        <f t="shared" si="254"/>
        <v>0.35580163697640826</v>
      </c>
      <c r="AL163" s="517">
        <f t="shared" si="255"/>
        <v>0.45033516148689823</v>
      </c>
      <c r="AM163" s="514">
        <v>1896</v>
      </c>
      <c r="AN163" s="515">
        <v>1889</v>
      </c>
      <c r="AO163" s="515">
        <v>1460</v>
      </c>
      <c r="AP163" s="515">
        <v>674</v>
      </c>
      <c r="AQ163" s="515">
        <v>533</v>
      </c>
      <c r="AR163" s="516">
        <f t="shared" si="256"/>
        <v>0.35680254102699843</v>
      </c>
      <c r="AS163" s="517">
        <f t="shared" si="257"/>
        <v>0.46164383561643835</v>
      </c>
      <c r="AT163" s="514">
        <v>1662</v>
      </c>
      <c r="AU163" s="515">
        <v>1653</v>
      </c>
      <c r="AV163" s="515">
        <v>1250</v>
      </c>
      <c r="AW163" s="515">
        <v>602</v>
      </c>
      <c r="AX163" s="515">
        <v>499</v>
      </c>
      <c r="AY163" s="516">
        <f t="shared" si="258"/>
        <v>0.36418632788868721</v>
      </c>
      <c r="AZ163" s="517">
        <f t="shared" si="259"/>
        <v>0.48159999999999997</v>
      </c>
      <c r="BA163" s="514">
        <v>1428</v>
      </c>
      <c r="BB163" s="515">
        <v>1414</v>
      </c>
      <c r="BC163" s="515">
        <v>1049</v>
      </c>
      <c r="BD163" s="515">
        <v>608</v>
      </c>
      <c r="BE163" s="515">
        <v>503</v>
      </c>
      <c r="BF163" s="516">
        <f t="shared" si="260"/>
        <v>0.42998585572843001</v>
      </c>
      <c r="BG163" s="517">
        <f t="shared" si="261"/>
        <v>0.57959961868446142</v>
      </c>
      <c r="BH163" s="514">
        <v>1249</v>
      </c>
      <c r="BI163" s="515">
        <v>1244</v>
      </c>
      <c r="BJ163" s="515">
        <v>976</v>
      </c>
      <c r="BK163" s="515">
        <v>596</v>
      </c>
      <c r="BL163" s="515">
        <v>485</v>
      </c>
      <c r="BM163" s="516">
        <f t="shared" si="262"/>
        <v>0.47909967845659163</v>
      </c>
      <c r="BN163" s="517">
        <f t="shared" si="263"/>
        <v>0.61065573770491799</v>
      </c>
      <c r="BO163" s="514">
        <v>1160</v>
      </c>
      <c r="BP163" s="515">
        <v>1148</v>
      </c>
      <c r="BQ163" s="515">
        <v>889</v>
      </c>
      <c r="BR163" s="515">
        <v>571</v>
      </c>
      <c r="BS163" s="515">
        <v>464</v>
      </c>
      <c r="BT163" s="516">
        <f t="shared" si="264"/>
        <v>0.49738675958188155</v>
      </c>
      <c r="BU163" s="517">
        <f t="shared" si="265"/>
        <v>0.64229471316085485</v>
      </c>
      <c r="BV163" s="514">
        <v>1207</v>
      </c>
      <c r="BW163" s="515">
        <v>1194</v>
      </c>
      <c r="BX163" s="515">
        <v>925</v>
      </c>
      <c r="BY163" s="515">
        <v>640</v>
      </c>
      <c r="BZ163" s="515">
        <v>542</v>
      </c>
      <c r="CA163" s="516">
        <f t="shared" si="266"/>
        <v>0.53601340033500833</v>
      </c>
      <c r="CB163" s="517">
        <f t="shared" si="267"/>
        <v>0.69189189189189193</v>
      </c>
      <c r="CC163" s="514">
        <v>1156</v>
      </c>
      <c r="CD163" s="515">
        <v>1145</v>
      </c>
      <c r="CE163" s="515">
        <v>922</v>
      </c>
      <c r="CF163" s="515">
        <v>641</v>
      </c>
      <c r="CG163" s="515">
        <v>536</v>
      </c>
      <c r="CH163" s="516">
        <f t="shared" si="268"/>
        <v>0.55982532751091707</v>
      </c>
      <c r="CI163" s="517">
        <f t="shared" si="269"/>
        <v>0.6952277657266811</v>
      </c>
      <c r="CJ163" s="514">
        <v>1383</v>
      </c>
      <c r="CK163" s="515">
        <v>1364</v>
      </c>
      <c r="CL163" s="515">
        <v>1194</v>
      </c>
      <c r="CM163" s="515">
        <v>884</v>
      </c>
      <c r="CN163" s="515">
        <v>586</v>
      </c>
      <c r="CO163" s="516">
        <f t="shared" si="270"/>
        <v>0.64809384164222872</v>
      </c>
      <c r="CP163" s="516">
        <f t="shared" si="271"/>
        <v>0.74036850921273034</v>
      </c>
      <c r="CQ163" s="516">
        <v>0.65175953079178883</v>
      </c>
      <c r="CR163" s="517">
        <v>0.74455611390284759</v>
      </c>
      <c r="CS163" s="514">
        <v>1390</v>
      </c>
      <c r="CT163" s="515">
        <v>1380</v>
      </c>
      <c r="CU163" s="515">
        <v>1205</v>
      </c>
      <c r="CV163" s="515">
        <v>837</v>
      </c>
      <c r="CW163" s="515">
        <v>527</v>
      </c>
      <c r="CX163" s="516">
        <f t="shared" si="272"/>
        <v>0.60652173913043483</v>
      </c>
      <c r="CY163" s="516">
        <f t="shared" si="273"/>
        <v>0.69460580912863068</v>
      </c>
      <c r="CZ163" s="516">
        <v>0.61086956521739133</v>
      </c>
      <c r="DA163" s="517">
        <v>0.69958506224066386</v>
      </c>
      <c r="DB163" s="514">
        <v>1499</v>
      </c>
      <c r="DC163" s="515">
        <v>1480</v>
      </c>
      <c r="DD163" s="515">
        <v>1298</v>
      </c>
      <c r="DE163" s="515">
        <v>925</v>
      </c>
      <c r="DF163" s="515">
        <v>569</v>
      </c>
      <c r="DG163" s="516">
        <f t="shared" si="274"/>
        <v>0.625</v>
      </c>
      <c r="DH163" s="516">
        <f t="shared" si="275"/>
        <v>0.71263482280431434</v>
      </c>
      <c r="DI163" s="516">
        <v>0.63378378378378375</v>
      </c>
      <c r="DJ163" s="517">
        <v>0.72265023112480742</v>
      </c>
    </row>
    <row r="164" spans="1:114" s="2" customFormat="1" x14ac:dyDescent="0.25">
      <c r="A164" s="511" t="s">
        <v>404</v>
      </c>
      <c r="B164" s="512" t="s">
        <v>410</v>
      </c>
      <c r="C164" s="513" t="s">
        <v>411</v>
      </c>
      <c r="D164" s="514">
        <v>3346</v>
      </c>
      <c r="E164" s="515">
        <v>3257</v>
      </c>
      <c r="F164" s="515">
        <v>2357</v>
      </c>
      <c r="G164" s="515">
        <v>788</v>
      </c>
      <c r="H164" s="515">
        <v>493</v>
      </c>
      <c r="I164" s="516">
        <f t="shared" si="214"/>
        <v>0.24194043598403439</v>
      </c>
      <c r="J164" s="517">
        <f t="shared" si="215"/>
        <v>0.3343232923207467</v>
      </c>
      <c r="K164" s="514">
        <v>3205</v>
      </c>
      <c r="L164" s="515">
        <v>3117</v>
      </c>
      <c r="M164" s="515">
        <v>2522</v>
      </c>
      <c r="N164" s="515">
        <v>810</v>
      </c>
      <c r="O164" s="515">
        <v>492</v>
      </c>
      <c r="P164" s="516">
        <f t="shared" si="250"/>
        <v>0.25986525505293551</v>
      </c>
      <c r="Q164" s="517">
        <f t="shared" si="251"/>
        <v>0.32117367168913563</v>
      </c>
      <c r="R164" s="514">
        <v>3314</v>
      </c>
      <c r="S164" s="515">
        <v>3223</v>
      </c>
      <c r="T164" s="515">
        <v>2412</v>
      </c>
      <c r="U164" s="515">
        <v>732</v>
      </c>
      <c r="V164" s="515">
        <v>483</v>
      </c>
      <c r="W164" s="516">
        <f t="shared" si="212"/>
        <v>0.22711759230530562</v>
      </c>
      <c r="X164" s="517">
        <f t="shared" si="213"/>
        <v>0.30348258706467662</v>
      </c>
      <c r="Y164" s="514">
        <v>3049</v>
      </c>
      <c r="Z164" s="515">
        <v>2973</v>
      </c>
      <c r="AA164" s="515">
        <v>2284</v>
      </c>
      <c r="AB164" s="515">
        <v>663</v>
      </c>
      <c r="AC164" s="515">
        <v>415</v>
      </c>
      <c r="AD164" s="516">
        <f t="shared" si="252"/>
        <v>0.22300706357214933</v>
      </c>
      <c r="AE164" s="517">
        <f t="shared" si="253"/>
        <v>0.29028021015761823</v>
      </c>
      <c r="AF164" s="514">
        <v>2440</v>
      </c>
      <c r="AG164" s="515">
        <v>2394</v>
      </c>
      <c r="AH164" s="515">
        <v>1890</v>
      </c>
      <c r="AI164" s="515">
        <v>614</v>
      </c>
      <c r="AJ164" s="515">
        <v>449</v>
      </c>
      <c r="AK164" s="516">
        <f t="shared" si="254"/>
        <v>0.25647451963241436</v>
      </c>
      <c r="AL164" s="517">
        <f t="shared" si="255"/>
        <v>0.32486772486772486</v>
      </c>
      <c r="AM164" s="514">
        <v>1800</v>
      </c>
      <c r="AN164" s="515">
        <v>1771</v>
      </c>
      <c r="AO164" s="515">
        <v>1257</v>
      </c>
      <c r="AP164" s="515">
        <v>630</v>
      </c>
      <c r="AQ164" s="515">
        <v>451</v>
      </c>
      <c r="AR164" s="516">
        <f t="shared" si="256"/>
        <v>0.35573122529644269</v>
      </c>
      <c r="AS164" s="517">
        <f t="shared" si="257"/>
        <v>0.50119331742243434</v>
      </c>
      <c r="AT164" s="514">
        <v>1842</v>
      </c>
      <c r="AU164" s="515">
        <v>1794</v>
      </c>
      <c r="AV164" s="515">
        <v>1436</v>
      </c>
      <c r="AW164" s="515">
        <v>470</v>
      </c>
      <c r="AX164" s="515">
        <v>310</v>
      </c>
      <c r="AY164" s="516">
        <f t="shared" si="258"/>
        <v>0.26198439241917504</v>
      </c>
      <c r="AZ164" s="517">
        <f t="shared" si="259"/>
        <v>0.32729805013927576</v>
      </c>
      <c r="BA164" s="514">
        <v>1689</v>
      </c>
      <c r="BB164" s="515">
        <v>1637</v>
      </c>
      <c r="BC164" s="515">
        <v>1358</v>
      </c>
      <c r="BD164" s="515">
        <v>566</v>
      </c>
      <c r="BE164" s="515">
        <v>380</v>
      </c>
      <c r="BF164" s="516">
        <f t="shared" si="260"/>
        <v>0.34575442883323154</v>
      </c>
      <c r="BG164" s="517">
        <f t="shared" si="261"/>
        <v>0.41678939617083949</v>
      </c>
      <c r="BH164" s="514">
        <v>1552</v>
      </c>
      <c r="BI164" s="515">
        <v>1511</v>
      </c>
      <c r="BJ164" s="515">
        <v>1243</v>
      </c>
      <c r="BK164" s="515">
        <v>542</v>
      </c>
      <c r="BL164" s="515">
        <v>394</v>
      </c>
      <c r="BM164" s="516">
        <f t="shared" si="262"/>
        <v>0.35870284579748513</v>
      </c>
      <c r="BN164" s="517">
        <f t="shared" si="263"/>
        <v>0.43604183427192278</v>
      </c>
      <c r="BO164" s="514">
        <v>1541</v>
      </c>
      <c r="BP164" s="515">
        <v>1511</v>
      </c>
      <c r="BQ164" s="515">
        <v>1147</v>
      </c>
      <c r="BR164" s="515">
        <v>628</v>
      </c>
      <c r="BS164" s="515">
        <v>480</v>
      </c>
      <c r="BT164" s="516">
        <f t="shared" si="264"/>
        <v>0.41561879549966907</v>
      </c>
      <c r="BU164" s="517">
        <f t="shared" si="265"/>
        <v>0.54751525719267657</v>
      </c>
      <c r="BV164" s="514">
        <v>1647</v>
      </c>
      <c r="BW164" s="515">
        <v>1602</v>
      </c>
      <c r="BX164" s="515">
        <v>1244</v>
      </c>
      <c r="BY164" s="515">
        <v>663</v>
      </c>
      <c r="BZ164" s="515">
        <v>534</v>
      </c>
      <c r="CA164" s="516">
        <f t="shared" si="266"/>
        <v>0.41385767790262173</v>
      </c>
      <c r="CB164" s="517">
        <f t="shared" si="267"/>
        <v>0.53295819935691313</v>
      </c>
      <c r="CC164" s="514">
        <v>1602</v>
      </c>
      <c r="CD164" s="515">
        <v>1568</v>
      </c>
      <c r="CE164" s="515">
        <v>1202</v>
      </c>
      <c r="CF164" s="515">
        <v>444</v>
      </c>
      <c r="CG164" s="515">
        <v>410</v>
      </c>
      <c r="CH164" s="516">
        <f t="shared" si="268"/>
        <v>0.28316326530612246</v>
      </c>
      <c r="CI164" s="517">
        <f t="shared" si="269"/>
        <v>0.36938435940099834</v>
      </c>
      <c r="CJ164" s="514">
        <v>1800</v>
      </c>
      <c r="CK164" s="515">
        <v>1734</v>
      </c>
      <c r="CL164" s="515">
        <v>1366</v>
      </c>
      <c r="CM164" s="515">
        <v>491</v>
      </c>
      <c r="CN164" s="515">
        <v>447</v>
      </c>
      <c r="CO164" s="516">
        <f t="shared" si="270"/>
        <v>0.28316032295271049</v>
      </c>
      <c r="CP164" s="516">
        <f t="shared" si="271"/>
        <v>0.35944363103953147</v>
      </c>
      <c r="CQ164" s="516">
        <v>0.31314878892733566</v>
      </c>
      <c r="CR164" s="517">
        <v>0.39751098096632503</v>
      </c>
      <c r="CS164" s="514">
        <v>1897</v>
      </c>
      <c r="CT164" s="515">
        <v>1838</v>
      </c>
      <c r="CU164" s="515">
        <v>1423</v>
      </c>
      <c r="CV164" s="515">
        <v>517</v>
      </c>
      <c r="CW164" s="515">
        <v>436</v>
      </c>
      <c r="CX164" s="516">
        <f t="shared" si="272"/>
        <v>0.28128400435255713</v>
      </c>
      <c r="CY164" s="516">
        <f t="shared" si="273"/>
        <v>0.36331693605059734</v>
      </c>
      <c r="CZ164" s="516">
        <v>0.35963003264417848</v>
      </c>
      <c r="DA164" s="517">
        <v>0.46451159522136332</v>
      </c>
      <c r="DB164" s="514">
        <v>2017</v>
      </c>
      <c r="DC164" s="515">
        <v>1942</v>
      </c>
      <c r="DD164" s="515">
        <v>1884</v>
      </c>
      <c r="DE164" s="515">
        <v>591</v>
      </c>
      <c r="DF164" s="515">
        <v>494</v>
      </c>
      <c r="DG164" s="516">
        <f t="shared" si="274"/>
        <v>0.30432543769309989</v>
      </c>
      <c r="DH164" s="516">
        <f t="shared" si="275"/>
        <v>0.31369426751592355</v>
      </c>
      <c r="DI164" s="516">
        <v>0.37744593202883625</v>
      </c>
      <c r="DJ164" s="517">
        <v>0.38906581740976648</v>
      </c>
    </row>
    <row r="165" spans="1:114" s="2" customFormat="1" x14ac:dyDescent="0.25">
      <c r="A165" s="511" t="s">
        <v>404</v>
      </c>
      <c r="B165" s="512" t="s">
        <v>412</v>
      </c>
      <c r="C165" s="513" t="s">
        <v>413</v>
      </c>
      <c r="D165" s="514">
        <v>1812</v>
      </c>
      <c r="E165" s="515">
        <v>1708</v>
      </c>
      <c r="F165" s="515">
        <v>1401</v>
      </c>
      <c r="G165" s="515">
        <v>1020</v>
      </c>
      <c r="H165" s="515">
        <v>881</v>
      </c>
      <c r="I165" s="516">
        <f t="shared" si="214"/>
        <v>0.59718969555035128</v>
      </c>
      <c r="J165" s="517">
        <f t="shared" si="215"/>
        <v>0.72805139186295498</v>
      </c>
      <c r="K165" s="514">
        <v>1827</v>
      </c>
      <c r="L165" s="515">
        <v>1719</v>
      </c>
      <c r="M165" s="515">
        <v>1396</v>
      </c>
      <c r="N165" s="515">
        <v>985</v>
      </c>
      <c r="O165" s="515">
        <v>918</v>
      </c>
      <c r="P165" s="516">
        <f t="shared" si="250"/>
        <v>0.57300756253635832</v>
      </c>
      <c r="Q165" s="517">
        <f t="shared" si="251"/>
        <v>0.70558739255014324</v>
      </c>
      <c r="R165" s="514">
        <v>2021</v>
      </c>
      <c r="S165" s="515">
        <v>1870</v>
      </c>
      <c r="T165" s="515">
        <v>1476</v>
      </c>
      <c r="U165" s="515">
        <v>847</v>
      </c>
      <c r="V165" s="515">
        <v>785</v>
      </c>
      <c r="W165" s="516">
        <f t="shared" si="212"/>
        <v>0.45294117647058824</v>
      </c>
      <c r="X165" s="517">
        <f t="shared" si="213"/>
        <v>0.57384823848238486</v>
      </c>
      <c r="Y165" s="514">
        <v>1948</v>
      </c>
      <c r="Z165" s="515">
        <v>1830</v>
      </c>
      <c r="AA165" s="515">
        <v>1425</v>
      </c>
      <c r="AB165" s="515">
        <v>859</v>
      </c>
      <c r="AC165" s="515">
        <v>774</v>
      </c>
      <c r="AD165" s="516">
        <f t="shared" si="252"/>
        <v>0.46939890710382515</v>
      </c>
      <c r="AE165" s="517">
        <f t="shared" si="253"/>
        <v>0.60280701754385968</v>
      </c>
      <c r="AF165" s="514">
        <v>1843</v>
      </c>
      <c r="AG165" s="515">
        <v>1710</v>
      </c>
      <c r="AH165" s="515">
        <v>1382</v>
      </c>
      <c r="AI165" s="515">
        <v>734</v>
      </c>
      <c r="AJ165" s="515">
        <v>633</v>
      </c>
      <c r="AK165" s="516">
        <f t="shared" si="254"/>
        <v>0.42923976608187137</v>
      </c>
      <c r="AL165" s="517">
        <f t="shared" si="255"/>
        <v>0.53111432706222861</v>
      </c>
      <c r="AM165" s="514">
        <v>1429</v>
      </c>
      <c r="AN165" s="515">
        <v>1330</v>
      </c>
      <c r="AO165" s="515">
        <v>1019</v>
      </c>
      <c r="AP165" s="515">
        <v>530</v>
      </c>
      <c r="AQ165" s="515">
        <v>523</v>
      </c>
      <c r="AR165" s="516">
        <f t="shared" si="256"/>
        <v>0.39849624060150374</v>
      </c>
      <c r="AS165" s="517">
        <f t="shared" si="257"/>
        <v>0.52011776251226693</v>
      </c>
      <c r="AT165" s="514">
        <v>1273</v>
      </c>
      <c r="AU165" s="515">
        <v>1216</v>
      </c>
      <c r="AV165" s="515">
        <v>945</v>
      </c>
      <c r="AW165" s="515">
        <v>613</v>
      </c>
      <c r="AX165" s="515">
        <v>550</v>
      </c>
      <c r="AY165" s="516">
        <f t="shared" si="258"/>
        <v>0.50411184210526316</v>
      </c>
      <c r="AZ165" s="517">
        <f t="shared" si="259"/>
        <v>0.64867724867724863</v>
      </c>
      <c r="BA165" s="514">
        <v>1139</v>
      </c>
      <c r="BB165" s="515">
        <v>1069</v>
      </c>
      <c r="BC165" s="515">
        <v>856</v>
      </c>
      <c r="BD165" s="515">
        <v>487</v>
      </c>
      <c r="BE165" s="515">
        <v>486</v>
      </c>
      <c r="BF165" s="516">
        <f t="shared" si="260"/>
        <v>0.45556594948550044</v>
      </c>
      <c r="BG165" s="517">
        <f t="shared" si="261"/>
        <v>0.56892523364485981</v>
      </c>
      <c r="BH165" s="514">
        <v>1095</v>
      </c>
      <c r="BI165" s="515">
        <v>1045</v>
      </c>
      <c r="BJ165" s="515">
        <v>832</v>
      </c>
      <c r="BK165" s="515">
        <v>496</v>
      </c>
      <c r="BL165" s="515">
        <v>496</v>
      </c>
      <c r="BM165" s="516">
        <f t="shared" si="262"/>
        <v>0.47464114832535886</v>
      </c>
      <c r="BN165" s="517">
        <f t="shared" si="263"/>
        <v>0.59615384615384615</v>
      </c>
      <c r="BO165" s="514">
        <v>1111</v>
      </c>
      <c r="BP165" s="515">
        <v>1044</v>
      </c>
      <c r="BQ165" s="515">
        <v>829</v>
      </c>
      <c r="BR165" s="515">
        <v>497</v>
      </c>
      <c r="BS165" s="515">
        <v>497</v>
      </c>
      <c r="BT165" s="516">
        <f t="shared" si="264"/>
        <v>0.47605363984674332</v>
      </c>
      <c r="BU165" s="517">
        <f t="shared" si="265"/>
        <v>0.59951749095295537</v>
      </c>
      <c r="BV165" s="514">
        <v>1534</v>
      </c>
      <c r="BW165" s="515">
        <v>1431</v>
      </c>
      <c r="BX165" s="515">
        <v>1189</v>
      </c>
      <c r="BY165" s="515">
        <v>551</v>
      </c>
      <c r="BZ165" s="515">
        <v>551</v>
      </c>
      <c r="CA165" s="516">
        <f t="shared" si="266"/>
        <v>0.38504542278127185</v>
      </c>
      <c r="CB165" s="517">
        <f t="shared" si="267"/>
        <v>0.46341463414634149</v>
      </c>
      <c r="CC165" s="514">
        <v>1160</v>
      </c>
      <c r="CD165" s="515">
        <v>1147</v>
      </c>
      <c r="CE165" s="515">
        <v>916</v>
      </c>
      <c r="CF165" s="515">
        <v>507</v>
      </c>
      <c r="CG165" s="515">
        <v>432</v>
      </c>
      <c r="CH165" s="516">
        <f t="shared" si="268"/>
        <v>0.44202266782911942</v>
      </c>
      <c r="CI165" s="517">
        <f t="shared" si="269"/>
        <v>0.55349344978165937</v>
      </c>
      <c r="CJ165" s="514">
        <v>1320</v>
      </c>
      <c r="CK165" s="515">
        <v>1287</v>
      </c>
      <c r="CL165" s="515">
        <v>1051</v>
      </c>
      <c r="CM165" s="515">
        <v>470</v>
      </c>
      <c r="CN165" s="515">
        <v>445</v>
      </c>
      <c r="CO165" s="516">
        <f t="shared" si="270"/>
        <v>0.36519036519036518</v>
      </c>
      <c r="CP165" s="516">
        <f t="shared" si="271"/>
        <v>0.44719314938154137</v>
      </c>
      <c r="CQ165" s="516">
        <v>0.4630924630924631</v>
      </c>
      <c r="CR165" s="517">
        <v>0.56707897240723126</v>
      </c>
      <c r="CS165" s="514">
        <v>1245</v>
      </c>
      <c r="CT165" s="515">
        <v>1237</v>
      </c>
      <c r="CU165" s="515">
        <v>973</v>
      </c>
      <c r="CV165" s="515">
        <v>504</v>
      </c>
      <c r="CW165" s="515">
        <v>485</v>
      </c>
      <c r="CX165" s="516">
        <f t="shared" si="272"/>
        <v>0.40743734842360552</v>
      </c>
      <c r="CY165" s="516">
        <f t="shared" si="273"/>
        <v>0.51798561151079137</v>
      </c>
      <c r="CZ165" s="516">
        <v>0.51980598221503638</v>
      </c>
      <c r="DA165" s="517">
        <v>0.66084275436793427</v>
      </c>
      <c r="DB165" s="514">
        <v>1421</v>
      </c>
      <c r="DC165" s="515">
        <v>1390</v>
      </c>
      <c r="DD165" s="515">
        <v>1256</v>
      </c>
      <c r="DE165" s="515">
        <v>523</v>
      </c>
      <c r="DF165" s="515">
        <v>505</v>
      </c>
      <c r="DG165" s="516">
        <f t="shared" si="274"/>
        <v>0.37625899280575542</v>
      </c>
      <c r="DH165" s="516">
        <f t="shared" si="275"/>
        <v>0.41640127388535031</v>
      </c>
      <c r="DI165" s="516">
        <v>0.5071942446043165</v>
      </c>
      <c r="DJ165" s="517">
        <v>0.56130573248407645</v>
      </c>
    </row>
    <row r="166" spans="1:114" s="2" customFormat="1" x14ac:dyDescent="0.25">
      <c r="A166" s="511" t="s">
        <v>404</v>
      </c>
      <c r="B166" s="512" t="s">
        <v>414</v>
      </c>
      <c r="C166" s="513" t="s">
        <v>415</v>
      </c>
      <c r="D166" s="514">
        <v>3001</v>
      </c>
      <c r="E166" s="515">
        <v>2999</v>
      </c>
      <c r="F166" s="515">
        <v>2999</v>
      </c>
      <c r="G166" s="515">
        <v>659</v>
      </c>
      <c r="H166" s="515">
        <v>659</v>
      </c>
      <c r="I166" s="516">
        <f t="shared" si="214"/>
        <v>0.21973991330443482</v>
      </c>
      <c r="J166" s="517">
        <f t="shared" si="215"/>
        <v>0.21973991330443482</v>
      </c>
      <c r="K166" s="514">
        <v>3094</v>
      </c>
      <c r="L166" s="515">
        <v>3093</v>
      </c>
      <c r="M166" s="515">
        <v>3093</v>
      </c>
      <c r="N166" s="515">
        <v>732</v>
      </c>
      <c r="O166" s="515">
        <v>732</v>
      </c>
      <c r="P166" s="516">
        <f t="shared" si="250"/>
        <v>0.23666343355965083</v>
      </c>
      <c r="Q166" s="517">
        <f t="shared" si="251"/>
        <v>0.23666343355965083</v>
      </c>
      <c r="R166" s="514">
        <v>2505</v>
      </c>
      <c r="S166" s="515">
        <v>2471</v>
      </c>
      <c r="T166" s="515">
        <v>2471</v>
      </c>
      <c r="U166" s="515">
        <v>810</v>
      </c>
      <c r="V166" s="515">
        <v>810</v>
      </c>
      <c r="W166" s="516">
        <f t="shared" si="212"/>
        <v>0.32780250910562525</v>
      </c>
      <c r="X166" s="517">
        <f t="shared" si="213"/>
        <v>0.32780250910562525</v>
      </c>
      <c r="Y166" s="514">
        <v>2067</v>
      </c>
      <c r="Z166" s="515">
        <v>2041</v>
      </c>
      <c r="AA166" s="515">
        <v>2041</v>
      </c>
      <c r="AB166" s="515">
        <v>616</v>
      </c>
      <c r="AC166" s="515">
        <v>616</v>
      </c>
      <c r="AD166" s="516">
        <f t="shared" si="252"/>
        <v>0.30181283684468396</v>
      </c>
      <c r="AE166" s="517">
        <f t="shared" si="253"/>
        <v>0.30181283684468396</v>
      </c>
      <c r="AF166" s="514">
        <v>1652</v>
      </c>
      <c r="AG166" s="515">
        <v>1629</v>
      </c>
      <c r="AH166" s="515">
        <v>1141</v>
      </c>
      <c r="AI166" s="515">
        <v>619</v>
      </c>
      <c r="AJ166" s="515">
        <v>618</v>
      </c>
      <c r="AK166" s="516">
        <f t="shared" si="254"/>
        <v>0.37998772252915897</v>
      </c>
      <c r="AL166" s="517">
        <f t="shared" si="255"/>
        <v>0.54250657318141982</v>
      </c>
      <c r="AM166" s="514">
        <v>1393</v>
      </c>
      <c r="AN166" s="515">
        <v>1362</v>
      </c>
      <c r="AO166" s="515">
        <v>1362</v>
      </c>
      <c r="AP166" s="515">
        <v>529</v>
      </c>
      <c r="AQ166" s="515">
        <v>529</v>
      </c>
      <c r="AR166" s="516">
        <f t="shared" si="256"/>
        <v>0.38839941262848754</v>
      </c>
      <c r="AS166" s="517">
        <f t="shared" si="257"/>
        <v>0.38839941262848754</v>
      </c>
      <c r="AT166" s="514">
        <v>1428</v>
      </c>
      <c r="AU166" s="515">
        <v>1395</v>
      </c>
      <c r="AV166" s="515">
        <v>1395</v>
      </c>
      <c r="AW166" s="515">
        <v>548</v>
      </c>
      <c r="AX166" s="515">
        <v>545</v>
      </c>
      <c r="AY166" s="516">
        <f t="shared" si="258"/>
        <v>0.392831541218638</v>
      </c>
      <c r="AZ166" s="517">
        <f t="shared" si="259"/>
        <v>0.392831541218638</v>
      </c>
      <c r="BA166" s="514">
        <v>1172</v>
      </c>
      <c r="BB166" s="515">
        <v>1148</v>
      </c>
      <c r="BC166" s="515">
        <v>1148</v>
      </c>
      <c r="BD166" s="515">
        <v>497</v>
      </c>
      <c r="BE166" s="515">
        <v>496</v>
      </c>
      <c r="BF166" s="516">
        <f t="shared" si="260"/>
        <v>0.43292682926829268</v>
      </c>
      <c r="BG166" s="517">
        <f t="shared" si="261"/>
        <v>0.43292682926829268</v>
      </c>
      <c r="BH166" s="514">
        <v>1112</v>
      </c>
      <c r="BI166" s="515">
        <v>1080</v>
      </c>
      <c r="BJ166" s="515">
        <v>1080</v>
      </c>
      <c r="BK166" s="515">
        <v>449</v>
      </c>
      <c r="BL166" s="515">
        <v>449</v>
      </c>
      <c r="BM166" s="516">
        <f t="shared" si="262"/>
        <v>0.41574074074074074</v>
      </c>
      <c r="BN166" s="517">
        <f t="shared" si="263"/>
        <v>0.41574074074074074</v>
      </c>
      <c r="BO166" s="514">
        <v>888</v>
      </c>
      <c r="BP166" s="515">
        <v>860</v>
      </c>
      <c r="BQ166" s="515">
        <v>860</v>
      </c>
      <c r="BR166" s="515">
        <v>380</v>
      </c>
      <c r="BS166" s="515">
        <v>379</v>
      </c>
      <c r="BT166" s="516">
        <f t="shared" si="264"/>
        <v>0.44186046511627908</v>
      </c>
      <c r="BU166" s="517">
        <f t="shared" si="265"/>
        <v>0.44186046511627908</v>
      </c>
      <c r="BV166" s="514">
        <v>848</v>
      </c>
      <c r="BW166" s="515">
        <v>810</v>
      </c>
      <c r="BX166" s="515">
        <v>810</v>
      </c>
      <c r="BY166" s="515">
        <v>407</v>
      </c>
      <c r="BZ166" s="515">
        <v>404</v>
      </c>
      <c r="CA166" s="516">
        <f t="shared" si="266"/>
        <v>0.5024691358024691</v>
      </c>
      <c r="CB166" s="517">
        <f t="shared" si="267"/>
        <v>0.5024691358024691</v>
      </c>
      <c r="CC166" s="514">
        <v>805</v>
      </c>
      <c r="CD166" s="515">
        <v>773</v>
      </c>
      <c r="CE166" s="515">
        <v>773</v>
      </c>
      <c r="CF166" s="515">
        <v>395</v>
      </c>
      <c r="CG166" s="515">
        <v>384</v>
      </c>
      <c r="CH166" s="516">
        <f t="shared" si="268"/>
        <v>0.51099611901681763</v>
      </c>
      <c r="CI166" s="517">
        <f t="shared" si="269"/>
        <v>0.51099611901681763</v>
      </c>
      <c r="CJ166" s="514">
        <v>814</v>
      </c>
      <c r="CK166" s="515">
        <v>780</v>
      </c>
      <c r="CL166" s="515">
        <v>778</v>
      </c>
      <c r="CM166" s="515">
        <v>465</v>
      </c>
      <c r="CN166" s="515">
        <v>391</v>
      </c>
      <c r="CO166" s="516">
        <f t="shared" si="270"/>
        <v>0.59615384615384615</v>
      </c>
      <c r="CP166" s="516">
        <f t="shared" si="271"/>
        <v>0.59768637532133673</v>
      </c>
      <c r="CQ166" s="516">
        <v>0.78717948717948716</v>
      </c>
      <c r="CR166" s="517">
        <v>0.78920308483290491</v>
      </c>
      <c r="CS166" s="514">
        <v>932</v>
      </c>
      <c r="CT166" s="515">
        <v>885</v>
      </c>
      <c r="CU166" s="515">
        <v>883</v>
      </c>
      <c r="CV166" s="515">
        <v>462</v>
      </c>
      <c r="CW166" s="515">
        <v>388</v>
      </c>
      <c r="CX166" s="516">
        <f t="shared" si="272"/>
        <v>0.52203389830508473</v>
      </c>
      <c r="CY166" s="516">
        <f t="shared" si="273"/>
        <v>0.52321630804077013</v>
      </c>
      <c r="CZ166" s="516">
        <v>0.52203389830508473</v>
      </c>
      <c r="DA166" s="517">
        <v>0.52321630804077013</v>
      </c>
      <c r="DB166" s="514">
        <v>883</v>
      </c>
      <c r="DC166" s="515">
        <v>834</v>
      </c>
      <c r="DD166" s="515">
        <v>834</v>
      </c>
      <c r="DE166" s="515">
        <v>419</v>
      </c>
      <c r="DF166" s="515">
        <v>379</v>
      </c>
      <c r="DG166" s="516">
        <f t="shared" si="274"/>
        <v>0.50239808153477217</v>
      </c>
      <c r="DH166" s="516">
        <f t="shared" si="275"/>
        <v>0.50239808153477217</v>
      </c>
      <c r="DI166" s="516">
        <v>0.69184652278177461</v>
      </c>
      <c r="DJ166" s="517">
        <v>0.69184652278177461</v>
      </c>
    </row>
    <row r="167" spans="1:114" s="2" customFormat="1" x14ac:dyDescent="0.25">
      <c r="A167" s="519" t="s">
        <v>404</v>
      </c>
      <c r="B167" s="520" t="s">
        <v>416</v>
      </c>
      <c r="C167" s="540" t="s">
        <v>417</v>
      </c>
      <c r="D167" s="522">
        <v>864</v>
      </c>
      <c r="E167" s="523">
        <v>864</v>
      </c>
      <c r="F167" s="523">
        <v>536</v>
      </c>
      <c r="G167" s="523">
        <v>416</v>
      </c>
      <c r="H167" s="523">
        <v>281</v>
      </c>
      <c r="I167" s="524">
        <f t="shared" si="214"/>
        <v>0.48148148148148145</v>
      </c>
      <c r="J167" s="525">
        <f t="shared" si="215"/>
        <v>0.77611940298507465</v>
      </c>
      <c r="K167" s="522">
        <v>1018</v>
      </c>
      <c r="L167" s="523">
        <v>1012</v>
      </c>
      <c r="M167" s="523">
        <v>732</v>
      </c>
      <c r="N167" s="523">
        <v>571</v>
      </c>
      <c r="O167" s="523">
        <v>316</v>
      </c>
      <c r="P167" s="524">
        <f t="shared" si="250"/>
        <v>0.56422924901185767</v>
      </c>
      <c r="Q167" s="525">
        <f t="shared" si="251"/>
        <v>0.7800546448087432</v>
      </c>
      <c r="R167" s="522">
        <v>932</v>
      </c>
      <c r="S167" s="523">
        <v>918</v>
      </c>
      <c r="T167" s="523">
        <v>688</v>
      </c>
      <c r="U167" s="523">
        <v>587</v>
      </c>
      <c r="V167" s="523">
        <v>316</v>
      </c>
      <c r="W167" s="524">
        <f t="shared" si="212"/>
        <v>0.63943355119825707</v>
      </c>
      <c r="X167" s="525">
        <f t="shared" si="213"/>
        <v>0.85319767441860461</v>
      </c>
      <c r="Y167" s="522">
        <v>827</v>
      </c>
      <c r="Z167" s="523">
        <v>815</v>
      </c>
      <c r="AA167" s="523">
        <v>686</v>
      </c>
      <c r="AB167" s="523">
        <v>552</v>
      </c>
      <c r="AC167" s="523">
        <v>287</v>
      </c>
      <c r="AD167" s="524">
        <f t="shared" si="252"/>
        <v>0.67730061349693249</v>
      </c>
      <c r="AE167" s="525">
        <f t="shared" si="253"/>
        <v>0.80466472303206993</v>
      </c>
      <c r="AF167" s="522">
        <v>731</v>
      </c>
      <c r="AG167" s="523">
        <v>723</v>
      </c>
      <c r="AH167" s="523">
        <v>581</v>
      </c>
      <c r="AI167" s="523">
        <v>494</v>
      </c>
      <c r="AJ167" s="523">
        <v>261</v>
      </c>
      <c r="AK167" s="524">
        <f t="shared" si="254"/>
        <v>0.68326417704011067</v>
      </c>
      <c r="AL167" s="525">
        <f t="shared" si="255"/>
        <v>0.85025817555938032</v>
      </c>
      <c r="AM167" s="522">
        <v>635</v>
      </c>
      <c r="AN167" s="523">
        <v>623</v>
      </c>
      <c r="AO167" s="523">
        <v>490</v>
      </c>
      <c r="AP167" s="523">
        <v>450</v>
      </c>
      <c r="AQ167" s="523">
        <v>245</v>
      </c>
      <c r="AR167" s="524">
        <f t="shared" si="256"/>
        <v>0.7223113964686998</v>
      </c>
      <c r="AS167" s="525">
        <f t="shared" si="257"/>
        <v>0.91836734693877553</v>
      </c>
      <c r="AT167" s="522">
        <v>529</v>
      </c>
      <c r="AU167" s="523">
        <v>522</v>
      </c>
      <c r="AV167" s="523">
        <v>413</v>
      </c>
      <c r="AW167" s="523">
        <v>360</v>
      </c>
      <c r="AX167" s="523">
        <v>196</v>
      </c>
      <c r="AY167" s="524">
        <f t="shared" si="258"/>
        <v>0.68965517241379315</v>
      </c>
      <c r="AZ167" s="525">
        <f t="shared" si="259"/>
        <v>0.87167070217917675</v>
      </c>
      <c r="BA167" s="522">
        <v>380</v>
      </c>
      <c r="BB167" s="523">
        <v>378</v>
      </c>
      <c r="BC167" s="523">
        <v>303</v>
      </c>
      <c r="BD167" s="523">
        <v>257</v>
      </c>
      <c r="BE167" s="523">
        <v>141</v>
      </c>
      <c r="BF167" s="524">
        <f t="shared" si="260"/>
        <v>0.67989417989417988</v>
      </c>
      <c r="BG167" s="525">
        <f t="shared" si="261"/>
        <v>0.84818481848184824</v>
      </c>
      <c r="BH167" s="522">
        <v>342</v>
      </c>
      <c r="BI167" s="523">
        <v>340</v>
      </c>
      <c r="BJ167" s="523">
        <v>296</v>
      </c>
      <c r="BK167" s="523">
        <v>264</v>
      </c>
      <c r="BL167" s="523">
        <v>146</v>
      </c>
      <c r="BM167" s="524">
        <f t="shared" si="262"/>
        <v>0.77647058823529413</v>
      </c>
      <c r="BN167" s="525">
        <f t="shared" si="263"/>
        <v>0.89189189189189189</v>
      </c>
      <c r="BO167" s="522">
        <v>278</v>
      </c>
      <c r="BP167" s="523">
        <v>276</v>
      </c>
      <c r="BQ167" s="523">
        <v>224</v>
      </c>
      <c r="BR167" s="523">
        <v>215</v>
      </c>
      <c r="BS167" s="523">
        <v>128</v>
      </c>
      <c r="BT167" s="524">
        <f t="shared" si="264"/>
        <v>0.77898550724637683</v>
      </c>
      <c r="BU167" s="525">
        <f t="shared" si="265"/>
        <v>0.9598214285714286</v>
      </c>
      <c r="BV167" s="522">
        <v>284</v>
      </c>
      <c r="BW167" s="523">
        <v>282</v>
      </c>
      <c r="BX167" s="523">
        <v>245</v>
      </c>
      <c r="BY167" s="523">
        <v>236</v>
      </c>
      <c r="BZ167" s="523">
        <v>115</v>
      </c>
      <c r="CA167" s="524">
        <f t="shared" si="266"/>
        <v>0.83687943262411346</v>
      </c>
      <c r="CB167" s="525">
        <f t="shared" si="267"/>
        <v>0.96326530612244898</v>
      </c>
      <c r="CC167" s="522">
        <v>283</v>
      </c>
      <c r="CD167" s="523">
        <v>281</v>
      </c>
      <c r="CE167" s="523">
        <v>259</v>
      </c>
      <c r="CF167" s="523">
        <v>259</v>
      </c>
      <c r="CG167" s="523">
        <v>134</v>
      </c>
      <c r="CH167" s="524">
        <f t="shared" si="268"/>
        <v>0.92170818505338081</v>
      </c>
      <c r="CI167" s="525">
        <f t="shared" si="269"/>
        <v>1</v>
      </c>
      <c r="CJ167" s="522">
        <v>343</v>
      </c>
      <c r="CK167" s="523">
        <v>340</v>
      </c>
      <c r="CL167" s="523">
        <v>308</v>
      </c>
      <c r="CM167" s="523">
        <v>301</v>
      </c>
      <c r="CN167" s="523">
        <v>144</v>
      </c>
      <c r="CO167" s="524">
        <f t="shared" si="270"/>
        <v>0.88529411764705879</v>
      </c>
      <c r="CP167" s="524">
        <f t="shared" si="271"/>
        <v>0.97727272727272729</v>
      </c>
      <c r="CQ167" s="524">
        <v>0.88529411764705879</v>
      </c>
      <c r="CR167" s="525">
        <v>0.97727272727272729</v>
      </c>
      <c r="CS167" s="522">
        <v>484</v>
      </c>
      <c r="CT167" s="523">
        <v>468</v>
      </c>
      <c r="CU167" s="523">
        <v>468</v>
      </c>
      <c r="CV167" s="523">
        <v>381</v>
      </c>
      <c r="CW167" s="523">
        <v>188</v>
      </c>
      <c r="CX167" s="524">
        <f t="shared" si="272"/>
        <v>0.8141025641025641</v>
      </c>
      <c r="CY167" s="524">
        <f t="shared" si="273"/>
        <v>0.8141025641025641</v>
      </c>
      <c r="CZ167" s="524">
        <v>0.87606837606837606</v>
      </c>
      <c r="DA167" s="525">
        <v>0.87606837606837606</v>
      </c>
      <c r="DB167" s="522">
        <v>568</v>
      </c>
      <c r="DC167" s="523">
        <v>551</v>
      </c>
      <c r="DD167" s="523">
        <v>551</v>
      </c>
      <c r="DE167" s="523">
        <v>466</v>
      </c>
      <c r="DF167" s="523">
        <v>228</v>
      </c>
      <c r="DG167" s="524">
        <f t="shared" si="274"/>
        <v>0.84573502722323046</v>
      </c>
      <c r="DH167" s="524">
        <f t="shared" si="275"/>
        <v>0.84573502722323046</v>
      </c>
      <c r="DI167" s="524">
        <v>0.90381125226860259</v>
      </c>
      <c r="DJ167" s="525">
        <v>0.90381125226860259</v>
      </c>
    </row>
    <row r="168" spans="1:114" s="2" customFormat="1" x14ac:dyDescent="0.25">
      <c r="A168" s="559" t="s">
        <v>418</v>
      </c>
      <c r="B168" s="497" t="s">
        <v>419</v>
      </c>
      <c r="C168" s="561"/>
      <c r="D168" s="566">
        <v>13672</v>
      </c>
      <c r="E168" s="567">
        <v>10275</v>
      </c>
      <c r="F168" s="567">
        <v>8309</v>
      </c>
      <c r="G168" s="567">
        <v>6695</v>
      </c>
      <c r="H168" s="568">
        <v>5546</v>
      </c>
      <c r="I168" s="569">
        <f t="shared" si="214"/>
        <v>0.65158150851581509</v>
      </c>
      <c r="J168" s="570">
        <f t="shared" si="215"/>
        <v>0.80575279817065837</v>
      </c>
      <c r="K168" s="566">
        <v>14116</v>
      </c>
      <c r="L168" s="567">
        <v>10889</v>
      </c>
      <c r="M168" s="567">
        <v>8748</v>
      </c>
      <c r="N168" s="567">
        <v>6781</v>
      </c>
      <c r="O168" s="568">
        <v>5760</v>
      </c>
      <c r="P168" s="569">
        <f t="shared" si="250"/>
        <v>0.62273854348425017</v>
      </c>
      <c r="Q168" s="570">
        <f t="shared" si="251"/>
        <v>0.775148605395519</v>
      </c>
      <c r="R168" s="566">
        <v>13866</v>
      </c>
      <c r="S168" s="567">
        <v>10642</v>
      </c>
      <c r="T168" s="567">
        <v>9190</v>
      </c>
      <c r="U168" s="567">
        <v>7313</v>
      </c>
      <c r="V168" s="568">
        <v>6010</v>
      </c>
      <c r="W168" s="569">
        <f t="shared" si="212"/>
        <v>0.68718286036459308</v>
      </c>
      <c r="X168" s="570">
        <f t="shared" si="213"/>
        <v>0.79575625680087048</v>
      </c>
      <c r="Y168" s="566">
        <v>15754</v>
      </c>
      <c r="Z168" s="567">
        <v>12191</v>
      </c>
      <c r="AA168" s="567">
        <v>10286</v>
      </c>
      <c r="AB168" s="567">
        <v>8278</v>
      </c>
      <c r="AC168" s="568">
        <v>6785</v>
      </c>
      <c r="AD168" s="569">
        <f t="shared" si="252"/>
        <v>0.67902551062259042</v>
      </c>
      <c r="AE168" s="570">
        <f t="shared" si="253"/>
        <v>0.80478320046665375</v>
      </c>
      <c r="AF168" s="566">
        <v>16024</v>
      </c>
      <c r="AG168" s="567">
        <v>12312</v>
      </c>
      <c r="AH168" s="567">
        <v>9970</v>
      </c>
      <c r="AI168" s="567">
        <v>7564</v>
      </c>
      <c r="AJ168" s="568">
        <v>6061</v>
      </c>
      <c r="AK168" s="569">
        <f t="shared" si="254"/>
        <v>0.61435997400909681</v>
      </c>
      <c r="AL168" s="570">
        <f t="shared" si="255"/>
        <v>0.75867602808425272</v>
      </c>
      <c r="AM168" s="566">
        <v>14824</v>
      </c>
      <c r="AN168" s="567">
        <v>11489</v>
      </c>
      <c r="AO168" s="567">
        <v>9163</v>
      </c>
      <c r="AP168" s="567">
        <v>6894</v>
      </c>
      <c r="AQ168" s="568">
        <v>5379</v>
      </c>
      <c r="AR168" s="569">
        <f t="shared" si="256"/>
        <v>0.60005222386630686</v>
      </c>
      <c r="AS168" s="570">
        <f t="shared" si="257"/>
        <v>0.75237367674342459</v>
      </c>
      <c r="AT168" s="566">
        <v>13167</v>
      </c>
      <c r="AU168" s="567">
        <v>10199</v>
      </c>
      <c r="AV168" s="567">
        <v>7893</v>
      </c>
      <c r="AW168" s="567">
        <v>6284</v>
      </c>
      <c r="AX168" s="568">
        <v>5030</v>
      </c>
      <c r="AY168" s="569">
        <f t="shared" si="258"/>
        <v>0.61613883714089612</v>
      </c>
      <c r="AZ168" s="570">
        <f t="shared" si="259"/>
        <v>0.79614848600025334</v>
      </c>
      <c r="BA168" s="566">
        <v>11517</v>
      </c>
      <c r="BB168" s="567">
        <v>8907</v>
      </c>
      <c r="BC168" s="567">
        <v>7000</v>
      </c>
      <c r="BD168" s="567">
        <v>6188</v>
      </c>
      <c r="BE168" s="568">
        <v>4878</v>
      </c>
      <c r="BF168" s="569">
        <f t="shared" si="260"/>
        <v>0.6947344785000561</v>
      </c>
      <c r="BG168" s="570">
        <f t="shared" si="261"/>
        <v>0.88400000000000001</v>
      </c>
      <c r="BH168" s="566">
        <v>11474</v>
      </c>
      <c r="BI168" s="567">
        <v>8948</v>
      </c>
      <c r="BJ168" s="567">
        <v>8395</v>
      </c>
      <c r="BK168" s="567">
        <v>6942</v>
      </c>
      <c r="BL168" s="568">
        <v>5549</v>
      </c>
      <c r="BM168" s="569">
        <f t="shared" si="262"/>
        <v>0.77581582476531064</v>
      </c>
      <c r="BN168" s="570">
        <f t="shared" si="263"/>
        <v>0.82692078618225129</v>
      </c>
      <c r="BO168" s="566">
        <v>10847</v>
      </c>
      <c r="BP168" s="567">
        <v>8613</v>
      </c>
      <c r="BQ168" s="567">
        <v>7535</v>
      </c>
      <c r="BR168" s="567">
        <v>6563</v>
      </c>
      <c r="BS168" s="568">
        <v>5202</v>
      </c>
      <c r="BT168" s="569">
        <f t="shared" si="264"/>
        <v>0.76198769302217573</v>
      </c>
      <c r="BU168" s="570">
        <f t="shared" si="265"/>
        <v>0.87100199071001994</v>
      </c>
      <c r="BV168" s="566">
        <v>11379</v>
      </c>
      <c r="BW168" s="567">
        <v>8845</v>
      </c>
      <c r="BX168" s="567">
        <v>7816</v>
      </c>
      <c r="BY168" s="567">
        <v>6949</v>
      </c>
      <c r="BZ168" s="568">
        <v>5472</v>
      </c>
      <c r="CA168" s="569">
        <f t="shared" si="266"/>
        <v>0.78564160542679484</v>
      </c>
      <c r="CB168" s="570">
        <f t="shared" si="267"/>
        <v>0.88907369498464683</v>
      </c>
      <c r="CC168" s="566">
        <v>11033</v>
      </c>
      <c r="CD168" s="567">
        <v>8798</v>
      </c>
      <c r="CE168" s="567">
        <v>8645</v>
      </c>
      <c r="CF168" s="567">
        <v>6742</v>
      </c>
      <c r="CG168" s="568">
        <v>6040</v>
      </c>
      <c r="CH168" s="569">
        <f t="shared" si="268"/>
        <v>0.76631052511934528</v>
      </c>
      <c r="CI168" s="570">
        <f t="shared" si="269"/>
        <v>0.77987275882012719</v>
      </c>
      <c r="CJ168" s="566">
        <v>10885</v>
      </c>
      <c r="CK168" s="567">
        <v>8343</v>
      </c>
      <c r="CL168" s="567">
        <v>7699</v>
      </c>
      <c r="CM168" s="567">
        <v>5895</v>
      </c>
      <c r="CN168" s="568">
        <v>5134</v>
      </c>
      <c r="CO168" s="569">
        <f t="shared" si="270"/>
        <v>0.7065803667745415</v>
      </c>
      <c r="CP168" s="677">
        <f t="shared" si="271"/>
        <v>0.76568385504610992</v>
      </c>
      <c r="CQ168" s="569">
        <v>0.86587558432218625</v>
      </c>
      <c r="CR168" s="570">
        <v>0.93830367580205221</v>
      </c>
      <c r="CS168" s="566">
        <v>11010</v>
      </c>
      <c r="CT168" s="567">
        <v>8363</v>
      </c>
      <c r="CU168" s="567">
        <v>7444</v>
      </c>
      <c r="CV168" s="567">
        <v>5518</v>
      </c>
      <c r="CW168" s="568">
        <v>5008</v>
      </c>
      <c r="CX168" s="569">
        <f t="shared" si="272"/>
        <v>0.65981107258160943</v>
      </c>
      <c r="CY168" s="677">
        <f t="shared" si="273"/>
        <v>0.74126813541106928</v>
      </c>
      <c r="CZ168" s="569">
        <v>0.81394236517995933</v>
      </c>
      <c r="DA168" s="570">
        <v>0.9144277270284793</v>
      </c>
      <c r="DB168" s="566">
        <v>11138</v>
      </c>
      <c r="DC168" s="567">
        <v>8549</v>
      </c>
      <c r="DD168" s="567">
        <v>7489</v>
      </c>
      <c r="DE168" s="567">
        <v>5908</v>
      </c>
      <c r="DF168" s="568">
        <v>5313</v>
      </c>
      <c r="DG168" s="569">
        <f t="shared" si="274"/>
        <v>0.6910749795297696</v>
      </c>
      <c r="DH168" s="677">
        <f t="shared" si="275"/>
        <v>0.78889037254640137</v>
      </c>
      <c r="DI168" s="569">
        <v>0.81530003509182358</v>
      </c>
      <c r="DJ168" s="570">
        <v>0.93069835759113362</v>
      </c>
    </row>
    <row r="169" spans="1:114" s="2" customFormat="1" x14ac:dyDescent="0.25">
      <c r="A169" s="562" t="s">
        <v>418</v>
      </c>
      <c r="B169" s="505" t="s">
        <v>420</v>
      </c>
      <c r="C169" s="564" t="s">
        <v>421</v>
      </c>
      <c r="D169" s="507">
        <v>6773</v>
      </c>
      <c r="E169" s="508">
        <v>4994</v>
      </c>
      <c r="F169" s="508">
        <v>3725</v>
      </c>
      <c r="G169" s="508">
        <v>2297</v>
      </c>
      <c r="H169" s="508">
        <v>1786</v>
      </c>
      <c r="I169" s="509">
        <f t="shared" si="214"/>
        <v>0.45995194233079695</v>
      </c>
      <c r="J169" s="510">
        <f t="shared" si="215"/>
        <v>0.61664429530201337</v>
      </c>
      <c r="K169" s="507">
        <v>6181</v>
      </c>
      <c r="L169" s="508">
        <v>4861</v>
      </c>
      <c r="M169" s="508">
        <v>3752</v>
      </c>
      <c r="N169" s="508">
        <v>2464</v>
      </c>
      <c r="O169" s="508">
        <v>1888</v>
      </c>
      <c r="P169" s="509">
        <f t="shared" si="250"/>
        <v>0.50689158609339646</v>
      </c>
      <c r="Q169" s="510">
        <f t="shared" si="251"/>
        <v>0.65671641791044777</v>
      </c>
      <c r="R169" s="507">
        <v>6042</v>
      </c>
      <c r="S169" s="508">
        <v>4809</v>
      </c>
      <c r="T169" s="508">
        <v>4081</v>
      </c>
      <c r="U169" s="508">
        <v>2782</v>
      </c>
      <c r="V169" s="508">
        <v>2073</v>
      </c>
      <c r="W169" s="509">
        <f t="shared" si="212"/>
        <v>0.57849864836764398</v>
      </c>
      <c r="X169" s="510">
        <f t="shared" si="213"/>
        <v>0.6816956628277383</v>
      </c>
      <c r="Y169" s="507">
        <v>6500</v>
      </c>
      <c r="Z169" s="508">
        <v>5157</v>
      </c>
      <c r="AA169" s="508">
        <v>4127</v>
      </c>
      <c r="AB169" s="508">
        <v>2701</v>
      </c>
      <c r="AC169" s="508">
        <v>2086</v>
      </c>
      <c r="AD169" s="509">
        <f t="shared" si="252"/>
        <v>0.52375412061275939</v>
      </c>
      <c r="AE169" s="510">
        <f t="shared" si="253"/>
        <v>0.65447055972861645</v>
      </c>
      <c r="AF169" s="507">
        <v>7194</v>
      </c>
      <c r="AG169" s="508">
        <v>5638</v>
      </c>
      <c r="AH169" s="508">
        <v>4281</v>
      </c>
      <c r="AI169" s="508">
        <v>2674</v>
      </c>
      <c r="AJ169" s="508">
        <v>2152</v>
      </c>
      <c r="AK169" s="509">
        <f t="shared" si="254"/>
        <v>0.47428166016317841</v>
      </c>
      <c r="AL169" s="510">
        <f t="shared" si="255"/>
        <v>0.62462041579070315</v>
      </c>
      <c r="AM169" s="507">
        <v>5998</v>
      </c>
      <c r="AN169" s="508">
        <v>4847</v>
      </c>
      <c r="AO169" s="508">
        <v>3635</v>
      </c>
      <c r="AP169" s="508">
        <v>2278</v>
      </c>
      <c r="AQ169" s="508">
        <v>1672</v>
      </c>
      <c r="AR169" s="509">
        <f t="shared" si="256"/>
        <v>0.46998143181349289</v>
      </c>
      <c r="AS169" s="510">
        <f t="shared" si="257"/>
        <v>0.62668500687757911</v>
      </c>
      <c r="AT169" s="507">
        <v>5349</v>
      </c>
      <c r="AU169" s="508">
        <v>4296</v>
      </c>
      <c r="AV169" s="508">
        <v>3079</v>
      </c>
      <c r="AW169" s="508">
        <v>2166</v>
      </c>
      <c r="AX169" s="508">
        <v>1712</v>
      </c>
      <c r="AY169" s="509">
        <f t="shared" si="258"/>
        <v>0.50418994413407825</v>
      </c>
      <c r="AZ169" s="510">
        <f t="shared" si="259"/>
        <v>0.70347515427086715</v>
      </c>
      <c r="BA169" s="507">
        <v>4517</v>
      </c>
      <c r="BB169" s="508">
        <v>3626</v>
      </c>
      <c r="BC169" s="508">
        <v>2625</v>
      </c>
      <c r="BD169" s="508">
        <v>2166</v>
      </c>
      <c r="BE169" s="508">
        <v>1611</v>
      </c>
      <c r="BF169" s="509">
        <f t="shared" si="260"/>
        <v>0.5973524544953116</v>
      </c>
      <c r="BG169" s="510">
        <f t="shared" si="261"/>
        <v>0.82514285714285718</v>
      </c>
      <c r="BH169" s="507">
        <v>3936</v>
      </c>
      <c r="BI169" s="508">
        <v>3186</v>
      </c>
      <c r="BJ169" s="508">
        <v>3186</v>
      </c>
      <c r="BK169" s="508">
        <v>2199</v>
      </c>
      <c r="BL169" s="508">
        <v>1677</v>
      </c>
      <c r="BM169" s="509">
        <f t="shared" si="262"/>
        <v>0.69020715630885121</v>
      </c>
      <c r="BN169" s="510">
        <f t="shared" si="263"/>
        <v>0.69020715630885121</v>
      </c>
      <c r="BO169" s="507">
        <v>3566</v>
      </c>
      <c r="BP169" s="508">
        <v>2901</v>
      </c>
      <c r="BQ169" s="508">
        <v>2240</v>
      </c>
      <c r="BR169" s="508">
        <v>2212</v>
      </c>
      <c r="BS169" s="508">
        <v>1599</v>
      </c>
      <c r="BT169" s="509">
        <f t="shared" si="264"/>
        <v>0.76249569114098592</v>
      </c>
      <c r="BU169" s="510">
        <f t="shared" si="265"/>
        <v>0.98750000000000004</v>
      </c>
      <c r="BV169" s="507">
        <v>3416</v>
      </c>
      <c r="BW169" s="508">
        <v>2788</v>
      </c>
      <c r="BX169" s="508">
        <v>2214</v>
      </c>
      <c r="BY169" s="508">
        <v>2185</v>
      </c>
      <c r="BZ169" s="508">
        <v>1610</v>
      </c>
      <c r="CA169" s="509">
        <f t="shared" si="266"/>
        <v>0.78371592539454804</v>
      </c>
      <c r="CB169" s="510">
        <f t="shared" si="267"/>
        <v>0.98690153568202343</v>
      </c>
      <c r="CC169" s="507">
        <v>3179</v>
      </c>
      <c r="CD169" s="508">
        <v>2554</v>
      </c>
      <c r="CE169" s="508">
        <v>2528</v>
      </c>
      <c r="CF169" s="508">
        <v>2485</v>
      </c>
      <c r="CG169" s="508">
        <v>1776</v>
      </c>
      <c r="CH169" s="509">
        <f t="shared" si="268"/>
        <v>0.97298355520751767</v>
      </c>
      <c r="CI169" s="510">
        <f t="shared" si="269"/>
        <v>0.98299050632911389</v>
      </c>
      <c r="CJ169" s="507">
        <v>2937</v>
      </c>
      <c r="CK169" s="508">
        <v>2400</v>
      </c>
      <c r="CL169" s="508">
        <v>2308</v>
      </c>
      <c r="CM169" s="508">
        <v>2277</v>
      </c>
      <c r="CN169" s="508">
        <v>1524</v>
      </c>
      <c r="CO169" s="509">
        <f t="shared" si="270"/>
        <v>0.94874999999999998</v>
      </c>
      <c r="CP169" s="509">
        <f t="shared" si="271"/>
        <v>0.9865684575389948</v>
      </c>
      <c r="CQ169" s="509">
        <v>0.94874999999999998</v>
      </c>
      <c r="CR169" s="510">
        <v>0.9865684575389948</v>
      </c>
      <c r="CS169" s="507">
        <v>3222</v>
      </c>
      <c r="CT169" s="508">
        <v>2626</v>
      </c>
      <c r="CU169" s="508">
        <v>2155</v>
      </c>
      <c r="CV169" s="508">
        <v>1949</v>
      </c>
      <c r="CW169" s="508">
        <v>1451</v>
      </c>
      <c r="CX169" s="509">
        <f t="shared" si="272"/>
        <v>0.7421934501142422</v>
      </c>
      <c r="CY169" s="509">
        <f t="shared" si="273"/>
        <v>0.90440835266821351</v>
      </c>
      <c r="CZ169" s="509">
        <v>0.7421934501142422</v>
      </c>
      <c r="DA169" s="510">
        <v>0.90440835266821351</v>
      </c>
      <c r="DB169" s="507">
        <v>3586</v>
      </c>
      <c r="DC169" s="508">
        <v>2888</v>
      </c>
      <c r="DD169" s="508">
        <v>2432</v>
      </c>
      <c r="DE169" s="508">
        <v>2146</v>
      </c>
      <c r="DF169" s="508">
        <v>1582</v>
      </c>
      <c r="DG169" s="509">
        <f t="shared" si="274"/>
        <v>0.74307479224376727</v>
      </c>
      <c r="DH169" s="509">
        <f t="shared" si="275"/>
        <v>0.88240131578947367</v>
      </c>
      <c r="DI169" s="509">
        <v>0.74342105263157898</v>
      </c>
      <c r="DJ169" s="510">
        <v>0.8828125</v>
      </c>
    </row>
    <row r="170" spans="1:114" s="2" customFormat="1" x14ac:dyDescent="0.25">
      <c r="A170" s="511" t="s">
        <v>418</v>
      </c>
      <c r="B170" s="512" t="s">
        <v>422</v>
      </c>
      <c r="C170" s="513" t="s">
        <v>423</v>
      </c>
      <c r="D170" s="514">
        <v>2616</v>
      </c>
      <c r="E170" s="515">
        <v>2034</v>
      </c>
      <c r="F170" s="515">
        <v>1782</v>
      </c>
      <c r="G170" s="515">
        <v>1497</v>
      </c>
      <c r="H170" s="515">
        <v>1257</v>
      </c>
      <c r="I170" s="516">
        <f t="shared" si="214"/>
        <v>0.7359882005899705</v>
      </c>
      <c r="J170" s="517">
        <f t="shared" si="215"/>
        <v>0.84006734006734007</v>
      </c>
      <c r="K170" s="514">
        <v>3372</v>
      </c>
      <c r="L170" s="515">
        <v>2576</v>
      </c>
      <c r="M170" s="515">
        <v>2136</v>
      </c>
      <c r="N170" s="515">
        <v>1556</v>
      </c>
      <c r="O170" s="515">
        <v>1317</v>
      </c>
      <c r="P170" s="516">
        <f t="shared" si="250"/>
        <v>0.60403726708074534</v>
      </c>
      <c r="Q170" s="517">
        <f t="shared" si="251"/>
        <v>0.72846441947565543</v>
      </c>
      <c r="R170" s="514">
        <v>3273</v>
      </c>
      <c r="S170" s="515">
        <v>2428</v>
      </c>
      <c r="T170" s="515">
        <v>1986</v>
      </c>
      <c r="U170" s="515">
        <v>1485</v>
      </c>
      <c r="V170" s="515">
        <v>1248</v>
      </c>
      <c r="W170" s="516">
        <f t="shared" si="212"/>
        <v>0.61161449752883035</v>
      </c>
      <c r="X170" s="517">
        <f t="shared" si="213"/>
        <v>0.74773413897280971</v>
      </c>
      <c r="Y170" s="514">
        <v>3088</v>
      </c>
      <c r="Z170" s="515">
        <v>2367</v>
      </c>
      <c r="AA170" s="515">
        <v>1878</v>
      </c>
      <c r="AB170" s="515">
        <v>1555</v>
      </c>
      <c r="AC170" s="515">
        <v>1284</v>
      </c>
      <c r="AD170" s="516">
        <f t="shared" si="252"/>
        <v>0.65694972539079</v>
      </c>
      <c r="AE170" s="517">
        <f t="shared" si="253"/>
        <v>0.82800851970181044</v>
      </c>
      <c r="AF170" s="514">
        <v>2964</v>
      </c>
      <c r="AG170" s="515">
        <v>2339</v>
      </c>
      <c r="AH170" s="515">
        <v>1772</v>
      </c>
      <c r="AI170" s="515">
        <v>1465</v>
      </c>
      <c r="AJ170" s="515">
        <v>1205</v>
      </c>
      <c r="AK170" s="516">
        <f t="shared" si="254"/>
        <v>0.62633604104318086</v>
      </c>
      <c r="AL170" s="517">
        <f t="shared" si="255"/>
        <v>0.82674943566591419</v>
      </c>
      <c r="AM170" s="514">
        <v>3089</v>
      </c>
      <c r="AN170" s="515">
        <v>2391</v>
      </c>
      <c r="AO170" s="515">
        <v>1892</v>
      </c>
      <c r="AP170" s="515">
        <v>1498</v>
      </c>
      <c r="AQ170" s="515">
        <v>1222</v>
      </c>
      <c r="AR170" s="516">
        <f t="shared" si="256"/>
        <v>0.62651610204935171</v>
      </c>
      <c r="AS170" s="517">
        <f t="shared" si="257"/>
        <v>0.79175475687103591</v>
      </c>
      <c r="AT170" s="514">
        <v>2981</v>
      </c>
      <c r="AU170" s="515">
        <v>2327</v>
      </c>
      <c r="AV170" s="515">
        <v>1803</v>
      </c>
      <c r="AW170" s="515">
        <v>1429</v>
      </c>
      <c r="AX170" s="515">
        <v>1139</v>
      </c>
      <c r="AY170" s="516">
        <f t="shared" si="258"/>
        <v>0.61409540180489897</v>
      </c>
      <c r="AZ170" s="517">
        <f t="shared" si="259"/>
        <v>0.79256794231835825</v>
      </c>
      <c r="BA170" s="514">
        <v>2724</v>
      </c>
      <c r="BB170" s="515">
        <v>2136</v>
      </c>
      <c r="BC170" s="515">
        <v>1651</v>
      </c>
      <c r="BD170" s="515">
        <v>1478</v>
      </c>
      <c r="BE170" s="515">
        <v>1142</v>
      </c>
      <c r="BF170" s="516">
        <f t="shared" si="260"/>
        <v>0.69194756554307113</v>
      </c>
      <c r="BG170" s="517">
        <f t="shared" si="261"/>
        <v>0.89521502119927321</v>
      </c>
      <c r="BH170" s="514">
        <v>3282</v>
      </c>
      <c r="BI170" s="515">
        <v>2561</v>
      </c>
      <c r="BJ170" s="515">
        <v>2364</v>
      </c>
      <c r="BK170" s="515">
        <v>2283</v>
      </c>
      <c r="BL170" s="515">
        <v>1439</v>
      </c>
      <c r="BM170" s="516">
        <f t="shared" si="262"/>
        <v>0.89144865286997266</v>
      </c>
      <c r="BN170" s="517">
        <f t="shared" si="263"/>
        <v>0.96573604060913709</v>
      </c>
      <c r="BO170" s="514">
        <v>3080</v>
      </c>
      <c r="BP170" s="515">
        <v>2469</v>
      </c>
      <c r="BQ170" s="515">
        <v>2256</v>
      </c>
      <c r="BR170" s="515">
        <v>2129</v>
      </c>
      <c r="BS170" s="515">
        <v>1290</v>
      </c>
      <c r="BT170" s="516">
        <f t="shared" si="264"/>
        <v>0.86229242608343459</v>
      </c>
      <c r="BU170" s="517">
        <f t="shared" si="265"/>
        <v>0.94370567375886527</v>
      </c>
      <c r="BV170" s="514">
        <v>3616</v>
      </c>
      <c r="BW170" s="515">
        <v>2883</v>
      </c>
      <c r="BX170" s="515">
        <v>2664</v>
      </c>
      <c r="BY170" s="515">
        <v>2555</v>
      </c>
      <c r="BZ170" s="515">
        <v>1520</v>
      </c>
      <c r="CA170" s="516">
        <f t="shared" si="266"/>
        <v>0.88622962192160948</v>
      </c>
      <c r="CB170" s="517">
        <f t="shared" si="267"/>
        <v>0.95908408408408408</v>
      </c>
      <c r="CC170" s="514">
        <v>3563</v>
      </c>
      <c r="CD170" s="515">
        <v>2897</v>
      </c>
      <c r="CE170" s="515">
        <v>2872</v>
      </c>
      <c r="CF170" s="515">
        <v>1835</v>
      </c>
      <c r="CG170" s="515">
        <v>1828</v>
      </c>
      <c r="CH170" s="516">
        <f t="shared" si="268"/>
        <v>0.6334138764238868</v>
      </c>
      <c r="CI170" s="517">
        <f t="shared" si="269"/>
        <v>0.63892757660167132</v>
      </c>
      <c r="CJ170" s="514">
        <v>3762</v>
      </c>
      <c r="CK170" s="515">
        <v>2869</v>
      </c>
      <c r="CL170" s="515">
        <v>2677</v>
      </c>
      <c r="CM170" s="515">
        <v>1497</v>
      </c>
      <c r="CN170" s="515">
        <v>1492</v>
      </c>
      <c r="CO170" s="516">
        <f t="shared" si="270"/>
        <v>0.52178459393516907</v>
      </c>
      <c r="CP170" s="516">
        <f t="shared" si="271"/>
        <v>0.55920806873365703</v>
      </c>
      <c r="CQ170" s="516">
        <v>0.82328337399790863</v>
      </c>
      <c r="CR170" s="517">
        <v>0.88233096750093387</v>
      </c>
      <c r="CS170" s="514">
        <v>3636</v>
      </c>
      <c r="CT170" s="515">
        <v>2773</v>
      </c>
      <c r="CU170" s="515">
        <v>2540</v>
      </c>
      <c r="CV170" s="515">
        <v>1430</v>
      </c>
      <c r="CW170" s="515">
        <v>1429</v>
      </c>
      <c r="CX170" s="516">
        <f t="shared" si="272"/>
        <v>0.51568698160836635</v>
      </c>
      <c r="CY170" s="516">
        <f t="shared" si="273"/>
        <v>0.56299212598425197</v>
      </c>
      <c r="CZ170" s="516">
        <v>0.79047962495492252</v>
      </c>
      <c r="DA170" s="517">
        <v>0.86299212598425201</v>
      </c>
      <c r="DB170" s="514">
        <v>2837</v>
      </c>
      <c r="DC170" s="515">
        <v>2165</v>
      </c>
      <c r="DD170" s="515">
        <v>1794</v>
      </c>
      <c r="DE170" s="515">
        <v>1225</v>
      </c>
      <c r="DF170" s="515">
        <v>1223</v>
      </c>
      <c r="DG170" s="516">
        <f t="shared" si="274"/>
        <v>0.56581986143187069</v>
      </c>
      <c r="DH170" s="516">
        <f t="shared" si="275"/>
        <v>0.68283166109253068</v>
      </c>
      <c r="DI170" s="516">
        <v>0.75612009237875288</v>
      </c>
      <c r="DJ170" s="517">
        <v>0.91248606465997772</v>
      </c>
    </row>
    <row r="171" spans="1:114" s="2" customFormat="1" x14ac:dyDescent="0.25">
      <c r="A171" s="511" t="s">
        <v>418</v>
      </c>
      <c r="B171" s="512" t="s">
        <v>424</v>
      </c>
      <c r="C171" s="513" t="s">
        <v>425</v>
      </c>
      <c r="D171" s="514">
        <v>1258</v>
      </c>
      <c r="E171" s="515">
        <v>1193</v>
      </c>
      <c r="F171" s="515">
        <v>923</v>
      </c>
      <c r="G171" s="515">
        <v>798</v>
      </c>
      <c r="H171" s="515">
        <v>640</v>
      </c>
      <c r="I171" s="516">
        <f t="shared" si="214"/>
        <v>0.66890192791282477</v>
      </c>
      <c r="J171" s="517">
        <f t="shared" si="215"/>
        <v>0.86457204767063922</v>
      </c>
      <c r="K171" s="514">
        <v>1193</v>
      </c>
      <c r="L171" s="515">
        <v>1137</v>
      </c>
      <c r="M171" s="515">
        <v>852</v>
      </c>
      <c r="N171" s="515">
        <v>735</v>
      </c>
      <c r="O171" s="515">
        <v>601</v>
      </c>
      <c r="P171" s="516">
        <f t="shared" si="250"/>
        <v>0.64643799472295516</v>
      </c>
      <c r="Q171" s="517">
        <f t="shared" si="251"/>
        <v>0.86267605633802813</v>
      </c>
      <c r="R171" s="514">
        <v>1157</v>
      </c>
      <c r="S171" s="515">
        <v>1100</v>
      </c>
      <c r="T171" s="515">
        <v>907</v>
      </c>
      <c r="U171" s="515">
        <v>796</v>
      </c>
      <c r="V171" s="515">
        <v>650</v>
      </c>
      <c r="W171" s="516">
        <f t="shared" si="212"/>
        <v>0.72363636363636363</v>
      </c>
      <c r="X171" s="517">
        <f t="shared" si="213"/>
        <v>0.87761852260198459</v>
      </c>
      <c r="Y171" s="514">
        <v>1935</v>
      </c>
      <c r="Z171" s="515">
        <v>1829</v>
      </c>
      <c r="AA171" s="515">
        <v>1689</v>
      </c>
      <c r="AB171" s="515">
        <v>1488</v>
      </c>
      <c r="AC171" s="515">
        <v>1056</v>
      </c>
      <c r="AD171" s="516">
        <f t="shared" si="252"/>
        <v>0.81355932203389836</v>
      </c>
      <c r="AE171" s="517">
        <f t="shared" si="253"/>
        <v>0.8809946714031972</v>
      </c>
      <c r="AF171" s="514">
        <v>2004</v>
      </c>
      <c r="AG171" s="515">
        <v>1897</v>
      </c>
      <c r="AH171" s="515">
        <v>1704</v>
      </c>
      <c r="AI171" s="515">
        <v>1427</v>
      </c>
      <c r="AJ171" s="515">
        <v>1006</v>
      </c>
      <c r="AK171" s="516">
        <f t="shared" si="254"/>
        <v>0.75224037954665257</v>
      </c>
      <c r="AL171" s="517">
        <f t="shared" si="255"/>
        <v>0.83744131455399062</v>
      </c>
      <c r="AM171" s="514">
        <v>1816</v>
      </c>
      <c r="AN171" s="515">
        <v>1687</v>
      </c>
      <c r="AO171" s="515">
        <v>1327</v>
      </c>
      <c r="AP171" s="515">
        <v>1143</v>
      </c>
      <c r="AQ171" s="515">
        <v>832</v>
      </c>
      <c r="AR171" s="516">
        <f t="shared" si="256"/>
        <v>0.67753408417308836</v>
      </c>
      <c r="AS171" s="517">
        <f t="shared" si="257"/>
        <v>0.86134137151469481</v>
      </c>
      <c r="AT171" s="514">
        <v>1611</v>
      </c>
      <c r="AU171" s="515">
        <v>1477</v>
      </c>
      <c r="AV171" s="515">
        <v>1122</v>
      </c>
      <c r="AW171" s="515">
        <v>1006</v>
      </c>
      <c r="AX171" s="515">
        <v>730</v>
      </c>
      <c r="AY171" s="516">
        <f t="shared" si="258"/>
        <v>0.68111035883547733</v>
      </c>
      <c r="AZ171" s="517">
        <f t="shared" si="259"/>
        <v>0.89661319073083778</v>
      </c>
      <c r="BA171" s="514">
        <v>1357</v>
      </c>
      <c r="BB171" s="515">
        <v>1204</v>
      </c>
      <c r="BC171" s="515">
        <v>965</v>
      </c>
      <c r="BD171" s="515">
        <v>839</v>
      </c>
      <c r="BE171" s="515">
        <v>617</v>
      </c>
      <c r="BF171" s="516">
        <f t="shared" si="260"/>
        <v>0.69684385382059799</v>
      </c>
      <c r="BG171" s="517">
        <f t="shared" si="261"/>
        <v>0.86943005181347155</v>
      </c>
      <c r="BH171" s="514">
        <v>1074</v>
      </c>
      <c r="BI171" s="515">
        <v>951</v>
      </c>
      <c r="BJ171" s="515">
        <v>631</v>
      </c>
      <c r="BK171" s="515">
        <v>624</v>
      </c>
      <c r="BL171" s="515">
        <v>591</v>
      </c>
      <c r="BM171" s="516">
        <f t="shared" si="262"/>
        <v>0.65615141955835965</v>
      </c>
      <c r="BN171" s="517">
        <f t="shared" si="263"/>
        <v>0.9889064976228209</v>
      </c>
      <c r="BO171" s="514">
        <v>1038</v>
      </c>
      <c r="BP171" s="515">
        <v>935</v>
      </c>
      <c r="BQ171" s="515">
        <v>680</v>
      </c>
      <c r="BR171" s="515">
        <v>653</v>
      </c>
      <c r="BS171" s="515">
        <v>646</v>
      </c>
      <c r="BT171" s="516">
        <f t="shared" si="264"/>
        <v>0.69839572192513366</v>
      </c>
      <c r="BU171" s="517">
        <f t="shared" si="265"/>
        <v>0.96029411764705885</v>
      </c>
      <c r="BV171" s="514">
        <v>1042</v>
      </c>
      <c r="BW171" s="515">
        <v>805</v>
      </c>
      <c r="BX171" s="515">
        <v>625</v>
      </c>
      <c r="BY171" s="515">
        <v>591</v>
      </c>
      <c r="BZ171" s="515">
        <v>590</v>
      </c>
      <c r="CA171" s="516">
        <f t="shared" si="266"/>
        <v>0.73416149068322978</v>
      </c>
      <c r="CB171" s="517">
        <f t="shared" si="267"/>
        <v>0.9456</v>
      </c>
      <c r="CC171" s="514">
        <v>874</v>
      </c>
      <c r="CD171" s="515">
        <v>793</v>
      </c>
      <c r="CE171" s="515">
        <v>792</v>
      </c>
      <c r="CF171" s="515">
        <v>581</v>
      </c>
      <c r="CG171" s="515">
        <v>564</v>
      </c>
      <c r="CH171" s="516">
        <f t="shared" si="268"/>
        <v>0.73266078184110972</v>
      </c>
      <c r="CI171" s="517">
        <f t="shared" si="269"/>
        <v>0.73358585858585856</v>
      </c>
      <c r="CJ171" s="514">
        <v>845</v>
      </c>
      <c r="CK171" s="515">
        <v>779</v>
      </c>
      <c r="CL171" s="515">
        <v>566</v>
      </c>
      <c r="CM171" s="515">
        <v>562</v>
      </c>
      <c r="CN171" s="515">
        <v>514</v>
      </c>
      <c r="CO171" s="516">
        <f t="shared" si="270"/>
        <v>0.72143774069319644</v>
      </c>
      <c r="CP171" s="516">
        <f t="shared" si="271"/>
        <v>0.99293286219081267</v>
      </c>
      <c r="CQ171" s="516">
        <v>0.72657252888318358</v>
      </c>
      <c r="CR171" s="517">
        <v>1</v>
      </c>
      <c r="CS171" s="514">
        <v>847</v>
      </c>
      <c r="CT171" s="515">
        <v>774</v>
      </c>
      <c r="CU171" s="515">
        <v>614</v>
      </c>
      <c r="CV171" s="515">
        <v>584</v>
      </c>
      <c r="CW171" s="515">
        <v>549</v>
      </c>
      <c r="CX171" s="516">
        <f t="shared" si="272"/>
        <v>0.75452196382428938</v>
      </c>
      <c r="CY171" s="516">
        <f t="shared" si="273"/>
        <v>0.95114006514657978</v>
      </c>
      <c r="CZ171" s="516">
        <v>0.79069767441860461</v>
      </c>
      <c r="DA171" s="517">
        <v>0.99674267100977199</v>
      </c>
      <c r="DB171" s="514">
        <v>864</v>
      </c>
      <c r="DC171" s="515">
        <v>791</v>
      </c>
      <c r="DD171" s="515">
        <v>649</v>
      </c>
      <c r="DE171" s="515">
        <v>647</v>
      </c>
      <c r="DF171" s="515">
        <v>605</v>
      </c>
      <c r="DG171" s="516">
        <f t="shared" si="274"/>
        <v>0.81795195954487987</v>
      </c>
      <c r="DH171" s="516">
        <f t="shared" si="275"/>
        <v>0.99691833590138679</v>
      </c>
      <c r="DI171" s="516">
        <v>0.82048040455120097</v>
      </c>
      <c r="DJ171" s="517">
        <v>1</v>
      </c>
    </row>
    <row r="172" spans="1:114" s="2" customFormat="1" x14ac:dyDescent="0.25">
      <c r="A172" s="511" t="s">
        <v>418</v>
      </c>
      <c r="B172" s="512">
        <v>41320</v>
      </c>
      <c r="C172" s="513" t="s">
        <v>426</v>
      </c>
      <c r="D172" s="514">
        <v>1029</v>
      </c>
      <c r="E172" s="515">
        <v>986</v>
      </c>
      <c r="F172" s="515">
        <v>953</v>
      </c>
      <c r="G172" s="515">
        <v>953</v>
      </c>
      <c r="H172" s="515">
        <v>752</v>
      </c>
      <c r="I172" s="516">
        <f t="shared" si="214"/>
        <v>0.96653144016227177</v>
      </c>
      <c r="J172" s="517">
        <f t="shared" si="215"/>
        <v>1</v>
      </c>
      <c r="K172" s="514">
        <v>1217</v>
      </c>
      <c r="L172" s="515">
        <v>1124</v>
      </c>
      <c r="M172" s="515">
        <v>914</v>
      </c>
      <c r="N172" s="515">
        <v>914</v>
      </c>
      <c r="O172" s="515">
        <v>913</v>
      </c>
      <c r="P172" s="516">
        <f t="shared" si="250"/>
        <v>0.81316725978647686</v>
      </c>
      <c r="Q172" s="517">
        <f t="shared" si="251"/>
        <v>1</v>
      </c>
      <c r="R172" s="514">
        <v>1123</v>
      </c>
      <c r="S172" s="515">
        <v>1033</v>
      </c>
      <c r="T172" s="515">
        <v>822</v>
      </c>
      <c r="U172" s="515">
        <v>797</v>
      </c>
      <c r="V172" s="515">
        <v>689</v>
      </c>
      <c r="W172" s="516">
        <f t="shared" si="212"/>
        <v>0.77153920619554694</v>
      </c>
      <c r="X172" s="517">
        <f t="shared" si="213"/>
        <v>0.96958637469586373</v>
      </c>
      <c r="Y172" s="514">
        <v>1867</v>
      </c>
      <c r="Z172" s="515">
        <v>1770</v>
      </c>
      <c r="AA172" s="515">
        <v>1325</v>
      </c>
      <c r="AB172" s="515">
        <v>1324</v>
      </c>
      <c r="AC172" s="515">
        <v>1323</v>
      </c>
      <c r="AD172" s="516">
        <f t="shared" si="252"/>
        <v>0.74802259887005651</v>
      </c>
      <c r="AE172" s="517">
        <f t="shared" si="253"/>
        <v>0.99924528301886795</v>
      </c>
      <c r="AF172" s="514">
        <v>1618</v>
      </c>
      <c r="AG172" s="515">
        <v>1549</v>
      </c>
      <c r="AH172" s="515">
        <v>1181</v>
      </c>
      <c r="AI172" s="515">
        <v>1041</v>
      </c>
      <c r="AJ172" s="515">
        <v>691</v>
      </c>
      <c r="AK172" s="516">
        <f t="shared" si="254"/>
        <v>0.67204648160103297</v>
      </c>
      <c r="AL172" s="517">
        <f t="shared" si="255"/>
        <v>0.88145639288738353</v>
      </c>
      <c r="AM172" s="514">
        <v>1296</v>
      </c>
      <c r="AN172" s="515">
        <v>1191</v>
      </c>
      <c r="AO172" s="515">
        <v>933</v>
      </c>
      <c r="AP172" s="515">
        <v>772</v>
      </c>
      <c r="AQ172" s="515">
        <v>563</v>
      </c>
      <c r="AR172" s="516">
        <f t="shared" si="256"/>
        <v>0.64819479429051219</v>
      </c>
      <c r="AS172" s="517">
        <f t="shared" si="257"/>
        <v>0.827438370846731</v>
      </c>
      <c r="AT172" s="514">
        <v>1331</v>
      </c>
      <c r="AU172" s="515">
        <v>1172</v>
      </c>
      <c r="AV172" s="515">
        <v>913</v>
      </c>
      <c r="AW172" s="515">
        <v>827</v>
      </c>
      <c r="AX172" s="515">
        <v>594</v>
      </c>
      <c r="AY172" s="516">
        <f t="shared" si="258"/>
        <v>0.70563139931740615</v>
      </c>
      <c r="AZ172" s="517">
        <f t="shared" si="259"/>
        <v>0.9058050383351588</v>
      </c>
      <c r="BA172" s="514">
        <v>1136</v>
      </c>
      <c r="BB172" s="515">
        <v>1027</v>
      </c>
      <c r="BC172" s="515">
        <v>874</v>
      </c>
      <c r="BD172" s="515">
        <v>854</v>
      </c>
      <c r="BE172" s="515">
        <v>632</v>
      </c>
      <c r="BF172" s="516">
        <f t="shared" si="260"/>
        <v>0.83154819863680618</v>
      </c>
      <c r="BG172" s="517">
        <f t="shared" si="261"/>
        <v>0.97711670480549195</v>
      </c>
      <c r="BH172" s="514">
        <v>1282</v>
      </c>
      <c r="BI172" s="515">
        <v>1182</v>
      </c>
      <c r="BJ172" s="515">
        <v>1105</v>
      </c>
      <c r="BK172" s="515">
        <v>687</v>
      </c>
      <c r="BL172" s="515">
        <v>672</v>
      </c>
      <c r="BM172" s="516">
        <f t="shared" si="262"/>
        <v>0.58121827411167515</v>
      </c>
      <c r="BN172" s="517">
        <f t="shared" si="263"/>
        <v>0.62171945701357467</v>
      </c>
      <c r="BO172" s="514">
        <v>1151</v>
      </c>
      <c r="BP172" s="515">
        <v>1051</v>
      </c>
      <c r="BQ172" s="515">
        <v>1010</v>
      </c>
      <c r="BR172" s="515">
        <v>630</v>
      </c>
      <c r="BS172" s="515">
        <v>630</v>
      </c>
      <c r="BT172" s="516">
        <f t="shared" si="264"/>
        <v>0.5994291151284491</v>
      </c>
      <c r="BU172" s="517">
        <f t="shared" si="265"/>
        <v>0.62376237623762376</v>
      </c>
      <c r="BV172" s="514">
        <v>1196</v>
      </c>
      <c r="BW172" s="515">
        <v>1083</v>
      </c>
      <c r="BX172" s="515">
        <v>1001</v>
      </c>
      <c r="BY172" s="515">
        <v>663</v>
      </c>
      <c r="BZ172" s="515">
        <v>663</v>
      </c>
      <c r="CA172" s="516">
        <f t="shared" si="266"/>
        <v>0.61218836565096957</v>
      </c>
      <c r="CB172" s="517">
        <f t="shared" si="267"/>
        <v>0.66233766233766234</v>
      </c>
      <c r="CC172" s="514">
        <v>1095</v>
      </c>
      <c r="CD172" s="515">
        <v>990</v>
      </c>
      <c r="CE172" s="515">
        <v>988</v>
      </c>
      <c r="CF172" s="515">
        <v>627</v>
      </c>
      <c r="CG172" s="515">
        <v>627</v>
      </c>
      <c r="CH172" s="516">
        <f t="shared" si="268"/>
        <v>0.6333333333333333</v>
      </c>
      <c r="CI172" s="517">
        <f t="shared" si="269"/>
        <v>0.63461538461538458</v>
      </c>
      <c r="CJ172" s="514">
        <v>1219</v>
      </c>
      <c r="CK172" s="515">
        <v>1076</v>
      </c>
      <c r="CL172" s="515">
        <v>980</v>
      </c>
      <c r="CM172" s="515">
        <v>621</v>
      </c>
      <c r="CN172" s="515">
        <v>620</v>
      </c>
      <c r="CO172" s="516">
        <f t="shared" si="270"/>
        <v>0.57713754646840154</v>
      </c>
      <c r="CP172" s="516">
        <f t="shared" si="271"/>
        <v>0.63367346938775515</v>
      </c>
      <c r="CQ172" s="516">
        <v>0.89126394052044611</v>
      </c>
      <c r="CR172" s="517">
        <v>0.97857142857142854</v>
      </c>
      <c r="CS172" s="514">
        <v>1334</v>
      </c>
      <c r="CT172" s="515">
        <v>1180</v>
      </c>
      <c r="CU172" s="515">
        <v>1180</v>
      </c>
      <c r="CV172" s="515">
        <v>671</v>
      </c>
      <c r="CW172" s="515">
        <v>667</v>
      </c>
      <c r="CX172" s="516">
        <f t="shared" si="272"/>
        <v>0.56864406779661014</v>
      </c>
      <c r="CY172" s="516">
        <f t="shared" si="273"/>
        <v>0.56864406779661014</v>
      </c>
      <c r="CZ172" s="516">
        <v>0.96779661016949148</v>
      </c>
      <c r="DA172" s="517">
        <v>0.96779661016949148</v>
      </c>
      <c r="DB172" s="514">
        <v>1663</v>
      </c>
      <c r="DC172" s="515">
        <v>1508</v>
      </c>
      <c r="DD172" s="515">
        <v>1429</v>
      </c>
      <c r="DE172" s="515">
        <v>838</v>
      </c>
      <c r="DF172" s="515">
        <v>838</v>
      </c>
      <c r="DG172" s="516">
        <f t="shared" si="274"/>
        <v>0.5557029177718833</v>
      </c>
      <c r="DH172" s="516">
        <f t="shared" si="275"/>
        <v>0.58642407277816655</v>
      </c>
      <c r="DI172" s="516">
        <v>0.93633952254641906</v>
      </c>
      <c r="DJ172" s="517">
        <v>0.98810356892932116</v>
      </c>
    </row>
    <row r="173" spans="1:114" s="2" customFormat="1" x14ac:dyDescent="0.25">
      <c r="A173" s="511" t="s">
        <v>418</v>
      </c>
      <c r="B173" s="512" t="s">
        <v>427</v>
      </c>
      <c r="C173" s="513" t="s">
        <v>212</v>
      </c>
      <c r="D173" s="514">
        <v>1670</v>
      </c>
      <c r="E173" s="515">
        <v>1581</v>
      </c>
      <c r="F173" s="515">
        <v>1259</v>
      </c>
      <c r="G173" s="515">
        <v>1245</v>
      </c>
      <c r="H173" s="515">
        <v>949</v>
      </c>
      <c r="I173" s="516">
        <f t="shared" si="214"/>
        <v>0.78747628083491461</v>
      </c>
      <c r="J173" s="517">
        <f t="shared" si="215"/>
        <v>0.98888006354249403</v>
      </c>
      <c r="K173" s="514">
        <v>1715</v>
      </c>
      <c r="L173" s="515">
        <v>1599</v>
      </c>
      <c r="M173" s="515">
        <v>1219</v>
      </c>
      <c r="N173" s="515">
        <v>1083</v>
      </c>
      <c r="O173" s="515">
        <v>866</v>
      </c>
      <c r="P173" s="516">
        <f t="shared" si="250"/>
        <v>0.67729831144465291</v>
      </c>
      <c r="Q173" s="517">
        <f t="shared" si="251"/>
        <v>0.88843314191960621</v>
      </c>
      <c r="R173" s="514">
        <v>1832</v>
      </c>
      <c r="S173" s="515">
        <v>1696</v>
      </c>
      <c r="T173" s="515">
        <v>1651</v>
      </c>
      <c r="U173" s="515">
        <v>1438</v>
      </c>
      <c r="V173" s="515">
        <v>1149</v>
      </c>
      <c r="W173" s="516">
        <f t="shared" si="212"/>
        <v>0.847877358490566</v>
      </c>
      <c r="X173" s="517">
        <f t="shared" si="213"/>
        <v>0.8709872804360993</v>
      </c>
      <c r="Y173" s="514">
        <v>1683</v>
      </c>
      <c r="Z173" s="515">
        <v>1532</v>
      </c>
      <c r="AA173" s="515">
        <v>1414</v>
      </c>
      <c r="AB173" s="515">
        <v>1144</v>
      </c>
      <c r="AC173" s="515">
        <v>819</v>
      </c>
      <c r="AD173" s="516">
        <f t="shared" si="252"/>
        <v>0.74673629242819839</v>
      </c>
      <c r="AE173" s="517">
        <f t="shared" si="253"/>
        <v>0.80905233380480901</v>
      </c>
      <c r="AF173" s="514">
        <v>1346</v>
      </c>
      <c r="AG173" s="515">
        <v>1228</v>
      </c>
      <c r="AH173" s="515">
        <v>1102</v>
      </c>
      <c r="AI173" s="515">
        <v>915</v>
      </c>
      <c r="AJ173" s="515">
        <v>762</v>
      </c>
      <c r="AK173" s="516">
        <f t="shared" si="254"/>
        <v>0.74511400651465798</v>
      </c>
      <c r="AL173" s="517">
        <f t="shared" si="255"/>
        <v>0.83030852994555349</v>
      </c>
      <c r="AM173" s="514">
        <v>1790</v>
      </c>
      <c r="AN173" s="515">
        <v>1671</v>
      </c>
      <c r="AO173" s="515">
        <v>1462</v>
      </c>
      <c r="AP173" s="515">
        <v>1169</v>
      </c>
      <c r="AQ173" s="515">
        <v>883</v>
      </c>
      <c r="AR173" s="516">
        <f t="shared" si="256"/>
        <v>0.69958108916816275</v>
      </c>
      <c r="AS173" s="517">
        <f t="shared" si="257"/>
        <v>0.79958960328317374</v>
      </c>
      <c r="AT173" s="514">
        <v>1204</v>
      </c>
      <c r="AU173" s="515">
        <v>1143</v>
      </c>
      <c r="AV173" s="515">
        <v>892</v>
      </c>
      <c r="AW173" s="515">
        <v>836</v>
      </c>
      <c r="AX173" s="515">
        <v>659</v>
      </c>
      <c r="AY173" s="516">
        <f t="shared" si="258"/>
        <v>0.73140857392825898</v>
      </c>
      <c r="AZ173" s="517">
        <f t="shared" si="259"/>
        <v>0.93721973094170408</v>
      </c>
      <c r="BA173" s="514">
        <v>1215</v>
      </c>
      <c r="BB173" s="515">
        <v>1146</v>
      </c>
      <c r="BC173" s="515">
        <v>923</v>
      </c>
      <c r="BD173" s="515">
        <v>849</v>
      </c>
      <c r="BE173" s="515">
        <v>694</v>
      </c>
      <c r="BF173" s="516">
        <f t="shared" si="260"/>
        <v>0.74083769633507857</v>
      </c>
      <c r="BG173" s="517">
        <f t="shared" si="261"/>
        <v>0.91982665222101845</v>
      </c>
      <c r="BH173" s="514">
        <v>1426</v>
      </c>
      <c r="BI173" s="515">
        <v>1342</v>
      </c>
      <c r="BJ173" s="515">
        <v>1342</v>
      </c>
      <c r="BK173" s="515">
        <v>1150</v>
      </c>
      <c r="BL173" s="515">
        <v>1013</v>
      </c>
      <c r="BM173" s="516">
        <f t="shared" si="262"/>
        <v>0.856929955290611</v>
      </c>
      <c r="BN173" s="517">
        <f t="shared" si="263"/>
        <v>0.856929955290611</v>
      </c>
      <c r="BO173" s="514">
        <v>1539</v>
      </c>
      <c r="BP173" s="515">
        <v>1455</v>
      </c>
      <c r="BQ173" s="515">
        <v>1438</v>
      </c>
      <c r="BR173" s="515">
        <v>844</v>
      </c>
      <c r="BS173" s="515">
        <v>844</v>
      </c>
      <c r="BT173" s="516">
        <f t="shared" si="264"/>
        <v>0.58006872852233682</v>
      </c>
      <c r="BU173" s="517">
        <f t="shared" si="265"/>
        <v>0.58692628650904033</v>
      </c>
      <c r="BV173" s="514">
        <v>1568</v>
      </c>
      <c r="BW173" s="515">
        <v>1437</v>
      </c>
      <c r="BX173" s="515">
        <v>1388</v>
      </c>
      <c r="BY173" s="515">
        <v>856</v>
      </c>
      <c r="BZ173" s="515">
        <v>854</v>
      </c>
      <c r="CA173" s="516">
        <f t="shared" si="266"/>
        <v>0.59568545581071675</v>
      </c>
      <c r="CB173" s="517">
        <f t="shared" si="267"/>
        <v>0.61671469740634011</v>
      </c>
      <c r="CC173" s="514">
        <v>1796</v>
      </c>
      <c r="CD173" s="515">
        <v>1663</v>
      </c>
      <c r="CE173" s="515">
        <v>1663</v>
      </c>
      <c r="CF173" s="515">
        <v>1026</v>
      </c>
      <c r="CG173" s="515">
        <v>1022</v>
      </c>
      <c r="CH173" s="516">
        <f t="shared" si="268"/>
        <v>0.61695730607336141</v>
      </c>
      <c r="CI173" s="517">
        <f t="shared" si="269"/>
        <v>0.61695730607336141</v>
      </c>
      <c r="CJ173" s="514">
        <v>1331</v>
      </c>
      <c r="CK173" s="515">
        <v>1214</v>
      </c>
      <c r="CL173" s="515">
        <v>1163</v>
      </c>
      <c r="CM173" s="515">
        <v>717</v>
      </c>
      <c r="CN173" s="515">
        <v>715</v>
      </c>
      <c r="CO173" s="516">
        <f t="shared" si="270"/>
        <v>0.59060955518945635</v>
      </c>
      <c r="CP173" s="516">
        <f t="shared" si="271"/>
        <v>0.61650902837489252</v>
      </c>
      <c r="CQ173" s="516">
        <v>0.92174629324546953</v>
      </c>
      <c r="CR173" s="517">
        <v>0.96216680997420467</v>
      </c>
      <c r="CS173" s="514">
        <v>1323</v>
      </c>
      <c r="CT173" s="515">
        <v>1175</v>
      </c>
      <c r="CU173" s="515">
        <v>1040</v>
      </c>
      <c r="CV173" s="515">
        <v>745</v>
      </c>
      <c r="CW173" s="515">
        <v>740</v>
      </c>
      <c r="CX173" s="516">
        <f t="shared" si="272"/>
        <v>0.63404255319148939</v>
      </c>
      <c r="CY173" s="516">
        <f t="shared" si="273"/>
        <v>0.71634615384615385</v>
      </c>
      <c r="CZ173" s="516">
        <v>0.84765957446808515</v>
      </c>
      <c r="DA173" s="517">
        <v>0.95769230769230773</v>
      </c>
      <c r="DB173" s="514">
        <v>1514</v>
      </c>
      <c r="DC173" s="515">
        <v>1357</v>
      </c>
      <c r="DD173" s="515">
        <v>1252</v>
      </c>
      <c r="DE173" s="515">
        <v>884</v>
      </c>
      <c r="DF173" s="515">
        <v>884</v>
      </c>
      <c r="DG173" s="516">
        <f t="shared" si="274"/>
        <v>0.65143699336772287</v>
      </c>
      <c r="DH173" s="516">
        <f t="shared" si="275"/>
        <v>0.70607028753993606</v>
      </c>
      <c r="DI173" s="516">
        <v>0.9152542372881356</v>
      </c>
      <c r="DJ173" s="517">
        <v>0.99201277955271561</v>
      </c>
    </row>
    <row r="174" spans="1:114" s="2" customFormat="1" x14ac:dyDescent="0.25">
      <c r="A174" s="511" t="s">
        <v>418</v>
      </c>
      <c r="B174" s="512">
        <v>41340</v>
      </c>
      <c r="C174" s="513" t="s">
        <v>557</v>
      </c>
      <c r="D174" s="514"/>
      <c r="E174" s="515"/>
      <c r="F174" s="515"/>
      <c r="G174" s="515"/>
      <c r="H174" s="515"/>
      <c r="I174" s="516"/>
      <c r="J174" s="517"/>
      <c r="K174" s="514" t="s">
        <v>67</v>
      </c>
      <c r="L174" s="515" t="s">
        <v>67</v>
      </c>
      <c r="M174" s="515" t="s">
        <v>67</v>
      </c>
      <c r="N174" s="515" t="s">
        <v>67</v>
      </c>
      <c r="O174" s="515" t="s">
        <v>67</v>
      </c>
      <c r="P174" s="516" t="s">
        <v>67</v>
      </c>
      <c r="Q174" s="517" t="s">
        <v>67</v>
      </c>
      <c r="R174" s="514" t="s">
        <v>67</v>
      </c>
      <c r="S174" s="515" t="s">
        <v>67</v>
      </c>
      <c r="T174" s="515" t="s">
        <v>67</v>
      </c>
      <c r="U174" s="515" t="s">
        <v>67</v>
      </c>
      <c r="V174" s="515" t="s">
        <v>67</v>
      </c>
      <c r="W174" s="516" t="s">
        <v>67</v>
      </c>
      <c r="X174" s="517" t="s">
        <v>67</v>
      </c>
      <c r="Y174" s="514" t="s">
        <v>67</v>
      </c>
      <c r="Z174" s="515" t="s">
        <v>67</v>
      </c>
      <c r="AA174" s="515" t="s">
        <v>67</v>
      </c>
      <c r="AB174" s="515" t="s">
        <v>67</v>
      </c>
      <c r="AC174" s="515" t="s">
        <v>67</v>
      </c>
      <c r="AD174" s="516" t="s">
        <v>67</v>
      </c>
      <c r="AE174" s="517" t="s">
        <v>67</v>
      </c>
      <c r="AF174" s="514" t="s">
        <v>67</v>
      </c>
      <c r="AG174" s="515" t="s">
        <v>67</v>
      </c>
      <c r="AH174" s="515" t="s">
        <v>67</v>
      </c>
      <c r="AI174" s="515" t="s">
        <v>67</v>
      </c>
      <c r="AJ174" s="515" t="s">
        <v>67</v>
      </c>
      <c r="AK174" s="516" t="s">
        <v>67</v>
      </c>
      <c r="AL174" s="517" t="s">
        <v>67</v>
      </c>
      <c r="AM174" s="514" t="s">
        <v>67</v>
      </c>
      <c r="AN174" s="515" t="s">
        <v>67</v>
      </c>
      <c r="AO174" s="515" t="s">
        <v>67</v>
      </c>
      <c r="AP174" s="515" t="s">
        <v>67</v>
      </c>
      <c r="AQ174" s="515" t="s">
        <v>67</v>
      </c>
      <c r="AR174" s="516" t="s">
        <v>67</v>
      </c>
      <c r="AS174" s="517" t="s">
        <v>67</v>
      </c>
      <c r="AT174" s="514" t="s">
        <v>67</v>
      </c>
      <c r="AU174" s="515" t="s">
        <v>67</v>
      </c>
      <c r="AV174" s="515" t="s">
        <v>67</v>
      </c>
      <c r="AW174" s="515" t="s">
        <v>67</v>
      </c>
      <c r="AX174" s="515" t="s">
        <v>67</v>
      </c>
      <c r="AY174" s="516" t="s">
        <v>67</v>
      </c>
      <c r="AZ174" s="517" t="s">
        <v>67</v>
      </c>
      <c r="BA174" s="514">
        <v>172</v>
      </c>
      <c r="BB174" s="515">
        <v>162</v>
      </c>
      <c r="BC174" s="515">
        <v>113</v>
      </c>
      <c r="BD174" s="515">
        <v>113</v>
      </c>
      <c r="BE174" s="515">
        <v>89</v>
      </c>
      <c r="BF174" s="516">
        <f t="shared" ref="BF174" si="276">BD174/BB174</f>
        <v>0.69753086419753085</v>
      </c>
      <c r="BG174" s="517">
        <f t="shared" ref="BG174" si="277">BD174/BC174</f>
        <v>1</v>
      </c>
      <c r="BH174" s="514">
        <v>118</v>
      </c>
      <c r="BI174" s="515">
        <v>115</v>
      </c>
      <c r="BJ174" s="515">
        <v>91</v>
      </c>
      <c r="BK174" s="515">
        <v>76</v>
      </c>
      <c r="BL174" s="515">
        <v>46</v>
      </c>
      <c r="BM174" s="516">
        <f t="shared" si="262"/>
        <v>0.66086956521739126</v>
      </c>
      <c r="BN174" s="517">
        <f t="shared" si="263"/>
        <v>0.8351648351648352</v>
      </c>
      <c r="BO174" s="514">
        <v>195</v>
      </c>
      <c r="BP174" s="515">
        <v>183</v>
      </c>
      <c r="BQ174" s="515">
        <v>183</v>
      </c>
      <c r="BR174" s="515">
        <v>139</v>
      </c>
      <c r="BS174" s="515">
        <v>103</v>
      </c>
      <c r="BT174" s="516">
        <f t="shared" si="264"/>
        <v>0.7595628415300546</v>
      </c>
      <c r="BU174" s="517">
        <f t="shared" si="265"/>
        <v>0.7595628415300546</v>
      </c>
      <c r="BV174" s="514">
        <v>242</v>
      </c>
      <c r="BW174" s="515">
        <v>236</v>
      </c>
      <c r="BX174" s="515">
        <v>236</v>
      </c>
      <c r="BY174" s="515">
        <v>160</v>
      </c>
      <c r="BZ174" s="515">
        <v>129</v>
      </c>
      <c r="CA174" s="516">
        <f t="shared" si="266"/>
        <v>0.67796610169491522</v>
      </c>
      <c r="CB174" s="517">
        <f t="shared" si="267"/>
        <v>0.67796610169491522</v>
      </c>
      <c r="CC174" s="514">
        <v>236</v>
      </c>
      <c r="CD174" s="515">
        <v>231</v>
      </c>
      <c r="CE174" s="515">
        <v>167</v>
      </c>
      <c r="CF174" s="515">
        <v>110</v>
      </c>
      <c r="CG174" s="515">
        <v>110</v>
      </c>
      <c r="CH174" s="516">
        <f t="shared" si="268"/>
        <v>0.47619047619047616</v>
      </c>
      <c r="CI174" s="517">
        <f t="shared" si="269"/>
        <v>0.6586826347305389</v>
      </c>
      <c r="CJ174" s="514">
        <v>325</v>
      </c>
      <c r="CK174" s="515">
        <v>317</v>
      </c>
      <c r="CL174" s="515">
        <v>228</v>
      </c>
      <c r="CM174" s="515">
        <v>159</v>
      </c>
      <c r="CN174" s="515">
        <v>158</v>
      </c>
      <c r="CO174" s="516">
        <f t="shared" si="270"/>
        <v>0.50157728706624605</v>
      </c>
      <c r="CP174" s="516">
        <f t="shared" si="271"/>
        <v>0.69736842105263153</v>
      </c>
      <c r="CQ174" s="516">
        <v>0.63091482649842268</v>
      </c>
      <c r="CR174" s="517">
        <v>0.8771929824561403</v>
      </c>
      <c r="CS174" s="514">
        <v>194</v>
      </c>
      <c r="CT174" s="515">
        <v>189</v>
      </c>
      <c r="CU174" s="515">
        <v>151</v>
      </c>
      <c r="CV174" s="515">
        <v>82</v>
      </c>
      <c r="CW174" s="515">
        <v>81</v>
      </c>
      <c r="CX174" s="516">
        <f t="shared" si="272"/>
        <v>0.43386243386243384</v>
      </c>
      <c r="CY174" s="516">
        <f t="shared" si="273"/>
        <v>0.54304635761589404</v>
      </c>
      <c r="CZ174" s="516">
        <v>0.60317460317460314</v>
      </c>
      <c r="DA174" s="517">
        <v>0.75496688741721851</v>
      </c>
      <c r="DB174" s="514">
        <v>183</v>
      </c>
      <c r="DC174" s="515">
        <v>176</v>
      </c>
      <c r="DD174" s="515">
        <v>141</v>
      </c>
      <c r="DE174" s="515">
        <v>71</v>
      </c>
      <c r="DF174" s="515">
        <v>71</v>
      </c>
      <c r="DG174" s="516">
        <f t="shared" si="274"/>
        <v>0.40340909090909088</v>
      </c>
      <c r="DH174" s="516">
        <f t="shared" si="275"/>
        <v>0.50354609929078009</v>
      </c>
      <c r="DI174" s="516">
        <v>0.64204545454545459</v>
      </c>
      <c r="DJ174" s="517">
        <v>0.8014184397163121</v>
      </c>
    </row>
    <row r="175" spans="1:114" s="2" customFormat="1" x14ac:dyDescent="0.25">
      <c r="A175" s="511" t="s">
        <v>418</v>
      </c>
      <c r="B175" s="512" t="s">
        <v>428</v>
      </c>
      <c r="C175" s="513" t="s">
        <v>429</v>
      </c>
      <c r="D175" s="514" t="s">
        <v>21</v>
      </c>
      <c r="E175" s="515" t="s">
        <v>21</v>
      </c>
      <c r="F175" s="515" t="s">
        <v>21</v>
      </c>
      <c r="G175" s="515" t="s">
        <v>21</v>
      </c>
      <c r="H175" s="515" t="s">
        <v>21</v>
      </c>
      <c r="I175" s="516" t="s">
        <v>67</v>
      </c>
      <c r="J175" s="517" t="s">
        <v>67</v>
      </c>
      <c r="K175" s="514" t="s">
        <v>67</v>
      </c>
      <c r="L175" s="515" t="s">
        <v>67</v>
      </c>
      <c r="M175" s="515" t="s">
        <v>67</v>
      </c>
      <c r="N175" s="515" t="s">
        <v>67</v>
      </c>
      <c r="O175" s="515" t="s">
        <v>67</v>
      </c>
      <c r="P175" s="516" t="s">
        <v>67</v>
      </c>
      <c r="Q175" s="517" t="s">
        <v>67</v>
      </c>
      <c r="R175" s="514" t="s">
        <v>67</v>
      </c>
      <c r="S175" s="515" t="s">
        <v>67</v>
      </c>
      <c r="T175" s="515" t="s">
        <v>67</v>
      </c>
      <c r="U175" s="515" t="s">
        <v>67</v>
      </c>
      <c r="V175" s="515" t="s">
        <v>67</v>
      </c>
      <c r="W175" s="516" t="s">
        <v>67</v>
      </c>
      <c r="X175" s="517" t="s">
        <v>67</v>
      </c>
      <c r="Y175" s="514" t="s">
        <v>67</v>
      </c>
      <c r="Z175" s="515" t="s">
        <v>67</v>
      </c>
      <c r="AA175" s="515" t="s">
        <v>67</v>
      </c>
      <c r="AB175" s="515" t="s">
        <v>67</v>
      </c>
      <c r="AC175" s="515" t="s">
        <v>67</v>
      </c>
      <c r="AD175" s="516" t="s">
        <v>67</v>
      </c>
      <c r="AE175" s="517" t="s">
        <v>67</v>
      </c>
      <c r="AF175" s="514">
        <v>362</v>
      </c>
      <c r="AG175" s="515">
        <v>341</v>
      </c>
      <c r="AH175" s="515">
        <v>226</v>
      </c>
      <c r="AI175" s="515">
        <v>226</v>
      </c>
      <c r="AJ175" s="515">
        <v>186</v>
      </c>
      <c r="AK175" s="516" t="s">
        <v>67</v>
      </c>
      <c r="AL175" s="517" t="s">
        <v>67</v>
      </c>
      <c r="AM175" s="514">
        <v>283</v>
      </c>
      <c r="AN175" s="515">
        <v>273</v>
      </c>
      <c r="AO175" s="515">
        <v>214</v>
      </c>
      <c r="AP175" s="515">
        <v>204</v>
      </c>
      <c r="AQ175" s="515">
        <v>170</v>
      </c>
      <c r="AR175" s="516" t="s">
        <v>67</v>
      </c>
      <c r="AS175" s="517" t="s">
        <v>67</v>
      </c>
      <c r="AT175" s="514">
        <v>240</v>
      </c>
      <c r="AU175" s="515">
        <v>235</v>
      </c>
      <c r="AV175" s="515">
        <v>173</v>
      </c>
      <c r="AW175" s="515">
        <v>136</v>
      </c>
      <c r="AX175" s="515">
        <v>104</v>
      </c>
      <c r="AY175" s="516" t="s">
        <v>67</v>
      </c>
      <c r="AZ175" s="517" t="s">
        <v>67</v>
      </c>
      <c r="BA175" s="514" t="s">
        <v>67</v>
      </c>
      <c r="BB175" s="515" t="s">
        <v>67</v>
      </c>
      <c r="BC175" s="515" t="s">
        <v>67</v>
      </c>
      <c r="BD175" s="515" t="s">
        <v>67</v>
      </c>
      <c r="BE175" s="515" t="s">
        <v>67</v>
      </c>
      <c r="BF175" s="516" t="s">
        <v>67</v>
      </c>
      <c r="BG175" s="517" t="s">
        <v>67</v>
      </c>
      <c r="BH175" s="514" t="s">
        <v>67</v>
      </c>
      <c r="BI175" s="515" t="s">
        <v>67</v>
      </c>
      <c r="BJ175" s="515" t="s">
        <v>67</v>
      </c>
      <c r="BK175" s="515" t="s">
        <v>67</v>
      </c>
      <c r="BL175" s="515" t="s">
        <v>67</v>
      </c>
      <c r="BM175" s="516" t="s">
        <v>67</v>
      </c>
      <c r="BN175" s="517" t="s">
        <v>67</v>
      </c>
      <c r="BO175" s="514" t="s">
        <v>67</v>
      </c>
      <c r="BP175" s="515" t="s">
        <v>67</v>
      </c>
      <c r="BQ175" s="515" t="s">
        <v>67</v>
      </c>
      <c r="BR175" s="515" t="s">
        <v>67</v>
      </c>
      <c r="BS175" s="515" t="s">
        <v>67</v>
      </c>
      <c r="BT175" s="516" t="s">
        <v>67</v>
      </c>
      <c r="BU175" s="517" t="s">
        <v>67</v>
      </c>
      <c r="BV175" s="514" t="s">
        <v>67</v>
      </c>
      <c r="BW175" s="515" t="s">
        <v>67</v>
      </c>
      <c r="BX175" s="515" t="s">
        <v>67</v>
      </c>
      <c r="BY175" s="515" t="s">
        <v>67</v>
      </c>
      <c r="BZ175" s="515" t="s">
        <v>67</v>
      </c>
      <c r="CA175" s="516" t="s">
        <v>67</v>
      </c>
      <c r="CB175" s="517" t="s">
        <v>67</v>
      </c>
      <c r="CC175" s="515" t="s">
        <v>67</v>
      </c>
      <c r="CD175" s="515" t="s">
        <v>67</v>
      </c>
      <c r="CE175" s="515" t="s">
        <v>67</v>
      </c>
      <c r="CF175" s="515" t="s">
        <v>67</v>
      </c>
      <c r="CG175" s="515" t="s">
        <v>67</v>
      </c>
      <c r="CH175" s="516" t="s">
        <v>67</v>
      </c>
      <c r="CI175" s="517" t="s">
        <v>67</v>
      </c>
      <c r="CJ175" s="515" t="s">
        <v>67</v>
      </c>
      <c r="CK175" s="515" t="s">
        <v>67</v>
      </c>
      <c r="CL175" s="515" t="s">
        <v>67</v>
      </c>
      <c r="CM175" s="515" t="s">
        <v>67</v>
      </c>
      <c r="CN175" s="515" t="s">
        <v>67</v>
      </c>
      <c r="CO175" s="516" t="s">
        <v>67</v>
      </c>
      <c r="CP175" s="516" t="s">
        <v>67</v>
      </c>
      <c r="CQ175" s="516" t="s">
        <v>67</v>
      </c>
      <c r="CR175" s="517" t="s">
        <v>67</v>
      </c>
      <c r="CS175" s="515" t="s">
        <v>67</v>
      </c>
      <c r="CT175" s="515" t="s">
        <v>67</v>
      </c>
      <c r="CU175" s="515" t="s">
        <v>67</v>
      </c>
      <c r="CV175" s="515" t="s">
        <v>67</v>
      </c>
      <c r="CW175" s="515" t="s">
        <v>67</v>
      </c>
      <c r="CX175" s="516" t="s">
        <v>67</v>
      </c>
      <c r="CY175" s="516" t="s">
        <v>67</v>
      </c>
      <c r="CZ175" s="516" t="s">
        <v>67</v>
      </c>
      <c r="DA175" s="517" t="s">
        <v>67</v>
      </c>
      <c r="DB175" s="515" t="s">
        <v>67</v>
      </c>
      <c r="DC175" s="515" t="s">
        <v>67</v>
      </c>
      <c r="DD175" s="515" t="s">
        <v>67</v>
      </c>
      <c r="DE175" s="515" t="s">
        <v>67</v>
      </c>
      <c r="DF175" s="515" t="s">
        <v>67</v>
      </c>
      <c r="DG175" s="516" t="s">
        <v>67</v>
      </c>
      <c r="DH175" s="516" t="s">
        <v>67</v>
      </c>
      <c r="DI175" s="516" t="s">
        <v>67</v>
      </c>
      <c r="DJ175" s="517" t="s">
        <v>67</v>
      </c>
    </row>
    <row r="176" spans="1:114" s="2" customFormat="1" x14ac:dyDescent="0.25">
      <c r="A176" s="519" t="s">
        <v>418</v>
      </c>
      <c r="B176" s="520" t="s">
        <v>430</v>
      </c>
      <c r="C176" s="521" t="s">
        <v>199</v>
      </c>
      <c r="D176" s="522">
        <v>326</v>
      </c>
      <c r="E176" s="523">
        <v>324</v>
      </c>
      <c r="F176" s="523">
        <v>274</v>
      </c>
      <c r="G176" s="523">
        <v>274</v>
      </c>
      <c r="H176" s="523">
        <v>206</v>
      </c>
      <c r="I176" s="524">
        <f t="shared" si="214"/>
        <v>0.84567901234567899</v>
      </c>
      <c r="J176" s="525">
        <f t="shared" si="215"/>
        <v>1</v>
      </c>
      <c r="K176" s="522">
        <v>438</v>
      </c>
      <c r="L176" s="523">
        <v>429</v>
      </c>
      <c r="M176" s="523">
        <v>361</v>
      </c>
      <c r="N176" s="523">
        <v>255</v>
      </c>
      <c r="O176" s="523">
        <v>212</v>
      </c>
      <c r="P176" s="524">
        <f t="shared" ref="P176:P202" si="278">N176/L176</f>
        <v>0.59440559440559437</v>
      </c>
      <c r="Q176" s="525">
        <f t="shared" ref="Q176:Q202" si="279">N176/M176</f>
        <v>0.7063711911357341</v>
      </c>
      <c r="R176" s="522">
        <v>439</v>
      </c>
      <c r="S176" s="523">
        <v>427</v>
      </c>
      <c r="T176" s="523">
        <v>343</v>
      </c>
      <c r="U176" s="523">
        <v>298</v>
      </c>
      <c r="V176" s="523">
        <v>233</v>
      </c>
      <c r="W176" s="524">
        <f t="shared" si="212"/>
        <v>0.69789227166276346</v>
      </c>
      <c r="X176" s="525">
        <f t="shared" si="213"/>
        <v>0.86880466472303208</v>
      </c>
      <c r="Y176" s="522">
        <v>681</v>
      </c>
      <c r="Z176" s="523">
        <v>657</v>
      </c>
      <c r="AA176" s="523">
        <v>552</v>
      </c>
      <c r="AB176" s="523">
        <v>378</v>
      </c>
      <c r="AC176" s="523">
        <v>307</v>
      </c>
      <c r="AD176" s="524">
        <f t="shared" ref="AD176:AD202" si="280">AB176/Z176</f>
        <v>0.57534246575342463</v>
      </c>
      <c r="AE176" s="525">
        <f t="shared" ref="AE176:AE202" si="281">AB176/AA176</f>
        <v>0.68478260869565222</v>
      </c>
      <c r="AF176" s="522">
        <v>536</v>
      </c>
      <c r="AG176" s="523">
        <v>521</v>
      </c>
      <c r="AH176" s="523">
        <v>413</v>
      </c>
      <c r="AI176" s="523">
        <v>160</v>
      </c>
      <c r="AJ176" s="523">
        <v>147</v>
      </c>
      <c r="AK176" s="524">
        <f t="shared" ref="AK176:AK202" si="282">AI176/AG176</f>
        <v>0.30710172744721687</v>
      </c>
      <c r="AL176" s="525">
        <f t="shared" ref="AL176:AL202" si="283">AI176/AH176</f>
        <v>0.38740920096852299</v>
      </c>
      <c r="AM176" s="522">
        <v>552</v>
      </c>
      <c r="AN176" s="523">
        <v>529</v>
      </c>
      <c r="AO176" s="523">
        <v>403</v>
      </c>
      <c r="AP176" s="523">
        <v>155</v>
      </c>
      <c r="AQ176" s="523">
        <v>140</v>
      </c>
      <c r="AR176" s="524">
        <f t="shared" ref="AR176:AR202" si="284">AP176/AN176</f>
        <v>0.29300567107750475</v>
      </c>
      <c r="AS176" s="525">
        <f t="shared" ref="AS176:AS202" si="285">AP176/AO176</f>
        <v>0.38461538461538464</v>
      </c>
      <c r="AT176" s="522">
        <v>451</v>
      </c>
      <c r="AU176" s="523">
        <v>429</v>
      </c>
      <c r="AV176" s="523">
        <v>429</v>
      </c>
      <c r="AW176" s="523">
        <v>158</v>
      </c>
      <c r="AX176" s="523">
        <v>144</v>
      </c>
      <c r="AY176" s="524">
        <f t="shared" ref="AY176:AY199" si="286">AW176/AU176</f>
        <v>0.36829836829836832</v>
      </c>
      <c r="AZ176" s="525">
        <f t="shared" ref="AZ176:AZ199" si="287">AW176/AV176</f>
        <v>0.36829836829836832</v>
      </c>
      <c r="BA176" s="522">
        <v>396</v>
      </c>
      <c r="BB176" s="523">
        <v>384</v>
      </c>
      <c r="BC176" s="523">
        <v>292</v>
      </c>
      <c r="BD176" s="523">
        <v>171</v>
      </c>
      <c r="BE176" s="523">
        <v>148</v>
      </c>
      <c r="BF176" s="524">
        <f t="shared" ref="BF176:BF198" si="288">BD176/BB176</f>
        <v>0.4453125</v>
      </c>
      <c r="BG176" s="525">
        <f t="shared" ref="BG176:BG198" si="289">BD176/BC176</f>
        <v>0.58561643835616439</v>
      </c>
      <c r="BH176" s="522">
        <v>356</v>
      </c>
      <c r="BI176" s="523">
        <v>337</v>
      </c>
      <c r="BJ176" s="523">
        <v>258</v>
      </c>
      <c r="BK176" s="523">
        <v>176</v>
      </c>
      <c r="BL176" s="523">
        <v>156</v>
      </c>
      <c r="BM176" s="524">
        <f t="shared" ref="BM176:BM197" si="290">BK176/BI176</f>
        <v>0.52225519287833833</v>
      </c>
      <c r="BN176" s="525">
        <f t="shared" ref="BN176:BN197" si="291">BK176/BJ176</f>
        <v>0.68217054263565891</v>
      </c>
      <c r="BO176" s="522">
        <v>278</v>
      </c>
      <c r="BP176" s="523">
        <v>266</v>
      </c>
      <c r="BQ176" s="523">
        <v>214</v>
      </c>
      <c r="BR176" s="523">
        <v>158</v>
      </c>
      <c r="BS176" s="523">
        <v>130</v>
      </c>
      <c r="BT176" s="524">
        <f t="shared" ref="BT176:BT197" si="292">BR176/BP176</f>
        <v>0.59398496240601506</v>
      </c>
      <c r="BU176" s="525">
        <f t="shared" ref="BU176:BU197" si="293">BR176/BQ176</f>
        <v>0.73831775700934577</v>
      </c>
      <c r="BV176" s="522">
        <v>299</v>
      </c>
      <c r="BW176" s="523">
        <v>290</v>
      </c>
      <c r="BX176" s="523">
        <v>219</v>
      </c>
      <c r="BY176" s="523">
        <v>177</v>
      </c>
      <c r="BZ176" s="523">
        <v>150</v>
      </c>
      <c r="CA176" s="524">
        <f t="shared" ref="CA176:CA195" si="294">BY176/BW176</f>
        <v>0.6103448275862069</v>
      </c>
      <c r="CB176" s="525">
        <f t="shared" ref="CB176:CB195" si="295">BY176/BX176</f>
        <v>0.80821917808219179</v>
      </c>
      <c r="CC176" s="522">
        <v>290</v>
      </c>
      <c r="CD176" s="523">
        <v>285</v>
      </c>
      <c r="CE176" s="523">
        <v>212</v>
      </c>
      <c r="CF176" s="523">
        <v>165</v>
      </c>
      <c r="CG176" s="523">
        <v>148</v>
      </c>
      <c r="CH176" s="524">
        <f t="shared" ref="CH176:CH195" si="296">CF176/CD176</f>
        <v>0.57894736842105265</v>
      </c>
      <c r="CI176" s="525">
        <f t="shared" ref="CI176:CI195" si="297">CF176/CE176</f>
        <v>0.77830188679245282</v>
      </c>
      <c r="CJ176" s="522">
        <v>466</v>
      </c>
      <c r="CK176" s="523">
        <v>461</v>
      </c>
      <c r="CL176" s="523">
        <v>352</v>
      </c>
      <c r="CM176" s="523">
        <v>143</v>
      </c>
      <c r="CN176" s="523">
        <v>132</v>
      </c>
      <c r="CO176" s="524">
        <f t="shared" ref="CO176:CO195" si="298">CM176/CK176</f>
        <v>0.31019522776572667</v>
      </c>
      <c r="CP176" s="524">
        <f t="shared" ref="CP176:CP195" si="299">CM176/CL176</f>
        <v>0.40625</v>
      </c>
      <c r="CQ176" s="524">
        <v>0.33188720173535791</v>
      </c>
      <c r="CR176" s="525">
        <v>0.43465909090909088</v>
      </c>
      <c r="CS176" s="522">
        <v>454</v>
      </c>
      <c r="CT176" s="523">
        <v>440</v>
      </c>
      <c r="CU176" s="523">
        <v>350</v>
      </c>
      <c r="CV176" s="523">
        <v>146</v>
      </c>
      <c r="CW176" s="523">
        <v>127</v>
      </c>
      <c r="CX176" s="524">
        <f t="shared" ref="CX176:CX195" si="300">CV176/CT176</f>
        <v>0.33181818181818185</v>
      </c>
      <c r="CY176" s="524">
        <f t="shared" ref="CY176:CY195" si="301">CV176/CU176</f>
        <v>0.41714285714285715</v>
      </c>
      <c r="CZ176" s="524">
        <v>0.35909090909090907</v>
      </c>
      <c r="DA176" s="525">
        <v>0.4514285714285714</v>
      </c>
      <c r="DB176" s="522">
        <v>491</v>
      </c>
      <c r="DC176" s="523">
        <v>469</v>
      </c>
      <c r="DD176" s="523">
        <v>381</v>
      </c>
      <c r="DE176" s="523">
        <v>191</v>
      </c>
      <c r="DF176" s="523">
        <v>158</v>
      </c>
      <c r="DG176" s="524">
        <f t="shared" ref="DG176:DG195" si="302">DE176/DC176</f>
        <v>0.40724946695095948</v>
      </c>
      <c r="DH176" s="524">
        <f t="shared" ref="DH176:DH195" si="303">DE176/DD176</f>
        <v>0.50131233595800528</v>
      </c>
      <c r="DI176" s="524">
        <v>0.42857142857142855</v>
      </c>
      <c r="DJ176" s="525">
        <v>0.52755905511811019</v>
      </c>
    </row>
    <row r="177" spans="1:114" s="2" customFormat="1" x14ac:dyDescent="0.25">
      <c r="A177" s="559" t="s">
        <v>431</v>
      </c>
      <c r="B177" s="497" t="s">
        <v>432</v>
      </c>
      <c r="C177" s="561"/>
      <c r="D177" s="566">
        <v>10493</v>
      </c>
      <c r="E177" s="567">
        <v>7779</v>
      </c>
      <c r="F177" s="567">
        <v>7092</v>
      </c>
      <c r="G177" s="567">
        <v>3665</v>
      </c>
      <c r="H177" s="568">
        <v>3218</v>
      </c>
      <c r="I177" s="569">
        <f t="shared" si="214"/>
        <v>0.47114024938938165</v>
      </c>
      <c r="J177" s="570">
        <f t="shared" si="215"/>
        <v>0.5167794698251551</v>
      </c>
      <c r="K177" s="566">
        <v>10094</v>
      </c>
      <c r="L177" s="567">
        <v>7599</v>
      </c>
      <c r="M177" s="567">
        <v>6975</v>
      </c>
      <c r="N177" s="567">
        <v>3237</v>
      </c>
      <c r="O177" s="568">
        <v>2851</v>
      </c>
      <c r="P177" s="569">
        <f t="shared" si="278"/>
        <v>0.42597710225029611</v>
      </c>
      <c r="Q177" s="570">
        <f t="shared" si="279"/>
        <v>0.46408602150537637</v>
      </c>
      <c r="R177" s="566">
        <v>9528</v>
      </c>
      <c r="S177" s="567">
        <v>7134</v>
      </c>
      <c r="T177" s="567">
        <v>6537</v>
      </c>
      <c r="U177" s="567">
        <v>3203</v>
      </c>
      <c r="V177" s="568">
        <v>2889</v>
      </c>
      <c r="W177" s="569">
        <f t="shared" si="212"/>
        <v>0.44897673114662179</v>
      </c>
      <c r="X177" s="570">
        <f t="shared" si="213"/>
        <v>0.48998011320177454</v>
      </c>
      <c r="Y177" s="566">
        <v>8827</v>
      </c>
      <c r="Z177" s="567">
        <v>6758</v>
      </c>
      <c r="AA177" s="567">
        <v>6227</v>
      </c>
      <c r="AB177" s="567">
        <v>3053</v>
      </c>
      <c r="AC177" s="568">
        <v>2763</v>
      </c>
      <c r="AD177" s="569">
        <f t="shared" si="280"/>
        <v>0.4517608759988162</v>
      </c>
      <c r="AE177" s="570">
        <f t="shared" si="281"/>
        <v>0.49028424602537335</v>
      </c>
      <c r="AF177" s="566">
        <v>8327</v>
      </c>
      <c r="AG177" s="567">
        <v>6253</v>
      </c>
      <c r="AH177" s="567">
        <v>5771</v>
      </c>
      <c r="AI177" s="567">
        <v>3179</v>
      </c>
      <c r="AJ177" s="568">
        <v>2947</v>
      </c>
      <c r="AK177" s="569">
        <f t="shared" si="282"/>
        <v>0.50839596993443148</v>
      </c>
      <c r="AL177" s="570">
        <f t="shared" si="283"/>
        <v>0.55085773696066542</v>
      </c>
      <c r="AM177" s="566">
        <v>7022</v>
      </c>
      <c r="AN177" s="567">
        <v>5309</v>
      </c>
      <c r="AO177" s="567">
        <v>4907</v>
      </c>
      <c r="AP177" s="567">
        <v>3335</v>
      </c>
      <c r="AQ177" s="568">
        <v>2384</v>
      </c>
      <c r="AR177" s="569">
        <f t="shared" si="284"/>
        <v>0.62817856470145039</v>
      </c>
      <c r="AS177" s="570">
        <f t="shared" si="285"/>
        <v>0.67964132871408189</v>
      </c>
      <c r="AT177" s="566">
        <v>6200</v>
      </c>
      <c r="AU177" s="567">
        <v>4805</v>
      </c>
      <c r="AV177" s="567">
        <v>4491</v>
      </c>
      <c r="AW177" s="567">
        <v>3087</v>
      </c>
      <c r="AX177" s="568">
        <v>2138</v>
      </c>
      <c r="AY177" s="569">
        <f t="shared" si="286"/>
        <v>0.64245577523413111</v>
      </c>
      <c r="AZ177" s="570">
        <f t="shared" si="287"/>
        <v>0.68737474949899802</v>
      </c>
      <c r="BA177" s="566">
        <v>5191</v>
      </c>
      <c r="BB177" s="567">
        <v>3986</v>
      </c>
      <c r="BC177" s="567">
        <v>3720</v>
      </c>
      <c r="BD177" s="567">
        <v>2937</v>
      </c>
      <c r="BE177" s="568">
        <v>2040</v>
      </c>
      <c r="BF177" s="569">
        <f t="shared" si="288"/>
        <v>0.7368289011540391</v>
      </c>
      <c r="BG177" s="570">
        <f t="shared" si="289"/>
        <v>0.7895161290322581</v>
      </c>
      <c r="BH177" s="566">
        <v>4608</v>
      </c>
      <c r="BI177" s="567">
        <v>3570</v>
      </c>
      <c r="BJ177" s="567">
        <v>3356</v>
      </c>
      <c r="BK177" s="567">
        <v>3001</v>
      </c>
      <c r="BL177" s="568">
        <v>2099</v>
      </c>
      <c r="BM177" s="569">
        <f t="shared" si="290"/>
        <v>0.84061624649859945</v>
      </c>
      <c r="BN177" s="570">
        <f t="shared" si="291"/>
        <v>0.89421930870083433</v>
      </c>
      <c r="BO177" s="566">
        <v>4777</v>
      </c>
      <c r="BP177" s="567">
        <v>3671</v>
      </c>
      <c r="BQ177" s="567">
        <v>3422</v>
      </c>
      <c r="BR177" s="567">
        <v>2952</v>
      </c>
      <c r="BS177" s="568">
        <v>2126</v>
      </c>
      <c r="BT177" s="569">
        <f t="shared" si="292"/>
        <v>0.80414056115499866</v>
      </c>
      <c r="BU177" s="570">
        <f t="shared" si="293"/>
        <v>0.86265341905318527</v>
      </c>
      <c r="BV177" s="566">
        <v>5335</v>
      </c>
      <c r="BW177" s="567">
        <v>3992</v>
      </c>
      <c r="BX177" s="567">
        <v>3753</v>
      </c>
      <c r="BY177" s="567">
        <v>3436</v>
      </c>
      <c r="BZ177" s="568">
        <v>2271</v>
      </c>
      <c r="CA177" s="569">
        <f t="shared" si="294"/>
        <v>0.86072144288577157</v>
      </c>
      <c r="CB177" s="570">
        <f t="shared" si="295"/>
        <v>0.91553423927524646</v>
      </c>
      <c r="CC177" s="566">
        <v>5620</v>
      </c>
      <c r="CD177" s="567">
        <v>4296</v>
      </c>
      <c r="CE177" s="567">
        <v>4099</v>
      </c>
      <c r="CF177" s="567">
        <v>2927</v>
      </c>
      <c r="CG177" s="568">
        <v>2663</v>
      </c>
      <c r="CH177" s="569">
        <f t="shared" si="296"/>
        <v>0.68133147113594039</v>
      </c>
      <c r="CI177" s="570">
        <f t="shared" si="297"/>
        <v>0.71407660404976825</v>
      </c>
      <c r="CJ177" s="566">
        <v>6288</v>
      </c>
      <c r="CK177" s="567">
        <v>4827</v>
      </c>
      <c r="CL177" s="567">
        <v>4679</v>
      </c>
      <c r="CM177" s="567">
        <v>3022</v>
      </c>
      <c r="CN177" s="568">
        <v>2783</v>
      </c>
      <c r="CO177" s="569">
        <f t="shared" si="298"/>
        <v>0.62606173606795112</v>
      </c>
      <c r="CP177" s="677">
        <f t="shared" si="299"/>
        <v>0.64586450096174397</v>
      </c>
      <c r="CQ177" s="569">
        <v>0.83157240522063391</v>
      </c>
      <c r="CR177" s="570">
        <v>0.85787561444753158</v>
      </c>
      <c r="CS177" s="566">
        <v>6247</v>
      </c>
      <c r="CT177" s="567">
        <v>4717</v>
      </c>
      <c r="CU177" s="567">
        <v>4466</v>
      </c>
      <c r="CV177" s="567">
        <v>2872</v>
      </c>
      <c r="CW177" s="568">
        <v>2611</v>
      </c>
      <c r="CX177" s="569">
        <f t="shared" si="300"/>
        <v>0.60886156455374174</v>
      </c>
      <c r="CY177" s="677">
        <f t="shared" si="301"/>
        <v>0.64308105687416028</v>
      </c>
      <c r="CZ177" s="569">
        <v>0.78397286410854361</v>
      </c>
      <c r="DA177" s="570">
        <v>0.82803403493058669</v>
      </c>
      <c r="DB177" s="566">
        <v>6936</v>
      </c>
      <c r="DC177" s="567">
        <v>5126</v>
      </c>
      <c r="DD177" s="567">
        <v>4906</v>
      </c>
      <c r="DE177" s="567">
        <v>3092</v>
      </c>
      <c r="DF177" s="568">
        <v>2716</v>
      </c>
      <c r="DG177" s="569">
        <f t="shared" si="302"/>
        <v>0.60319937573156457</v>
      </c>
      <c r="DH177" s="677">
        <f t="shared" si="303"/>
        <v>0.63024867509172444</v>
      </c>
      <c r="DI177" s="569">
        <v>0.77487319547405387</v>
      </c>
      <c r="DJ177" s="570">
        <v>0.80962087240114144</v>
      </c>
    </row>
    <row r="178" spans="1:114" s="2" customFormat="1" x14ac:dyDescent="0.25">
      <c r="A178" s="562" t="s">
        <v>431</v>
      </c>
      <c r="B178" s="505" t="s">
        <v>433</v>
      </c>
      <c r="C178" s="564" t="s">
        <v>421</v>
      </c>
      <c r="D178" s="507">
        <v>3978</v>
      </c>
      <c r="E178" s="508">
        <v>3367</v>
      </c>
      <c r="F178" s="508">
        <v>2903</v>
      </c>
      <c r="G178" s="508">
        <v>1223</v>
      </c>
      <c r="H178" s="508">
        <v>1019</v>
      </c>
      <c r="I178" s="509">
        <f t="shared" si="214"/>
        <v>0.36323136323136324</v>
      </c>
      <c r="J178" s="510">
        <f t="shared" si="215"/>
        <v>0.42128832242507752</v>
      </c>
      <c r="K178" s="507">
        <v>3587</v>
      </c>
      <c r="L178" s="508">
        <v>3022</v>
      </c>
      <c r="M178" s="508">
        <v>2748</v>
      </c>
      <c r="N178" s="508">
        <v>847</v>
      </c>
      <c r="O178" s="508">
        <v>716</v>
      </c>
      <c r="P178" s="509">
        <f t="shared" si="278"/>
        <v>0.2802779616148246</v>
      </c>
      <c r="Q178" s="510">
        <f t="shared" si="279"/>
        <v>0.30822416302765648</v>
      </c>
      <c r="R178" s="507">
        <v>3251</v>
      </c>
      <c r="S178" s="508">
        <v>2786</v>
      </c>
      <c r="T178" s="508">
        <v>2478</v>
      </c>
      <c r="U178" s="508">
        <v>868</v>
      </c>
      <c r="V178" s="508">
        <v>758</v>
      </c>
      <c r="W178" s="509">
        <f t="shared" si="212"/>
        <v>0.31155778894472363</v>
      </c>
      <c r="X178" s="510">
        <f t="shared" si="213"/>
        <v>0.35028248587570621</v>
      </c>
      <c r="Y178" s="507">
        <v>2944</v>
      </c>
      <c r="Z178" s="508">
        <v>2481</v>
      </c>
      <c r="AA178" s="508">
        <v>2251</v>
      </c>
      <c r="AB178" s="508">
        <v>821</v>
      </c>
      <c r="AC178" s="508">
        <v>759</v>
      </c>
      <c r="AD178" s="509">
        <f t="shared" si="280"/>
        <v>0.33091495364772266</v>
      </c>
      <c r="AE178" s="510">
        <f t="shared" si="281"/>
        <v>0.36472678809418035</v>
      </c>
      <c r="AF178" s="507">
        <v>2836</v>
      </c>
      <c r="AG178" s="508">
        <v>2350</v>
      </c>
      <c r="AH178" s="508">
        <v>2134</v>
      </c>
      <c r="AI178" s="508">
        <v>962</v>
      </c>
      <c r="AJ178" s="508">
        <v>896</v>
      </c>
      <c r="AK178" s="509">
        <f t="shared" si="282"/>
        <v>0.4093617021276596</v>
      </c>
      <c r="AL178" s="510">
        <f t="shared" si="283"/>
        <v>0.450796626054358</v>
      </c>
      <c r="AM178" s="507">
        <v>2358</v>
      </c>
      <c r="AN178" s="508">
        <v>1925</v>
      </c>
      <c r="AO178" s="508">
        <v>1758</v>
      </c>
      <c r="AP178" s="508">
        <v>910</v>
      </c>
      <c r="AQ178" s="508">
        <v>652</v>
      </c>
      <c r="AR178" s="509">
        <f t="shared" si="284"/>
        <v>0.47272727272727272</v>
      </c>
      <c r="AS178" s="510">
        <f t="shared" si="285"/>
        <v>0.51763367463026166</v>
      </c>
      <c r="AT178" s="507">
        <v>1868</v>
      </c>
      <c r="AU178" s="508">
        <v>1576</v>
      </c>
      <c r="AV178" s="508">
        <v>1406</v>
      </c>
      <c r="AW178" s="508">
        <v>781</v>
      </c>
      <c r="AX178" s="508">
        <v>507</v>
      </c>
      <c r="AY178" s="509">
        <f t="shared" si="286"/>
        <v>0.49555837563451777</v>
      </c>
      <c r="AZ178" s="510">
        <f t="shared" si="287"/>
        <v>0.55547652916073964</v>
      </c>
      <c r="BA178" s="507">
        <v>1476</v>
      </c>
      <c r="BB178" s="508">
        <v>1264</v>
      </c>
      <c r="BC178" s="508">
        <v>1139</v>
      </c>
      <c r="BD178" s="508">
        <v>858</v>
      </c>
      <c r="BE178" s="508">
        <v>562</v>
      </c>
      <c r="BF178" s="509">
        <f t="shared" si="288"/>
        <v>0.67879746835443033</v>
      </c>
      <c r="BG178" s="510">
        <f t="shared" si="289"/>
        <v>0.75329236172080771</v>
      </c>
      <c r="BH178" s="507">
        <v>1317</v>
      </c>
      <c r="BI178" s="508">
        <v>1129</v>
      </c>
      <c r="BJ178" s="508">
        <v>1007</v>
      </c>
      <c r="BK178" s="508">
        <v>987</v>
      </c>
      <c r="BL178" s="508">
        <v>651</v>
      </c>
      <c r="BM178" s="509">
        <f t="shared" si="290"/>
        <v>0.87422497785651021</v>
      </c>
      <c r="BN178" s="510">
        <f t="shared" si="291"/>
        <v>0.9801390268123138</v>
      </c>
      <c r="BO178" s="507">
        <v>1371</v>
      </c>
      <c r="BP178" s="508">
        <v>1169</v>
      </c>
      <c r="BQ178" s="508">
        <v>1030</v>
      </c>
      <c r="BR178" s="508">
        <v>949</v>
      </c>
      <c r="BS178" s="508">
        <v>669</v>
      </c>
      <c r="BT178" s="509">
        <f t="shared" si="292"/>
        <v>0.81180496150556036</v>
      </c>
      <c r="BU178" s="510">
        <f t="shared" si="293"/>
        <v>0.92135922330097086</v>
      </c>
      <c r="BV178" s="507">
        <v>1654</v>
      </c>
      <c r="BW178" s="508">
        <v>1361</v>
      </c>
      <c r="BX178" s="508">
        <v>1184</v>
      </c>
      <c r="BY178" s="508">
        <v>1151</v>
      </c>
      <c r="BZ178" s="508">
        <v>674</v>
      </c>
      <c r="CA178" s="509">
        <f t="shared" si="294"/>
        <v>0.84570168993387218</v>
      </c>
      <c r="CB178" s="510">
        <f t="shared" si="295"/>
        <v>0.9721283783783784</v>
      </c>
      <c r="CC178" s="507">
        <v>1908</v>
      </c>
      <c r="CD178" s="508">
        <v>1555</v>
      </c>
      <c r="CE178" s="508">
        <v>1433</v>
      </c>
      <c r="CF178" s="508">
        <v>972</v>
      </c>
      <c r="CG178" s="508">
        <v>873</v>
      </c>
      <c r="CH178" s="509">
        <f t="shared" si="296"/>
        <v>0.62508038585209003</v>
      </c>
      <c r="CI178" s="510">
        <f t="shared" si="297"/>
        <v>0.67829727843684573</v>
      </c>
      <c r="CJ178" s="507">
        <v>1918</v>
      </c>
      <c r="CK178" s="508">
        <v>1590</v>
      </c>
      <c r="CL178" s="508">
        <v>1531</v>
      </c>
      <c r="CM178" s="508">
        <v>855</v>
      </c>
      <c r="CN178" s="508">
        <v>823</v>
      </c>
      <c r="CO178" s="509">
        <f t="shared" si="298"/>
        <v>0.53773584905660377</v>
      </c>
      <c r="CP178" s="509">
        <f t="shared" si="299"/>
        <v>0.558458523840627</v>
      </c>
      <c r="CQ178" s="509">
        <v>0.80188679245283023</v>
      </c>
      <c r="CR178" s="510">
        <v>0.83278902677988242</v>
      </c>
      <c r="CS178" s="507">
        <v>2126</v>
      </c>
      <c r="CT178" s="508">
        <v>1731</v>
      </c>
      <c r="CU178" s="508">
        <v>1600</v>
      </c>
      <c r="CV178" s="508">
        <v>938</v>
      </c>
      <c r="CW178" s="508">
        <v>878</v>
      </c>
      <c r="CX178" s="509">
        <f t="shared" si="300"/>
        <v>0.5418833044482958</v>
      </c>
      <c r="CY178" s="509">
        <f t="shared" si="301"/>
        <v>0.58625000000000005</v>
      </c>
      <c r="CZ178" s="509">
        <v>0.72097053726169846</v>
      </c>
      <c r="DA178" s="510">
        <v>0.78</v>
      </c>
      <c r="DB178" s="507">
        <v>2085</v>
      </c>
      <c r="DC178" s="508">
        <v>1711</v>
      </c>
      <c r="DD178" s="508">
        <v>1542</v>
      </c>
      <c r="DE178" s="508">
        <v>954</v>
      </c>
      <c r="DF178" s="508">
        <v>849</v>
      </c>
      <c r="DG178" s="509">
        <f t="shared" si="302"/>
        <v>0.55756867329047344</v>
      </c>
      <c r="DH178" s="509">
        <f t="shared" si="303"/>
        <v>0.61867704280155644</v>
      </c>
      <c r="DI178" s="509">
        <v>0.71537112799532432</v>
      </c>
      <c r="DJ178" s="510">
        <v>0.79377431906614782</v>
      </c>
    </row>
    <row r="179" spans="1:114" s="2" customFormat="1" x14ac:dyDescent="0.25">
      <c r="A179" s="511" t="s">
        <v>431</v>
      </c>
      <c r="B179" s="512" t="s">
        <v>434</v>
      </c>
      <c r="C179" s="513" t="s">
        <v>435</v>
      </c>
      <c r="D179" s="514">
        <v>2018</v>
      </c>
      <c r="E179" s="515">
        <v>1620</v>
      </c>
      <c r="F179" s="515">
        <v>1620</v>
      </c>
      <c r="G179" s="515">
        <v>822</v>
      </c>
      <c r="H179" s="515">
        <v>772</v>
      </c>
      <c r="I179" s="516">
        <f t="shared" si="214"/>
        <v>0.50740740740740742</v>
      </c>
      <c r="J179" s="517">
        <f t="shared" si="215"/>
        <v>0.50740740740740742</v>
      </c>
      <c r="K179" s="514">
        <v>1836</v>
      </c>
      <c r="L179" s="515">
        <v>1506</v>
      </c>
      <c r="M179" s="515">
        <v>1506</v>
      </c>
      <c r="N179" s="515">
        <v>713</v>
      </c>
      <c r="O179" s="515">
        <v>701</v>
      </c>
      <c r="P179" s="516">
        <f t="shared" si="278"/>
        <v>0.47343957503320055</v>
      </c>
      <c r="Q179" s="517">
        <f t="shared" si="279"/>
        <v>0.47343957503320055</v>
      </c>
      <c r="R179" s="514">
        <v>1696</v>
      </c>
      <c r="S179" s="515">
        <v>1394</v>
      </c>
      <c r="T179" s="515">
        <v>1394</v>
      </c>
      <c r="U179" s="515">
        <v>741</v>
      </c>
      <c r="V179" s="515">
        <v>715</v>
      </c>
      <c r="W179" s="516">
        <f t="shared" si="212"/>
        <v>0.53156384505021526</v>
      </c>
      <c r="X179" s="517">
        <f t="shared" si="213"/>
        <v>0.53156384505021526</v>
      </c>
      <c r="Y179" s="514">
        <v>1660</v>
      </c>
      <c r="Z179" s="515">
        <v>1396</v>
      </c>
      <c r="AA179" s="515">
        <v>1396</v>
      </c>
      <c r="AB179" s="515">
        <v>660</v>
      </c>
      <c r="AC179" s="515">
        <v>639</v>
      </c>
      <c r="AD179" s="516">
        <f t="shared" si="280"/>
        <v>0.47277936962750716</v>
      </c>
      <c r="AE179" s="517">
        <f t="shared" si="281"/>
        <v>0.47277936962750716</v>
      </c>
      <c r="AF179" s="514">
        <v>1525</v>
      </c>
      <c r="AG179" s="515">
        <v>1257</v>
      </c>
      <c r="AH179" s="515">
        <v>1257</v>
      </c>
      <c r="AI179" s="515">
        <v>610</v>
      </c>
      <c r="AJ179" s="515">
        <v>597</v>
      </c>
      <c r="AK179" s="516">
        <f t="shared" si="282"/>
        <v>0.48528241845664283</v>
      </c>
      <c r="AL179" s="517">
        <f t="shared" si="283"/>
        <v>0.48528241845664283</v>
      </c>
      <c r="AM179" s="514">
        <v>1504</v>
      </c>
      <c r="AN179" s="515">
        <v>1251</v>
      </c>
      <c r="AO179" s="515">
        <v>1251</v>
      </c>
      <c r="AP179" s="515">
        <v>1018</v>
      </c>
      <c r="AQ179" s="515">
        <v>591</v>
      </c>
      <c r="AR179" s="516">
        <f t="shared" si="284"/>
        <v>0.81374900079936052</v>
      </c>
      <c r="AS179" s="517">
        <f t="shared" si="285"/>
        <v>0.81374900079936052</v>
      </c>
      <c r="AT179" s="514">
        <v>1614</v>
      </c>
      <c r="AU179" s="515">
        <v>1337</v>
      </c>
      <c r="AV179" s="515">
        <v>1337</v>
      </c>
      <c r="AW179" s="515">
        <v>951</v>
      </c>
      <c r="AX179" s="515">
        <v>541</v>
      </c>
      <c r="AY179" s="516">
        <f t="shared" si="286"/>
        <v>0.7112939416604338</v>
      </c>
      <c r="AZ179" s="517">
        <f t="shared" si="287"/>
        <v>0.7112939416604338</v>
      </c>
      <c r="BA179" s="514">
        <v>1426</v>
      </c>
      <c r="BB179" s="515">
        <v>1137</v>
      </c>
      <c r="BC179" s="515">
        <v>1137</v>
      </c>
      <c r="BD179" s="515">
        <v>923</v>
      </c>
      <c r="BE179" s="515">
        <v>567</v>
      </c>
      <c r="BF179" s="516">
        <f t="shared" si="288"/>
        <v>0.81178540017590151</v>
      </c>
      <c r="BG179" s="517">
        <f t="shared" si="289"/>
        <v>0.81178540017590151</v>
      </c>
      <c r="BH179" s="514">
        <v>1346</v>
      </c>
      <c r="BI179" s="515">
        <v>1077</v>
      </c>
      <c r="BJ179" s="515">
        <v>1077</v>
      </c>
      <c r="BK179" s="515">
        <v>933</v>
      </c>
      <c r="BL179" s="515">
        <v>578</v>
      </c>
      <c r="BM179" s="516">
        <f t="shared" si="290"/>
        <v>0.86629526462395545</v>
      </c>
      <c r="BN179" s="517">
        <f t="shared" si="291"/>
        <v>0.86629526462395545</v>
      </c>
      <c r="BO179" s="514">
        <v>1257</v>
      </c>
      <c r="BP179" s="515">
        <v>1013</v>
      </c>
      <c r="BQ179" s="515">
        <v>1013</v>
      </c>
      <c r="BR179" s="515">
        <v>871</v>
      </c>
      <c r="BS179" s="515">
        <v>507</v>
      </c>
      <c r="BT179" s="516">
        <f t="shared" si="292"/>
        <v>0.859822309970385</v>
      </c>
      <c r="BU179" s="517">
        <f t="shared" si="293"/>
        <v>0.859822309970385</v>
      </c>
      <c r="BV179" s="514">
        <v>1450</v>
      </c>
      <c r="BW179" s="515">
        <v>1177</v>
      </c>
      <c r="BX179" s="515">
        <v>1177</v>
      </c>
      <c r="BY179" s="515">
        <v>982</v>
      </c>
      <c r="BZ179" s="515">
        <v>593</v>
      </c>
      <c r="CA179" s="516">
        <f t="shared" si="294"/>
        <v>0.83432455395072214</v>
      </c>
      <c r="CB179" s="517">
        <f t="shared" si="295"/>
        <v>0.83432455395072214</v>
      </c>
      <c r="CC179" s="514">
        <v>1405</v>
      </c>
      <c r="CD179" s="515">
        <v>1131</v>
      </c>
      <c r="CE179" s="515">
        <v>1131</v>
      </c>
      <c r="CF179" s="515">
        <v>662</v>
      </c>
      <c r="CG179" s="515">
        <v>617</v>
      </c>
      <c r="CH179" s="516">
        <f t="shared" si="296"/>
        <v>0.58532272325375778</v>
      </c>
      <c r="CI179" s="517">
        <f t="shared" si="297"/>
        <v>0.58532272325375778</v>
      </c>
      <c r="CJ179" s="514">
        <v>1567</v>
      </c>
      <c r="CK179" s="515">
        <v>1252</v>
      </c>
      <c r="CL179" s="515">
        <v>1252</v>
      </c>
      <c r="CM179" s="515">
        <v>736</v>
      </c>
      <c r="CN179" s="515">
        <v>671</v>
      </c>
      <c r="CO179" s="516">
        <f t="shared" si="298"/>
        <v>0.58785942492012777</v>
      </c>
      <c r="CP179" s="516">
        <f t="shared" si="299"/>
        <v>0.58785942492012777</v>
      </c>
      <c r="CQ179" s="516">
        <v>0.85063897763578278</v>
      </c>
      <c r="CR179" s="517">
        <v>0.85063897763578278</v>
      </c>
      <c r="CS179" s="514">
        <v>1408</v>
      </c>
      <c r="CT179" s="515">
        <v>1129</v>
      </c>
      <c r="CU179" s="515">
        <v>1129</v>
      </c>
      <c r="CV179" s="515">
        <v>644</v>
      </c>
      <c r="CW179" s="515">
        <v>608</v>
      </c>
      <c r="CX179" s="516">
        <f t="shared" si="300"/>
        <v>0.5704162976085031</v>
      </c>
      <c r="CY179" s="516">
        <f t="shared" si="301"/>
        <v>0.5704162976085031</v>
      </c>
      <c r="CZ179" s="516">
        <v>0.86891054030115145</v>
      </c>
      <c r="DA179" s="517">
        <v>0.86891054030115145</v>
      </c>
      <c r="DB179" s="514">
        <v>1695</v>
      </c>
      <c r="DC179" s="515">
        <v>1335</v>
      </c>
      <c r="DD179" s="515">
        <v>1335</v>
      </c>
      <c r="DE179" s="515">
        <v>705</v>
      </c>
      <c r="DF179" s="515">
        <v>674</v>
      </c>
      <c r="DG179" s="516">
        <f t="shared" si="302"/>
        <v>0.5280898876404494</v>
      </c>
      <c r="DH179" s="516">
        <f t="shared" si="303"/>
        <v>0.5280898876404494</v>
      </c>
      <c r="DI179" s="516">
        <v>0.84943820224719102</v>
      </c>
      <c r="DJ179" s="517">
        <v>0.84943820224719102</v>
      </c>
    </row>
    <row r="180" spans="1:114" s="2" customFormat="1" x14ac:dyDescent="0.25">
      <c r="A180" s="511" t="s">
        <v>431</v>
      </c>
      <c r="B180" s="512">
        <v>43310</v>
      </c>
      <c r="C180" s="513" t="s">
        <v>436</v>
      </c>
      <c r="D180" s="514">
        <v>2036</v>
      </c>
      <c r="E180" s="515">
        <v>1733</v>
      </c>
      <c r="F180" s="515">
        <v>1485</v>
      </c>
      <c r="G180" s="515">
        <v>456</v>
      </c>
      <c r="H180" s="515">
        <v>380</v>
      </c>
      <c r="I180" s="516">
        <f t="shared" si="214"/>
        <v>0.26312752452394689</v>
      </c>
      <c r="J180" s="517">
        <f t="shared" si="215"/>
        <v>0.30707070707070705</v>
      </c>
      <c r="K180" s="514">
        <v>1983</v>
      </c>
      <c r="L180" s="515">
        <v>1675</v>
      </c>
      <c r="M180" s="515">
        <v>1353</v>
      </c>
      <c r="N180" s="515">
        <v>429</v>
      </c>
      <c r="O180" s="515">
        <v>349</v>
      </c>
      <c r="P180" s="516">
        <f t="shared" si="278"/>
        <v>0.25611940298507463</v>
      </c>
      <c r="Q180" s="517">
        <f t="shared" si="279"/>
        <v>0.31707317073170732</v>
      </c>
      <c r="R180" s="514">
        <v>1774</v>
      </c>
      <c r="S180" s="515">
        <v>1484</v>
      </c>
      <c r="T180" s="515">
        <v>1178</v>
      </c>
      <c r="U180" s="515">
        <v>310</v>
      </c>
      <c r="V180" s="515">
        <v>257</v>
      </c>
      <c r="W180" s="516">
        <f t="shared" si="212"/>
        <v>0.20889487870619947</v>
      </c>
      <c r="X180" s="517">
        <f t="shared" si="213"/>
        <v>0.26315789473684209</v>
      </c>
      <c r="Y180" s="514">
        <v>1460</v>
      </c>
      <c r="Z180" s="515">
        <v>1234</v>
      </c>
      <c r="AA180" s="515">
        <v>958</v>
      </c>
      <c r="AB180" s="515">
        <v>376</v>
      </c>
      <c r="AC180" s="515">
        <v>319</v>
      </c>
      <c r="AD180" s="516">
        <f t="shared" si="280"/>
        <v>0.3047001620745543</v>
      </c>
      <c r="AE180" s="517">
        <f t="shared" si="281"/>
        <v>0.39248434237995827</v>
      </c>
      <c r="AF180" s="514">
        <v>1389</v>
      </c>
      <c r="AG180" s="515">
        <v>1157</v>
      </c>
      <c r="AH180" s="515">
        <v>898</v>
      </c>
      <c r="AI180" s="515">
        <v>432</v>
      </c>
      <c r="AJ180" s="515">
        <v>379</v>
      </c>
      <c r="AK180" s="516">
        <f t="shared" si="282"/>
        <v>0.37337942955920483</v>
      </c>
      <c r="AL180" s="517">
        <f t="shared" si="283"/>
        <v>0.48106904231625836</v>
      </c>
      <c r="AM180" s="514">
        <v>997</v>
      </c>
      <c r="AN180" s="515">
        <v>848</v>
      </c>
      <c r="AO180" s="515">
        <v>666</v>
      </c>
      <c r="AP180" s="515">
        <v>265</v>
      </c>
      <c r="AQ180" s="515">
        <v>205</v>
      </c>
      <c r="AR180" s="516">
        <f t="shared" si="284"/>
        <v>0.3125</v>
      </c>
      <c r="AS180" s="517">
        <f t="shared" si="285"/>
        <v>0.39789789789789792</v>
      </c>
      <c r="AT180" s="514">
        <v>808</v>
      </c>
      <c r="AU180" s="515">
        <v>670</v>
      </c>
      <c r="AV180" s="515">
        <v>562</v>
      </c>
      <c r="AW180" s="515">
        <v>291</v>
      </c>
      <c r="AX180" s="515">
        <v>209</v>
      </c>
      <c r="AY180" s="516">
        <f t="shared" si="286"/>
        <v>0.43432835820895521</v>
      </c>
      <c r="AZ180" s="517">
        <f t="shared" si="287"/>
        <v>0.51779359430604988</v>
      </c>
      <c r="BA180" s="514">
        <v>754</v>
      </c>
      <c r="BB180" s="515">
        <v>651</v>
      </c>
      <c r="BC180" s="515">
        <v>526</v>
      </c>
      <c r="BD180" s="515">
        <v>277</v>
      </c>
      <c r="BE180" s="515">
        <v>199</v>
      </c>
      <c r="BF180" s="516">
        <f t="shared" si="288"/>
        <v>0.42549923195084488</v>
      </c>
      <c r="BG180" s="517">
        <f t="shared" si="289"/>
        <v>0.52661596958174905</v>
      </c>
      <c r="BH180" s="514">
        <v>583</v>
      </c>
      <c r="BI180" s="515">
        <v>501</v>
      </c>
      <c r="BJ180" s="515">
        <v>417</v>
      </c>
      <c r="BK180" s="515">
        <v>264</v>
      </c>
      <c r="BL180" s="515">
        <v>188</v>
      </c>
      <c r="BM180" s="516">
        <f t="shared" si="290"/>
        <v>0.52694610778443118</v>
      </c>
      <c r="BN180" s="517">
        <f t="shared" si="291"/>
        <v>0.63309352517985606</v>
      </c>
      <c r="BO180" s="514">
        <v>708</v>
      </c>
      <c r="BP180" s="515">
        <v>592</v>
      </c>
      <c r="BQ180" s="515">
        <v>481</v>
      </c>
      <c r="BR180" s="515">
        <v>338</v>
      </c>
      <c r="BS180" s="515">
        <v>252</v>
      </c>
      <c r="BT180" s="516">
        <f t="shared" si="292"/>
        <v>0.57094594594594594</v>
      </c>
      <c r="BU180" s="517">
        <f t="shared" si="293"/>
        <v>0.70270270270270274</v>
      </c>
      <c r="BV180" s="514">
        <v>612</v>
      </c>
      <c r="BW180" s="515">
        <v>479</v>
      </c>
      <c r="BX180" s="515">
        <v>402</v>
      </c>
      <c r="BY180" s="515">
        <v>332</v>
      </c>
      <c r="BZ180" s="515">
        <v>195</v>
      </c>
      <c r="CA180" s="516">
        <f t="shared" si="294"/>
        <v>0.6931106471816284</v>
      </c>
      <c r="CB180" s="517">
        <f t="shared" si="295"/>
        <v>0.82587064676616917</v>
      </c>
      <c r="CC180" s="514">
        <v>786</v>
      </c>
      <c r="CD180" s="515">
        <v>686</v>
      </c>
      <c r="CE180" s="515">
        <v>589</v>
      </c>
      <c r="CF180" s="515">
        <v>365</v>
      </c>
      <c r="CG180" s="515">
        <v>326</v>
      </c>
      <c r="CH180" s="516">
        <f t="shared" si="296"/>
        <v>0.53206997084548102</v>
      </c>
      <c r="CI180" s="517">
        <f t="shared" si="297"/>
        <v>0.61969439728353137</v>
      </c>
      <c r="CJ180" s="514">
        <v>865</v>
      </c>
      <c r="CK180" s="515">
        <v>758</v>
      </c>
      <c r="CL180" s="515">
        <v>658</v>
      </c>
      <c r="CM180" s="515">
        <v>412</v>
      </c>
      <c r="CN180" s="515">
        <v>401</v>
      </c>
      <c r="CO180" s="516">
        <f t="shared" si="298"/>
        <v>0.54353562005277045</v>
      </c>
      <c r="CP180" s="516">
        <f t="shared" si="299"/>
        <v>0.62613981762917936</v>
      </c>
      <c r="CQ180" s="516">
        <v>0.72295514511873349</v>
      </c>
      <c r="CR180" s="517">
        <v>0.83282674772036469</v>
      </c>
      <c r="CS180" s="514">
        <v>638</v>
      </c>
      <c r="CT180" s="515">
        <v>579</v>
      </c>
      <c r="CU180" s="515">
        <v>469</v>
      </c>
      <c r="CV180" s="515">
        <v>268</v>
      </c>
      <c r="CW180" s="515">
        <v>234</v>
      </c>
      <c r="CX180" s="516">
        <f t="shared" si="300"/>
        <v>0.46286701208981001</v>
      </c>
      <c r="CY180" s="516">
        <f t="shared" si="301"/>
        <v>0.5714285714285714</v>
      </c>
      <c r="CZ180" s="516">
        <v>0.67875647668393779</v>
      </c>
      <c r="DA180" s="517">
        <v>0.83795309168443499</v>
      </c>
      <c r="DB180" s="514">
        <v>697</v>
      </c>
      <c r="DC180" s="515">
        <v>627</v>
      </c>
      <c r="DD180" s="515">
        <v>566</v>
      </c>
      <c r="DE180" s="515">
        <v>307</v>
      </c>
      <c r="DF180" s="515">
        <v>258</v>
      </c>
      <c r="DG180" s="516">
        <f t="shared" si="302"/>
        <v>0.48963317384370014</v>
      </c>
      <c r="DH180" s="516">
        <f t="shared" si="303"/>
        <v>0.54240282685512364</v>
      </c>
      <c r="DI180" s="516">
        <v>0.72248803827751196</v>
      </c>
      <c r="DJ180" s="517">
        <v>0.80035335689045939</v>
      </c>
    </row>
    <row r="181" spans="1:114" s="2" customFormat="1" x14ac:dyDescent="0.25">
      <c r="A181" s="511" t="s">
        <v>431</v>
      </c>
      <c r="B181" s="512" t="s">
        <v>437</v>
      </c>
      <c r="C181" s="513" t="s">
        <v>438</v>
      </c>
      <c r="D181" s="514">
        <v>993</v>
      </c>
      <c r="E181" s="515">
        <v>846</v>
      </c>
      <c r="F181" s="515">
        <v>761</v>
      </c>
      <c r="G181" s="515">
        <v>521</v>
      </c>
      <c r="H181" s="515">
        <v>450</v>
      </c>
      <c r="I181" s="516">
        <f t="shared" si="214"/>
        <v>0.61583924349881791</v>
      </c>
      <c r="J181" s="517">
        <f t="shared" si="215"/>
        <v>0.68462549277266749</v>
      </c>
      <c r="K181" s="514">
        <v>1185</v>
      </c>
      <c r="L181" s="515">
        <v>992</v>
      </c>
      <c r="M181" s="515">
        <v>886</v>
      </c>
      <c r="N181" s="515">
        <v>584</v>
      </c>
      <c r="O181" s="515">
        <v>493</v>
      </c>
      <c r="P181" s="516">
        <f t="shared" si="278"/>
        <v>0.58870967741935487</v>
      </c>
      <c r="Q181" s="517">
        <f t="shared" si="279"/>
        <v>0.65914221218961622</v>
      </c>
      <c r="R181" s="514">
        <v>1091</v>
      </c>
      <c r="S181" s="515">
        <v>891</v>
      </c>
      <c r="T181" s="515">
        <v>803</v>
      </c>
      <c r="U181" s="515">
        <v>571</v>
      </c>
      <c r="V181" s="515">
        <v>512</v>
      </c>
      <c r="W181" s="516">
        <f t="shared" si="212"/>
        <v>0.64085297418630749</v>
      </c>
      <c r="X181" s="517">
        <f t="shared" si="213"/>
        <v>0.71108343711083433</v>
      </c>
      <c r="Y181" s="514">
        <v>1126</v>
      </c>
      <c r="Z181" s="515">
        <v>940</v>
      </c>
      <c r="AA181" s="515">
        <v>826</v>
      </c>
      <c r="AB181" s="515">
        <v>553</v>
      </c>
      <c r="AC181" s="515">
        <v>464</v>
      </c>
      <c r="AD181" s="516">
        <f t="shared" si="280"/>
        <v>0.58829787234042552</v>
      </c>
      <c r="AE181" s="517">
        <f t="shared" si="281"/>
        <v>0.66949152542372881</v>
      </c>
      <c r="AF181" s="514">
        <v>963</v>
      </c>
      <c r="AG181" s="515">
        <v>805</v>
      </c>
      <c r="AH181" s="515">
        <v>723</v>
      </c>
      <c r="AI181" s="515">
        <v>579</v>
      </c>
      <c r="AJ181" s="515">
        <v>491</v>
      </c>
      <c r="AK181" s="516">
        <f t="shared" si="282"/>
        <v>0.71925465838509317</v>
      </c>
      <c r="AL181" s="517">
        <f t="shared" si="283"/>
        <v>0.80082987551867224</v>
      </c>
      <c r="AM181" s="514">
        <v>876</v>
      </c>
      <c r="AN181" s="515">
        <v>707</v>
      </c>
      <c r="AO181" s="515">
        <v>635</v>
      </c>
      <c r="AP181" s="515">
        <v>612</v>
      </c>
      <c r="AQ181" s="515">
        <v>432</v>
      </c>
      <c r="AR181" s="516">
        <f t="shared" si="284"/>
        <v>0.86562942008486565</v>
      </c>
      <c r="AS181" s="517">
        <f t="shared" si="285"/>
        <v>0.96377952755905516</v>
      </c>
      <c r="AT181" s="514">
        <v>813</v>
      </c>
      <c r="AU181" s="515">
        <v>668</v>
      </c>
      <c r="AV181" s="515">
        <v>597</v>
      </c>
      <c r="AW181" s="515">
        <v>581</v>
      </c>
      <c r="AX181" s="515">
        <v>424</v>
      </c>
      <c r="AY181" s="516">
        <f t="shared" si="286"/>
        <v>0.86976047904191611</v>
      </c>
      <c r="AZ181" s="517">
        <f t="shared" si="287"/>
        <v>0.97319932998324954</v>
      </c>
      <c r="BA181" s="514">
        <v>682</v>
      </c>
      <c r="BB181" s="515">
        <v>556</v>
      </c>
      <c r="BC181" s="515">
        <v>496</v>
      </c>
      <c r="BD181" s="515">
        <v>471</v>
      </c>
      <c r="BE181" s="515">
        <v>311</v>
      </c>
      <c r="BF181" s="516">
        <f t="shared" si="288"/>
        <v>0.84712230215827333</v>
      </c>
      <c r="BG181" s="517">
        <f t="shared" si="289"/>
        <v>0.94959677419354838</v>
      </c>
      <c r="BH181" s="514">
        <v>546</v>
      </c>
      <c r="BI181" s="515">
        <v>448</v>
      </c>
      <c r="BJ181" s="515">
        <v>404</v>
      </c>
      <c r="BK181" s="515">
        <v>394</v>
      </c>
      <c r="BL181" s="515">
        <v>268</v>
      </c>
      <c r="BM181" s="516">
        <f t="shared" si="290"/>
        <v>0.8794642857142857</v>
      </c>
      <c r="BN181" s="517">
        <f t="shared" si="291"/>
        <v>0.97524752475247523</v>
      </c>
      <c r="BO181" s="514">
        <v>481</v>
      </c>
      <c r="BP181" s="515">
        <v>404</v>
      </c>
      <c r="BQ181" s="515">
        <v>368</v>
      </c>
      <c r="BR181" s="515">
        <v>359</v>
      </c>
      <c r="BS181" s="515">
        <v>269</v>
      </c>
      <c r="BT181" s="516">
        <f t="shared" si="292"/>
        <v>0.88861386138613863</v>
      </c>
      <c r="BU181" s="517">
        <f t="shared" si="293"/>
        <v>0.97554347826086951</v>
      </c>
      <c r="BV181" s="514">
        <v>931</v>
      </c>
      <c r="BW181" s="515">
        <v>738</v>
      </c>
      <c r="BX181" s="515">
        <v>734</v>
      </c>
      <c r="BY181" s="515">
        <v>719</v>
      </c>
      <c r="BZ181" s="515">
        <v>488</v>
      </c>
      <c r="CA181" s="516">
        <f t="shared" si="294"/>
        <v>0.9742547425474255</v>
      </c>
      <c r="CB181" s="517">
        <f t="shared" si="295"/>
        <v>0.97956403269754766</v>
      </c>
      <c r="CC181" s="514">
        <v>877</v>
      </c>
      <c r="CD181" s="515">
        <v>736</v>
      </c>
      <c r="CE181" s="515">
        <v>726</v>
      </c>
      <c r="CF181" s="515">
        <v>550</v>
      </c>
      <c r="CG181" s="515">
        <v>479</v>
      </c>
      <c r="CH181" s="516">
        <f t="shared" si="296"/>
        <v>0.74728260869565222</v>
      </c>
      <c r="CI181" s="517">
        <f t="shared" si="297"/>
        <v>0.75757575757575757</v>
      </c>
      <c r="CJ181" s="514">
        <v>1023</v>
      </c>
      <c r="CK181" s="515">
        <v>832</v>
      </c>
      <c r="CL181" s="515">
        <v>822</v>
      </c>
      <c r="CM181" s="515">
        <v>612</v>
      </c>
      <c r="CN181" s="515">
        <v>527</v>
      </c>
      <c r="CO181" s="516">
        <f t="shared" si="298"/>
        <v>0.73557692307692313</v>
      </c>
      <c r="CP181" s="516">
        <f t="shared" si="299"/>
        <v>0.74452554744525545</v>
      </c>
      <c r="CQ181" s="516">
        <v>0.93269230769230771</v>
      </c>
      <c r="CR181" s="517">
        <v>0.94403892944038925</v>
      </c>
      <c r="CS181" s="514">
        <v>1115</v>
      </c>
      <c r="CT181" s="515">
        <v>869</v>
      </c>
      <c r="CU181" s="515">
        <v>853</v>
      </c>
      <c r="CV181" s="515">
        <v>636</v>
      </c>
      <c r="CW181" s="515">
        <v>538</v>
      </c>
      <c r="CX181" s="516">
        <f t="shared" si="300"/>
        <v>0.73187571921749139</v>
      </c>
      <c r="CY181" s="516">
        <f t="shared" si="301"/>
        <v>0.74560375146541613</v>
      </c>
      <c r="CZ181" s="516">
        <v>0.86766398158803226</v>
      </c>
      <c r="DA181" s="517">
        <v>0.88393903868698709</v>
      </c>
      <c r="DB181" s="514">
        <v>1242</v>
      </c>
      <c r="DC181" s="515">
        <v>959</v>
      </c>
      <c r="DD181" s="515">
        <v>950</v>
      </c>
      <c r="DE181" s="515">
        <v>702</v>
      </c>
      <c r="DF181" s="515">
        <v>561</v>
      </c>
      <c r="DG181" s="516">
        <f t="shared" si="302"/>
        <v>0.73201251303441084</v>
      </c>
      <c r="DH181" s="516">
        <f t="shared" si="303"/>
        <v>0.73894736842105269</v>
      </c>
      <c r="DI181" s="516">
        <v>0.92075078206465066</v>
      </c>
      <c r="DJ181" s="517">
        <v>0.92947368421052634</v>
      </c>
    </row>
    <row r="182" spans="1:114" s="2" customFormat="1" x14ac:dyDescent="0.25">
      <c r="A182" s="511" t="s">
        <v>431</v>
      </c>
      <c r="B182" s="512" t="s">
        <v>439</v>
      </c>
      <c r="C182" s="513" t="s">
        <v>440</v>
      </c>
      <c r="D182" s="514">
        <v>731</v>
      </c>
      <c r="E182" s="515">
        <v>572</v>
      </c>
      <c r="F182" s="515">
        <v>525</v>
      </c>
      <c r="G182" s="515">
        <v>396</v>
      </c>
      <c r="H182" s="515">
        <v>327</v>
      </c>
      <c r="I182" s="516">
        <f t="shared" si="214"/>
        <v>0.69230769230769229</v>
      </c>
      <c r="J182" s="517">
        <f t="shared" si="215"/>
        <v>0.75428571428571434</v>
      </c>
      <c r="K182" s="514">
        <v>706</v>
      </c>
      <c r="L182" s="515">
        <v>546</v>
      </c>
      <c r="M182" s="515">
        <v>524</v>
      </c>
      <c r="N182" s="515">
        <v>401</v>
      </c>
      <c r="O182" s="515">
        <v>318</v>
      </c>
      <c r="P182" s="516">
        <f t="shared" si="278"/>
        <v>0.73443223443223449</v>
      </c>
      <c r="Q182" s="517">
        <f t="shared" si="279"/>
        <v>0.76526717557251911</v>
      </c>
      <c r="R182" s="514">
        <v>984</v>
      </c>
      <c r="S182" s="515">
        <v>672</v>
      </c>
      <c r="T182" s="515">
        <v>660</v>
      </c>
      <c r="U182" s="515">
        <v>499</v>
      </c>
      <c r="V182" s="515">
        <v>414</v>
      </c>
      <c r="W182" s="516">
        <f t="shared" si="212"/>
        <v>0.74255952380952384</v>
      </c>
      <c r="X182" s="517">
        <f t="shared" si="213"/>
        <v>0.7560606060606061</v>
      </c>
      <c r="Y182" s="514">
        <v>959</v>
      </c>
      <c r="Z182" s="515">
        <v>744</v>
      </c>
      <c r="AA182" s="515">
        <v>727</v>
      </c>
      <c r="AB182" s="515">
        <v>493</v>
      </c>
      <c r="AC182" s="515">
        <v>381</v>
      </c>
      <c r="AD182" s="516">
        <f t="shared" si="280"/>
        <v>0.6626344086021505</v>
      </c>
      <c r="AE182" s="517">
        <f t="shared" si="281"/>
        <v>0.6781292984869326</v>
      </c>
      <c r="AF182" s="514">
        <v>1043</v>
      </c>
      <c r="AG182" s="515">
        <v>774</v>
      </c>
      <c r="AH182" s="515">
        <v>756</v>
      </c>
      <c r="AI182" s="515">
        <v>444</v>
      </c>
      <c r="AJ182" s="515">
        <v>378</v>
      </c>
      <c r="AK182" s="516">
        <f t="shared" si="282"/>
        <v>0.5736434108527132</v>
      </c>
      <c r="AL182" s="517">
        <f t="shared" si="283"/>
        <v>0.58730158730158732</v>
      </c>
      <c r="AM182" s="514">
        <v>754</v>
      </c>
      <c r="AN182" s="515">
        <v>586</v>
      </c>
      <c r="AO182" s="515">
        <v>574</v>
      </c>
      <c r="AP182" s="515">
        <v>398</v>
      </c>
      <c r="AQ182" s="515">
        <v>304</v>
      </c>
      <c r="AR182" s="516">
        <f t="shared" si="284"/>
        <v>0.67918088737201365</v>
      </c>
      <c r="AS182" s="517">
        <f t="shared" si="285"/>
        <v>0.69337979094076652</v>
      </c>
      <c r="AT182" s="514">
        <v>562</v>
      </c>
      <c r="AU182" s="515">
        <v>441</v>
      </c>
      <c r="AV182" s="515">
        <v>432</v>
      </c>
      <c r="AW182" s="515">
        <v>318</v>
      </c>
      <c r="AX182" s="515">
        <v>251</v>
      </c>
      <c r="AY182" s="516">
        <f t="shared" si="286"/>
        <v>0.72108843537414968</v>
      </c>
      <c r="AZ182" s="517">
        <f t="shared" si="287"/>
        <v>0.73611111111111116</v>
      </c>
      <c r="BA182" s="514">
        <v>434</v>
      </c>
      <c r="BB182" s="515">
        <v>352</v>
      </c>
      <c r="BC182" s="515">
        <v>350</v>
      </c>
      <c r="BD182" s="515">
        <v>293</v>
      </c>
      <c r="BE182" s="515">
        <v>222</v>
      </c>
      <c r="BF182" s="516">
        <f t="shared" si="288"/>
        <v>0.83238636363636365</v>
      </c>
      <c r="BG182" s="517">
        <f t="shared" si="289"/>
        <v>0.83714285714285719</v>
      </c>
      <c r="BH182" s="514">
        <v>443</v>
      </c>
      <c r="BI182" s="515">
        <v>359</v>
      </c>
      <c r="BJ182" s="515">
        <v>355</v>
      </c>
      <c r="BK182" s="515">
        <v>299</v>
      </c>
      <c r="BL182" s="515">
        <v>240</v>
      </c>
      <c r="BM182" s="516">
        <f t="shared" si="290"/>
        <v>0.83286908077994426</v>
      </c>
      <c r="BN182" s="517">
        <f t="shared" si="291"/>
        <v>0.84225352112676055</v>
      </c>
      <c r="BO182" s="514">
        <v>588</v>
      </c>
      <c r="BP182" s="515">
        <v>461</v>
      </c>
      <c r="BQ182" s="515">
        <v>461</v>
      </c>
      <c r="BR182" s="515">
        <v>336</v>
      </c>
      <c r="BS182" s="515">
        <v>266</v>
      </c>
      <c r="BT182" s="516">
        <f t="shared" si="292"/>
        <v>0.72885032537960959</v>
      </c>
      <c r="BU182" s="517">
        <f t="shared" si="293"/>
        <v>0.72885032537960959</v>
      </c>
      <c r="BV182" s="514">
        <v>522</v>
      </c>
      <c r="BW182" s="515">
        <v>416</v>
      </c>
      <c r="BX182" s="515">
        <v>413</v>
      </c>
      <c r="BY182" s="515">
        <v>358</v>
      </c>
      <c r="BZ182" s="515">
        <v>241</v>
      </c>
      <c r="CA182" s="516">
        <f t="shared" si="294"/>
        <v>0.86057692307692313</v>
      </c>
      <c r="CB182" s="517">
        <f t="shared" si="295"/>
        <v>0.86682808716707027</v>
      </c>
      <c r="CC182" s="514">
        <v>499</v>
      </c>
      <c r="CD182" s="515">
        <v>407</v>
      </c>
      <c r="CE182" s="515">
        <v>407</v>
      </c>
      <c r="CF182" s="515">
        <v>328</v>
      </c>
      <c r="CG182" s="515">
        <v>273</v>
      </c>
      <c r="CH182" s="516">
        <f t="shared" si="296"/>
        <v>0.8058968058968059</v>
      </c>
      <c r="CI182" s="517">
        <f t="shared" si="297"/>
        <v>0.8058968058968059</v>
      </c>
      <c r="CJ182" s="514">
        <v>577</v>
      </c>
      <c r="CK182" s="515">
        <v>472</v>
      </c>
      <c r="CL182" s="515">
        <v>469</v>
      </c>
      <c r="CM182" s="515">
        <v>353</v>
      </c>
      <c r="CN182" s="515">
        <v>277</v>
      </c>
      <c r="CO182" s="516">
        <f t="shared" si="298"/>
        <v>0.7478813559322034</v>
      </c>
      <c r="CP182" s="516">
        <f t="shared" si="299"/>
        <v>0.75266524520255862</v>
      </c>
      <c r="CQ182" s="516">
        <v>0.87076271186440679</v>
      </c>
      <c r="CR182" s="517">
        <v>0.87633262260127931</v>
      </c>
      <c r="CS182" s="514">
        <v>544</v>
      </c>
      <c r="CT182" s="515">
        <v>444</v>
      </c>
      <c r="CU182" s="515">
        <v>431</v>
      </c>
      <c r="CV182" s="515">
        <v>344</v>
      </c>
      <c r="CW182" s="515">
        <v>273</v>
      </c>
      <c r="CX182" s="516">
        <f t="shared" si="300"/>
        <v>0.77477477477477474</v>
      </c>
      <c r="CY182" s="516">
        <f t="shared" si="301"/>
        <v>0.79814385150812062</v>
      </c>
      <c r="CZ182" s="516">
        <v>0.8783783783783784</v>
      </c>
      <c r="DA182" s="517">
        <v>0.90487238979118334</v>
      </c>
      <c r="DB182" s="514">
        <v>708</v>
      </c>
      <c r="DC182" s="515">
        <v>581</v>
      </c>
      <c r="DD182" s="515">
        <v>571</v>
      </c>
      <c r="DE182" s="515">
        <v>412</v>
      </c>
      <c r="DF182" s="515">
        <v>313</v>
      </c>
      <c r="DG182" s="516">
        <f t="shared" si="302"/>
        <v>0.7091222030981067</v>
      </c>
      <c r="DH182" s="516">
        <f t="shared" si="303"/>
        <v>0.72154115586690015</v>
      </c>
      <c r="DI182" s="516">
        <v>0.78485370051635117</v>
      </c>
      <c r="DJ182" s="517">
        <v>0.79859894921190888</v>
      </c>
    </row>
    <row r="183" spans="1:114" s="2" customFormat="1" x14ac:dyDescent="0.25">
      <c r="A183" s="519" t="s">
        <v>431</v>
      </c>
      <c r="B183" s="520" t="s">
        <v>441</v>
      </c>
      <c r="C183" s="521" t="s">
        <v>199</v>
      </c>
      <c r="D183" s="522">
        <v>737</v>
      </c>
      <c r="E183" s="523">
        <v>720</v>
      </c>
      <c r="F183" s="523">
        <v>683</v>
      </c>
      <c r="G183" s="523">
        <v>354</v>
      </c>
      <c r="H183" s="523">
        <v>294</v>
      </c>
      <c r="I183" s="524">
        <f t="shared" si="214"/>
        <v>0.49166666666666664</v>
      </c>
      <c r="J183" s="525">
        <f t="shared" si="215"/>
        <v>0.51830161054172763</v>
      </c>
      <c r="K183" s="522">
        <v>797</v>
      </c>
      <c r="L183" s="523">
        <v>778</v>
      </c>
      <c r="M183" s="523">
        <v>725</v>
      </c>
      <c r="N183" s="523">
        <v>370</v>
      </c>
      <c r="O183" s="523">
        <v>288</v>
      </c>
      <c r="P183" s="524">
        <f t="shared" si="278"/>
        <v>0.47557840616966579</v>
      </c>
      <c r="Q183" s="525">
        <f t="shared" si="279"/>
        <v>0.51034482758620692</v>
      </c>
      <c r="R183" s="522">
        <v>732</v>
      </c>
      <c r="S183" s="523">
        <v>697</v>
      </c>
      <c r="T183" s="523">
        <v>670</v>
      </c>
      <c r="U183" s="523">
        <v>299</v>
      </c>
      <c r="V183" s="523">
        <v>254</v>
      </c>
      <c r="W183" s="524">
        <f t="shared" si="212"/>
        <v>0.42898134863701576</v>
      </c>
      <c r="X183" s="525">
        <f t="shared" si="213"/>
        <v>0.44626865671641791</v>
      </c>
      <c r="Y183" s="522">
        <v>678</v>
      </c>
      <c r="Z183" s="523">
        <v>651</v>
      </c>
      <c r="AA183" s="523">
        <v>641</v>
      </c>
      <c r="AB183" s="523">
        <v>246</v>
      </c>
      <c r="AC183" s="523">
        <v>223</v>
      </c>
      <c r="AD183" s="524">
        <f t="shared" si="280"/>
        <v>0.37788018433179721</v>
      </c>
      <c r="AE183" s="525">
        <f t="shared" si="281"/>
        <v>0.38377535101404059</v>
      </c>
      <c r="AF183" s="522">
        <v>571</v>
      </c>
      <c r="AG183" s="523">
        <v>549</v>
      </c>
      <c r="AH183" s="523">
        <v>530</v>
      </c>
      <c r="AI183" s="523">
        <v>240</v>
      </c>
      <c r="AJ183" s="523">
        <v>217</v>
      </c>
      <c r="AK183" s="524">
        <f t="shared" si="282"/>
        <v>0.43715846994535518</v>
      </c>
      <c r="AL183" s="525">
        <f t="shared" si="283"/>
        <v>0.45283018867924529</v>
      </c>
      <c r="AM183" s="522">
        <v>533</v>
      </c>
      <c r="AN183" s="523">
        <v>520</v>
      </c>
      <c r="AO183" s="523">
        <v>481</v>
      </c>
      <c r="AP183" s="523">
        <v>304</v>
      </c>
      <c r="AQ183" s="523">
        <v>208</v>
      </c>
      <c r="AR183" s="524">
        <f t="shared" si="284"/>
        <v>0.58461538461538465</v>
      </c>
      <c r="AS183" s="525">
        <f t="shared" si="285"/>
        <v>0.63201663201663205</v>
      </c>
      <c r="AT183" s="522">
        <v>535</v>
      </c>
      <c r="AU183" s="523">
        <v>520</v>
      </c>
      <c r="AV183" s="523">
        <v>511</v>
      </c>
      <c r="AW183" s="523">
        <v>296</v>
      </c>
      <c r="AX183" s="523">
        <v>215</v>
      </c>
      <c r="AY183" s="524">
        <f t="shared" si="286"/>
        <v>0.56923076923076921</v>
      </c>
      <c r="AZ183" s="525">
        <f t="shared" si="287"/>
        <v>0.57925636007827785</v>
      </c>
      <c r="BA183" s="522">
        <v>419</v>
      </c>
      <c r="BB183" s="523">
        <v>405</v>
      </c>
      <c r="BC183" s="523">
        <v>391</v>
      </c>
      <c r="BD183" s="523">
        <v>270</v>
      </c>
      <c r="BE183" s="523">
        <v>188</v>
      </c>
      <c r="BF183" s="524">
        <f t="shared" si="288"/>
        <v>0.66666666666666663</v>
      </c>
      <c r="BG183" s="525">
        <f t="shared" si="289"/>
        <v>0.69053708439897699</v>
      </c>
      <c r="BH183" s="522">
        <v>373</v>
      </c>
      <c r="BI183" s="523">
        <v>363</v>
      </c>
      <c r="BJ183" s="523">
        <v>354</v>
      </c>
      <c r="BK183" s="523">
        <v>279</v>
      </c>
      <c r="BL183" s="523">
        <v>185</v>
      </c>
      <c r="BM183" s="524">
        <f t="shared" si="290"/>
        <v>0.76859504132231404</v>
      </c>
      <c r="BN183" s="525">
        <f t="shared" si="291"/>
        <v>0.78813559322033899</v>
      </c>
      <c r="BO183" s="522">
        <v>372</v>
      </c>
      <c r="BP183" s="523">
        <v>356</v>
      </c>
      <c r="BQ183" s="523">
        <v>345</v>
      </c>
      <c r="BR183" s="523">
        <v>273</v>
      </c>
      <c r="BS183" s="523">
        <v>177</v>
      </c>
      <c r="BT183" s="524">
        <f t="shared" si="292"/>
        <v>0.7668539325842697</v>
      </c>
      <c r="BU183" s="525">
        <f t="shared" si="293"/>
        <v>0.79130434782608694</v>
      </c>
      <c r="BV183" s="522">
        <v>166</v>
      </c>
      <c r="BW183" s="523">
        <v>159</v>
      </c>
      <c r="BX183" s="523">
        <v>149</v>
      </c>
      <c r="BY183" s="523">
        <v>118</v>
      </c>
      <c r="BZ183" s="523">
        <v>99</v>
      </c>
      <c r="CA183" s="524">
        <f t="shared" si="294"/>
        <v>0.74213836477987416</v>
      </c>
      <c r="CB183" s="525">
        <f t="shared" si="295"/>
        <v>0.79194630872483218</v>
      </c>
      <c r="CC183" s="522">
        <v>145</v>
      </c>
      <c r="CD183" s="523">
        <v>143</v>
      </c>
      <c r="CE183" s="523">
        <v>140</v>
      </c>
      <c r="CF183" s="523">
        <v>129</v>
      </c>
      <c r="CG183" s="523">
        <v>122</v>
      </c>
      <c r="CH183" s="524">
        <f t="shared" si="296"/>
        <v>0.90209790209790208</v>
      </c>
      <c r="CI183" s="525">
        <f t="shared" si="297"/>
        <v>0.92142857142857137</v>
      </c>
      <c r="CJ183" s="522">
        <v>338</v>
      </c>
      <c r="CK183" s="523">
        <v>316</v>
      </c>
      <c r="CL183" s="523">
        <v>294</v>
      </c>
      <c r="CM183" s="523">
        <v>107</v>
      </c>
      <c r="CN183" s="523">
        <v>99</v>
      </c>
      <c r="CO183" s="524">
        <f t="shared" si="298"/>
        <v>0.33860759493670883</v>
      </c>
      <c r="CP183" s="524">
        <f t="shared" si="299"/>
        <v>0.36394557823129253</v>
      </c>
      <c r="CQ183" s="524">
        <v>0.35126582278481011</v>
      </c>
      <c r="CR183" s="525">
        <v>0.37755102040816324</v>
      </c>
      <c r="CS183" s="522">
        <v>416</v>
      </c>
      <c r="CT183" s="523">
        <v>387</v>
      </c>
      <c r="CU183" s="523">
        <v>342</v>
      </c>
      <c r="CV183" s="523">
        <v>98</v>
      </c>
      <c r="CW183" s="523">
        <v>95</v>
      </c>
      <c r="CX183" s="524">
        <f t="shared" si="300"/>
        <v>0.25322997416020671</v>
      </c>
      <c r="CY183" s="524">
        <f t="shared" si="301"/>
        <v>0.28654970760233917</v>
      </c>
      <c r="CZ183" s="524">
        <v>0.28165374677002586</v>
      </c>
      <c r="DA183" s="525">
        <v>0.31871345029239767</v>
      </c>
      <c r="DB183" s="522">
        <v>509</v>
      </c>
      <c r="DC183" s="523">
        <v>468</v>
      </c>
      <c r="DD183" s="523">
        <v>428</v>
      </c>
      <c r="DE183" s="523">
        <v>81</v>
      </c>
      <c r="DF183" s="523">
        <v>77</v>
      </c>
      <c r="DG183" s="524">
        <f t="shared" si="302"/>
        <v>0.17307692307692307</v>
      </c>
      <c r="DH183" s="524">
        <f t="shared" si="303"/>
        <v>0.18925233644859812</v>
      </c>
      <c r="DI183" s="524">
        <v>0.19871794871794871</v>
      </c>
      <c r="DJ183" s="525">
        <v>0.21728971962616822</v>
      </c>
    </row>
    <row r="184" spans="1:114" s="2" customFormat="1" x14ac:dyDescent="0.25">
      <c r="A184" s="559" t="s">
        <v>442</v>
      </c>
      <c r="B184" s="497" t="s">
        <v>443</v>
      </c>
      <c r="C184" s="561"/>
      <c r="D184" s="566">
        <v>1496</v>
      </c>
      <c r="E184" s="567">
        <v>1310</v>
      </c>
      <c r="F184" s="567">
        <v>1203</v>
      </c>
      <c r="G184" s="567">
        <v>223</v>
      </c>
      <c r="H184" s="568">
        <v>214</v>
      </c>
      <c r="I184" s="569">
        <f t="shared" si="214"/>
        <v>0.17022900763358778</v>
      </c>
      <c r="J184" s="570">
        <f t="shared" si="215"/>
        <v>0.1853699085619285</v>
      </c>
      <c r="K184" s="566">
        <v>1523</v>
      </c>
      <c r="L184" s="567">
        <v>1320</v>
      </c>
      <c r="M184" s="567">
        <v>1202</v>
      </c>
      <c r="N184" s="567">
        <v>206</v>
      </c>
      <c r="O184" s="568">
        <v>200</v>
      </c>
      <c r="P184" s="569">
        <f t="shared" si="278"/>
        <v>0.15606060606060607</v>
      </c>
      <c r="Q184" s="570">
        <f t="shared" si="279"/>
        <v>0.17138103161397669</v>
      </c>
      <c r="R184" s="566">
        <v>2974</v>
      </c>
      <c r="S184" s="567">
        <v>1403</v>
      </c>
      <c r="T184" s="567">
        <v>1270</v>
      </c>
      <c r="U184" s="567">
        <v>201</v>
      </c>
      <c r="V184" s="568">
        <v>186</v>
      </c>
      <c r="W184" s="569">
        <f t="shared" si="212"/>
        <v>0.14326443335709194</v>
      </c>
      <c r="X184" s="570">
        <f t="shared" si="213"/>
        <v>0.15826771653543306</v>
      </c>
      <c r="Y184" s="566">
        <v>1557</v>
      </c>
      <c r="Z184" s="567">
        <v>1369</v>
      </c>
      <c r="AA184" s="567">
        <v>1227</v>
      </c>
      <c r="AB184" s="567">
        <v>192</v>
      </c>
      <c r="AC184" s="568">
        <v>182</v>
      </c>
      <c r="AD184" s="569">
        <f t="shared" si="280"/>
        <v>0.14024835646457268</v>
      </c>
      <c r="AE184" s="570">
        <f t="shared" si="281"/>
        <v>0.15647921760391198</v>
      </c>
      <c r="AF184" s="566">
        <v>1674</v>
      </c>
      <c r="AG184" s="567">
        <v>1462</v>
      </c>
      <c r="AH184" s="567">
        <v>1285</v>
      </c>
      <c r="AI184" s="567">
        <v>199</v>
      </c>
      <c r="AJ184" s="568">
        <v>190</v>
      </c>
      <c r="AK184" s="569">
        <f t="shared" si="282"/>
        <v>0.13611491108071136</v>
      </c>
      <c r="AL184" s="570">
        <f t="shared" si="283"/>
        <v>0.15486381322957199</v>
      </c>
      <c r="AM184" s="566">
        <v>1684</v>
      </c>
      <c r="AN184" s="567">
        <v>1462</v>
      </c>
      <c r="AO184" s="567">
        <v>1291</v>
      </c>
      <c r="AP184" s="567">
        <v>204</v>
      </c>
      <c r="AQ184" s="568">
        <v>197</v>
      </c>
      <c r="AR184" s="569">
        <f t="shared" si="284"/>
        <v>0.13953488372093023</v>
      </c>
      <c r="AS184" s="570">
        <f t="shared" si="285"/>
        <v>0.15801704105344694</v>
      </c>
      <c r="AT184" s="566">
        <v>1653</v>
      </c>
      <c r="AU184" s="567">
        <v>1423</v>
      </c>
      <c r="AV184" s="567">
        <v>1259</v>
      </c>
      <c r="AW184" s="567">
        <v>222</v>
      </c>
      <c r="AX184" s="568">
        <v>217</v>
      </c>
      <c r="AY184" s="569">
        <f t="shared" si="286"/>
        <v>0.15600843288826424</v>
      </c>
      <c r="AZ184" s="570">
        <f t="shared" si="287"/>
        <v>0.17633042096902304</v>
      </c>
      <c r="BA184" s="566">
        <v>1415</v>
      </c>
      <c r="BB184" s="567">
        <v>1208</v>
      </c>
      <c r="BC184" s="567">
        <v>1082</v>
      </c>
      <c r="BD184" s="567">
        <v>211</v>
      </c>
      <c r="BE184" s="568">
        <v>206</v>
      </c>
      <c r="BF184" s="569">
        <f t="shared" si="288"/>
        <v>0.17466887417218543</v>
      </c>
      <c r="BG184" s="570">
        <f t="shared" si="289"/>
        <v>0.19500924214417745</v>
      </c>
      <c r="BH184" s="566">
        <v>1477</v>
      </c>
      <c r="BI184" s="567">
        <v>1270</v>
      </c>
      <c r="BJ184" s="567">
        <v>1117</v>
      </c>
      <c r="BK184" s="567">
        <v>223</v>
      </c>
      <c r="BL184" s="568">
        <v>209</v>
      </c>
      <c r="BM184" s="569">
        <f t="shared" si="290"/>
        <v>0.17559055118110237</v>
      </c>
      <c r="BN184" s="570">
        <f t="shared" si="291"/>
        <v>0.19964189794091317</v>
      </c>
      <c r="BO184" s="566">
        <v>1263</v>
      </c>
      <c r="BP184" s="567">
        <v>1084</v>
      </c>
      <c r="BQ184" s="567">
        <v>995</v>
      </c>
      <c r="BR184" s="567">
        <v>184</v>
      </c>
      <c r="BS184" s="568">
        <v>179</v>
      </c>
      <c r="BT184" s="569">
        <f t="shared" si="292"/>
        <v>0.16974169741697417</v>
      </c>
      <c r="BU184" s="570">
        <f t="shared" si="293"/>
        <v>0.18492462311557789</v>
      </c>
      <c r="BV184" s="566">
        <v>1354</v>
      </c>
      <c r="BW184" s="567">
        <v>1137</v>
      </c>
      <c r="BX184" s="567">
        <v>1028</v>
      </c>
      <c r="BY184" s="567">
        <v>222</v>
      </c>
      <c r="BZ184" s="568">
        <v>213</v>
      </c>
      <c r="CA184" s="569">
        <f t="shared" si="294"/>
        <v>0.19525065963060687</v>
      </c>
      <c r="CB184" s="570">
        <f t="shared" si="295"/>
        <v>0.21595330739299612</v>
      </c>
      <c r="CC184" s="566">
        <v>1392</v>
      </c>
      <c r="CD184" s="567">
        <v>1183</v>
      </c>
      <c r="CE184" s="567">
        <v>1085</v>
      </c>
      <c r="CF184" s="567">
        <v>211</v>
      </c>
      <c r="CG184" s="568">
        <v>202</v>
      </c>
      <c r="CH184" s="569">
        <f t="shared" si="296"/>
        <v>0.17836010143702452</v>
      </c>
      <c r="CI184" s="570">
        <f t="shared" si="297"/>
        <v>0.19447004608294932</v>
      </c>
      <c r="CJ184" s="566">
        <v>1402</v>
      </c>
      <c r="CK184" s="567">
        <v>1177</v>
      </c>
      <c r="CL184" s="567">
        <v>1053</v>
      </c>
      <c r="CM184" s="567">
        <v>215</v>
      </c>
      <c r="CN184" s="568">
        <v>195</v>
      </c>
      <c r="CO184" s="569">
        <f t="shared" si="298"/>
        <v>0.1826677994902294</v>
      </c>
      <c r="CP184" s="677">
        <f t="shared" si="299"/>
        <v>0.20417853751187084</v>
      </c>
      <c r="CQ184" s="569">
        <v>0.1826677994902294</v>
      </c>
      <c r="CR184" s="570">
        <v>0.20417853751187084</v>
      </c>
      <c r="CS184" s="566">
        <v>1450</v>
      </c>
      <c r="CT184" s="567">
        <v>1207</v>
      </c>
      <c r="CU184" s="567">
        <v>1021</v>
      </c>
      <c r="CV184" s="567">
        <v>213</v>
      </c>
      <c r="CW184" s="568">
        <v>200</v>
      </c>
      <c r="CX184" s="569">
        <f t="shared" si="300"/>
        <v>0.17647058823529413</v>
      </c>
      <c r="CY184" s="677">
        <f t="shared" si="301"/>
        <v>0.20861900097943192</v>
      </c>
      <c r="CZ184" s="569">
        <v>0.17729908864954433</v>
      </c>
      <c r="DA184" s="570">
        <v>0.20959843290891284</v>
      </c>
      <c r="DB184" s="566">
        <v>1562</v>
      </c>
      <c r="DC184" s="567">
        <v>1290</v>
      </c>
      <c r="DD184" s="567">
        <v>1118</v>
      </c>
      <c r="DE184" s="567">
        <v>246</v>
      </c>
      <c r="DF184" s="568">
        <v>235</v>
      </c>
      <c r="DG184" s="569">
        <f t="shared" si="302"/>
        <v>0.19069767441860466</v>
      </c>
      <c r="DH184" s="677">
        <f t="shared" si="303"/>
        <v>0.22003577817531306</v>
      </c>
      <c r="DI184" s="569">
        <v>0.19224806201550387</v>
      </c>
      <c r="DJ184" s="570">
        <v>0.22182468694096602</v>
      </c>
    </row>
    <row r="185" spans="1:114" s="2" customFormat="1" x14ac:dyDescent="0.25">
      <c r="A185" s="562" t="s">
        <v>442</v>
      </c>
      <c r="B185" s="505" t="s">
        <v>444</v>
      </c>
      <c r="C185" s="564" t="s">
        <v>445</v>
      </c>
      <c r="D185" s="507">
        <v>288</v>
      </c>
      <c r="E185" s="508">
        <v>276</v>
      </c>
      <c r="F185" s="508">
        <v>241</v>
      </c>
      <c r="G185" s="508">
        <v>95</v>
      </c>
      <c r="H185" s="508">
        <v>88</v>
      </c>
      <c r="I185" s="509">
        <f t="shared" si="214"/>
        <v>0.34420289855072461</v>
      </c>
      <c r="J185" s="510">
        <f t="shared" si="215"/>
        <v>0.39419087136929459</v>
      </c>
      <c r="K185" s="507">
        <v>237</v>
      </c>
      <c r="L185" s="508">
        <v>232</v>
      </c>
      <c r="M185" s="508">
        <v>194</v>
      </c>
      <c r="N185" s="508">
        <v>68</v>
      </c>
      <c r="O185" s="508">
        <v>63</v>
      </c>
      <c r="P185" s="509">
        <f t="shared" si="278"/>
        <v>0.29310344827586204</v>
      </c>
      <c r="Q185" s="510">
        <f t="shared" si="279"/>
        <v>0.35051546391752575</v>
      </c>
      <c r="R185" s="507">
        <v>338</v>
      </c>
      <c r="S185" s="508">
        <v>323</v>
      </c>
      <c r="T185" s="508">
        <v>280</v>
      </c>
      <c r="U185" s="508">
        <v>87</v>
      </c>
      <c r="V185" s="508">
        <v>81</v>
      </c>
      <c r="W185" s="509">
        <f t="shared" si="212"/>
        <v>0.26934984520123839</v>
      </c>
      <c r="X185" s="510">
        <f t="shared" si="213"/>
        <v>0.31071428571428572</v>
      </c>
      <c r="Y185" s="507">
        <v>270</v>
      </c>
      <c r="Z185" s="508">
        <v>265</v>
      </c>
      <c r="AA185" s="508">
        <v>230</v>
      </c>
      <c r="AB185" s="508">
        <v>73</v>
      </c>
      <c r="AC185" s="508">
        <v>66</v>
      </c>
      <c r="AD185" s="509">
        <f t="shared" si="280"/>
        <v>0.27547169811320754</v>
      </c>
      <c r="AE185" s="510">
        <f t="shared" si="281"/>
        <v>0.31739130434782609</v>
      </c>
      <c r="AF185" s="507">
        <v>297</v>
      </c>
      <c r="AG185" s="508">
        <v>288</v>
      </c>
      <c r="AH185" s="508">
        <v>246</v>
      </c>
      <c r="AI185" s="508">
        <v>85</v>
      </c>
      <c r="AJ185" s="508">
        <v>78</v>
      </c>
      <c r="AK185" s="509">
        <f t="shared" si="282"/>
        <v>0.2951388888888889</v>
      </c>
      <c r="AL185" s="510">
        <f t="shared" si="283"/>
        <v>0.34552845528455284</v>
      </c>
      <c r="AM185" s="507">
        <v>292</v>
      </c>
      <c r="AN185" s="508">
        <v>277</v>
      </c>
      <c r="AO185" s="508">
        <v>228</v>
      </c>
      <c r="AP185" s="508">
        <v>84</v>
      </c>
      <c r="AQ185" s="508">
        <v>79</v>
      </c>
      <c r="AR185" s="509">
        <f t="shared" si="284"/>
        <v>0.30324909747292417</v>
      </c>
      <c r="AS185" s="510">
        <f t="shared" si="285"/>
        <v>0.36842105263157893</v>
      </c>
      <c r="AT185" s="507">
        <v>300</v>
      </c>
      <c r="AU185" s="508">
        <v>287</v>
      </c>
      <c r="AV185" s="508">
        <v>239</v>
      </c>
      <c r="AW185" s="508">
        <v>86</v>
      </c>
      <c r="AX185" s="508">
        <v>83</v>
      </c>
      <c r="AY185" s="509">
        <f t="shared" si="286"/>
        <v>0.29965156794425085</v>
      </c>
      <c r="AZ185" s="510">
        <f t="shared" si="287"/>
        <v>0.35983263598326359</v>
      </c>
      <c r="BA185" s="507">
        <v>238</v>
      </c>
      <c r="BB185" s="508">
        <v>226</v>
      </c>
      <c r="BC185" s="508">
        <v>189</v>
      </c>
      <c r="BD185" s="508">
        <v>84</v>
      </c>
      <c r="BE185" s="508">
        <v>80</v>
      </c>
      <c r="BF185" s="509">
        <f t="shared" si="288"/>
        <v>0.37168141592920356</v>
      </c>
      <c r="BG185" s="510">
        <f t="shared" si="289"/>
        <v>0.44444444444444442</v>
      </c>
      <c r="BH185" s="507">
        <v>292</v>
      </c>
      <c r="BI185" s="508">
        <v>278</v>
      </c>
      <c r="BJ185" s="508">
        <v>239</v>
      </c>
      <c r="BK185" s="508">
        <v>83</v>
      </c>
      <c r="BL185" s="508">
        <v>74</v>
      </c>
      <c r="BM185" s="509">
        <f t="shared" si="290"/>
        <v>0.29856115107913667</v>
      </c>
      <c r="BN185" s="510">
        <f t="shared" si="291"/>
        <v>0.34728033472803349</v>
      </c>
      <c r="BO185" s="507">
        <v>223</v>
      </c>
      <c r="BP185" s="508">
        <v>209</v>
      </c>
      <c r="BQ185" s="508">
        <v>179</v>
      </c>
      <c r="BR185" s="508">
        <v>62</v>
      </c>
      <c r="BS185" s="508">
        <v>59</v>
      </c>
      <c r="BT185" s="509">
        <f t="shared" si="292"/>
        <v>0.29665071770334928</v>
      </c>
      <c r="BU185" s="510">
        <f t="shared" si="293"/>
        <v>0.34636871508379891</v>
      </c>
      <c r="BV185" s="507">
        <v>268</v>
      </c>
      <c r="BW185" s="508">
        <v>254</v>
      </c>
      <c r="BX185" s="508">
        <v>220</v>
      </c>
      <c r="BY185" s="508">
        <v>86</v>
      </c>
      <c r="BZ185" s="508">
        <v>81</v>
      </c>
      <c r="CA185" s="509">
        <f t="shared" si="294"/>
        <v>0.33858267716535434</v>
      </c>
      <c r="CB185" s="510">
        <f t="shared" si="295"/>
        <v>0.39090909090909093</v>
      </c>
      <c r="CC185" s="507">
        <v>258</v>
      </c>
      <c r="CD185" s="508">
        <v>248</v>
      </c>
      <c r="CE185" s="508">
        <v>227</v>
      </c>
      <c r="CF185" s="508">
        <v>75</v>
      </c>
      <c r="CG185" s="508">
        <v>72</v>
      </c>
      <c r="CH185" s="509">
        <f t="shared" si="296"/>
        <v>0.30241935483870969</v>
      </c>
      <c r="CI185" s="510">
        <f t="shared" si="297"/>
        <v>0.33039647577092512</v>
      </c>
      <c r="CJ185" s="507">
        <v>255</v>
      </c>
      <c r="CK185" s="508">
        <v>244</v>
      </c>
      <c r="CL185" s="508">
        <v>221</v>
      </c>
      <c r="CM185" s="508">
        <v>90</v>
      </c>
      <c r="CN185" s="508">
        <v>80</v>
      </c>
      <c r="CO185" s="509">
        <f t="shared" si="298"/>
        <v>0.36885245901639346</v>
      </c>
      <c r="CP185" s="509">
        <f t="shared" si="299"/>
        <v>0.40723981900452488</v>
      </c>
      <c r="CQ185" s="509">
        <v>0.36885245901639346</v>
      </c>
      <c r="CR185" s="510">
        <v>0.40723981900452488</v>
      </c>
      <c r="CS185" s="507">
        <v>244</v>
      </c>
      <c r="CT185" s="508">
        <v>234</v>
      </c>
      <c r="CU185" s="508">
        <v>202</v>
      </c>
      <c r="CV185" s="508">
        <v>78</v>
      </c>
      <c r="CW185" s="508">
        <v>67</v>
      </c>
      <c r="CX185" s="509">
        <f t="shared" si="300"/>
        <v>0.33333333333333331</v>
      </c>
      <c r="CY185" s="509">
        <f t="shared" si="301"/>
        <v>0.38613861386138615</v>
      </c>
      <c r="CZ185" s="509">
        <v>0.33333333333333331</v>
      </c>
      <c r="DA185" s="510">
        <v>0.38613861386138615</v>
      </c>
      <c r="DB185" s="507">
        <v>327</v>
      </c>
      <c r="DC185" s="508">
        <v>302</v>
      </c>
      <c r="DD185" s="508">
        <v>270</v>
      </c>
      <c r="DE185" s="508">
        <v>108</v>
      </c>
      <c r="DF185" s="508">
        <v>101</v>
      </c>
      <c r="DG185" s="509">
        <f t="shared" si="302"/>
        <v>0.35761589403973509</v>
      </c>
      <c r="DH185" s="509">
        <f t="shared" si="303"/>
        <v>0.4</v>
      </c>
      <c r="DI185" s="509">
        <v>0.36423841059602646</v>
      </c>
      <c r="DJ185" s="510">
        <v>0.40740740740740738</v>
      </c>
    </row>
    <row r="186" spans="1:114" s="2" customFormat="1" x14ac:dyDescent="0.25">
      <c r="A186" s="511" t="s">
        <v>442</v>
      </c>
      <c r="B186" s="512" t="s">
        <v>446</v>
      </c>
      <c r="C186" s="513" t="s">
        <v>447</v>
      </c>
      <c r="D186" s="514">
        <v>727</v>
      </c>
      <c r="E186" s="515">
        <v>603</v>
      </c>
      <c r="F186" s="515">
        <v>531</v>
      </c>
      <c r="G186" s="515">
        <v>63</v>
      </c>
      <c r="H186" s="515">
        <v>63</v>
      </c>
      <c r="I186" s="516">
        <f t="shared" si="214"/>
        <v>0.1044776119402985</v>
      </c>
      <c r="J186" s="517">
        <f t="shared" si="215"/>
        <v>0.11864406779661017</v>
      </c>
      <c r="K186" s="514">
        <v>802</v>
      </c>
      <c r="L186" s="515">
        <v>655</v>
      </c>
      <c r="M186" s="515">
        <v>583</v>
      </c>
      <c r="N186" s="515">
        <v>74</v>
      </c>
      <c r="O186" s="515">
        <v>74</v>
      </c>
      <c r="P186" s="516">
        <f t="shared" si="278"/>
        <v>0.11297709923664122</v>
      </c>
      <c r="Q186" s="517">
        <f t="shared" si="279"/>
        <v>0.12692967409948541</v>
      </c>
      <c r="R186" s="514">
        <v>793</v>
      </c>
      <c r="S186" s="515">
        <v>652</v>
      </c>
      <c r="T186" s="515">
        <v>567</v>
      </c>
      <c r="U186" s="515">
        <v>58</v>
      </c>
      <c r="V186" s="515">
        <v>56</v>
      </c>
      <c r="W186" s="516">
        <f t="shared" si="212"/>
        <v>8.8957055214723926E-2</v>
      </c>
      <c r="X186" s="517">
        <f t="shared" si="213"/>
        <v>0.10229276895943562</v>
      </c>
      <c r="Y186" s="514">
        <v>765</v>
      </c>
      <c r="Z186" s="515">
        <v>645</v>
      </c>
      <c r="AA186" s="515">
        <v>530</v>
      </c>
      <c r="AB186" s="515">
        <v>61</v>
      </c>
      <c r="AC186" s="515">
        <v>60</v>
      </c>
      <c r="AD186" s="516">
        <f t="shared" si="280"/>
        <v>9.4573643410852712E-2</v>
      </c>
      <c r="AE186" s="517">
        <f t="shared" si="281"/>
        <v>0.11509433962264151</v>
      </c>
      <c r="AF186" s="514">
        <v>799</v>
      </c>
      <c r="AG186" s="515">
        <v>678</v>
      </c>
      <c r="AH186" s="515">
        <v>580</v>
      </c>
      <c r="AI186" s="515">
        <v>55</v>
      </c>
      <c r="AJ186" s="515">
        <v>54</v>
      </c>
      <c r="AK186" s="516">
        <f t="shared" si="282"/>
        <v>8.1120943952802366E-2</v>
      </c>
      <c r="AL186" s="517">
        <f t="shared" si="283"/>
        <v>9.4827586206896547E-2</v>
      </c>
      <c r="AM186" s="514">
        <v>845</v>
      </c>
      <c r="AN186" s="515">
        <v>719</v>
      </c>
      <c r="AO186" s="515">
        <v>619</v>
      </c>
      <c r="AP186" s="515">
        <v>70</v>
      </c>
      <c r="AQ186" s="515">
        <v>67</v>
      </c>
      <c r="AR186" s="516">
        <f t="shared" si="284"/>
        <v>9.7357440890125171E-2</v>
      </c>
      <c r="AS186" s="517">
        <f t="shared" si="285"/>
        <v>0.11308562197092084</v>
      </c>
      <c r="AT186" s="514">
        <v>786</v>
      </c>
      <c r="AU186" s="515">
        <v>655</v>
      </c>
      <c r="AV186" s="515">
        <v>562</v>
      </c>
      <c r="AW186" s="515">
        <v>78</v>
      </c>
      <c r="AX186" s="515">
        <v>76</v>
      </c>
      <c r="AY186" s="516">
        <f t="shared" si="286"/>
        <v>0.11908396946564885</v>
      </c>
      <c r="AZ186" s="517">
        <f t="shared" si="287"/>
        <v>0.13879003558718861</v>
      </c>
      <c r="BA186" s="514">
        <v>711</v>
      </c>
      <c r="BB186" s="515">
        <v>590</v>
      </c>
      <c r="BC186" s="515">
        <v>500</v>
      </c>
      <c r="BD186" s="515">
        <v>72</v>
      </c>
      <c r="BE186" s="515">
        <v>71</v>
      </c>
      <c r="BF186" s="516">
        <f t="shared" si="288"/>
        <v>0.12203389830508475</v>
      </c>
      <c r="BG186" s="517">
        <f t="shared" si="289"/>
        <v>0.14399999999999999</v>
      </c>
      <c r="BH186" s="514">
        <v>703</v>
      </c>
      <c r="BI186" s="515">
        <v>575</v>
      </c>
      <c r="BJ186" s="515">
        <v>496</v>
      </c>
      <c r="BK186" s="515">
        <v>73</v>
      </c>
      <c r="BL186" s="515">
        <v>68</v>
      </c>
      <c r="BM186" s="516">
        <f t="shared" si="290"/>
        <v>0.12695652173913044</v>
      </c>
      <c r="BN186" s="517">
        <f t="shared" si="291"/>
        <v>0.14717741935483872</v>
      </c>
      <c r="BO186" s="514">
        <v>576</v>
      </c>
      <c r="BP186" s="515">
        <v>473</v>
      </c>
      <c r="BQ186" s="515">
        <v>418</v>
      </c>
      <c r="BR186" s="515">
        <v>61</v>
      </c>
      <c r="BS186" s="515">
        <v>60</v>
      </c>
      <c r="BT186" s="516">
        <f t="shared" si="292"/>
        <v>0.12896405919661733</v>
      </c>
      <c r="BU186" s="517">
        <f t="shared" si="293"/>
        <v>0.145933014354067</v>
      </c>
      <c r="BV186" s="514">
        <v>676</v>
      </c>
      <c r="BW186" s="515">
        <v>546</v>
      </c>
      <c r="BX186" s="515">
        <v>470</v>
      </c>
      <c r="BY186" s="515">
        <v>80</v>
      </c>
      <c r="BZ186" s="515">
        <v>77</v>
      </c>
      <c r="CA186" s="516">
        <f t="shared" si="294"/>
        <v>0.14652014652014653</v>
      </c>
      <c r="CB186" s="517">
        <f t="shared" si="295"/>
        <v>0.1702127659574468</v>
      </c>
      <c r="CC186" s="514">
        <v>697</v>
      </c>
      <c r="CD186" s="515">
        <v>563</v>
      </c>
      <c r="CE186" s="515">
        <v>483</v>
      </c>
      <c r="CF186" s="515">
        <v>75</v>
      </c>
      <c r="CG186" s="515">
        <v>73</v>
      </c>
      <c r="CH186" s="516">
        <f t="shared" si="296"/>
        <v>0.13321492007104796</v>
      </c>
      <c r="CI186" s="517">
        <f t="shared" si="297"/>
        <v>0.15527950310559005</v>
      </c>
      <c r="CJ186" s="514">
        <v>581</v>
      </c>
      <c r="CK186" s="515">
        <v>456</v>
      </c>
      <c r="CL186" s="515">
        <v>412</v>
      </c>
      <c r="CM186" s="515">
        <v>60</v>
      </c>
      <c r="CN186" s="515">
        <v>55</v>
      </c>
      <c r="CO186" s="516">
        <f t="shared" si="298"/>
        <v>0.13157894736842105</v>
      </c>
      <c r="CP186" s="516">
        <f t="shared" si="299"/>
        <v>0.14563106796116504</v>
      </c>
      <c r="CQ186" s="516">
        <v>0.13157894736842105</v>
      </c>
      <c r="CR186" s="517">
        <v>0.14563106796116504</v>
      </c>
      <c r="CS186" s="514">
        <v>649</v>
      </c>
      <c r="CT186" s="515">
        <v>518</v>
      </c>
      <c r="CU186" s="515">
        <v>425</v>
      </c>
      <c r="CV186" s="515">
        <v>71</v>
      </c>
      <c r="CW186" s="515">
        <v>70</v>
      </c>
      <c r="CX186" s="516">
        <f t="shared" si="300"/>
        <v>0.13706563706563707</v>
      </c>
      <c r="CY186" s="516">
        <f t="shared" si="301"/>
        <v>0.16705882352941176</v>
      </c>
      <c r="CZ186" s="516">
        <v>0.138996138996139</v>
      </c>
      <c r="DA186" s="517">
        <v>0.16941176470588235</v>
      </c>
      <c r="DB186" s="514">
        <v>681</v>
      </c>
      <c r="DC186" s="515">
        <v>538</v>
      </c>
      <c r="DD186" s="515">
        <v>456</v>
      </c>
      <c r="DE186" s="515">
        <v>79</v>
      </c>
      <c r="DF186" s="515">
        <v>75</v>
      </c>
      <c r="DG186" s="516">
        <f t="shared" si="302"/>
        <v>0.14684014869888476</v>
      </c>
      <c r="DH186" s="516">
        <f t="shared" si="303"/>
        <v>0.17324561403508773</v>
      </c>
      <c r="DI186" s="516">
        <v>0.14869888475836432</v>
      </c>
      <c r="DJ186" s="517">
        <v>0.17543859649122806</v>
      </c>
    </row>
    <row r="187" spans="1:114" s="2" customFormat="1" x14ac:dyDescent="0.25">
      <c r="A187" s="519" t="s">
        <v>442</v>
      </c>
      <c r="B187" s="520" t="s">
        <v>448</v>
      </c>
      <c r="C187" s="521" t="s">
        <v>449</v>
      </c>
      <c r="D187" s="522">
        <v>481</v>
      </c>
      <c r="E187" s="523">
        <v>468</v>
      </c>
      <c r="F187" s="523">
        <v>461</v>
      </c>
      <c r="G187" s="523">
        <v>65</v>
      </c>
      <c r="H187" s="523">
        <v>63</v>
      </c>
      <c r="I187" s="524">
        <f t="shared" si="214"/>
        <v>0.1388888888888889</v>
      </c>
      <c r="J187" s="525">
        <f t="shared" si="215"/>
        <v>0.14099783080260303</v>
      </c>
      <c r="K187" s="522">
        <v>484</v>
      </c>
      <c r="L187" s="523">
        <v>462</v>
      </c>
      <c r="M187" s="523">
        <v>449</v>
      </c>
      <c r="N187" s="523">
        <v>64</v>
      </c>
      <c r="O187" s="523">
        <v>63</v>
      </c>
      <c r="P187" s="524">
        <f t="shared" si="278"/>
        <v>0.13852813852813853</v>
      </c>
      <c r="Q187" s="525">
        <f t="shared" si="279"/>
        <v>0.14253897550111358</v>
      </c>
      <c r="R187" s="522">
        <v>475</v>
      </c>
      <c r="S187" s="523">
        <v>464</v>
      </c>
      <c r="T187" s="523">
        <v>452</v>
      </c>
      <c r="U187" s="523">
        <v>56</v>
      </c>
      <c r="V187" s="523">
        <v>49</v>
      </c>
      <c r="W187" s="524">
        <f t="shared" si="212"/>
        <v>0.1206896551724138</v>
      </c>
      <c r="X187" s="525">
        <f t="shared" si="213"/>
        <v>0.12389380530973451</v>
      </c>
      <c r="Y187" s="522">
        <v>522</v>
      </c>
      <c r="Z187" s="523">
        <v>505</v>
      </c>
      <c r="AA187" s="523">
        <v>496</v>
      </c>
      <c r="AB187" s="523">
        <v>58</v>
      </c>
      <c r="AC187" s="523">
        <v>56</v>
      </c>
      <c r="AD187" s="524">
        <f t="shared" si="280"/>
        <v>0.11485148514851486</v>
      </c>
      <c r="AE187" s="525">
        <f t="shared" si="281"/>
        <v>0.11693548387096774</v>
      </c>
      <c r="AF187" s="522">
        <v>578</v>
      </c>
      <c r="AG187" s="523">
        <v>538</v>
      </c>
      <c r="AH187" s="523">
        <v>494</v>
      </c>
      <c r="AI187" s="523">
        <v>60</v>
      </c>
      <c r="AJ187" s="523">
        <v>58</v>
      </c>
      <c r="AK187" s="524">
        <f t="shared" si="282"/>
        <v>0.11152416356877323</v>
      </c>
      <c r="AL187" s="525">
        <f t="shared" si="283"/>
        <v>0.1214574898785425</v>
      </c>
      <c r="AM187" s="522">
        <v>547</v>
      </c>
      <c r="AN187" s="523">
        <v>507</v>
      </c>
      <c r="AO187" s="523">
        <v>477</v>
      </c>
      <c r="AP187" s="523">
        <v>51</v>
      </c>
      <c r="AQ187" s="523">
        <v>51</v>
      </c>
      <c r="AR187" s="524">
        <f t="shared" si="284"/>
        <v>0.10059171597633136</v>
      </c>
      <c r="AS187" s="525">
        <f t="shared" si="285"/>
        <v>0.1069182389937107</v>
      </c>
      <c r="AT187" s="522">
        <v>567</v>
      </c>
      <c r="AU187" s="523">
        <v>535</v>
      </c>
      <c r="AV187" s="523">
        <v>498</v>
      </c>
      <c r="AW187" s="523">
        <v>58</v>
      </c>
      <c r="AX187" s="523">
        <v>58</v>
      </c>
      <c r="AY187" s="524">
        <f t="shared" si="286"/>
        <v>0.10841121495327102</v>
      </c>
      <c r="AZ187" s="525">
        <f t="shared" si="287"/>
        <v>0.11646586345381527</v>
      </c>
      <c r="BA187" s="522">
        <v>466</v>
      </c>
      <c r="BB187" s="523">
        <v>440</v>
      </c>
      <c r="BC187" s="523">
        <v>427</v>
      </c>
      <c r="BD187" s="523">
        <v>55</v>
      </c>
      <c r="BE187" s="523">
        <v>55</v>
      </c>
      <c r="BF187" s="524">
        <f t="shared" si="288"/>
        <v>0.125</v>
      </c>
      <c r="BG187" s="525">
        <f t="shared" si="289"/>
        <v>0.1288056206088993</v>
      </c>
      <c r="BH187" s="522">
        <v>482</v>
      </c>
      <c r="BI187" s="523">
        <v>457</v>
      </c>
      <c r="BJ187" s="523">
        <v>413</v>
      </c>
      <c r="BK187" s="523">
        <v>67</v>
      </c>
      <c r="BL187" s="523">
        <v>67</v>
      </c>
      <c r="BM187" s="524">
        <f t="shared" si="290"/>
        <v>0.14660831509846828</v>
      </c>
      <c r="BN187" s="525">
        <f t="shared" si="291"/>
        <v>0.16222760290556901</v>
      </c>
      <c r="BO187" s="522">
        <v>464</v>
      </c>
      <c r="BP187" s="523">
        <v>438</v>
      </c>
      <c r="BQ187" s="523">
        <v>426</v>
      </c>
      <c r="BR187" s="523">
        <v>61</v>
      </c>
      <c r="BS187" s="523">
        <v>60</v>
      </c>
      <c r="BT187" s="524">
        <f t="shared" si="292"/>
        <v>0.13926940639269406</v>
      </c>
      <c r="BU187" s="525">
        <f t="shared" si="293"/>
        <v>0.14319248826291081</v>
      </c>
      <c r="BV187" s="522">
        <v>410</v>
      </c>
      <c r="BW187" s="523">
        <v>381</v>
      </c>
      <c r="BX187" s="523">
        <v>374</v>
      </c>
      <c r="BY187" s="523">
        <v>56</v>
      </c>
      <c r="BZ187" s="523">
        <v>55</v>
      </c>
      <c r="CA187" s="524">
        <f t="shared" si="294"/>
        <v>0.14698162729658792</v>
      </c>
      <c r="CB187" s="525">
        <f t="shared" si="295"/>
        <v>0.1497326203208556</v>
      </c>
      <c r="CC187" s="522">
        <v>437</v>
      </c>
      <c r="CD187" s="523">
        <v>410</v>
      </c>
      <c r="CE187" s="523">
        <v>405</v>
      </c>
      <c r="CF187" s="523">
        <v>61</v>
      </c>
      <c r="CG187" s="523">
        <v>57</v>
      </c>
      <c r="CH187" s="524">
        <f t="shared" si="296"/>
        <v>0.14878048780487804</v>
      </c>
      <c r="CI187" s="525">
        <f t="shared" si="297"/>
        <v>0.1506172839506173</v>
      </c>
      <c r="CJ187" s="522">
        <v>566</v>
      </c>
      <c r="CK187" s="523">
        <v>517</v>
      </c>
      <c r="CL187" s="523">
        <v>448</v>
      </c>
      <c r="CM187" s="523">
        <v>66</v>
      </c>
      <c r="CN187" s="523">
        <v>61</v>
      </c>
      <c r="CO187" s="524">
        <f t="shared" si="298"/>
        <v>0.1276595744680851</v>
      </c>
      <c r="CP187" s="524">
        <f t="shared" si="299"/>
        <v>0.14732142857142858</v>
      </c>
      <c r="CQ187" s="524">
        <v>0.1276595744680851</v>
      </c>
      <c r="CR187" s="525">
        <v>0.14732142857142858</v>
      </c>
      <c r="CS187" s="522">
        <v>557</v>
      </c>
      <c r="CT187" s="523">
        <v>506</v>
      </c>
      <c r="CU187" s="523">
        <v>431</v>
      </c>
      <c r="CV187" s="523">
        <v>66</v>
      </c>
      <c r="CW187" s="523">
        <v>63</v>
      </c>
      <c r="CX187" s="524">
        <f t="shared" si="300"/>
        <v>0.13043478260869565</v>
      </c>
      <c r="CY187" s="524">
        <f t="shared" si="301"/>
        <v>0.1531322505800464</v>
      </c>
      <c r="CZ187" s="524">
        <v>0.13043478260869565</v>
      </c>
      <c r="DA187" s="525">
        <v>0.1531322505800464</v>
      </c>
      <c r="DB187" s="522">
        <v>554</v>
      </c>
      <c r="DC187" s="523">
        <v>505</v>
      </c>
      <c r="DD187" s="523">
        <v>433</v>
      </c>
      <c r="DE187" s="523">
        <v>61</v>
      </c>
      <c r="DF187" s="523">
        <v>59</v>
      </c>
      <c r="DG187" s="524">
        <f t="shared" si="302"/>
        <v>0.12079207920792079</v>
      </c>
      <c r="DH187" s="524">
        <f t="shared" si="303"/>
        <v>0.14087759815242495</v>
      </c>
      <c r="DI187" s="524">
        <v>0.12079207920792079</v>
      </c>
      <c r="DJ187" s="525">
        <v>0.14087759815242495</v>
      </c>
    </row>
    <row r="188" spans="1:114" s="2" customFormat="1" x14ac:dyDescent="0.25">
      <c r="A188" s="541" t="s">
        <v>450</v>
      </c>
      <c r="B188" s="497" t="s">
        <v>451</v>
      </c>
      <c r="C188" s="581"/>
      <c r="D188" s="566">
        <v>516</v>
      </c>
      <c r="E188" s="567">
        <v>404</v>
      </c>
      <c r="F188" s="567">
        <v>404</v>
      </c>
      <c r="G188" s="567">
        <v>51</v>
      </c>
      <c r="H188" s="568">
        <v>50</v>
      </c>
      <c r="I188" s="569">
        <f t="shared" si="214"/>
        <v>0.12623762376237624</v>
      </c>
      <c r="J188" s="570">
        <f t="shared" si="215"/>
        <v>0.12623762376237624</v>
      </c>
      <c r="K188" s="566">
        <v>494</v>
      </c>
      <c r="L188" s="567">
        <v>363</v>
      </c>
      <c r="M188" s="567">
        <v>309</v>
      </c>
      <c r="N188" s="567">
        <v>50</v>
      </c>
      <c r="O188" s="568">
        <v>50</v>
      </c>
      <c r="P188" s="569">
        <f t="shared" si="278"/>
        <v>0.13774104683195593</v>
      </c>
      <c r="Q188" s="570">
        <f t="shared" si="279"/>
        <v>0.16181229773462782</v>
      </c>
      <c r="R188" s="566">
        <v>488</v>
      </c>
      <c r="S188" s="567">
        <v>303</v>
      </c>
      <c r="T188" s="567">
        <v>265</v>
      </c>
      <c r="U188" s="567">
        <v>47</v>
      </c>
      <c r="V188" s="568">
        <v>46</v>
      </c>
      <c r="W188" s="569">
        <f t="shared" si="212"/>
        <v>0.15511551155115511</v>
      </c>
      <c r="X188" s="570">
        <f t="shared" si="213"/>
        <v>0.17735849056603772</v>
      </c>
      <c r="Y188" s="566">
        <v>545</v>
      </c>
      <c r="Z188" s="567">
        <v>343</v>
      </c>
      <c r="AA188" s="567">
        <v>309</v>
      </c>
      <c r="AB188" s="567">
        <v>53</v>
      </c>
      <c r="AC188" s="568">
        <v>51</v>
      </c>
      <c r="AD188" s="569">
        <f t="shared" si="280"/>
        <v>0.15451895043731778</v>
      </c>
      <c r="AE188" s="570">
        <f t="shared" si="281"/>
        <v>0.17152103559870549</v>
      </c>
      <c r="AF188" s="566">
        <v>575</v>
      </c>
      <c r="AG188" s="567">
        <v>346</v>
      </c>
      <c r="AH188" s="567">
        <v>307</v>
      </c>
      <c r="AI188" s="567">
        <v>64</v>
      </c>
      <c r="AJ188" s="568">
        <v>58</v>
      </c>
      <c r="AK188" s="569">
        <f t="shared" si="282"/>
        <v>0.18497109826589594</v>
      </c>
      <c r="AL188" s="570">
        <f t="shared" si="283"/>
        <v>0.20846905537459284</v>
      </c>
      <c r="AM188" s="566">
        <v>541</v>
      </c>
      <c r="AN188" s="567">
        <v>324</v>
      </c>
      <c r="AO188" s="567">
        <v>286</v>
      </c>
      <c r="AP188" s="567">
        <v>50</v>
      </c>
      <c r="AQ188" s="568">
        <v>49</v>
      </c>
      <c r="AR188" s="569">
        <f t="shared" si="284"/>
        <v>0.15432098765432098</v>
      </c>
      <c r="AS188" s="570">
        <f t="shared" si="285"/>
        <v>0.17482517482517482</v>
      </c>
      <c r="AT188" s="566">
        <v>382</v>
      </c>
      <c r="AU188" s="567">
        <v>283</v>
      </c>
      <c r="AV188" s="567">
        <v>278</v>
      </c>
      <c r="AW188" s="567">
        <v>42</v>
      </c>
      <c r="AX188" s="568">
        <v>42</v>
      </c>
      <c r="AY188" s="569">
        <f t="shared" si="286"/>
        <v>0.14840989399293286</v>
      </c>
      <c r="AZ188" s="570">
        <f t="shared" si="287"/>
        <v>0.15107913669064749</v>
      </c>
      <c r="BA188" s="566">
        <v>403</v>
      </c>
      <c r="BB188" s="567">
        <v>294</v>
      </c>
      <c r="BC188" s="567">
        <v>268</v>
      </c>
      <c r="BD188" s="567">
        <v>44</v>
      </c>
      <c r="BE188" s="568">
        <v>43</v>
      </c>
      <c r="BF188" s="569">
        <f t="shared" si="288"/>
        <v>0.14965986394557823</v>
      </c>
      <c r="BG188" s="570">
        <f t="shared" si="289"/>
        <v>0.16417910447761194</v>
      </c>
      <c r="BH188" s="566">
        <v>305</v>
      </c>
      <c r="BI188" s="567">
        <v>228</v>
      </c>
      <c r="BJ188" s="567">
        <v>195</v>
      </c>
      <c r="BK188" s="567">
        <v>33</v>
      </c>
      <c r="BL188" s="568">
        <v>32</v>
      </c>
      <c r="BM188" s="569">
        <f t="shared" si="290"/>
        <v>0.14473684210526316</v>
      </c>
      <c r="BN188" s="570">
        <f t="shared" si="291"/>
        <v>0.16923076923076924</v>
      </c>
      <c r="BO188" s="566">
        <v>334</v>
      </c>
      <c r="BP188" s="567">
        <v>252</v>
      </c>
      <c r="BQ188" s="567">
        <v>252</v>
      </c>
      <c r="BR188" s="567">
        <v>43</v>
      </c>
      <c r="BS188" s="568">
        <v>42</v>
      </c>
      <c r="BT188" s="569">
        <f t="shared" si="292"/>
        <v>0.17063492063492064</v>
      </c>
      <c r="BU188" s="570">
        <f t="shared" si="293"/>
        <v>0.17063492063492064</v>
      </c>
      <c r="BV188" s="566">
        <v>329</v>
      </c>
      <c r="BW188" s="567">
        <v>235</v>
      </c>
      <c r="BX188" s="567">
        <v>214</v>
      </c>
      <c r="BY188" s="567">
        <v>38</v>
      </c>
      <c r="BZ188" s="568">
        <v>37</v>
      </c>
      <c r="CA188" s="569">
        <f t="shared" si="294"/>
        <v>0.16170212765957448</v>
      </c>
      <c r="CB188" s="570">
        <f t="shared" si="295"/>
        <v>0.17757009345794392</v>
      </c>
      <c r="CC188" s="566">
        <v>372</v>
      </c>
      <c r="CD188" s="567">
        <v>266</v>
      </c>
      <c r="CE188" s="567">
        <v>234</v>
      </c>
      <c r="CF188" s="567">
        <v>45</v>
      </c>
      <c r="CG188" s="568">
        <v>41</v>
      </c>
      <c r="CH188" s="569">
        <f t="shared" si="296"/>
        <v>0.16917293233082706</v>
      </c>
      <c r="CI188" s="570">
        <f t="shared" si="297"/>
        <v>0.19230769230769232</v>
      </c>
      <c r="CJ188" s="566">
        <v>383</v>
      </c>
      <c r="CK188" s="567">
        <v>272</v>
      </c>
      <c r="CL188" s="567">
        <v>258</v>
      </c>
      <c r="CM188" s="567">
        <v>50</v>
      </c>
      <c r="CN188" s="568">
        <v>47</v>
      </c>
      <c r="CO188" s="569">
        <f t="shared" si="298"/>
        <v>0.18382352941176472</v>
      </c>
      <c r="CP188" s="677">
        <f t="shared" si="299"/>
        <v>0.19379844961240311</v>
      </c>
      <c r="CQ188" s="569">
        <v>0.18382352941176472</v>
      </c>
      <c r="CR188" s="570">
        <v>0.19379844961240311</v>
      </c>
      <c r="CS188" s="566">
        <v>428</v>
      </c>
      <c r="CT188" s="567">
        <v>304</v>
      </c>
      <c r="CU188" s="567">
        <v>277</v>
      </c>
      <c r="CV188" s="567">
        <v>48</v>
      </c>
      <c r="CW188" s="568">
        <v>46</v>
      </c>
      <c r="CX188" s="569">
        <f t="shared" si="300"/>
        <v>0.15789473684210525</v>
      </c>
      <c r="CY188" s="677">
        <f t="shared" si="301"/>
        <v>0.17328519855595667</v>
      </c>
      <c r="CZ188" s="569">
        <v>0.15789473684210525</v>
      </c>
      <c r="DA188" s="570">
        <v>0.17328519855595667</v>
      </c>
      <c r="DB188" s="566">
        <v>526</v>
      </c>
      <c r="DC188" s="567">
        <v>346</v>
      </c>
      <c r="DD188" s="567">
        <v>344</v>
      </c>
      <c r="DE188" s="567">
        <v>48</v>
      </c>
      <c r="DF188" s="568">
        <v>47</v>
      </c>
      <c r="DG188" s="569">
        <f t="shared" si="302"/>
        <v>0.13872832369942195</v>
      </c>
      <c r="DH188" s="677">
        <f t="shared" si="303"/>
        <v>0.13953488372093023</v>
      </c>
      <c r="DI188" s="569">
        <v>0.13872832369942195</v>
      </c>
      <c r="DJ188" s="570">
        <v>0.13953488372093023</v>
      </c>
    </row>
    <row r="189" spans="1:114" s="2" customFormat="1" x14ac:dyDescent="0.25">
      <c r="A189" s="541" t="s">
        <v>452</v>
      </c>
      <c r="B189" s="497" t="s">
        <v>453</v>
      </c>
      <c r="C189" s="581"/>
      <c r="D189" s="543">
        <v>760</v>
      </c>
      <c r="E189" s="567">
        <v>760</v>
      </c>
      <c r="F189" s="567">
        <v>688</v>
      </c>
      <c r="G189" s="567">
        <v>66</v>
      </c>
      <c r="H189" s="568">
        <v>66</v>
      </c>
      <c r="I189" s="569">
        <f t="shared" si="214"/>
        <v>8.6842105263157901E-2</v>
      </c>
      <c r="J189" s="570">
        <f t="shared" si="215"/>
        <v>9.5930232558139539E-2</v>
      </c>
      <c r="K189" s="543">
        <v>720</v>
      </c>
      <c r="L189" s="567">
        <v>720</v>
      </c>
      <c r="M189" s="567">
        <v>543</v>
      </c>
      <c r="N189" s="567">
        <v>59</v>
      </c>
      <c r="O189" s="568">
        <v>59</v>
      </c>
      <c r="P189" s="569">
        <f t="shared" si="278"/>
        <v>8.1944444444444445E-2</v>
      </c>
      <c r="Q189" s="570">
        <f t="shared" si="279"/>
        <v>0.10865561694290976</v>
      </c>
      <c r="R189" s="543">
        <v>880</v>
      </c>
      <c r="S189" s="567">
        <v>880</v>
      </c>
      <c r="T189" s="567">
        <v>790</v>
      </c>
      <c r="U189" s="567">
        <v>59</v>
      </c>
      <c r="V189" s="568">
        <v>59</v>
      </c>
      <c r="W189" s="569">
        <f t="shared" si="212"/>
        <v>6.7045454545454547E-2</v>
      </c>
      <c r="X189" s="570">
        <f t="shared" si="213"/>
        <v>7.4683544303797464E-2</v>
      </c>
      <c r="Y189" s="543">
        <v>734</v>
      </c>
      <c r="Z189" s="567">
        <v>733</v>
      </c>
      <c r="AA189" s="567">
        <v>667</v>
      </c>
      <c r="AB189" s="567">
        <v>64</v>
      </c>
      <c r="AC189" s="568">
        <v>62</v>
      </c>
      <c r="AD189" s="569">
        <f t="shared" si="280"/>
        <v>8.7312414733969987E-2</v>
      </c>
      <c r="AE189" s="570">
        <f t="shared" si="281"/>
        <v>9.5952023988005994E-2</v>
      </c>
      <c r="AF189" s="543">
        <v>633</v>
      </c>
      <c r="AG189" s="567">
        <v>633</v>
      </c>
      <c r="AH189" s="567">
        <v>578</v>
      </c>
      <c r="AI189" s="567">
        <v>84</v>
      </c>
      <c r="AJ189" s="568">
        <v>81</v>
      </c>
      <c r="AK189" s="569">
        <f t="shared" si="282"/>
        <v>0.13270142180094788</v>
      </c>
      <c r="AL189" s="570">
        <f t="shared" si="283"/>
        <v>0.1453287197231834</v>
      </c>
      <c r="AM189" s="543">
        <v>639</v>
      </c>
      <c r="AN189" s="567">
        <v>639</v>
      </c>
      <c r="AO189" s="567">
        <v>579</v>
      </c>
      <c r="AP189" s="567">
        <v>78</v>
      </c>
      <c r="AQ189" s="568">
        <v>72</v>
      </c>
      <c r="AR189" s="569">
        <f t="shared" si="284"/>
        <v>0.12206572769953052</v>
      </c>
      <c r="AS189" s="570">
        <f t="shared" si="285"/>
        <v>0.13471502590673576</v>
      </c>
      <c r="AT189" s="543">
        <v>568</v>
      </c>
      <c r="AU189" s="567">
        <v>567</v>
      </c>
      <c r="AV189" s="567">
        <v>510</v>
      </c>
      <c r="AW189" s="567">
        <v>71</v>
      </c>
      <c r="AX189" s="568">
        <v>65</v>
      </c>
      <c r="AY189" s="569">
        <f t="shared" si="286"/>
        <v>0.12522045855379188</v>
      </c>
      <c r="AZ189" s="570">
        <f t="shared" si="287"/>
        <v>0.13921568627450981</v>
      </c>
      <c r="BA189" s="543">
        <v>532</v>
      </c>
      <c r="BB189" s="567">
        <v>532</v>
      </c>
      <c r="BC189" s="567">
        <v>489</v>
      </c>
      <c r="BD189" s="567">
        <v>56</v>
      </c>
      <c r="BE189" s="568">
        <v>53</v>
      </c>
      <c r="BF189" s="569">
        <f t="shared" si="288"/>
        <v>0.10526315789473684</v>
      </c>
      <c r="BG189" s="570">
        <f t="shared" si="289"/>
        <v>0.11451942740286299</v>
      </c>
      <c r="BH189" s="543">
        <v>471</v>
      </c>
      <c r="BI189" s="567">
        <v>470</v>
      </c>
      <c r="BJ189" s="567">
        <v>392</v>
      </c>
      <c r="BK189" s="567">
        <v>60</v>
      </c>
      <c r="BL189" s="568">
        <v>58</v>
      </c>
      <c r="BM189" s="569">
        <f t="shared" si="290"/>
        <v>0.1276595744680851</v>
      </c>
      <c r="BN189" s="570">
        <f t="shared" si="291"/>
        <v>0.15306122448979592</v>
      </c>
      <c r="BO189" s="543">
        <v>530</v>
      </c>
      <c r="BP189" s="567">
        <v>525</v>
      </c>
      <c r="BQ189" s="567">
        <v>460</v>
      </c>
      <c r="BR189" s="567">
        <v>80</v>
      </c>
      <c r="BS189" s="568">
        <v>72</v>
      </c>
      <c r="BT189" s="569">
        <f t="shared" si="292"/>
        <v>0.15238095238095239</v>
      </c>
      <c r="BU189" s="570">
        <f t="shared" si="293"/>
        <v>0.17391304347826086</v>
      </c>
      <c r="BV189" s="543">
        <v>513</v>
      </c>
      <c r="BW189" s="567">
        <v>513</v>
      </c>
      <c r="BX189" s="567">
        <v>453</v>
      </c>
      <c r="BY189" s="567">
        <v>54</v>
      </c>
      <c r="BZ189" s="568">
        <v>48</v>
      </c>
      <c r="CA189" s="569">
        <f t="shared" si="294"/>
        <v>0.10526315789473684</v>
      </c>
      <c r="CB189" s="570">
        <f t="shared" si="295"/>
        <v>0.11920529801324503</v>
      </c>
      <c r="CC189" s="543">
        <v>511</v>
      </c>
      <c r="CD189" s="567">
        <v>509</v>
      </c>
      <c r="CE189" s="567">
        <v>416</v>
      </c>
      <c r="CF189" s="567">
        <v>66</v>
      </c>
      <c r="CG189" s="568">
        <v>60</v>
      </c>
      <c r="CH189" s="569">
        <f t="shared" si="296"/>
        <v>0.12966601178781925</v>
      </c>
      <c r="CI189" s="570">
        <f t="shared" si="297"/>
        <v>0.15865384615384615</v>
      </c>
      <c r="CJ189" s="543">
        <v>594</v>
      </c>
      <c r="CK189" s="567">
        <v>591</v>
      </c>
      <c r="CL189" s="567">
        <v>530</v>
      </c>
      <c r="CM189" s="567">
        <v>74</v>
      </c>
      <c r="CN189" s="568">
        <v>71</v>
      </c>
      <c r="CO189" s="569">
        <f t="shared" si="298"/>
        <v>0.12521150592216582</v>
      </c>
      <c r="CP189" s="677">
        <f t="shared" si="299"/>
        <v>0.13962264150943396</v>
      </c>
      <c r="CQ189" s="569">
        <v>0.12521150592216582</v>
      </c>
      <c r="CR189" s="570">
        <v>0.13962264150943396</v>
      </c>
      <c r="CS189" s="543">
        <v>633</v>
      </c>
      <c r="CT189" s="567">
        <v>633</v>
      </c>
      <c r="CU189" s="567">
        <v>588</v>
      </c>
      <c r="CV189" s="567">
        <v>73</v>
      </c>
      <c r="CW189" s="568">
        <v>71</v>
      </c>
      <c r="CX189" s="569">
        <f t="shared" si="300"/>
        <v>0.11532385466034756</v>
      </c>
      <c r="CY189" s="677">
        <f t="shared" si="301"/>
        <v>0.12414965986394558</v>
      </c>
      <c r="CZ189" s="569">
        <v>0.11532385466034756</v>
      </c>
      <c r="DA189" s="570">
        <v>0.12414965986394558</v>
      </c>
      <c r="DB189" s="543">
        <v>709</v>
      </c>
      <c r="DC189" s="567">
        <v>708</v>
      </c>
      <c r="DD189" s="567">
        <v>669</v>
      </c>
      <c r="DE189" s="567">
        <v>65</v>
      </c>
      <c r="DF189" s="568">
        <v>65</v>
      </c>
      <c r="DG189" s="569">
        <f t="shared" si="302"/>
        <v>9.1807909604519775E-2</v>
      </c>
      <c r="DH189" s="677">
        <f t="shared" si="303"/>
        <v>9.7159940209267562E-2</v>
      </c>
      <c r="DI189" s="569">
        <v>9.1807909604519775E-2</v>
      </c>
      <c r="DJ189" s="570">
        <v>9.7159940209267562E-2</v>
      </c>
    </row>
    <row r="190" spans="1:114" s="2" customFormat="1" x14ac:dyDescent="0.25">
      <c r="A190" s="559" t="s">
        <v>454</v>
      </c>
      <c r="B190" s="497" t="s">
        <v>455</v>
      </c>
      <c r="C190" s="582"/>
      <c r="D190" s="543">
        <v>633</v>
      </c>
      <c r="E190" s="567">
        <v>415</v>
      </c>
      <c r="F190" s="567">
        <v>352</v>
      </c>
      <c r="G190" s="567">
        <v>122</v>
      </c>
      <c r="H190" s="568">
        <v>117</v>
      </c>
      <c r="I190" s="569">
        <f t="shared" si="214"/>
        <v>0.29397590361445786</v>
      </c>
      <c r="J190" s="570">
        <f t="shared" si="215"/>
        <v>0.34659090909090912</v>
      </c>
      <c r="K190" s="543">
        <v>746</v>
      </c>
      <c r="L190" s="567">
        <v>665</v>
      </c>
      <c r="M190" s="567">
        <v>570</v>
      </c>
      <c r="N190" s="567">
        <v>124</v>
      </c>
      <c r="O190" s="568">
        <v>117</v>
      </c>
      <c r="P190" s="569">
        <f t="shared" si="278"/>
        <v>0.18646616541353384</v>
      </c>
      <c r="Q190" s="570">
        <f t="shared" si="279"/>
        <v>0.21754385964912282</v>
      </c>
      <c r="R190" s="543">
        <v>829</v>
      </c>
      <c r="S190" s="567">
        <v>745</v>
      </c>
      <c r="T190" s="567">
        <v>654</v>
      </c>
      <c r="U190" s="567">
        <v>182</v>
      </c>
      <c r="V190" s="568">
        <v>168</v>
      </c>
      <c r="W190" s="569">
        <f t="shared" si="212"/>
        <v>0.24429530201342281</v>
      </c>
      <c r="X190" s="570">
        <f t="shared" si="213"/>
        <v>0.27828746177370028</v>
      </c>
      <c r="Y190" s="543">
        <v>652</v>
      </c>
      <c r="Z190" s="567">
        <v>599</v>
      </c>
      <c r="AA190" s="567">
        <v>502</v>
      </c>
      <c r="AB190" s="567">
        <v>147</v>
      </c>
      <c r="AC190" s="568">
        <v>135</v>
      </c>
      <c r="AD190" s="569">
        <f t="shared" si="280"/>
        <v>0.24540901502504173</v>
      </c>
      <c r="AE190" s="570">
        <f t="shared" si="281"/>
        <v>0.29282868525896416</v>
      </c>
      <c r="AF190" s="543">
        <v>726</v>
      </c>
      <c r="AG190" s="567">
        <v>652</v>
      </c>
      <c r="AH190" s="567">
        <v>570</v>
      </c>
      <c r="AI190" s="567">
        <v>135</v>
      </c>
      <c r="AJ190" s="568">
        <v>127</v>
      </c>
      <c r="AK190" s="569">
        <f t="shared" si="282"/>
        <v>0.20705521472392638</v>
      </c>
      <c r="AL190" s="570">
        <f t="shared" si="283"/>
        <v>0.23684210526315788</v>
      </c>
      <c r="AM190" s="543">
        <v>708</v>
      </c>
      <c r="AN190" s="567">
        <v>641</v>
      </c>
      <c r="AO190" s="567">
        <v>574</v>
      </c>
      <c r="AP190" s="567">
        <v>158</v>
      </c>
      <c r="AQ190" s="568">
        <v>144</v>
      </c>
      <c r="AR190" s="569">
        <f t="shared" si="284"/>
        <v>0.24648985959438377</v>
      </c>
      <c r="AS190" s="570">
        <f t="shared" si="285"/>
        <v>0.27526132404181186</v>
      </c>
      <c r="AT190" s="543">
        <v>708</v>
      </c>
      <c r="AU190" s="567">
        <v>639</v>
      </c>
      <c r="AV190" s="567">
        <v>546</v>
      </c>
      <c r="AW190" s="567">
        <v>168</v>
      </c>
      <c r="AX190" s="568">
        <v>159</v>
      </c>
      <c r="AY190" s="569">
        <f t="shared" si="286"/>
        <v>0.26291079812206575</v>
      </c>
      <c r="AZ190" s="570">
        <f t="shared" si="287"/>
        <v>0.30769230769230771</v>
      </c>
      <c r="BA190" s="543">
        <v>646</v>
      </c>
      <c r="BB190" s="567">
        <v>581</v>
      </c>
      <c r="BC190" s="567">
        <v>492</v>
      </c>
      <c r="BD190" s="567">
        <v>127</v>
      </c>
      <c r="BE190" s="568">
        <v>116</v>
      </c>
      <c r="BF190" s="569">
        <f t="shared" si="288"/>
        <v>0.21858864027538727</v>
      </c>
      <c r="BG190" s="570">
        <f t="shared" si="289"/>
        <v>0.258130081300813</v>
      </c>
      <c r="BH190" s="543">
        <v>620</v>
      </c>
      <c r="BI190" s="567">
        <v>545</v>
      </c>
      <c r="BJ190" s="567">
        <v>490</v>
      </c>
      <c r="BK190" s="567">
        <v>133</v>
      </c>
      <c r="BL190" s="568">
        <v>120</v>
      </c>
      <c r="BM190" s="569">
        <f t="shared" si="290"/>
        <v>0.24403669724770644</v>
      </c>
      <c r="BN190" s="570">
        <f t="shared" si="291"/>
        <v>0.27142857142857141</v>
      </c>
      <c r="BO190" s="543">
        <v>589</v>
      </c>
      <c r="BP190" s="567">
        <v>505</v>
      </c>
      <c r="BQ190" s="567">
        <v>439</v>
      </c>
      <c r="BR190" s="567">
        <v>140</v>
      </c>
      <c r="BS190" s="568">
        <v>127</v>
      </c>
      <c r="BT190" s="569">
        <f t="shared" si="292"/>
        <v>0.27722772277227725</v>
      </c>
      <c r="BU190" s="570">
        <f t="shared" si="293"/>
        <v>0.31890660592255127</v>
      </c>
      <c r="BV190" s="543">
        <v>557</v>
      </c>
      <c r="BW190" s="567">
        <v>477</v>
      </c>
      <c r="BX190" s="567">
        <v>383</v>
      </c>
      <c r="BY190" s="567">
        <v>132</v>
      </c>
      <c r="BZ190" s="568">
        <v>114</v>
      </c>
      <c r="CA190" s="569">
        <f t="shared" si="294"/>
        <v>0.27672955974842767</v>
      </c>
      <c r="CB190" s="570">
        <f t="shared" si="295"/>
        <v>0.34464751958224543</v>
      </c>
      <c r="CC190" s="543">
        <v>522</v>
      </c>
      <c r="CD190" s="567">
        <v>461</v>
      </c>
      <c r="CE190" s="567">
        <v>382</v>
      </c>
      <c r="CF190" s="567">
        <v>136</v>
      </c>
      <c r="CG190" s="568">
        <v>123</v>
      </c>
      <c r="CH190" s="569">
        <f t="shared" si="296"/>
        <v>0.29501084598698479</v>
      </c>
      <c r="CI190" s="570">
        <f t="shared" si="297"/>
        <v>0.35602094240837695</v>
      </c>
      <c r="CJ190" s="543">
        <v>639</v>
      </c>
      <c r="CK190" s="567">
        <v>542</v>
      </c>
      <c r="CL190" s="567">
        <v>444</v>
      </c>
      <c r="CM190" s="567">
        <v>162</v>
      </c>
      <c r="CN190" s="568">
        <v>138</v>
      </c>
      <c r="CO190" s="569">
        <f t="shared" si="298"/>
        <v>0.2988929889298893</v>
      </c>
      <c r="CP190" s="677">
        <f t="shared" si="299"/>
        <v>0.36486486486486486</v>
      </c>
      <c r="CQ190" s="569">
        <v>0.2988929889298893</v>
      </c>
      <c r="CR190" s="570">
        <v>0.36486486486486486</v>
      </c>
      <c r="CS190" s="543">
        <v>615</v>
      </c>
      <c r="CT190" s="567">
        <v>516</v>
      </c>
      <c r="CU190" s="567">
        <v>435</v>
      </c>
      <c r="CV190" s="567">
        <v>147</v>
      </c>
      <c r="CW190" s="568">
        <v>132</v>
      </c>
      <c r="CX190" s="569">
        <f t="shared" si="300"/>
        <v>0.28488372093023256</v>
      </c>
      <c r="CY190" s="677">
        <f t="shared" si="301"/>
        <v>0.33793103448275863</v>
      </c>
      <c r="CZ190" s="569">
        <v>0.28488372093023256</v>
      </c>
      <c r="DA190" s="570">
        <v>0.33793103448275863</v>
      </c>
      <c r="DB190" s="543">
        <v>648</v>
      </c>
      <c r="DC190" s="567">
        <v>542</v>
      </c>
      <c r="DD190" s="567">
        <v>447</v>
      </c>
      <c r="DE190" s="567">
        <v>169</v>
      </c>
      <c r="DF190" s="568">
        <v>148</v>
      </c>
      <c r="DG190" s="569">
        <f t="shared" si="302"/>
        <v>0.31180811808118081</v>
      </c>
      <c r="DH190" s="677">
        <f t="shared" si="303"/>
        <v>0.37807606263982102</v>
      </c>
      <c r="DI190" s="569">
        <v>0.31180811808118081</v>
      </c>
      <c r="DJ190" s="570">
        <v>0.37807606263982102</v>
      </c>
    </row>
    <row r="191" spans="1:114" s="2" customFormat="1" x14ac:dyDescent="0.25">
      <c r="A191" s="562" t="s">
        <v>454</v>
      </c>
      <c r="B191" s="505" t="s">
        <v>456</v>
      </c>
      <c r="C191" s="564" t="s">
        <v>457</v>
      </c>
      <c r="D191" s="507">
        <v>179</v>
      </c>
      <c r="E191" s="508">
        <v>174</v>
      </c>
      <c r="F191" s="508">
        <v>147</v>
      </c>
      <c r="G191" s="508">
        <v>71</v>
      </c>
      <c r="H191" s="508">
        <v>67</v>
      </c>
      <c r="I191" s="509">
        <f t="shared" si="214"/>
        <v>0.40804597701149425</v>
      </c>
      <c r="J191" s="510">
        <f t="shared" si="215"/>
        <v>0.48299319727891155</v>
      </c>
      <c r="K191" s="507">
        <v>181</v>
      </c>
      <c r="L191" s="508">
        <v>176</v>
      </c>
      <c r="M191" s="508">
        <v>143</v>
      </c>
      <c r="N191" s="508">
        <v>60</v>
      </c>
      <c r="O191" s="508">
        <v>54</v>
      </c>
      <c r="P191" s="509">
        <f t="shared" si="278"/>
        <v>0.34090909090909088</v>
      </c>
      <c r="Q191" s="510">
        <f t="shared" si="279"/>
        <v>0.41958041958041958</v>
      </c>
      <c r="R191" s="507">
        <v>220</v>
      </c>
      <c r="S191" s="508">
        <v>213</v>
      </c>
      <c r="T191" s="508">
        <v>181</v>
      </c>
      <c r="U191" s="508">
        <v>89</v>
      </c>
      <c r="V191" s="508">
        <v>84</v>
      </c>
      <c r="W191" s="509">
        <f t="shared" si="212"/>
        <v>0.41784037558685444</v>
      </c>
      <c r="X191" s="510">
        <f t="shared" si="213"/>
        <v>0.49171270718232046</v>
      </c>
      <c r="Y191" s="507">
        <v>197</v>
      </c>
      <c r="Z191" s="508">
        <v>194</v>
      </c>
      <c r="AA191" s="508">
        <v>166</v>
      </c>
      <c r="AB191" s="508">
        <v>89</v>
      </c>
      <c r="AC191" s="508">
        <v>81</v>
      </c>
      <c r="AD191" s="509">
        <f t="shared" si="280"/>
        <v>0.45876288659793812</v>
      </c>
      <c r="AE191" s="510">
        <f t="shared" si="281"/>
        <v>0.53614457831325302</v>
      </c>
      <c r="AF191" s="507">
        <v>189</v>
      </c>
      <c r="AG191" s="508">
        <v>188</v>
      </c>
      <c r="AH191" s="508">
        <v>163</v>
      </c>
      <c r="AI191" s="508">
        <v>64</v>
      </c>
      <c r="AJ191" s="508">
        <v>58</v>
      </c>
      <c r="AK191" s="509">
        <f t="shared" si="282"/>
        <v>0.34042553191489361</v>
      </c>
      <c r="AL191" s="510">
        <f t="shared" si="283"/>
        <v>0.39263803680981596</v>
      </c>
      <c r="AM191" s="507">
        <v>219</v>
      </c>
      <c r="AN191" s="508">
        <v>215</v>
      </c>
      <c r="AO191" s="508">
        <v>215</v>
      </c>
      <c r="AP191" s="508">
        <v>85</v>
      </c>
      <c r="AQ191" s="508">
        <v>75</v>
      </c>
      <c r="AR191" s="509">
        <f t="shared" si="284"/>
        <v>0.39534883720930231</v>
      </c>
      <c r="AS191" s="510">
        <f t="shared" si="285"/>
        <v>0.39534883720930231</v>
      </c>
      <c r="AT191" s="507">
        <v>197</v>
      </c>
      <c r="AU191" s="508">
        <v>193</v>
      </c>
      <c r="AV191" s="508">
        <v>164</v>
      </c>
      <c r="AW191" s="508">
        <v>79</v>
      </c>
      <c r="AX191" s="508">
        <v>74</v>
      </c>
      <c r="AY191" s="509">
        <f t="shared" si="286"/>
        <v>0.40932642487046633</v>
      </c>
      <c r="AZ191" s="510">
        <f t="shared" si="287"/>
        <v>0.48170731707317072</v>
      </c>
      <c r="BA191" s="507">
        <v>214</v>
      </c>
      <c r="BB191" s="508">
        <v>207</v>
      </c>
      <c r="BC191" s="508">
        <v>167</v>
      </c>
      <c r="BD191" s="508">
        <v>60</v>
      </c>
      <c r="BE191" s="508">
        <v>56</v>
      </c>
      <c r="BF191" s="509">
        <f t="shared" si="288"/>
        <v>0.28985507246376813</v>
      </c>
      <c r="BG191" s="510">
        <f t="shared" si="289"/>
        <v>0.3592814371257485</v>
      </c>
      <c r="BH191" s="507">
        <v>199</v>
      </c>
      <c r="BI191" s="508">
        <v>194</v>
      </c>
      <c r="BJ191" s="508">
        <v>157</v>
      </c>
      <c r="BK191" s="508">
        <v>71</v>
      </c>
      <c r="BL191" s="508">
        <v>64</v>
      </c>
      <c r="BM191" s="509">
        <f t="shared" si="290"/>
        <v>0.36597938144329895</v>
      </c>
      <c r="BN191" s="510">
        <f t="shared" si="291"/>
        <v>0.45222929936305734</v>
      </c>
      <c r="BO191" s="507">
        <v>135</v>
      </c>
      <c r="BP191" s="508">
        <v>131</v>
      </c>
      <c r="BQ191" s="508">
        <v>105</v>
      </c>
      <c r="BR191" s="508">
        <v>59</v>
      </c>
      <c r="BS191" s="508">
        <v>54</v>
      </c>
      <c r="BT191" s="509">
        <f t="shared" si="292"/>
        <v>0.45038167938931295</v>
      </c>
      <c r="BU191" s="510">
        <f t="shared" si="293"/>
        <v>0.56190476190476191</v>
      </c>
      <c r="BV191" s="507">
        <v>152</v>
      </c>
      <c r="BW191" s="508">
        <v>148</v>
      </c>
      <c r="BX191" s="508">
        <v>116</v>
      </c>
      <c r="BY191" s="508">
        <v>62</v>
      </c>
      <c r="BZ191" s="508">
        <v>55</v>
      </c>
      <c r="CA191" s="509">
        <f t="shared" si="294"/>
        <v>0.41891891891891891</v>
      </c>
      <c r="CB191" s="510">
        <f t="shared" si="295"/>
        <v>0.53448275862068961</v>
      </c>
      <c r="CC191" s="507">
        <v>146</v>
      </c>
      <c r="CD191" s="508">
        <v>142</v>
      </c>
      <c r="CE191" s="508">
        <v>107</v>
      </c>
      <c r="CF191" s="508">
        <v>60</v>
      </c>
      <c r="CG191" s="508">
        <v>56</v>
      </c>
      <c r="CH191" s="509">
        <f t="shared" si="296"/>
        <v>0.42253521126760563</v>
      </c>
      <c r="CI191" s="510">
        <f t="shared" si="297"/>
        <v>0.56074766355140182</v>
      </c>
      <c r="CJ191" s="507">
        <v>146</v>
      </c>
      <c r="CK191" s="508">
        <v>139</v>
      </c>
      <c r="CL191" s="508">
        <v>117</v>
      </c>
      <c r="CM191" s="508">
        <v>81</v>
      </c>
      <c r="CN191" s="508">
        <v>69</v>
      </c>
      <c r="CO191" s="509">
        <f t="shared" si="298"/>
        <v>0.58273381294964033</v>
      </c>
      <c r="CP191" s="509">
        <f t="shared" si="299"/>
        <v>0.69230769230769229</v>
      </c>
      <c r="CQ191" s="509">
        <v>0.58273381294964033</v>
      </c>
      <c r="CR191" s="510">
        <v>0.69230769230769229</v>
      </c>
      <c r="CS191" s="507">
        <v>156</v>
      </c>
      <c r="CT191" s="508">
        <v>144</v>
      </c>
      <c r="CU191" s="508">
        <v>122</v>
      </c>
      <c r="CV191" s="508">
        <v>73</v>
      </c>
      <c r="CW191" s="508">
        <v>64</v>
      </c>
      <c r="CX191" s="509">
        <f t="shared" si="300"/>
        <v>0.50694444444444442</v>
      </c>
      <c r="CY191" s="509">
        <f t="shared" si="301"/>
        <v>0.59836065573770492</v>
      </c>
      <c r="CZ191" s="509">
        <v>0.50694444444444442</v>
      </c>
      <c r="DA191" s="510">
        <v>0.59836065573770492</v>
      </c>
      <c r="DB191" s="507">
        <v>207</v>
      </c>
      <c r="DC191" s="508">
        <v>199</v>
      </c>
      <c r="DD191" s="508">
        <v>174</v>
      </c>
      <c r="DE191" s="508">
        <v>92</v>
      </c>
      <c r="DF191" s="508">
        <v>76</v>
      </c>
      <c r="DG191" s="509">
        <f t="shared" si="302"/>
        <v>0.46231155778894473</v>
      </c>
      <c r="DH191" s="509">
        <f t="shared" si="303"/>
        <v>0.52873563218390807</v>
      </c>
      <c r="DI191" s="509">
        <v>0.46231155778894473</v>
      </c>
      <c r="DJ191" s="510">
        <v>0.52873563218390807</v>
      </c>
    </row>
    <row r="192" spans="1:114" s="2" customFormat="1" x14ac:dyDescent="0.25">
      <c r="A192" s="519" t="s">
        <v>454</v>
      </c>
      <c r="B192" s="520" t="s">
        <v>458</v>
      </c>
      <c r="C192" s="521" t="s">
        <v>459</v>
      </c>
      <c r="D192" s="522">
        <v>454</v>
      </c>
      <c r="E192" s="523">
        <v>415</v>
      </c>
      <c r="F192" s="523">
        <v>352</v>
      </c>
      <c r="G192" s="523">
        <v>122</v>
      </c>
      <c r="H192" s="523">
        <v>117</v>
      </c>
      <c r="I192" s="524">
        <f t="shared" si="214"/>
        <v>0.29397590361445786</v>
      </c>
      <c r="J192" s="525">
        <f t="shared" si="215"/>
        <v>0.34659090909090912</v>
      </c>
      <c r="K192" s="522">
        <v>565</v>
      </c>
      <c r="L192" s="523">
        <v>493</v>
      </c>
      <c r="M192" s="523">
        <v>430</v>
      </c>
      <c r="N192" s="523">
        <v>64</v>
      </c>
      <c r="O192" s="523">
        <v>63</v>
      </c>
      <c r="P192" s="524">
        <f t="shared" si="278"/>
        <v>0.12981744421906694</v>
      </c>
      <c r="Q192" s="525">
        <f t="shared" si="279"/>
        <v>0.14883720930232558</v>
      </c>
      <c r="R192" s="522">
        <v>609</v>
      </c>
      <c r="S192" s="523">
        <v>535</v>
      </c>
      <c r="T192" s="523">
        <v>476</v>
      </c>
      <c r="U192" s="523">
        <v>93</v>
      </c>
      <c r="V192" s="523">
        <v>84</v>
      </c>
      <c r="W192" s="524">
        <f t="shared" si="212"/>
        <v>0.17383177570093458</v>
      </c>
      <c r="X192" s="525">
        <f t="shared" si="213"/>
        <v>0.1953781512605042</v>
      </c>
      <c r="Y192" s="522">
        <v>455</v>
      </c>
      <c r="Z192" s="523">
        <v>408</v>
      </c>
      <c r="AA192" s="523">
        <v>338</v>
      </c>
      <c r="AB192" s="523">
        <v>59</v>
      </c>
      <c r="AC192" s="523">
        <v>54</v>
      </c>
      <c r="AD192" s="524">
        <f t="shared" si="280"/>
        <v>0.14460784313725492</v>
      </c>
      <c r="AE192" s="525">
        <f t="shared" si="281"/>
        <v>0.17455621301775148</v>
      </c>
      <c r="AF192" s="522">
        <v>537</v>
      </c>
      <c r="AG192" s="523">
        <v>467</v>
      </c>
      <c r="AH192" s="523">
        <v>409</v>
      </c>
      <c r="AI192" s="523">
        <v>72</v>
      </c>
      <c r="AJ192" s="523">
        <v>69</v>
      </c>
      <c r="AK192" s="524">
        <f t="shared" si="282"/>
        <v>0.15417558886509636</v>
      </c>
      <c r="AL192" s="525">
        <f t="shared" si="283"/>
        <v>0.17603911980440098</v>
      </c>
      <c r="AM192" s="522">
        <v>489</v>
      </c>
      <c r="AN192" s="523">
        <v>434</v>
      </c>
      <c r="AO192" s="523">
        <v>366</v>
      </c>
      <c r="AP192" s="523">
        <v>73</v>
      </c>
      <c r="AQ192" s="523">
        <v>69</v>
      </c>
      <c r="AR192" s="524">
        <f t="shared" si="284"/>
        <v>0.16820276497695852</v>
      </c>
      <c r="AS192" s="525">
        <f t="shared" si="285"/>
        <v>0.19945355191256831</v>
      </c>
      <c r="AT192" s="522">
        <v>511</v>
      </c>
      <c r="AU192" s="523">
        <v>447</v>
      </c>
      <c r="AV192" s="523">
        <v>382</v>
      </c>
      <c r="AW192" s="523">
        <v>89</v>
      </c>
      <c r="AX192" s="523">
        <v>85</v>
      </c>
      <c r="AY192" s="524">
        <f t="shared" si="286"/>
        <v>0.19910514541387025</v>
      </c>
      <c r="AZ192" s="525">
        <f t="shared" si="287"/>
        <v>0.23298429319371727</v>
      </c>
      <c r="BA192" s="522">
        <v>432</v>
      </c>
      <c r="BB192" s="523">
        <v>378</v>
      </c>
      <c r="BC192" s="523">
        <v>328</v>
      </c>
      <c r="BD192" s="523">
        <v>67</v>
      </c>
      <c r="BE192" s="523">
        <v>60</v>
      </c>
      <c r="BF192" s="524">
        <f t="shared" si="288"/>
        <v>0.17724867724867724</v>
      </c>
      <c r="BG192" s="525">
        <f t="shared" si="289"/>
        <v>0.20426829268292682</v>
      </c>
      <c r="BH192" s="522">
        <v>421</v>
      </c>
      <c r="BI192" s="523">
        <v>352</v>
      </c>
      <c r="BJ192" s="523">
        <v>334</v>
      </c>
      <c r="BK192" s="523">
        <v>62</v>
      </c>
      <c r="BL192" s="523">
        <v>56</v>
      </c>
      <c r="BM192" s="524">
        <f t="shared" si="290"/>
        <v>0.17613636363636365</v>
      </c>
      <c r="BN192" s="525">
        <f t="shared" si="291"/>
        <v>0.18562874251497005</v>
      </c>
      <c r="BO192" s="522">
        <v>454</v>
      </c>
      <c r="BP192" s="523">
        <v>377</v>
      </c>
      <c r="BQ192" s="523">
        <v>335</v>
      </c>
      <c r="BR192" s="523">
        <v>81</v>
      </c>
      <c r="BS192" s="523">
        <v>73</v>
      </c>
      <c r="BT192" s="524">
        <f t="shared" si="292"/>
        <v>0.21485411140583555</v>
      </c>
      <c r="BU192" s="525">
        <f t="shared" si="293"/>
        <v>0.2417910447761194</v>
      </c>
      <c r="BV192" s="522">
        <v>405</v>
      </c>
      <c r="BW192" s="523">
        <v>333</v>
      </c>
      <c r="BX192" s="523">
        <v>270</v>
      </c>
      <c r="BY192" s="523">
        <v>70</v>
      </c>
      <c r="BZ192" s="523">
        <v>59</v>
      </c>
      <c r="CA192" s="524">
        <f t="shared" si="294"/>
        <v>0.21021021021021022</v>
      </c>
      <c r="CB192" s="525">
        <f t="shared" si="295"/>
        <v>0.25925925925925924</v>
      </c>
      <c r="CC192" s="522">
        <v>376</v>
      </c>
      <c r="CD192" s="523">
        <v>321</v>
      </c>
      <c r="CE192" s="523">
        <v>276</v>
      </c>
      <c r="CF192" s="523">
        <v>76</v>
      </c>
      <c r="CG192" s="523">
        <v>67</v>
      </c>
      <c r="CH192" s="524">
        <f t="shared" si="296"/>
        <v>0.2367601246105919</v>
      </c>
      <c r="CI192" s="525">
        <f t="shared" si="297"/>
        <v>0.27536231884057971</v>
      </c>
      <c r="CJ192" s="522">
        <v>493</v>
      </c>
      <c r="CK192" s="523">
        <v>406</v>
      </c>
      <c r="CL192" s="523">
        <v>329</v>
      </c>
      <c r="CM192" s="523">
        <v>81</v>
      </c>
      <c r="CN192" s="523">
        <v>69</v>
      </c>
      <c r="CO192" s="524">
        <f t="shared" si="298"/>
        <v>0.19950738916256158</v>
      </c>
      <c r="CP192" s="524">
        <f t="shared" si="299"/>
        <v>0.24620060790273557</v>
      </c>
      <c r="CQ192" s="524">
        <v>0.19950738916256158</v>
      </c>
      <c r="CR192" s="525">
        <v>0.24620060790273557</v>
      </c>
      <c r="CS192" s="522">
        <v>459</v>
      </c>
      <c r="CT192" s="523">
        <v>380</v>
      </c>
      <c r="CU192" s="523">
        <v>318</v>
      </c>
      <c r="CV192" s="523">
        <v>74</v>
      </c>
      <c r="CW192" s="523">
        <v>68</v>
      </c>
      <c r="CX192" s="524">
        <f t="shared" si="300"/>
        <v>0.19473684210526315</v>
      </c>
      <c r="CY192" s="524">
        <f t="shared" si="301"/>
        <v>0.23270440251572327</v>
      </c>
      <c r="CZ192" s="524">
        <v>0.19473684210526315</v>
      </c>
      <c r="DA192" s="525">
        <v>0.23270440251572327</v>
      </c>
      <c r="DB192" s="522">
        <v>441</v>
      </c>
      <c r="DC192" s="523">
        <v>350</v>
      </c>
      <c r="DD192" s="523">
        <v>277</v>
      </c>
      <c r="DE192" s="523">
        <v>77</v>
      </c>
      <c r="DF192" s="523">
        <v>72</v>
      </c>
      <c r="DG192" s="524">
        <f t="shared" si="302"/>
        <v>0.22</v>
      </c>
      <c r="DH192" s="524">
        <f t="shared" si="303"/>
        <v>0.27797833935018051</v>
      </c>
      <c r="DI192" s="524">
        <v>0.22</v>
      </c>
      <c r="DJ192" s="525">
        <v>0.27797833935018051</v>
      </c>
    </row>
    <row r="193" spans="1:114" s="2" customFormat="1" x14ac:dyDescent="0.25">
      <c r="A193" s="583" t="s">
        <v>460</v>
      </c>
      <c r="B193" s="584" t="s">
        <v>461</v>
      </c>
      <c r="C193" s="528" t="s">
        <v>199</v>
      </c>
      <c r="D193" s="566">
        <v>3088</v>
      </c>
      <c r="E193" s="567">
        <v>2732</v>
      </c>
      <c r="F193" s="567">
        <v>2732</v>
      </c>
      <c r="G193" s="567">
        <v>1391</v>
      </c>
      <c r="H193" s="568">
        <v>1156</v>
      </c>
      <c r="I193" s="569">
        <f t="shared" si="214"/>
        <v>0.50915080527086387</v>
      </c>
      <c r="J193" s="570">
        <f t="shared" si="215"/>
        <v>0.50915080527086387</v>
      </c>
      <c r="K193" s="566">
        <v>3172</v>
      </c>
      <c r="L193" s="567">
        <v>2675</v>
      </c>
      <c r="M193" s="567">
        <v>2675</v>
      </c>
      <c r="N193" s="567">
        <v>1696</v>
      </c>
      <c r="O193" s="568">
        <v>1398</v>
      </c>
      <c r="P193" s="569">
        <f t="shared" si="278"/>
        <v>0.6340186915887851</v>
      </c>
      <c r="Q193" s="570">
        <f t="shared" si="279"/>
        <v>0.6340186915887851</v>
      </c>
      <c r="R193" s="566">
        <v>2875</v>
      </c>
      <c r="S193" s="567">
        <v>2459</v>
      </c>
      <c r="T193" s="567">
        <v>2459</v>
      </c>
      <c r="U193" s="567">
        <v>1567</v>
      </c>
      <c r="V193" s="568">
        <v>1337</v>
      </c>
      <c r="W193" s="569">
        <f t="shared" si="212"/>
        <v>0.63725091500610009</v>
      </c>
      <c r="X193" s="570">
        <f t="shared" si="213"/>
        <v>0.63725091500610009</v>
      </c>
      <c r="Y193" s="566">
        <v>2618</v>
      </c>
      <c r="Z193" s="567">
        <v>2209</v>
      </c>
      <c r="AA193" s="567">
        <v>2209</v>
      </c>
      <c r="AB193" s="567">
        <v>1305</v>
      </c>
      <c r="AC193" s="568">
        <v>1093</v>
      </c>
      <c r="AD193" s="569">
        <f t="shared" si="280"/>
        <v>0.59076505205975549</v>
      </c>
      <c r="AE193" s="570">
        <f t="shared" si="281"/>
        <v>0.59076505205975549</v>
      </c>
      <c r="AF193" s="566">
        <v>2991</v>
      </c>
      <c r="AG193" s="567">
        <v>2556</v>
      </c>
      <c r="AH193" s="567">
        <v>2217</v>
      </c>
      <c r="AI193" s="567">
        <v>1867</v>
      </c>
      <c r="AJ193" s="568">
        <v>1524</v>
      </c>
      <c r="AK193" s="569">
        <f t="shared" si="282"/>
        <v>0.73043818466353683</v>
      </c>
      <c r="AL193" s="570">
        <f t="shared" si="283"/>
        <v>0.8421290031574199</v>
      </c>
      <c r="AM193" s="566">
        <v>2329</v>
      </c>
      <c r="AN193" s="567">
        <v>2054</v>
      </c>
      <c r="AO193" s="567">
        <v>1870</v>
      </c>
      <c r="AP193" s="567">
        <v>1607</v>
      </c>
      <c r="AQ193" s="568">
        <v>1274</v>
      </c>
      <c r="AR193" s="569">
        <f t="shared" si="284"/>
        <v>0.78237585199610515</v>
      </c>
      <c r="AS193" s="570">
        <f t="shared" si="285"/>
        <v>0.85935828877005349</v>
      </c>
      <c r="AT193" s="566">
        <v>1746</v>
      </c>
      <c r="AU193" s="567">
        <v>1580</v>
      </c>
      <c r="AV193" s="567">
        <v>1309</v>
      </c>
      <c r="AW193" s="567">
        <v>1208</v>
      </c>
      <c r="AX193" s="568">
        <v>966</v>
      </c>
      <c r="AY193" s="569">
        <f t="shared" si="286"/>
        <v>0.76455696202531642</v>
      </c>
      <c r="AZ193" s="570">
        <f t="shared" si="287"/>
        <v>0.92284186401833457</v>
      </c>
      <c r="BA193" s="566">
        <v>2097</v>
      </c>
      <c r="BB193" s="567">
        <v>1795</v>
      </c>
      <c r="BC193" s="567">
        <v>1587</v>
      </c>
      <c r="BD193" s="567">
        <v>1305</v>
      </c>
      <c r="BE193" s="568">
        <v>1049</v>
      </c>
      <c r="BF193" s="569">
        <f t="shared" si="288"/>
        <v>0.72701949860724235</v>
      </c>
      <c r="BG193" s="570">
        <f t="shared" si="289"/>
        <v>0.82230623818525517</v>
      </c>
      <c r="BH193" s="566">
        <v>2039</v>
      </c>
      <c r="BI193" s="567">
        <v>1817</v>
      </c>
      <c r="BJ193" s="567">
        <v>1547</v>
      </c>
      <c r="BK193" s="567">
        <v>1516</v>
      </c>
      <c r="BL193" s="568">
        <v>1185</v>
      </c>
      <c r="BM193" s="569">
        <f t="shared" si="290"/>
        <v>0.83434232250963125</v>
      </c>
      <c r="BN193" s="570">
        <f t="shared" si="291"/>
        <v>0.97996121525533286</v>
      </c>
      <c r="BO193" s="566">
        <v>2099</v>
      </c>
      <c r="BP193" s="567">
        <v>1858</v>
      </c>
      <c r="BQ193" s="567">
        <v>1563</v>
      </c>
      <c r="BR193" s="567">
        <v>1540</v>
      </c>
      <c r="BS193" s="568">
        <v>1129</v>
      </c>
      <c r="BT193" s="569">
        <f t="shared" si="292"/>
        <v>0.82884822389666313</v>
      </c>
      <c r="BU193" s="570">
        <f t="shared" si="293"/>
        <v>0.98528470889315423</v>
      </c>
      <c r="BV193" s="566">
        <v>2436</v>
      </c>
      <c r="BW193" s="567">
        <v>2211</v>
      </c>
      <c r="BX193" s="567">
        <v>1931</v>
      </c>
      <c r="BY193" s="567">
        <v>1881</v>
      </c>
      <c r="BZ193" s="568">
        <v>1399</v>
      </c>
      <c r="CA193" s="569">
        <f t="shared" si="294"/>
        <v>0.85074626865671643</v>
      </c>
      <c r="CB193" s="570">
        <f t="shared" si="295"/>
        <v>0.97410668047643711</v>
      </c>
      <c r="CC193" s="566">
        <v>1955</v>
      </c>
      <c r="CD193" s="567">
        <v>1815</v>
      </c>
      <c r="CE193" s="567">
        <v>1790</v>
      </c>
      <c r="CF193" s="567">
        <v>1613</v>
      </c>
      <c r="CG193" s="568">
        <v>1211</v>
      </c>
      <c r="CH193" s="569">
        <f t="shared" si="296"/>
        <v>0.88870523415977964</v>
      </c>
      <c r="CI193" s="570">
        <f t="shared" si="297"/>
        <v>0.90111731843575416</v>
      </c>
      <c r="CJ193" s="566">
        <v>1938</v>
      </c>
      <c r="CK193" s="567">
        <v>1751</v>
      </c>
      <c r="CL193" s="567">
        <v>1639</v>
      </c>
      <c r="CM193" s="567">
        <v>1491</v>
      </c>
      <c r="CN193" s="568">
        <v>1140</v>
      </c>
      <c r="CO193" s="569">
        <f t="shared" si="298"/>
        <v>0.8515134209023415</v>
      </c>
      <c r="CP193" s="677">
        <f t="shared" si="299"/>
        <v>0.9097010372178157</v>
      </c>
      <c r="CQ193" s="569">
        <v>0.89206167904054823</v>
      </c>
      <c r="CR193" s="570">
        <v>0.95302013422818788</v>
      </c>
      <c r="CS193" s="566">
        <v>1958</v>
      </c>
      <c r="CT193" s="567">
        <v>1722</v>
      </c>
      <c r="CU193" s="567">
        <v>1582</v>
      </c>
      <c r="CV193" s="567">
        <v>1157</v>
      </c>
      <c r="CW193" s="568">
        <v>1069</v>
      </c>
      <c r="CX193" s="569">
        <f t="shared" si="300"/>
        <v>0.67189314750290363</v>
      </c>
      <c r="CY193" s="677">
        <f t="shared" si="301"/>
        <v>0.73135271807838176</v>
      </c>
      <c r="CZ193" s="569">
        <v>0.87282229965156799</v>
      </c>
      <c r="DA193" s="570">
        <v>0.95006321112515801</v>
      </c>
      <c r="DB193" s="566">
        <v>2166</v>
      </c>
      <c r="DC193" s="567">
        <v>1893</v>
      </c>
      <c r="DD193" s="567">
        <v>1758</v>
      </c>
      <c r="DE193" s="567">
        <v>1238</v>
      </c>
      <c r="DF193" s="568">
        <v>1136</v>
      </c>
      <c r="DG193" s="569">
        <f t="shared" si="302"/>
        <v>0.65398837823560485</v>
      </c>
      <c r="DH193" s="677">
        <f t="shared" si="303"/>
        <v>0.70420932878270759</v>
      </c>
      <c r="DI193" s="569">
        <v>0.89012150026413106</v>
      </c>
      <c r="DJ193" s="570">
        <v>0.95847554038680316</v>
      </c>
    </row>
    <row r="194" spans="1:114" s="2" customFormat="1" ht="25.5" x14ac:dyDescent="0.25">
      <c r="A194" s="583" t="s">
        <v>462</v>
      </c>
      <c r="B194" s="584" t="s">
        <v>463</v>
      </c>
      <c r="C194" s="528" t="s">
        <v>199</v>
      </c>
      <c r="D194" s="566">
        <v>1262</v>
      </c>
      <c r="E194" s="567">
        <v>1209</v>
      </c>
      <c r="F194" s="567">
        <v>1206</v>
      </c>
      <c r="G194" s="567">
        <v>1088</v>
      </c>
      <c r="H194" s="568">
        <v>63</v>
      </c>
      <c r="I194" s="569">
        <f t="shared" si="214"/>
        <v>0.89991728701406126</v>
      </c>
      <c r="J194" s="570">
        <f t="shared" si="215"/>
        <v>0.9021558872305141</v>
      </c>
      <c r="K194" s="566">
        <v>2233</v>
      </c>
      <c r="L194" s="567">
        <v>2058</v>
      </c>
      <c r="M194" s="567">
        <v>2058</v>
      </c>
      <c r="N194" s="567">
        <v>1543</v>
      </c>
      <c r="O194" s="568">
        <v>1252</v>
      </c>
      <c r="P194" s="569">
        <f t="shared" si="278"/>
        <v>0.74975704567541301</v>
      </c>
      <c r="Q194" s="570">
        <f t="shared" si="279"/>
        <v>0.74975704567541301</v>
      </c>
      <c r="R194" s="566">
        <v>3080</v>
      </c>
      <c r="S194" s="567">
        <v>2829</v>
      </c>
      <c r="T194" s="567">
        <v>2829</v>
      </c>
      <c r="U194" s="567">
        <v>2343</v>
      </c>
      <c r="V194" s="568">
        <v>1817</v>
      </c>
      <c r="W194" s="569">
        <f t="shared" si="212"/>
        <v>0.82820784729586427</v>
      </c>
      <c r="X194" s="570">
        <f t="shared" si="213"/>
        <v>0.82820784729586427</v>
      </c>
      <c r="Y194" s="566">
        <v>2849</v>
      </c>
      <c r="Z194" s="567">
        <v>2597</v>
      </c>
      <c r="AA194" s="567">
        <v>2597</v>
      </c>
      <c r="AB194" s="567">
        <v>2124</v>
      </c>
      <c r="AC194" s="568">
        <v>1443</v>
      </c>
      <c r="AD194" s="569">
        <f t="shared" si="280"/>
        <v>0.81786676934924918</v>
      </c>
      <c r="AE194" s="570">
        <f t="shared" si="281"/>
        <v>0.81786676934924918</v>
      </c>
      <c r="AF194" s="566">
        <v>3331</v>
      </c>
      <c r="AG194" s="567">
        <v>2947</v>
      </c>
      <c r="AH194" s="567">
        <v>2947</v>
      </c>
      <c r="AI194" s="567">
        <v>2303</v>
      </c>
      <c r="AJ194" s="568">
        <v>1591</v>
      </c>
      <c r="AK194" s="569">
        <f t="shared" si="282"/>
        <v>0.78147268408551074</v>
      </c>
      <c r="AL194" s="570">
        <f t="shared" si="283"/>
        <v>0.78147268408551074</v>
      </c>
      <c r="AM194" s="566">
        <v>2273</v>
      </c>
      <c r="AN194" s="567">
        <v>2076</v>
      </c>
      <c r="AO194" s="567">
        <v>2076</v>
      </c>
      <c r="AP194" s="567">
        <v>1985</v>
      </c>
      <c r="AQ194" s="568">
        <v>1321</v>
      </c>
      <c r="AR194" s="569">
        <f t="shared" si="284"/>
        <v>0.95616570327552985</v>
      </c>
      <c r="AS194" s="570">
        <f t="shared" si="285"/>
        <v>0.95616570327552985</v>
      </c>
      <c r="AT194" s="566">
        <v>2017</v>
      </c>
      <c r="AU194" s="567">
        <v>1886</v>
      </c>
      <c r="AV194" s="567">
        <v>1886</v>
      </c>
      <c r="AW194" s="567">
        <v>1810</v>
      </c>
      <c r="AX194" s="568">
        <v>1280</v>
      </c>
      <c r="AY194" s="569">
        <f t="shared" si="286"/>
        <v>0.95970307529162246</v>
      </c>
      <c r="AZ194" s="570">
        <f t="shared" si="287"/>
        <v>0.95970307529162246</v>
      </c>
      <c r="BA194" s="566">
        <v>1844</v>
      </c>
      <c r="BB194" s="567">
        <v>1735</v>
      </c>
      <c r="BC194" s="567">
        <v>1735</v>
      </c>
      <c r="BD194" s="567">
        <v>1716</v>
      </c>
      <c r="BE194" s="568">
        <v>1285</v>
      </c>
      <c r="BF194" s="569">
        <f t="shared" si="288"/>
        <v>0.98904899135446689</v>
      </c>
      <c r="BG194" s="570">
        <f t="shared" si="289"/>
        <v>0.98904899135446689</v>
      </c>
      <c r="BH194" s="566">
        <v>1661</v>
      </c>
      <c r="BI194" s="567">
        <v>1565</v>
      </c>
      <c r="BJ194" s="567">
        <v>1565</v>
      </c>
      <c r="BK194" s="567">
        <v>1547</v>
      </c>
      <c r="BL194" s="568">
        <v>1097</v>
      </c>
      <c r="BM194" s="569">
        <f t="shared" si="290"/>
        <v>0.98849840255591059</v>
      </c>
      <c r="BN194" s="570">
        <f t="shared" si="291"/>
        <v>0.98849840255591059</v>
      </c>
      <c r="BO194" s="566">
        <v>1570</v>
      </c>
      <c r="BP194" s="567">
        <v>1498</v>
      </c>
      <c r="BQ194" s="567">
        <v>1498</v>
      </c>
      <c r="BR194" s="567">
        <v>1491</v>
      </c>
      <c r="BS194" s="568">
        <v>1022</v>
      </c>
      <c r="BT194" s="569">
        <f t="shared" si="292"/>
        <v>0.99532710280373837</v>
      </c>
      <c r="BU194" s="570">
        <f t="shared" si="293"/>
        <v>0.99532710280373837</v>
      </c>
      <c r="BV194" s="566">
        <v>1743</v>
      </c>
      <c r="BW194" s="567">
        <v>1681</v>
      </c>
      <c r="BX194" s="567">
        <v>1681</v>
      </c>
      <c r="BY194" s="567">
        <v>1680</v>
      </c>
      <c r="BZ194" s="568">
        <v>1232</v>
      </c>
      <c r="CA194" s="569">
        <f t="shared" si="294"/>
        <v>0.99940511600237958</v>
      </c>
      <c r="CB194" s="570">
        <f t="shared" si="295"/>
        <v>0.99940511600237958</v>
      </c>
      <c r="CC194" s="566">
        <v>1905</v>
      </c>
      <c r="CD194" s="567">
        <v>1806</v>
      </c>
      <c r="CE194" s="567">
        <v>1806</v>
      </c>
      <c r="CF194" s="567">
        <v>1806</v>
      </c>
      <c r="CG194" s="568">
        <v>1504</v>
      </c>
      <c r="CH194" s="569">
        <f t="shared" si="296"/>
        <v>1</v>
      </c>
      <c r="CI194" s="570">
        <f t="shared" si="297"/>
        <v>1</v>
      </c>
      <c r="CJ194" s="566">
        <v>2220</v>
      </c>
      <c r="CK194" s="567">
        <v>2065</v>
      </c>
      <c r="CL194" s="567">
        <v>2065</v>
      </c>
      <c r="CM194" s="567">
        <v>2020</v>
      </c>
      <c r="CN194" s="568">
        <v>1535</v>
      </c>
      <c r="CO194" s="569">
        <f t="shared" si="298"/>
        <v>0.97820823244552058</v>
      </c>
      <c r="CP194" s="677">
        <f t="shared" si="299"/>
        <v>0.97820823244552058</v>
      </c>
      <c r="CQ194" s="569">
        <v>0.97820823244552058</v>
      </c>
      <c r="CR194" s="570">
        <v>0.97820823244552058</v>
      </c>
      <c r="CS194" s="566">
        <v>2782</v>
      </c>
      <c r="CT194" s="567">
        <v>2317</v>
      </c>
      <c r="CU194" s="567">
        <v>2317</v>
      </c>
      <c r="CV194" s="567">
        <v>1475</v>
      </c>
      <c r="CW194" s="568">
        <v>1148</v>
      </c>
      <c r="CX194" s="569">
        <f t="shared" si="300"/>
        <v>0.63659905049633148</v>
      </c>
      <c r="CY194" s="677">
        <f t="shared" si="301"/>
        <v>0.63659905049633148</v>
      </c>
      <c r="CZ194" s="569">
        <v>0.63659905049633148</v>
      </c>
      <c r="DA194" s="570">
        <v>0.63659905049633148</v>
      </c>
      <c r="DB194" s="566">
        <v>2726</v>
      </c>
      <c r="DC194" s="567">
        <v>2204</v>
      </c>
      <c r="DD194" s="567">
        <v>2204</v>
      </c>
      <c r="DE194" s="567">
        <v>1574</v>
      </c>
      <c r="DF194" s="568">
        <v>1172</v>
      </c>
      <c r="DG194" s="569">
        <f t="shared" si="302"/>
        <v>0.71415607985480944</v>
      </c>
      <c r="DH194" s="677">
        <f t="shared" si="303"/>
        <v>0.71415607985480944</v>
      </c>
      <c r="DI194" s="569">
        <v>0.71415607985480944</v>
      </c>
      <c r="DJ194" s="570">
        <v>0.71415607985480944</v>
      </c>
    </row>
    <row r="195" spans="1:114" s="2" customFormat="1" x14ac:dyDescent="0.25">
      <c r="A195" s="585" t="s">
        <v>605</v>
      </c>
      <c r="B195" s="497" t="s">
        <v>464</v>
      </c>
      <c r="C195" s="573" t="s">
        <v>199</v>
      </c>
      <c r="D195" s="566">
        <v>854</v>
      </c>
      <c r="E195" s="567">
        <v>843</v>
      </c>
      <c r="F195" s="567">
        <v>843</v>
      </c>
      <c r="G195" s="567">
        <v>835</v>
      </c>
      <c r="H195" s="568">
        <v>631</v>
      </c>
      <c r="I195" s="569">
        <f t="shared" si="214"/>
        <v>0.99051008303677346</v>
      </c>
      <c r="J195" s="570">
        <f t="shared" si="215"/>
        <v>0.99051008303677346</v>
      </c>
      <c r="K195" s="566">
        <v>530</v>
      </c>
      <c r="L195" s="567">
        <v>527</v>
      </c>
      <c r="M195" s="567">
        <v>527</v>
      </c>
      <c r="N195" s="567">
        <v>527</v>
      </c>
      <c r="O195" s="568">
        <v>527</v>
      </c>
      <c r="P195" s="569">
        <f t="shared" si="278"/>
        <v>1</v>
      </c>
      <c r="Q195" s="570">
        <f t="shared" si="279"/>
        <v>1</v>
      </c>
      <c r="R195" s="566">
        <v>589</v>
      </c>
      <c r="S195" s="567">
        <v>584</v>
      </c>
      <c r="T195" s="567">
        <v>584</v>
      </c>
      <c r="U195" s="567">
        <v>567</v>
      </c>
      <c r="V195" s="568">
        <v>426</v>
      </c>
      <c r="W195" s="569">
        <f t="shared" si="212"/>
        <v>0.97089041095890416</v>
      </c>
      <c r="X195" s="570">
        <f t="shared" si="213"/>
        <v>0.97089041095890416</v>
      </c>
      <c r="Y195" s="566">
        <v>409</v>
      </c>
      <c r="Z195" s="567">
        <v>404</v>
      </c>
      <c r="AA195" s="567">
        <v>403</v>
      </c>
      <c r="AB195" s="567">
        <v>393</v>
      </c>
      <c r="AC195" s="568">
        <v>298</v>
      </c>
      <c r="AD195" s="569">
        <f t="shared" si="280"/>
        <v>0.97277227722772275</v>
      </c>
      <c r="AE195" s="570">
        <f t="shared" si="281"/>
        <v>0.97518610421836227</v>
      </c>
      <c r="AF195" s="566">
        <v>282</v>
      </c>
      <c r="AG195" s="567">
        <v>281</v>
      </c>
      <c r="AH195" s="567">
        <v>281</v>
      </c>
      <c r="AI195" s="567">
        <v>274</v>
      </c>
      <c r="AJ195" s="568">
        <v>220</v>
      </c>
      <c r="AK195" s="569">
        <f t="shared" si="282"/>
        <v>0.97508896797153022</v>
      </c>
      <c r="AL195" s="570">
        <f t="shared" si="283"/>
        <v>0.97508896797153022</v>
      </c>
      <c r="AM195" s="566">
        <v>145</v>
      </c>
      <c r="AN195" s="567">
        <v>144</v>
      </c>
      <c r="AO195" s="567">
        <v>144</v>
      </c>
      <c r="AP195" s="567">
        <v>142</v>
      </c>
      <c r="AQ195" s="568">
        <v>112</v>
      </c>
      <c r="AR195" s="569">
        <f t="shared" si="284"/>
        <v>0.98611111111111116</v>
      </c>
      <c r="AS195" s="570">
        <f t="shared" si="285"/>
        <v>0.98611111111111116</v>
      </c>
      <c r="AT195" s="566">
        <v>164</v>
      </c>
      <c r="AU195" s="567">
        <v>163</v>
      </c>
      <c r="AV195" s="567">
        <v>163</v>
      </c>
      <c r="AW195" s="567">
        <v>160</v>
      </c>
      <c r="AX195" s="568">
        <v>135</v>
      </c>
      <c r="AY195" s="569">
        <f t="shared" si="286"/>
        <v>0.98159509202453987</v>
      </c>
      <c r="AZ195" s="570">
        <f t="shared" si="287"/>
        <v>0.98159509202453987</v>
      </c>
      <c r="BA195" s="566">
        <v>173</v>
      </c>
      <c r="BB195" s="567">
        <v>173</v>
      </c>
      <c r="BC195" s="567">
        <v>173</v>
      </c>
      <c r="BD195" s="567">
        <v>173</v>
      </c>
      <c r="BE195" s="568">
        <v>142</v>
      </c>
      <c r="BF195" s="569">
        <f t="shared" si="288"/>
        <v>1</v>
      </c>
      <c r="BG195" s="570">
        <f t="shared" si="289"/>
        <v>1</v>
      </c>
      <c r="BH195" s="566">
        <v>1080</v>
      </c>
      <c r="BI195" s="567">
        <v>1048</v>
      </c>
      <c r="BJ195" s="567">
        <v>1039</v>
      </c>
      <c r="BK195" s="567">
        <v>1035</v>
      </c>
      <c r="BL195" s="568">
        <v>897</v>
      </c>
      <c r="BM195" s="569">
        <f t="shared" si="290"/>
        <v>0.98759541984732824</v>
      </c>
      <c r="BN195" s="570">
        <f t="shared" si="291"/>
        <v>0.99615014436958615</v>
      </c>
      <c r="BO195" s="566">
        <v>2173</v>
      </c>
      <c r="BP195" s="567">
        <v>2163</v>
      </c>
      <c r="BQ195" s="567">
        <v>2163</v>
      </c>
      <c r="BR195" s="567">
        <v>1741</v>
      </c>
      <c r="BS195" s="568">
        <v>1630</v>
      </c>
      <c r="BT195" s="569">
        <f t="shared" si="292"/>
        <v>0.80490060101710592</v>
      </c>
      <c r="BU195" s="570">
        <f t="shared" si="293"/>
        <v>0.80490060101710592</v>
      </c>
      <c r="BV195" s="566">
        <v>2152</v>
      </c>
      <c r="BW195" s="567">
        <v>2143</v>
      </c>
      <c r="BX195" s="567">
        <v>2143</v>
      </c>
      <c r="BY195" s="567">
        <v>1612</v>
      </c>
      <c r="BZ195" s="568">
        <v>1514</v>
      </c>
      <c r="CA195" s="569">
        <f t="shared" si="294"/>
        <v>0.75221651889874008</v>
      </c>
      <c r="CB195" s="570">
        <f t="shared" si="295"/>
        <v>0.75221651889874008</v>
      </c>
      <c r="CC195" s="566">
        <v>2154</v>
      </c>
      <c r="CD195" s="567">
        <v>2154</v>
      </c>
      <c r="CE195" s="567">
        <v>2154</v>
      </c>
      <c r="CF195" s="567">
        <v>1492</v>
      </c>
      <c r="CG195" s="568">
        <v>1452</v>
      </c>
      <c r="CH195" s="569">
        <f t="shared" si="296"/>
        <v>0.69266480965645316</v>
      </c>
      <c r="CI195" s="570">
        <f t="shared" si="297"/>
        <v>0.69266480965645316</v>
      </c>
      <c r="CJ195" s="566">
        <v>1886</v>
      </c>
      <c r="CK195" s="567">
        <v>1886</v>
      </c>
      <c r="CL195" s="567">
        <v>1886</v>
      </c>
      <c r="CM195" s="567">
        <v>1753</v>
      </c>
      <c r="CN195" s="568">
        <v>1711</v>
      </c>
      <c r="CO195" s="569">
        <f t="shared" si="298"/>
        <v>0.92948038176033931</v>
      </c>
      <c r="CP195" s="677">
        <f t="shared" si="299"/>
        <v>0.92948038176033931</v>
      </c>
      <c r="CQ195" s="569">
        <v>0.99522799575821841</v>
      </c>
      <c r="CR195" s="570">
        <v>0.99522799575821841</v>
      </c>
      <c r="CS195" s="566">
        <v>1646</v>
      </c>
      <c r="CT195" s="567">
        <v>1646</v>
      </c>
      <c r="CU195" s="567">
        <v>1646</v>
      </c>
      <c r="CV195" s="567">
        <v>1582</v>
      </c>
      <c r="CW195" s="568">
        <v>1428</v>
      </c>
      <c r="CX195" s="569">
        <f t="shared" si="300"/>
        <v>0.96111786148238154</v>
      </c>
      <c r="CY195" s="677">
        <f t="shared" si="301"/>
        <v>0.96111786148238154</v>
      </c>
      <c r="CZ195" s="569">
        <v>0.99939246658566216</v>
      </c>
      <c r="DA195" s="570">
        <v>0.99939246658566216</v>
      </c>
      <c r="DB195" s="566">
        <v>1631</v>
      </c>
      <c r="DC195" s="567">
        <v>1588</v>
      </c>
      <c r="DD195" s="567">
        <v>1588</v>
      </c>
      <c r="DE195" s="567">
        <v>1587</v>
      </c>
      <c r="DF195" s="568">
        <v>1278</v>
      </c>
      <c r="DG195" s="569">
        <f t="shared" si="302"/>
        <v>0.99937027707808568</v>
      </c>
      <c r="DH195" s="677">
        <f t="shared" si="303"/>
        <v>0.99937027707808568</v>
      </c>
      <c r="DI195" s="569">
        <v>1</v>
      </c>
      <c r="DJ195" s="570">
        <v>1</v>
      </c>
    </row>
    <row r="196" spans="1:114" s="2" customFormat="1" ht="25.5" x14ac:dyDescent="0.25">
      <c r="A196" s="585" t="s">
        <v>465</v>
      </c>
      <c r="B196" s="497" t="s">
        <v>466</v>
      </c>
      <c r="C196" s="573" t="s">
        <v>199</v>
      </c>
      <c r="D196" s="566">
        <v>627</v>
      </c>
      <c r="E196" s="567">
        <v>622</v>
      </c>
      <c r="F196" s="567">
        <v>618</v>
      </c>
      <c r="G196" s="567">
        <v>531</v>
      </c>
      <c r="H196" s="568">
        <v>450</v>
      </c>
      <c r="I196" s="569">
        <f t="shared" si="214"/>
        <v>0.8536977491961415</v>
      </c>
      <c r="J196" s="570">
        <f t="shared" si="215"/>
        <v>0.85922330097087374</v>
      </c>
      <c r="K196" s="566">
        <v>479</v>
      </c>
      <c r="L196" s="567">
        <v>477</v>
      </c>
      <c r="M196" s="567">
        <v>477</v>
      </c>
      <c r="N196" s="567">
        <v>412</v>
      </c>
      <c r="O196" s="568">
        <v>359</v>
      </c>
      <c r="P196" s="569">
        <f t="shared" si="278"/>
        <v>0.86373165618448633</v>
      </c>
      <c r="Q196" s="570">
        <f t="shared" si="279"/>
        <v>0.86373165618448633</v>
      </c>
      <c r="R196" s="566">
        <v>378</v>
      </c>
      <c r="S196" s="567">
        <v>374</v>
      </c>
      <c r="T196" s="567">
        <v>372</v>
      </c>
      <c r="U196" s="567">
        <v>264</v>
      </c>
      <c r="V196" s="568">
        <v>238</v>
      </c>
      <c r="W196" s="569">
        <f t="shared" si="212"/>
        <v>0.70588235294117652</v>
      </c>
      <c r="X196" s="570">
        <f t="shared" si="213"/>
        <v>0.70967741935483875</v>
      </c>
      <c r="Y196" s="566">
        <v>92</v>
      </c>
      <c r="Z196" s="567">
        <v>91</v>
      </c>
      <c r="AA196" s="567">
        <v>91</v>
      </c>
      <c r="AB196" s="567">
        <v>68</v>
      </c>
      <c r="AC196" s="568">
        <v>62</v>
      </c>
      <c r="AD196" s="569">
        <f t="shared" si="280"/>
        <v>0.74725274725274726</v>
      </c>
      <c r="AE196" s="570">
        <f t="shared" si="281"/>
        <v>0.74725274725274726</v>
      </c>
      <c r="AF196" s="566">
        <v>161</v>
      </c>
      <c r="AG196" s="567">
        <v>160</v>
      </c>
      <c r="AH196" s="567">
        <v>160</v>
      </c>
      <c r="AI196" s="567">
        <v>124</v>
      </c>
      <c r="AJ196" s="568">
        <v>97</v>
      </c>
      <c r="AK196" s="569">
        <f t="shared" si="282"/>
        <v>0.77500000000000002</v>
      </c>
      <c r="AL196" s="570">
        <f t="shared" si="283"/>
        <v>0.77500000000000002</v>
      </c>
      <c r="AM196" s="566">
        <v>185</v>
      </c>
      <c r="AN196" s="567">
        <v>184</v>
      </c>
      <c r="AO196" s="567">
        <v>184</v>
      </c>
      <c r="AP196" s="567">
        <v>170</v>
      </c>
      <c r="AQ196" s="568">
        <v>165</v>
      </c>
      <c r="AR196" s="569">
        <f t="shared" si="284"/>
        <v>0.92391304347826086</v>
      </c>
      <c r="AS196" s="570">
        <f t="shared" si="285"/>
        <v>0.92391304347826086</v>
      </c>
      <c r="AT196" s="566">
        <v>117</v>
      </c>
      <c r="AU196" s="567">
        <v>117</v>
      </c>
      <c r="AV196" s="567">
        <v>117</v>
      </c>
      <c r="AW196" s="567">
        <v>89</v>
      </c>
      <c r="AX196" s="568">
        <v>86</v>
      </c>
      <c r="AY196" s="569">
        <f t="shared" si="286"/>
        <v>0.76068376068376065</v>
      </c>
      <c r="AZ196" s="570">
        <f t="shared" si="287"/>
        <v>0.76068376068376065</v>
      </c>
      <c r="BA196" s="566">
        <v>72</v>
      </c>
      <c r="BB196" s="567">
        <v>68</v>
      </c>
      <c r="BC196" s="567">
        <v>54</v>
      </c>
      <c r="BD196" s="567">
        <v>48</v>
      </c>
      <c r="BE196" s="568">
        <v>46</v>
      </c>
      <c r="BF196" s="569">
        <f t="shared" si="288"/>
        <v>0.70588235294117652</v>
      </c>
      <c r="BG196" s="570">
        <f t="shared" si="289"/>
        <v>0.88888888888888884</v>
      </c>
      <c r="BH196" s="566">
        <v>79</v>
      </c>
      <c r="BI196" s="567">
        <v>79</v>
      </c>
      <c r="BJ196" s="567">
        <v>79</v>
      </c>
      <c r="BK196" s="567">
        <v>66</v>
      </c>
      <c r="BL196" s="568">
        <v>65</v>
      </c>
      <c r="BM196" s="569">
        <f t="shared" si="290"/>
        <v>0.83544303797468356</v>
      </c>
      <c r="BN196" s="570">
        <f t="shared" si="291"/>
        <v>0.83544303797468356</v>
      </c>
      <c r="BO196" s="566" t="s">
        <v>67</v>
      </c>
      <c r="BP196" s="567" t="s">
        <v>67</v>
      </c>
      <c r="BQ196" s="567" t="s">
        <v>67</v>
      </c>
      <c r="BR196" s="567" t="s">
        <v>67</v>
      </c>
      <c r="BS196" s="568" t="s">
        <v>67</v>
      </c>
      <c r="BT196" s="569" t="s">
        <v>67</v>
      </c>
      <c r="BU196" s="570" t="s">
        <v>67</v>
      </c>
      <c r="BV196" s="566" t="s">
        <v>67</v>
      </c>
      <c r="BW196" s="567" t="s">
        <v>67</v>
      </c>
      <c r="BX196" s="567" t="s">
        <v>67</v>
      </c>
      <c r="BY196" s="567" t="s">
        <v>67</v>
      </c>
      <c r="BZ196" s="568" t="s">
        <v>67</v>
      </c>
      <c r="CA196" s="569" t="s">
        <v>67</v>
      </c>
      <c r="CB196" s="570" t="s">
        <v>67</v>
      </c>
      <c r="CC196" s="566" t="s">
        <v>67</v>
      </c>
      <c r="CD196" s="567" t="s">
        <v>67</v>
      </c>
      <c r="CE196" s="567" t="s">
        <v>67</v>
      </c>
      <c r="CF196" s="567" t="s">
        <v>67</v>
      </c>
      <c r="CG196" s="568" t="s">
        <v>67</v>
      </c>
      <c r="CH196" s="569" t="s">
        <v>67</v>
      </c>
      <c r="CI196" s="570" t="s">
        <v>67</v>
      </c>
      <c r="CJ196" s="566" t="s">
        <v>67</v>
      </c>
      <c r="CK196" s="567" t="s">
        <v>67</v>
      </c>
      <c r="CL196" s="567" t="s">
        <v>67</v>
      </c>
      <c r="CM196" s="567" t="s">
        <v>67</v>
      </c>
      <c r="CN196" s="568" t="s">
        <v>67</v>
      </c>
      <c r="CO196" s="569" t="s">
        <v>67</v>
      </c>
      <c r="CP196" s="677" t="s">
        <v>67</v>
      </c>
      <c r="CQ196" s="569" t="s">
        <v>67</v>
      </c>
      <c r="CR196" s="570" t="s">
        <v>67</v>
      </c>
      <c r="CS196" s="566" t="s">
        <v>67</v>
      </c>
      <c r="CT196" s="567" t="s">
        <v>67</v>
      </c>
      <c r="CU196" s="567" t="s">
        <v>67</v>
      </c>
      <c r="CV196" s="567" t="s">
        <v>67</v>
      </c>
      <c r="CW196" s="568" t="s">
        <v>67</v>
      </c>
      <c r="CX196" s="569" t="s">
        <v>67</v>
      </c>
      <c r="CY196" s="677" t="s">
        <v>67</v>
      </c>
      <c r="CZ196" s="569" t="s">
        <v>67</v>
      </c>
      <c r="DA196" s="570" t="s">
        <v>67</v>
      </c>
      <c r="DB196" s="566" t="s">
        <v>67</v>
      </c>
      <c r="DC196" s="567" t="s">
        <v>67</v>
      </c>
      <c r="DD196" s="567" t="s">
        <v>67</v>
      </c>
      <c r="DE196" s="567" t="s">
        <v>67</v>
      </c>
      <c r="DF196" s="568" t="s">
        <v>67</v>
      </c>
      <c r="DG196" s="569" t="s">
        <v>67</v>
      </c>
      <c r="DH196" s="677" t="s">
        <v>67</v>
      </c>
      <c r="DI196" s="569" t="s">
        <v>67</v>
      </c>
      <c r="DJ196" s="570" t="s">
        <v>67</v>
      </c>
    </row>
    <row r="197" spans="1:114" s="2" customFormat="1" x14ac:dyDescent="0.25">
      <c r="A197" s="585" t="s">
        <v>566</v>
      </c>
      <c r="B197" s="497" t="s">
        <v>467</v>
      </c>
      <c r="C197" s="573" t="s">
        <v>199</v>
      </c>
      <c r="D197" s="566">
        <v>566</v>
      </c>
      <c r="E197" s="567">
        <v>566</v>
      </c>
      <c r="F197" s="567">
        <v>566</v>
      </c>
      <c r="G197" s="567">
        <v>566</v>
      </c>
      <c r="H197" s="568">
        <v>566</v>
      </c>
      <c r="I197" s="569">
        <f t="shared" si="214"/>
        <v>1</v>
      </c>
      <c r="J197" s="570">
        <f t="shared" si="215"/>
        <v>1</v>
      </c>
      <c r="K197" s="566">
        <v>773</v>
      </c>
      <c r="L197" s="567">
        <v>621</v>
      </c>
      <c r="M197" s="567">
        <v>621</v>
      </c>
      <c r="N197" s="567">
        <v>620</v>
      </c>
      <c r="O197" s="568">
        <v>439</v>
      </c>
      <c r="P197" s="569">
        <f t="shared" si="278"/>
        <v>0.99838969404186795</v>
      </c>
      <c r="Q197" s="570">
        <f t="shared" si="279"/>
        <v>0.99838969404186795</v>
      </c>
      <c r="R197" s="566">
        <v>399</v>
      </c>
      <c r="S197" s="567">
        <v>384</v>
      </c>
      <c r="T197" s="567">
        <v>384</v>
      </c>
      <c r="U197" s="567">
        <v>379</v>
      </c>
      <c r="V197" s="568">
        <v>238</v>
      </c>
      <c r="W197" s="569">
        <f t="shared" si="212"/>
        <v>0.98697916666666663</v>
      </c>
      <c r="X197" s="570">
        <f t="shared" si="213"/>
        <v>0.98697916666666663</v>
      </c>
      <c r="Y197" s="566">
        <v>410</v>
      </c>
      <c r="Z197" s="567">
        <v>385</v>
      </c>
      <c r="AA197" s="567">
        <v>194</v>
      </c>
      <c r="AB197" s="567">
        <v>194</v>
      </c>
      <c r="AC197" s="568">
        <v>194</v>
      </c>
      <c r="AD197" s="569">
        <f t="shared" si="280"/>
        <v>0.50389610389610384</v>
      </c>
      <c r="AE197" s="570">
        <f t="shared" si="281"/>
        <v>1</v>
      </c>
      <c r="AF197" s="566">
        <v>427</v>
      </c>
      <c r="AG197" s="567">
        <v>407</v>
      </c>
      <c r="AH197" s="567">
        <v>271</v>
      </c>
      <c r="AI197" s="567">
        <v>271</v>
      </c>
      <c r="AJ197" s="568">
        <v>224</v>
      </c>
      <c r="AK197" s="569">
        <f t="shared" si="282"/>
        <v>0.66584766584766586</v>
      </c>
      <c r="AL197" s="570">
        <f t="shared" si="283"/>
        <v>1</v>
      </c>
      <c r="AM197" s="566">
        <v>329</v>
      </c>
      <c r="AN197" s="567">
        <v>302</v>
      </c>
      <c r="AO197" s="567">
        <v>202</v>
      </c>
      <c r="AP197" s="567">
        <v>202</v>
      </c>
      <c r="AQ197" s="568">
        <v>160</v>
      </c>
      <c r="AR197" s="569">
        <f t="shared" si="284"/>
        <v>0.66887417218543044</v>
      </c>
      <c r="AS197" s="570">
        <f t="shared" si="285"/>
        <v>1</v>
      </c>
      <c r="AT197" s="566">
        <v>366</v>
      </c>
      <c r="AU197" s="567">
        <v>344</v>
      </c>
      <c r="AV197" s="567">
        <v>224</v>
      </c>
      <c r="AW197" s="567">
        <v>224</v>
      </c>
      <c r="AX197" s="568">
        <v>183</v>
      </c>
      <c r="AY197" s="569">
        <f t="shared" si="286"/>
        <v>0.65116279069767447</v>
      </c>
      <c r="AZ197" s="570">
        <f t="shared" si="287"/>
        <v>1</v>
      </c>
      <c r="BA197" s="566">
        <v>395</v>
      </c>
      <c r="BB197" s="567">
        <v>383</v>
      </c>
      <c r="BC197" s="567">
        <v>267</v>
      </c>
      <c r="BD197" s="567">
        <v>267</v>
      </c>
      <c r="BE197" s="568">
        <v>214</v>
      </c>
      <c r="BF197" s="569">
        <f t="shared" si="288"/>
        <v>0.69712793733681466</v>
      </c>
      <c r="BG197" s="570">
        <f t="shared" si="289"/>
        <v>1</v>
      </c>
      <c r="BH197" s="566">
        <v>407</v>
      </c>
      <c r="BI197" s="567">
        <v>376</v>
      </c>
      <c r="BJ197" s="567">
        <v>241</v>
      </c>
      <c r="BK197" s="567">
        <v>241</v>
      </c>
      <c r="BL197" s="568">
        <v>181</v>
      </c>
      <c r="BM197" s="569">
        <f t="shared" si="290"/>
        <v>0.64095744680851063</v>
      </c>
      <c r="BN197" s="570">
        <f t="shared" si="291"/>
        <v>1</v>
      </c>
      <c r="BO197" s="566">
        <v>339</v>
      </c>
      <c r="BP197" s="567">
        <v>325</v>
      </c>
      <c r="BQ197" s="567">
        <v>220</v>
      </c>
      <c r="BR197" s="567">
        <v>220</v>
      </c>
      <c r="BS197" s="568">
        <v>164</v>
      </c>
      <c r="BT197" s="569">
        <f t="shared" si="292"/>
        <v>0.67692307692307696</v>
      </c>
      <c r="BU197" s="570">
        <f t="shared" si="293"/>
        <v>1</v>
      </c>
      <c r="BV197" s="566">
        <v>299</v>
      </c>
      <c r="BW197" s="567">
        <v>289</v>
      </c>
      <c r="BX197" s="567">
        <v>201</v>
      </c>
      <c r="BY197" s="567">
        <v>201</v>
      </c>
      <c r="BZ197" s="568">
        <v>153</v>
      </c>
      <c r="CA197" s="569">
        <f t="shared" ref="CA197" si="304">BY197/BW197</f>
        <v>0.69550173010380623</v>
      </c>
      <c r="CB197" s="570">
        <f t="shared" ref="CB197" si="305">BY197/BX197</f>
        <v>1</v>
      </c>
      <c r="CC197" s="566">
        <v>224</v>
      </c>
      <c r="CD197" s="567">
        <v>220</v>
      </c>
      <c r="CE197" s="567">
        <v>153</v>
      </c>
      <c r="CF197" s="567">
        <v>153</v>
      </c>
      <c r="CG197" s="568">
        <v>108</v>
      </c>
      <c r="CH197" s="569">
        <f t="shared" ref="CH197" si="306">CF197/CD197</f>
        <v>0.69545454545454544</v>
      </c>
      <c r="CI197" s="570">
        <f t="shared" ref="CI197" si="307">CF197/CE197</f>
        <v>1</v>
      </c>
      <c r="CJ197" s="566">
        <v>184</v>
      </c>
      <c r="CK197" s="567">
        <v>182</v>
      </c>
      <c r="CL197" s="567">
        <v>118</v>
      </c>
      <c r="CM197" s="567">
        <v>118</v>
      </c>
      <c r="CN197" s="568">
        <v>84</v>
      </c>
      <c r="CO197" s="569">
        <f t="shared" ref="CO197" si="308">CM197/CK197</f>
        <v>0.64835164835164838</v>
      </c>
      <c r="CP197" s="677">
        <f t="shared" ref="CP197" si="309">CM197/CL197</f>
        <v>1</v>
      </c>
      <c r="CQ197" s="569">
        <v>0.64835164835164838</v>
      </c>
      <c r="CR197" s="570">
        <v>1</v>
      </c>
      <c r="CS197" s="566">
        <v>514</v>
      </c>
      <c r="CT197" s="567">
        <v>492</v>
      </c>
      <c r="CU197" s="567">
        <v>205</v>
      </c>
      <c r="CV197" s="567">
        <v>205</v>
      </c>
      <c r="CW197" s="568">
        <v>170</v>
      </c>
      <c r="CX197" s="569">
        <f t="shared" ref="CX197" si="310">CV197/CT197</f>
        <v>0.41666666666666669</v>
      </c>
      <c r="CY197" s="677">
        <f t="shared" ref="CY197" si="311">CV197/CU197</f>
        <v>1</v>
      </c>
      <c r="CZ197" s="569">
        <v>0.41666666666666669</v>
      </c>
      <c r="DA197" s="570">
        <v>1</v>
      </c>
      <c r="DB197" s="566">
        <v>536</v>
      </c>
      <c r="DC197" s="567">
        <v>524</v>
      </c>
      <c r="DD197" s="567">
        <v>293</v>
      </c>
      <c r="DE197" s="567">
        <v>293</v>
      </c>
      <c r="DF197" s="568">
        <v>267</v>
      </c>
      <c r="DG197" s="569">
        <f t="shared" ref="DG197" si="312">DE197/DC197</f>
        <v>0.55916030534351147</v>
      </c>
      <c r="DH197" s="677">
        <f t="shared" ref="DH197" si="313">DE197/DD197</f>
        <v>1</v>
      </c>
      <c r="DI197" s="569">
        <v>0.55916030534351147</v>
      </c>
      <c r="DJ197" s="570">
        <v>1</v>
      </c>
    </row>
    <row r="198" spans="1:114" s="2" customFormat="1" ht="25.5" x14ac:dyDescent="0.25">
      <c r="A198" s="585" t="s">
        <v>468</v>
      </c>
      <c r="B198" s="497" t="s">
        <v>469</v>
      </c>
      <c r="C198" s="573" t="s">
        <v>199</v>
      </c>
      <c r="D198" s="566">
        <v>1565</v>
      </c>
      <c r="E198" s="567">
        <v>1562</v>
      </c>
      <c r="F198" s="567">
        <v>1562</v>
      </c>
      <c r="G198" s="567">
        <v>1217</v>
      </c>
      <c r="H198" s="568">
        <v>1111</v>
      </c>
      <c r="I198" s="569">
        <f t="shared" si="214"/>
        <v>0.77912932138284252</v>
      </c>
      <c r="J198" s="570">
        <f t="shared" si="215"/>
        <v>0.77912932138284252</v>
      </c>
      <c r="K198" s="566">
        <v>1306</v>
      </c>
      <c r="L198" s="567">
        <v>1300</v>
      </c>
      <c r="M198" s="567">
        <v>1300</v>
      </c>
      <c r="N198" s="567">
        <v>1005</v>
      </c>
      <c r="O198" s="568">
        <v>897</v>
      </c>
      <c r="P198" s="569">
        <f t="shared" si="278"/>
        <v>0.77307692307692311</v>
      </c>
      <c r="Q198" s="570">
        <f t="shared" si="279"/>
        <v>0.77307692307692311</v>
      </c>
      <c r="R198" s="566">
        <v>1220</v>
      </c>
      <c r="S198" s="567">
        <v>1200</v>
      </c>
      <c r="T198" s="567">
        <v>1200</v>
      </c>
      <c r="U198" s="567">
        <v>896</v>
      </c>
      <c r="V198" s="568">
        <v>802</v>
      </c>
      <c r="W198" s="569">
        <f t="shared" si="212"/>
        <v>0.7466666666666667</v>
      </c>
      <c r="X198" s="570">
        <f t="shared" si="213"/>
        <v>0.7466666666666667</v>
      </c>
      <c r="Y198" s="566">
        <v>1102</v>
      </c>
      <c r="Z198" s="567">
        <v>1090</v>
      </c>
      <c r="AA198" s="567">
        <v>799</v>
      </c>
      <c r="AB198" s="567">
        <v>799</v>
      </c>
      <c r="AC198" s="568">
        <v>704</v>
      </c>
      <c r="AD198" s="569">
        <f t="shared" si="280"/>
        <v>0.73302752293577977</v>
      </c>
      <c r="AE198" s="570">
        <f t="shared" si="281"/>
        <v>1</v>
      </c>
      <c r="AF198" s="566">
        <v>1080</v>
      </c>
      <c r="AG198" s="567">
        <v>1062</v>
      </c>
      <c r="AH198" s="567">
        <v>760</v>
      </c>
      <c r="AI198" s="567">
        <v>760</v>
      </c>
      <c r="AJ198" s="568">
        <v>681</v>
      </c>
      <c r="AK198" s="569">
        <f t="shared" si="282"/>
        <v>0.71563088512241058</v>
      </c>
      <c r="AL198" s="570">
        <f t="shared" si="283"/>
        <v>1</v>
      </c>
      <c r="AM198" s="566">
        <v>882</v>
      </c>
      <c r="AN198" s="567">
        <v>857</v>
      </c>
      <c r="AO198" s="567">
        <v>627</v>
      </c>
      <c r="AP198" s="567">
        <v>627</v>
      </c>
      <c r="AQ198" s="568">
        <v>559</v>
      </c>
      <c r="AR198" s="569">
        <f t="shared" si="284"/>
        <v>0.73162193698949829</v>
      </c>
      <c r="AS198" s="570">
        <f t="shared" si="285"/>
        <v>1</v>
      </c>
      <c r="AT198" s="566">
        <v>910</v>
      </c>
      <c r="AU198" s="567">
        <v>896</v>
      </c>
      <c r="AV198" s="567">
        <v>691</v>
      </c>
      <c r="AW198" s="567">
        <v>691</v>
      </c>
      <c r="AX198" s="568">
        <v>579</v>
      </c>
      <c r="AY198" s="569">
        <f t="shared" si="286"/>
        <v>0.7712053571428571</v>
      </c>
      <c r="AZ198" s="570">
        <f t="shared" si="287"/>
        <v>1</v>
      </c>
      <c r="BA198" s="566">
        <v>63</v>
      </c>
      <c r="BB198" s="567">
        <v>63</v>
      </c>
      <c r="BC198" s="567">
        <v>63</v>
      </c>
      <c r="BD198" s="567">
        <v>63</v>
      </c>
      <c r="BE198" s="568">
        <v>63</v>
      </c>
      <c r="BF198" s="569">
        <f t="shared" si="288"/>
        <v>1</v>
      </c>
      <c r="BG198" s="570">
        <f t="shared" si="289"/>
        <v>1</v>
      </c>
      <c r="BH198" s="566" t="s">
        <v>67</v>
      </c>
      <c r="BI198" s="567" t="s">
        <v>67</v>
      </c>
      <c r="BJ198" s="567" t="s">
        <v>67</v>
      </c>
      <c r="BK198" s="567" t="s">
        <v>67</v>
      </c>
      <c r="BL198" s="568" t="s">
        <v>67</v>
      </c>
      <c r="BM198" s="569" t="s">
        <v>67</v>
      </c>
      <c r="BN198" s="570" t="s">
        <v>67</v>
      </c>
      <c r="BO198" s="566" t="s">
        <v>67</v>
      </c>
      <c r="BP198" s="567" t="s">
        <v>67</v>
      </c>
      <c r="BQ198" s="567" t="s">
        <v>67</v>
      </c>
      <c r="BR198" s="567" t="s">
        <v>67</v>
      </c>
      <c r="BS198" s="568" t="s">
        <v>67</v>
      </c>
      <c r="BT198" s="569" t="s">
        <v>67</v>
      </c>
      <c r="BU198" s="570" t="s">
        <v>67</v>
      </c>
      <c r="BV198" s="566" t="s">
        <v>67</v>
      </c>
      <c r="BW198" s="567" t="s">
        <v>67</v>
      </c>
      <c r="BX198" s="567" t="s">
        <v>67</v>
      </c>
      <c r="BY198" s="567" t="s">
        <v>67</v>
      </c>
      <c r="BZ198" s="568" t="s">
        <v>67</v>
      </c>
      <c r="CA198" s="569" t="s">
        <v>67</v>
      </c>
      <c r="CB198" s="570" t="s">
        <v>67</v>
      </c>
      <c r="CC198" s="566" t="s">
        <v>67</v>
      </c>
      <c r="CD198" s="567" t="s">
        <v>67</v>
      </c>
      <c r="CE198" s="567" t="s">
        <v>67</v>
      </c>
      <c r="CF198" s="567" t="s">
        <v>67</v>
      </c>
      <c r="CG198" s="568" t="s">
        <v>67</v>
      </c>
      <c r="CH198" s="569" t="s">
        <v>67</v>
      </c>
      <c r="CI198" s="570" t="s">
        <v>67</v>
      </c>
      <c r="CJ198" s="566" t="s">
        <v>67</v>
      </c>
      <c r="CK198" s="567" t="s">
        <v>67</v>
      </c>
      <c r="CL198" s="567" t="s">
        <v>67</v>
      </c>
      <c r="CM198" s="567" t="s">
        <v>67</v>
      </c>
      <c r="CN198" s="568" t="s">
        <v>67</v>
      </c>
      <c r="CO198" s="569" t="s">
        <v>67</v>
      </c>
      <c r="CP198" s="677" t="s">
        <v>67</v>
      </c>
      <c r="CQ198" s="569" t="s">
        <v>67</v>
      </c>
      <c r="CR198" s="570" t="s">
        <v>67</v>
      </c>
      <c r="CS198" s="566" t="s">
        <v>67</v>
      </c>
      <c r="CT198" s="567" t="s">
        <v>67</v>
      </c>
      <c r="CU198" s="567" t="s">
        <v>67</v>
      </c>
      <c r="CV198" s="567" t="s">
        <v>67</v>
      </c>
      <c r="CW198" s="568" t="s">
        <v>67</v>
      </c>
      <c r="CX198" s="569" t="s">
        <v>67</v>
      </c>
      <c r="CY198" s="677" t="s">
        <v>67</v>
      </c>
      <c r="CZ198" s="569" t="s">
        <v>67</v>
      </c>
      <c r="DA198" s="570" t="s">
        <v>67</v>
      </c>
      <c r="DB198" s="566" t="s">
        <v>67</v>
      </c>
      <c r="DC198" s="567" t="s">
        <v>67</v>
      </c>
      <c r="DD198" s="567" t="s">
        <v>67</v>
      </c>
      <c r="DE198" s="567" t="s">
        <v>67</v>
      </c>
      <c r="DF198" s="568" t="s">
        <v>67</v>
      </c>
      <c r="DG198" s="569" t="s">
        <v>67</v>
      </c>
      <c r="DH198" s="677" t="s">
        <v>67</v>
      </c>
      <c r="DI198" s="569" t="s">
        <v>67</v>
      </c>
      <c r="DJ198" s="570" t="s">
        <v>67</v>
      </c>
    </row>
    <row r="199" spans="1:114" s="2" customFormat="1" ht="25.5" x14ac:dyDescent="0.25">
      <c r="A199" s="585" t="s">
        <v>470</v>
      </c>
      <c r="B199" s="497" t="s">
        <v>471</v>
      </c>
      <c r="C199" s="573" t="s">
        <v>199</v>
      </c>
      <c r="D199" s="566">
        <v>419</v>
      </c>
      <c r="E199" s="567">
        <v>419</v>
      </c>
      <c r="F199" s="567">
        <v>419</v>
      </c>
      <c r="G199" s="567">
        <v>374</v>
      </c>
      <c r="H199" s="568">
        <v>318</v>
      </c>
      <c r="I199" s="569">
        <f t="shared" si="214"/>
        <v>0.89260143198090691</v>
      </c>
      <c r="J199" s="570">
        <f t="shared" si="215"/>
        <v>0.89260143198090691</v>
      </c>
      <c r="K199" s="566">
        <v>341</v>
      </c>
      <c r="L199" s="567">
        <v>341</v>
      </c>
      <c r="M199" s="567">
        <v>310</v>
      </c>
      <c r="N199" s="567">
        <v>310</v>
      </c>
      <c r="O199" s="568">
        <v>249</v>
      </c>
      <c r="P199" s="569">
        <f t="shared" si="278"/>
        <v>0.90909090909090906</v>
      </c>
      <c r="Q199" s="570">
        <f t="shared" si="279"/>
        <v>1</v>
      </c>
      <c r="R199" s="566">
        <v>93</v>
      </c>
      <c r="S199" s="567">
        <v>93</v>
      </c>
      <c r="T199" s="567">
        <v>16</v>
      </c>
      <c r="U199" s="567">
        <v>16</v>
      </c>
      <c r="V199" s="568">
        <v>6</v>
      </c>
      <c r="W199" s="569">
        <f t="shared" si="212"/>
        <v>0.17204301075268819</v>
      </c>
      <c r="X199" s="570">
        <f t="shared" si="213"/>
        <v>1</v>
      </c>
      <c r="Y199" s="566">
        <v>252</v>
      </c>
      <c r="Z199" s="567">
        <v>250</v>
      </c>
      <c r="AA199" s="567">
        <v>166</v>
      </c>
      <c r="AB199" s="567">
        <v>166</v>
      </c>
      <c r="AC199" s="568">
        <v>140</v>
      </c>
      <c r="AD199" s="569">
        <f t="shared" si="280"/>
        <v>0.66400000000000003</v>
      </c>
      <c r="AE199" s="570">
        <f t="shared" si="281"/>
        <v>1</v>
      </c>
      <c r="AF199" s="566">
        <v>206</v>
      </c>
      <c r="AG199" s="567">
        <v>206</v>
      </c>
      <c r="AH199" s="567">
        <v>144</v>
      </c>
      <c r="AI199" s="567">
        <v>144</v>
      </c>
      <c r="AJ199" s="568">
        <v>121</v>
      </c>
      <c r="AK199" s="569">
        <f t="shared" si="282"/>
        <v>0.69902912621359226</v>
      </c>
      <c r="AL199" s="570">
        <f t="shared" si="283"/>
        <v>1</v>
      </c>
      <c r="AM199" s="566">
        <v>243</v>
      </c>
      <c r="AN199" s="567">
        <v>243</v>
      </c>
      <c r="AO199" s="567">
        <v>193</v>
      </c>
      <c r="AP199" s="567">
        <v>193</v>
      </c>
      <c r="AQ199" s="568">
        <v>170</v>
      </c>
      <c r="AR199" s="569">
        <f t="shared" si="284"/>
        <v>0.79423868312757206</v>
      </c>
      <c r="AS199" s="570">
        <f t="shared" si="285"/>
        <v>1</v>
      </c>
      <c r="AT199" s="566">
        <v>270</v>
      </c>
      <c r="AU199" s="567">
        <v>270</v>
      </c>
      <c r="AV199" s="567">
        <v>180</v>
      </c>
      <c r="AW199" s="567">
        <v>180</v>
      </c>
      <c r="AX199" s="568">
        <v>146</v>
      </c>
      <c r="AY199" s="569">
        <f t="shared" si="286"/>
        <v>0.66666666666666663</v>
      </c>
      <c r="AZ199" s="570">
        <f t="shared" si="287"/>
        <v>1</v>
      </c>
      <c r="BA199" s="566" t="s">
        <v>67</v>
      </c>
      <c r="BB199" s="567" t="s">
        <v>67</v>
      </c>
      <c r="BC199" s="567" t="s">
        <v>67</v>
      </c>
      <c r="BD199" s="567" t="s">
        <v>67</v>
      </c>
      <c r="BE199" s="568" t="s">
        <v>67</v>
      </c>
      <c r="BF199" s="569" t="s">
        <v>67</v>
      </c>
      <c r="BG199" s="570" t="s">
        <v>67</v>
      </c>
      <c r="BH199" s="566" t="s">
        <v>67</v>
      </c>
      <c r="BI199" s="567" t="s">
        <v>67</v>
      </c>
      <c r="BJ199" s="567" t="s">
        <v>67</v>
      </c>
      <c r="BK199" s="567" t="s">
        <v>67</v>
      </c>
      <c r="BL199" s="568" t="s">
        <v>67</v>
      </c>
      <c r="BM199" s="569" t="s">
        <v>67</v>
      </c>
      <c r="BN199" s="570" t="s">
        <v>67</v>
      </c>
      <c r="BO199" s="566" t="s">
        <v>67</v>
      </c>
      <c r="BP199" s="567" t="s">
        <v>67</v>
      </c>
      <c r="BQ199" s="567" t="s">
        <v>67</v>
      </c>
      <c r="BR199" s="567" t="s">
        <v>67</v>
      </c>
      <c r="BS199" s="568" t="s">
        <v>67</v>
      </c>
      <c r="BT199" s="569" t="s">
        <v>67</v>
      </c>
      <c r="BU199" s="570" t="s">
        <v>67</v>
      </c>
      <c r="BV199" s="566" t="s">
        <v>67</v>
      </c>
      <c r="BW199" s="567" t="s">
        <v>67</v>
      </c>
      <c r="BX199" s="567" t="s">
        <v>67</v>
      </c>
      <c r="BY199" s="567" t="s">
        <v>67</v>
      </c>
      <c r="BZ199" s="568" t="s">
        <v>67</v>
      </c>
      <c r="CA199" s="569" t="s">
        <v>67</v>
      </c>
      <c r="CB199" s="570" t="s">
        <v>67</v>
      </c>
      <c r="CC199" s="566" t="s">
        <v>67</v>
      </c>
      <c r="CD199" s="567" t="s">
        <v>67</v>
      </c>
      <c r="CE199" s="567" t="s">
        <v>67</v>
      </c>
      <c r="CF199" s="567" t="s">
        <v>67</v>
      </c>
      <c r="CG199" s="568" t="s">
        <v>67</v>
      </c>
      <c r="CH199" s="569" t="s">
        <v>67</v>
      </c>
      <c r="CI199" s="570" t="s">
        <v>67</v>
      </c>
      <c r="CJ199" s="566" t="s">
        <v>67</v>
      </c>
      <c r="CK199" s="567" t="s">
        <v>67</v>
      </c>
      <c r="CL199" s="567" t="s">
        <v>67</v>
      </c>
      <c r="CM199" s="567" t="s">
        <v>67</v>
      </c>
      <c r="CN199" s="568" t="s">
        <v>67</v>
      </c>
      <c r="CO199" s="569" t="s">
        <v>67</v>
      </c>
      <c r="CP199" s="677" t="s">
        <v>67</v>
      </c>
      <c r="CQ199" s="569" t="s">
        <v>67</v>
      </c>
      <c r="CR199" s="570" t="s">
        <v>67</v>
      </c>
      <c r="CS199" s="566" t="s">
        <v>67</v>
      </c>
      <c r="CT199" s="567" t="s">
        <v>67</v>
      </c>
      <c r="CU199" s="567" t="s">
        <v>67</v>
      </c>
      <c r="CV199" s="567" t="s">
        <v>67</v>
      </c>
      <c r="CW199" s="568" t="s">
        <v>67</v>
      </c>
      <c r="CX199" s="569" t="s">
        <v>67</v>
      </c>
      <c r="CY199" s="677" t="s">
        <v>67</v>
      </c>
      <c r="CZ199" s="569" t="s">
        <v>67</v>
      </c>
      <c r="DA199" s="570" t="s">
        <v>67</v>
      </c>
      <c r="DB199" s="566" t="s">
        <v>67</v>
      </c>
      <c r="DC199" s="567" t="s">
        <v>67</v>
      </c>
      <c r="DD199" s="567" t="s">
        <v>67</v>
      </c>
      <c r="DE199" s="567" t="s">
        <v>67</v>
      </c>
      <c r="DF199" s="568" t="s">
        <v>67</v>
      </c>
      <c r="DG199" s="569" t="s">
        <v>67</v>
      </c>
      <c r="DH199" s="677" t="s">
        <v>67</v>
      </c>
      <c r="DI199" s="569" t="s">
        <v>67</v>
      </c>
      <c r="DJ199" s="570" t="s">
        <v>67</v>
      </c>
    </row>
    <row r="200" spans="1:114" s="2" customFormat="1" ht="25.5" x14ac:dyDescent="0.25">
      <c r="A200" s="585" t="s">
        <v>472</v>
      </c>
      <c r="B200" s="497" t="s">
        <v>473</v>
      </c>
      <c r="C200" s="573" t="s">
        <v>199</v>
      </c>
      <c r="D200" s="566">
        <v>331</v>
      </c>
      <c r="E200" s="567">
        <v>327</v>
      </c>
      <c r="F200" s="567">
        <v>327</v>
      </c>
      <c r="G200" s="567">
        <v>277</v>
      </c>
      <c r="H200" s="568">
        <v>226</v>
      </c>
      <c r="I200" s="569">
        <f t="shared" si="214"/>
        <v>0.84709480122324154</v>
      </c>
      <c r="J200" s="570">
        <f t="shared" si="215"/>
        <v>0.84709480122324154</v>
      </c>
      <c r="K200" s="566">
        <v>336</v>
      </c>
      <c r="L200" s="567">
        <v>333</v>
      </c>
      <c r="M200" s="567">
        <v>333</v>
      </c>
      <c r="N200" s="567">
        <v>258</v>
      </c>
      <c r="O200" s="568">
        <v>228</v>
      </c>
      <c r="P200" s="569">
        <f t="shared" si="278"/>
        <v>0.77477477477477474</v>
      </c>
      <c r="Q200" s="570">
        <f t="shared" si="279"/>
        <v>0.77477477477477474</v>
      </c>
      <c r="R200" s="566">
        <v>451</v>
      </c>
      <c r="S200" s="567">
        <v>445</v>
      </c>
      <c r="T200" s="567">
        <v>445</v>
      </c>
      <c r="U200" s="567">
        <v>369</v>
      </c>
      <c r="V200" s="568">
        <v>324</v>
      </c>
      <c r="W200" s="569">
        <f t="shared" si="212"/>
        <v>0.82921348314606746</v>
      </c>
      <c r="X200" s="570">
        <f t="shared" si="213"/>
        <v>0.82921348314606746</v>
      </c>
      <c r="Y200" s="566">
        <v>403</v>
      </c>
      <c r="Z200" s="567">
        <v>401</v>
      </c>
      <c r="AA200" s="567">
        <v>401</v>
      </c>
      <c r="AB200" s="567">
        <v>301</v>
      </c>
      <c r="AC200" s="568">
        <v>272</v>
      </c>
      <c r="AD200" s="569">
        <f t="shared" si="280"/>
        <v>0.75062344139650872</v>
      </c>
      <c r="AE200" s="570">
        <f t="shared" si="281"/>
        <v>0.75062344139650872</v>
      </c>
      <c r="AF200" s="566">
        <v>310</v>
      </c>
      <c r="AG200" s="567">
        <v>306</v>
      </c>
      <c r="AH200" s="567">
        <v>306</v>
      </c>
      <c r="AI200" s="567">
        <v>193</v>
      </c>
      <c r="AJ200" s="568">
        <v>193</v>
      </c>
      <c r="AK200" s="569">
        <f t="shared" si="282"/>
        <v>0.63071895424836599</v>
      </c>
      <c r="AL200" s="570">
        <f t="shared" si="283"/>
        <v>0.63071895424836599</v>
      </c>
      <c r="AM200" s="566" t="s">
        <v>67</v>
      </c>
      <c r="AN200" s="567" t="s">
        <v>67</v>
      </c>
      <c r="AO200" s="567" t="s">
        <v>67</v>
      </c>
      <c r="AP200" s="567" t="s">
        <v>67</v>
      </c>
      <c r="AQ200" s="568" t="s">
        <v>67</v>
      </c>
      <c r="AR200" s="569" t="s">
        <v>67</v>
      </c>
      <c r="AS200" s="570" t="s">
        <v>67</v>
      </c>
      <c r="AT200" s="566" t="s">
        <v>67</v>
      </c>
      <c r="AU200" s="567" t="s">
        <v>67</v>
      </c>
      <c r="AV200" s="567" t="s">
        <v>67</v>
      </c>
      <c r="AW200" s="567" t="s">
        <v>67</v>
      </c>
      <c r="AX200" s="568" t="s">
        <v>67</v>
      </c>
      <c r="AY200" s="569" t="s">
        <v>67</v>
      </c>
      <c r="AZ200" s="570" t="s">
        <v>67</v>
      </c>
      <c r="BA200" s="566" t="s">
        <v>67</v>
      </c>
      <c r="BB200" s="567" t="s">
        <v>67</v>
      </c>
      <c r="BC200" s="567" t="s">
        <v>67</v>
      </c>
      <c r="BD200" s="567" t="s">
        <v>67</v>
      </c>
      <c r="BE200" s="568" t="s">
        <v>67</v>
      </c>
      <c r="BF200" s="569" t="s">
        <v>67</v>
      </c>
      <c r="BG200" s="570" t="s">
        <v>67</v>
      </c>
      <c r="BH200" s="566" t="s">
        <v>67</v>
      </c>
      <c r="BI200" s="567" t="s">
        <v>67</v>
      </c>
      <c r="BJ200" s="567" t="s">
        <v>67</v>
      </c>
      <c r="BK200" s="567" t="s">
        <v>67</v>
      </c>
      <c r="BL200" s="568" t="s">
        <v>67</v>
      </c>
      <c r="BM200" s="569" t="s">
        <v>67</v>
      </c>
      <c r="BN200" s="570" t="s">
        <v>67</v>
      </c>
      <c r="BO200" s="566" t="s">
        <v>67</v>
      </c>
      <c r="BP200" s="567" t="s">
        <v>67</v>
      </c>
      <c r="BQ200" s="567" t="s">
        <v>67</v>
      </c>
      <c r="BR200" s="567" t="s">
        <v>67</v>
      </c>
      <c r="BS200" s="568" t="s">
        <v>67</v>
      </c>
      <c r="BT200" s="569" t="s">
        <v>67</v>
      </c>
      <c r="BU200" s="570" t="s">
        <v>67</v>
      </c>
      <c r="BV200" s="566" t="s">
        <v>67</v>
      </c>
      <c r="BW200" s="567" t="s">
        <v>67</v>
      </c>
      <c r="BX200" s="567" t="s">
        <v>67</v>
      </c>
      <c r="BY200" s="567" t="s">
        <v>67</v>
      </c>
      <c r="BZ200" s="568" t="s">
        <v>67</v>
      </c>
      <c r="CA200" s="569" t="s">
        <v>67</v>
      </c>
      <c r="CB200" s="570" t="s">
        <v>67</v>
      </c>
      <c r="CC200" s="566" t="s">
        <v>67</v>
      </c>
      <c r="CD200" s="567" t="s">
        <v>67</v>
      </c>
      <c r="CE200" s="567" t="s">
        <v>67</v>
      </c>
      <c r="CF200" s="567" t="s">
        <v>67</v>
      </c>
      <c r="CG200" s="568" t="s">
        <v>67</v>
      </c>
      <c r="CH200" s="569" t="s">
        <v>67</v>
      </c>
      <c r="CI200" s="570" t="s">
        <v>67</v>
      </c>
      <c r="CJ200" s="566" t="s">
        <v>67</v>
      </c>
      <c r="CK200" s="567" t="s">
        <v>67</v>
      </c>
      <c r="CL200" s="567" t="s">
        <v>67</v>
      </c>
      <c r="CM200" s="567" t="s">
        <v>67</v>
      </c>
      <c r="CN200" s="568" t="s">
        <v>67</v>
      </c>
      <c r="CO200" s="569" t="s">
        <v>67</v>
      </c>
      <c r="CP200" s="677" t="s">
        <v>67</v>
      </c>
      <c r="CQ200" s="569" t="s">
        <v>67</v>
      </c>
      <c r="CR200" s="570" t="s">
        <v>67</v>
      </c>
      <c r="CS200" s="566" t="s">
        <v>67</v>
      </c>
      <c r="CT200" s="567" t="s">
        <v>67</v>
      </c>
      <c r="CU200" s="567" t="s">
        <v>67</v>
      </c>
      <c r="CV200" s="567" t="s">
        <v>67</v>
      </c>
      <c r="CW200" s="568" t="s">
        <v>67</v>
      </c>
      <c r="CX200" s="569" t="s">
        <v>67</v>
      </c>
      <c r="CY200" s="677" t="s">
        <v>67</v>
      </c>
      <c r="CZ200" s="569" t="s">
        <v>67</v>
      </c>
      <c r="DA200" s="570" t="s">
        <v>67</v>
      </c>
      <c r="DB200" s="566" t="s">
        <v>67</v>
      </c>
      <c r="DC200" s="567" t="s">
        <v>67</v>
      </c>
      <c r="DD200" s="567" t="s">
        <v>67</v>
      </c>
      <c r="DE200" s="567" t="s">
        <v>67</v>
      </c>
      <c r="DF200" s="568" t="s">
        <v>67</v>
      </c>
      <c r="DG200" s="569" t="s">
        <v>67</v>
      </c>
      <c r="DH200" s="677" t="s">
        <v>67</v>
      </c>
      <c r="DI200" s="569" t="s">
        <v>67</v>
      </c>
      <c r="DJ200" s="570" t="s">
        <v>67</v>
      </c>
    </row>
    <row r="201" spans="1:114" s="2" customFormat="1" x14ac:dyDescent="0.25">
      <c r="A201" s="585" t="s">
        <v>550</v>
      </c>
      <c r="B201" s="497" t="s">
        <v>474</v>
      </c>
      <c r="C201" s="573" t="s">
        <v>199</v>
      </c>
      <c r="D201" s="566">
        <v>166</v>
      </c>
      <c r="E201" s="567">
        <v>166</v>
      </c>
      <c r="F201" s="567">
        <v>84</v>
      </c>
      <c r="G201" s="567">
        <v>36</v>
      </c>
      <c r="H201" s="568">
        <v>35</v>
      </c>
      <c r="I201" s="569">
        <f t="shared" si="214"/>
        <v>0.21686746987951808</v>
      </c>
      <c r="J201" s="570">
        <f t="shared" si="215"/>
        <v>0.42857142857142855</v>
      </c>
      <c r="K201" s="566">
        <v>142</v>
      </c>
      <c r="L201" s="567">
        <v>142</v>
      </c>
      <c r="M201" s="567">
        <v>84</v>
      </c>
      <c r="N201" s="567">
        <v>72</v>
      </c>
      <c r="O201" s="568">
        <v>60</v>
      </c>
      <c r="P201" s="569">
        <f t="shared" si="278"/>
        <v>0.50704225352112675</v>
      </c>
      <c r="Q201" s="570">
        <f t="shared" si="279"/>
        <v>0.8571428571428571</v>
      </c>
      <c r="R201" s="566">
        <v>94</v>
      </c>
      <c r="S201" s="567">
        <v>94</v>
      </c>
      <c r="T201" s="567">
        <v>59</v>
      </c>
      <c r="U201" s="567">
        <v>54</v>
      </c>
      <c r="V201" s="568">
        <v>50</v>
      </c>
      <c r="W201" s="569">
        <f t="shared" si="212"/>
        <v>0.57446808510638303</v>
      </c>
      <c r="X201" s="570">
        <f t="shared" si="213"/>
        <v>0.9152542372881356</v>
      </c>
      <c r="Y201" s="566">
        <v>112</v>
      </c>
      <c r="Z201" s="567">
        <v>109</v>
      </c>
      <c r="AA201" s="567">
        <v>66</v>
      </c>
      <c r="AB201" s="567">
        <v>64</v>
      </c>
      <c r="AC201" s="568">
        <v>58</v>
      </c>
      <c r="AD201" s="569">
        <f t="shared" si="280"/>
        <v>0.58715596330275233</v>
      </c>
      <c r="AE201" s="570">
        <f t="shared" si="281"/>
        <v>0.96969696969696972</v>
      </c>
      <c r="AF201" s="566">
        <v>90</v>
      </c>
      <c r="AG201" s="567">
        <v>89</v>
      </c>
      <c r="AH201" s="567">
        <v>55</v>
      </c>
      <c r="AI201" s="567">
        <v>49</v>
      </c>
      <c r="AJ201" s="568">
        <v>40</v>
      </c>
      <c r="AK201" s="569">
        <f t="shared" si="282"/>
        <v>0.550561797752809</v>
      </c>
      <c r="AL201" s="570">
        <f t="shared" si="283"/>
        <v>0.89090909090909087</v>
      </c>
      <c r="AM201" s="566">
        <v>71</v>
      </c>
      <c r="AN201" s="567">
        <v>71</v>
      </c>
      <c r="AO201" s="567">
        <v>47</v>
      </c>
      <c r="AP201" s="567">
        <v>47</v>
      </c>
      <c r="AQ201" s="568">
        <v>38</v>
      </c>
      <c r="AR201" s="569">
        <f t="shared" si="284"/>
        <v>0.6619718309859155</v>
      </c>
      <c r="AS201" s="570">
        <f t="shared" si="285"/>
        <v>1</v>
      </c>
      <c r="AT201" s="566" t="s">
        <v>67</v>
      </c>
      <c r="AU201" s="567" t="s">
        <v>67</v>
      </c>
      <c r="AV201" s="567" t="s">
        <v>67</v>
      </c>
      <c r="AW201" s="567" t="s">
        <v>67</v>
      </c>
      <c r="AX201" s="568" t="s">
        <v>67</v>
      </c>
      <c r="AY201" s="569" t="s">
        <v>67</v>
      </c>
      <c r="AZ201" s="570" t="s">
        <v>67</v>
      </c>
      <c r="BA201" s="566" t="s">
        <v>67</v>
      </c>
      <c r="BB201" s="567" t="s">
        <v>67</v>
      </c>
      <c r="BC201" s="567" t="s">
        <v>67</v>
      </c>
      <c r="BD201" s="567" t="s">
        <v>67</v>
      </c>
      <c r="BE201" s="568" t="s">
        <v>67</v>
      </c>
      <c r="BF201" s="569" t="s">
        <v>67</v>
      </c>
      <c r="BG201" s="570" t="s">
        <v>67</v>
      </c>
      <c r="BH201" s="566" t="s">
        <v>67</v>
      </c>
      <c r="BI201" s="567" t="s">
        <v>67</v>
      </c>
      <c r="BJ201" s="567" t="s">
        <v>67</v>
      </c>
      <c r="BK201" s="567" t="s">
        <v>67</v>
      </c>
      <c r="BL201" s="568" t="s">
        <v>67</v>
      </c>
      <c r="BM201" s="569" t="s">
        <v>67</v>
      </c>
      <c r="BN201" s="570" t="s">
        <v>67</v>
      </c>
      <c r="BO201" s="566" t="s">
        <v>67</v>
      </c>
      <c r="BP201" s="567" t="s">
        <v>67</v>
      </c>
      <c r="BQ201" s="567" t="s">
        <v>67</v>
      </c>
      <c r="BR201" s="567" t="s">
        <v>67</v>
      </c>
      <c r="BS201" s="568" t="s">
        <v>67</v>
      </c>
      <c r="BT201" s="569" t="s">
        <v>67</v>
      </c>
      <c r="BU201" s="570" t="s">
        <v>67</v>
      </c>
      <c r="BV201" s="566" t="s">
        <v>67</v>
      </c>
      <c r="BW201" s="567" t="s">
        <v>67</v>
      </c>
      <c r="BX201" s="567" t="s">
        <v>67</v>
      </c>
      <c r="BY201" s="567" t="s">
        <v>67</v>
      </c>
      <c r="BZ201" s="568" t="s">
        <v>67</v>
      </c>
      <c r="CA201" s="569" t="s">
        <v>67</v>
      </c>
      <c r="CB201" s="570" t="s">
        <v>67</v>
      </c>
      <c r="CC201" s="566" t="s">
        <v>67</v>
      </c>
      <c r="CD201" s="567" t="s">
        <v>67</v>
      </c>
      <c r="CE201" s="567" t="s">
        <v>67</v>
      </c>
      <c r="CF201" s="567" t="s">
        <v>67</v>
      </c>
      <c r="CG201" s="568" t="s">
        <v>67</v>
      </c>
      <c r="CH201" s="569" t="s">
        <v>67</v>
      </c>
      <c r="CI201" s="570" t="s">
        <v>67</v>
      </c>
      <c r="CJ201" s="566" t="s">
        <v>67</v>
      </c>
      <c r="CK201" s="567" t="s">
        <v>67</v>
      </c>
      <c r="CL201" s="567" t="s">
        <v>67</v>
      </c>
      <c r="CM201" s="567" t="s">
        <v>67</v>
      </c>
      <c r="CN201" s="568" t="s">
        <v>67</v>
      </c>
      <c r="CO201" s="569" t="s">
        <v>67</v>
      </c>
      <c r="CP201" s="677" t="s">
        <v>67</v>
      </c>
      <c r="CQ201" s="569" t="s">
        <v>67</v>
      </c>
      <c r="CR201" s="570" t="s">
        <v>67</v>
      </c>
      <c r="CS201" s="566" t="s">
        <v>67</v>
      </c>
      <c r="CT201" s="567" t="s">
        <v>67</v>
      </c>
      <c r="CU201" s="567" t="s">
        <v>67</v>
      </c>
      <c r="CV201" s="567" t="s">
        <v>67</v>
      </c>
      <c r="CW201" s="568" t="s">
        <v>67</v>
      </c>
      <c r="CX201" s="569" t="s">
        <v>67</v>
      </c>
      <c r="CY201" s="677" t="s">
        <v>67</v>
      </c>
      <c r="CZ201" s="569" t="s">
        <v>67</v>
      </c>
      <c r="DA201" s="570" t="s">
        <v>67</v>
      </c>
      <c r="DB201" s="566" t="s">
        <v>67</v>
      </c>
      <c r="DC201" s="567" t="s">
        <v>67</v>
      </c>
      <c r="DD201" s="567" t="s">
        <v>67</v>
      </c>
      <c r="DE201" s="567" t="s">
        <v>67</v>
      </c>
      <c r="DF201" s="568" t="s">
        <v>67</v>
      </c>
      <c r="DG201" s="569" t="s">
        <v>67</v>
      </c>
      <c r="DH201" s="677" t="s">
        <v>67</v>
      </c>
      <c r="DI201" s="569" t="s">
        <v>67</v>
      </c>
      <c r="DJ201" s="570" t="s">
        <v>67</v>
      </c>
    </row>
    <row r="202" spans="1:114" s="2" customFormat="1" ht="25.5" x14ac:dyDescent="0.25">
      <c r="A202" s="585" t="s">
        <v>475</v>
      </c>
      <c r="B202" s="497" t="s">
        <v>476</v>
      </c>
      <c r="C202" s="573" t="s">
        <v>199</v>
      </c>
      <c r="D202" s="566">
        <v>691</v>
      </c>
      <c r="E202" s="567">
        <v>667</v>
      </c>
      <c r="F202" s="567">
        <v>667</v>
      </c>
      <c r="G202" s="567">
        <v>667</v>
      </c>
      <c r="H202" s="568">
        <v>667</v>
      </c>
      <c r="I202" s="569">
        <f t="shared" si="214"/>
        <v>1</v>
      </c>
      <c r="J202" s="570">
        <f t="shared" si="215"/>
        <v>1</v>
      </c>
      <c r="K202" s="566">
        <v>888</v>
      </c>
      <c r="L202" s="567">
        <v>880</v>
      </c>
      <c r="M202" s="567">
        <v>880</v>
      </c>
      <c r="N202" s="567">
        <v>880</v>
      </c>
      <c r="O202" s="568">
        <v>590</v>
      </c>
      <c r="P202" s="569">
        <f t="shared" si="278"/>
        <v>1</v>
      </c>
      <c r="Q202" s="570">
        <f t="shared" si="279"/>
        <v>1</v>
      </c>
      <c r="R202" s="566">
        <v>513</v>
      </c>
      <c r="S202" s="567">
        <v>513</v>
      </c>
      <c r="T202" s="567">
        <v>513</v>
      </c>
      <c r="U202" s="567">
        <v>513</v>
      </c>
      <c r="V202" s="568">
        <v>513</v>
      </c>
      <c r="W202" s="569">
        <f t="shared" si="212"/>
        <v>1</v>
      </c>
      <c r="X202" s="570">
        <f t="shared" si="213"/>
        <v>1</v>
      </c>
      <c r="Y202" s="566">
        <v>396</v>
      </c>
      <c r="Z202" s="567">
        <v>392</v>
      </c>
      <c r="AA202" s="567">
        <v>392</v>
      </c>
      <c r="AB202" s="567">
        <v>392</v>
      </c>
      <c r="AC202" s="568">
        <v>392</v>
      </c>
      <c r="AD202" s="569">
        <f t="shared" si="280"/>
        <v>1</v>
      </c>
      <c r="AE202" s="570">
        <f t="shared" si="281"/>
        <v>1</v>
      </c>
      <c r="AF202" s="566">
        <v>520</v>
      </c>
      <c r="AG202" s="567">
        <v>519</v>
      </c>
      <c r="AH202" s="567">
        <v>519</v>
      </c>
      <c r="AI202" s="567">
        <v>519</v>
      </c>
      <c r="AJ202" s="568">
        <v>519</v>
      </c>
      <c r="AK202" s="569">
        <f t="shared" si="282"/>
        <v>1</v>
      </c>
      <c r="AL202" s="570">
        <f t="shared" si="283"/>
        <v>1</v>
      </c>
      <c r="AM202" s="566">
        <v>378</v>
      </c>
      <c r="AN202" s="567">
        <v>378</v>
      </c>
      <c r="AO202" s="567">
        <v>378</v>
      </c>
      <c r="AP202" s="567">
        <v>378</v>
      </c>
      <c r="AQ202" s="568">
        <v>378</v>
      </c>
      <c r="AR202" s="569">
        <f t="shared" si="284"/>
        <v>1</v>
      </c>
      <c r="AS202" s="570">
        <f t="shared" si="285"/>
        <v>1</v>
      </c>
      <c r="AT202" s="566">
        <v>358</v>
      </c>
      <c r="AU202" s="567">
        <v>356</v>
      </c>
      <c r="AV202" s="567">
        <v>356</v>
      </c>
      <c r="AW202" s="567">
        <v>356</v>
      </c>
      <c r="AX202" s="568">
        <v>356</v>
      </c>
      <c r="AY202" s="569">
        <f t="shared" ref="AY202" si="314">AW202/AU202</f>
        <v>1</v>
      </c>
      <c r="AZ202" s="570">
        <f t="shared" ref="AZ202" si="315">AW202/AV202</f>
        <v>1</v>
      </c>
      <c r="BA202" s="566" t="s">
        <v>67</v>
      </c>
      <c r="BB202" s="567" t="s">
        <v>67</v>
      </c>
      <c r="BC202" s="567" t="s">
        <v>67</v>
      </c>
      <c r="BD202" s="567" t="s">
        <v>67</v>
      </c>
      <c r="BE202" s="568" t="s">
        <v>67</v>
      </c>
      <c r="BF202" s="569" t="s">
        <v>67</v>
      </c>
      <c r="BG202" s="570" t="s">
        <v>67</v>
      </c>
      <c r="BH202" s="566" t="s">
        <v>67</v>
      </c>
      <c r="BI202" s="567" t="s">
        <v>67</v>
      </c>
      <c r="BJ202" s="567" t="s">
        <v>67</v>
      </c>
      <c r="BK202" s="567" t="s">
        <v>67</v>
      </c>
      <c r="BL202" s="568" t="s">
        <v>67</v>
      </c>
      <c r="BM202" s="569" t="s">
        <v>67</v>
      </c>
      <c r="BN202" s="570" t="s">
        <v>67</v>
      </c>
      <c r="BO202" s="566" t="s">
        <v>67</v>
      </c>
      <c r="BP202" s="567" t="s">
        <v>67</v>
      </c>
      <c r="BQ202" s="567" t="s">
        <v>67</v>
      </c>
      <c r="BR202" s="567" t="s">
        <v>67</v>
      </c>
      <c r="BS202" s="568" t="s">
        <v>67</v>
      </c>
      <c r="BT202" s="569" t="s">
        <v>67</v>
      </c>
      <c r="BU202" s="570" t="s">
        <v>67</v>
      </c>
      <c r="BV202" s="566" t="s">
        <v>67</v>
      </c>
      <c r="BW202" s="567" t="s">
        <v>67</v>
      </c>
      <c r="BX202" s="567" t="s">
        <v>67</v>
      </c>
      <c r="BY202" s="567" t="s">
        <v>67</v>
      </c>
      <c r="BZ202" s="568" t="s">
        <v>67</v>
      </c>
      <c r="CA202" s="569" t="s">
        <v>67</v>
      </c>
      <c r="CB202" s="570" t="s">
        <v>67</v>
      </c>
      <c r="CC202" s="566" t="s">
        <v>67</v>
      </c>
      <c r="CD202" s="567" t="s">
        <v>67</v>
      </c>
      <c r="CE202" s="567" t="s">
        <v>67</v>
      </c>
      <c r="CF202" s="567" t="s">
        <v>67</v>
      </c>
      <c r="CG202" s="568" t="s">
        <v>67</v>
      </c>
      <c r="CH202" s="569" t="s">
        <v>67</v>
      </c>
      <c r="CI202" s="570" t="s">
        <v>67</v>
      </c>
      <c r="CJ202" s="566" t="s">
        <v>67</v>
      </c>
      <c r="CK202" s="567" t="s">
        <v>67</v>
      </c>
      <c r="CL202" s="567" t="s">
        <v>67</v>
      </c>
      <c r="CM202" s="567" t="s">
        <v>67</v>
      </c>
      <c r="CN202" s="568" t="s">
        <v>67</v>
      </c>
      <c r="CO202" s="569" t="s">
        <v>67</v>
      </c>
      <c r="CP202" s="677" t="s">
        <v>67</v>
      </c>
      <c r="CQ202" s="569" t="s">
        <v>67</v>
      </c>
      <c r="CR202" s="570" t="s">
        <v>67</v>
      </c>
      <c r="CS202" s="566" t="s">
        <v>67</v>
      </c>
      <c r="CT202" s="567" t="s">
        <v>67</v>
      </c>
      <c r="CU202" s="567" t="s">
        <v>67</v>
      </c>
      <c r="CV202" s="567" t="s">
        <v>67</v>
      </c>
      <c r="CW202" s="568" t="s">
        <v>67</v>
      </c>
      <c r="CX202" s="569" t="s">
        <v>67</v>
      </c>
      <c r="CY202" s="677" t="s">
        <v>67</v>
      </c>
      <c r="CZ202" s="569" t="s">
        <v>67</v>
      </c>
      <c r="DA202" s="570" t="s">
        <v>67</v>
      </c>
      <c r="DB202" s="566" t="s">
        <v>67</v>
      </c>
      <c r="DC202" s="567" t="s">
        <v>67</v>
      </c>
      <c r="DD202" s="567" t="s">
        <v>67</v>
      </c>
      <c r="DE202" s="567" t="s">
        <v>67</v>
      </c>
      <c r="DF202" s="568" t="s">
        <v>67</v>
      </c>
      <c r="DG202" s="569" t="s">
        <v>67</v>
      </c>
      <c r="DH202" s="677" t="s">
        <v>67</v>
      </c>
      <c r="DI202" s="569" t="s">
        <v>67</v>
      </c>
      <c r="DJ202" s="570" t="s">
        <v>67</v>
      </c>
    </row>
    <row r="203" spans="1:114" s="2" customFormat="1" ht="38.25" x14ac:dyDescent="0.25">
      <c r="A203" s="585" t="s">
        <v>477</v>
      </c>
      <c r="B203" s="497" t="s">
        <v>478</v>
      </c>
      <c r="C203" s="573" t="s">
        <v>199</v>
      </c>
      <c r="D203" s="566" t="s">
        <v>21</v>
      </c>
      <c r="E203" s="567" t="s">
        <v>21</v>
      </c>
      <c r="F203" s="567" t="s">
        <v>21</v>
      </c>
      <c r="G203" s="567" t="s">
        <v>21</v>
      </c>
      <c r="H203" s="568" t="s">
        <v>21</v>
      </c>
      <c r="I203" s="569" t="s">
        <v>67</v>
      </c>
      <c r="J203" s="570" t="s">
        <v>67</v>
      </c>
      <c r="K203" s="566" t="s">
        <v>67</v>
      </c>
      <c r="L203" s="567" t="s">
        <v>67</v>
      </c>
      <c r="M203" s="567" t="s">
        <v>67</v>
      </c>
      <c r="N203" s="567" t="s">
        <v>67</v>
      </c>
      <c r="O203" s="568" t="s">
        <v>67</v>
      </c>
      <c r="P203" s="569" t="s">
        <v>67</v>
      </c>
      <c r="Q203" s="570" t="s">
        <v>67</v>
      </c>
      <c r="R203" s="566" t="s">
        <v>67</v>
      </c>
      <c r="S203" s="567" t="s">
        <v>67</v>
      </c>
      <c r="T203" s="567" t="s">
        <v>67</v>
      </c>
      <c r="U203" s="567" t="s">
        <v>67</v>
      </c>
      <c r="V203" s="568" t="s">
        <v>67</v>
      </c>
      <c r="W203" s="569" t="s">
        <v>67</v>
      </c>
      <c r="X203" s="570" t="s">
        <v>67</v>
      </c>
      <c r="Y203" s="566" t="s">
        <v>67</v>
      </c>
      <c r="Z203" s="567" t="s">
        <v>67</v>
      </c>
      <c r="AA203" s="567" t="s">
        <v>67</v>
      </c>
      <c r="AB203" s="567" t="s">
        <v>67</v>
      </c>
      <c r="AC203" s="568" t="s">
        <v>67</v>
      </c>
      <c r="AD203" s="569" t="s">
        <v>67</v>
      </c>
      <c r="AE203" s="570" t="s">
        <v>67</v>
      </c>
      <c r="AF203" s="566" t="s">
        <v>67</v>
      </c>
      <c r="AG203" s="567" t="s">
        <v>67</v>
      </c>
      <c r="AH203" s="567" t="s">
        <v>67</v>
      </c>
      <c r="AI203" s="567" t="s">
        <v>67</v>
      </c>
      <c r="AJ203" s="568" t="s">
        <v>67</v>
      </c>
      <c r="AK203" s="569" t="s">
        <v>67</v>
      </c>
      <c r="AL203" s="570" t="s">
        <v>67</v>
      </c>
      <c r="AM203" s="566" t="s">
        <v>67</v>
      </c>
      <c r="AN203" s="567" t="s">
        <v>67</v>
      </c>
      <c r="AO203" s="567" t="s">
        <v>67</v>
      </c>
      <c r="AP203" s="567" t="s">
        <v>67</v>
      </c>
      <c r="AQ203" s="568" t="s">
        <v>67</v>
      </c>
      <c r="AR203" s="569" t="s">
        <v>67</v>
      </c>
      <c r="AS203" s="570" t="s">
        <v>67</v>
      </c>
      <c r="AT203" s="566" t="s">
        <v>67</v>
      </c>
      <c r="AU203" s="567" t="s">
        <v>67</v>
      </c>
      <c r="AV203" s="567" t="s">
        <v>67</v>
      </c>
      <c r="AW203" s="567" t="s">
        <v>67</v>
      </c>
      <c r="AX203" s="568" t="s">
        <v>67</v>
      </c>
      <c r="AY203" s="569" t="s">
        <v>67</v>
      </c>
      <c r="AZ203" s="570" t="s">
        <v>67</v>
      </c>
      <c r="BA203" s="566" t="s">
        <v>67</v>
      </c>
      <c r="BB203" s="567" t="s">
        <v>67</v>
      </c>
      <c r="BC203" s="567" t="s">
        <v>67</v>
      </c>
      <c r="BD203" s="567" t="s">
        <v>67</v>
      </c>
      <c r="BE203" s="568" t="s">
        <v>67</v>
      </c>
      <c r="BF203" s="569" t="s">
        <v>67</v>
      </c>
      <c r="BG203" s="570" t="s">
        <v>67</v>
      </c>
      <c r="BH203" s="566" t="s">
        <v>67</v>
      </c>
      <c r="BI203" s="567" t="s">
        <v>67</v>
      </c>
      <c r="BJ203" s="567" t="s">
        <v>67</v>
      </c>
      <c r="BK203" s="567" t="s">
        <v>67</v>
      </c>
      <c r="BL203" s="568" t="s">
        <v>67</v>
      </c>
      <c r="BM203" s="569" t="s">
        <v>67</v>
      </c>
      <c r="BN203" s="570" t="s">
        <v>67</v>
      </c>
      <c r="BO203" s="566" t="s">
        <v>67</v>
      </c>
      <c r="BP203" s="567" t="s">
        <v>67</v>
      </c>
      <c r="BQ203" s="567" t="s">
        <v>67</v>
      </c>
      <c r="BR203" s="567" t="s">
        <v>67</v>
      </c>
      <c r="BS203" s="568" t="s">
        <v>67</v>
      </c>
      <c r="BT203" s="569" t="s">
        <v>67</v>
      </c>
      <c r="BU203" s="570" t="s">
        <v>67</v>
      </c>
      <c r="BV203" s="566" t="s">
        <v>67</v>
      </c>
      <c r="BW203" s="567" t="s">
        <v>67</v>
      </c>
      <c r="BX203" s="567" t="s">
        <v>67</v>
      </c>
      <c r="BY203" s="567" t="s">
        <v>67</v>
      </c>
      <c r="BZ203" s="568" t="s">
        <v>67</v>
      </c>
      <c r="CA203" s="569" t="s">
        <v>67</v>
      </c>
      <c r="CB203" s="570" t="s">
        <v>67</v>
      </c>
      <c r="CC203" s="566" t="s">
        <v>67</v>
      </c>
      <c r="CD203" s="567" t="s">
        <v>67</v>
      </c>
      <c r="CE203" s="567" t="s">
        <v>67</v>
      </c>
      <c r="CF203" s="567" t="s">
        <v>67</v>
      </c>
      <c r="CG203" s="568" t="s">
        <v>67</v>
      </c>
      <c r="CH203" s="569" t="s">
        <v>67</v>
      </c>
      <c r="CI203" s="570" t="s">
        <v>67</v>
      </c>
      <c r="CJ203" s="566" t="s">
        <v>67</v>
      </c>
      <c r="CK203" s="567" t="s">
        <v>67</v>
      </c>
      <c r="CL203" s="567" t="s">
        <v>67</v>
      </c>
      <c r="CM203" s="567" t="s">
        <v>67</v>
      </c>
      <c r="CN203" s="568" t="s">
        <v>67</v>
      </c>
      <c r="CO203" s="569" t="s">
        <v>67</v>
      </c>
      <c r="CP203" s="677" t="s">
        <v>67</v>
      </c>
      <c r="CQ203" s="569" t="s">
        <v>67</v>
      </c>
      <c r="CR203" s="570" t="s">
        <v>67</v>
      </c>
      <c r="CS203" s="566" t="s">
        <v>67</v>
      </c>
      <c r="CT203" s="567" t="s">
        <v>67</v>
      </c>
      <c r="CU203" s="567" t="s">
        <v>67</v>
      </c>
      <c r="CV203" s="567" t="s">
        <v>67</v>
      </c>
      <c r="CW203" s="568" t="s">
        <v>67</v>
      </c>
      <c r="CX203" s="569" t="s">
        <v>67</v>
      </c>
      <c r="CY203" s="677" t="s">
        <v>67</v>
      </c>
      <c r="CZ203" s="569" t="s">
        <v>67</v>
      </c>
      <c r="DA203" s="570" t="s">
        <v>67</v>
      </c>
      <c r="DB203" s="566" t="s">
        <v>67</v>
      </c>
      <c r="DC203" s="567" t="s">
        <v>67</v>
      </c>
      <c r="DD203" s="567" t="s">
        <v>67</v>
      </c>
      <c r="DE203" s="567" t="s">
        <v>67</v>
      </c>
      <c r="DF203" s="568" t="s">
        <v>67</v>
      </c>
      <c r="DG203" s="569" t="s">
        <v>67</v>
      </c>
      <c r="DH203" s="677" t="s">
        <v>67</v>
      </c>
      <c r="DI203" s="569" t="s">
        <v>67</v>
      </c>
      <c r="DJ203" s="570" t="s">
        <v>67</v>
      </c>
    </row>
    <row r="204" spans="1:114" s="2" customFormat="1" ht="25.5" x14ac:dyDescent="0.25">
      <c r="A204" s="585" t="s">
        <v>479</v>
      </c>
      <c r="B204" s="497" t="s">
        <v>480</v>
      </c>
      <c r="C204" s="573" t="s">
        <v>199</v>
      </c>
      <c r="D204" s="566">
        <v>273</v>
      </c>
      <c r="E204" s="567">
        <v>273</v>
      </c>
      <c r="F204" s="567">
        <v>273</v>
      </c>
      <c r="G204" s="567">
        <v>224</v>
      </c>
      <c r="H204" s="568">
        <v>224</v>
      </c>
      <c r="I204" s="569">
        <f t="shared" si="214"/>
        <v>0.82051282051282048</v>
      </c>
      <c r="J204" s="570">
        <f t="shared" si="215"/>
        <v>0.82051282051282048</v>
      </c>
      <c r="K204" s="566">
        <v>154</v>
      </c>
      <c r="L204" s="567">
        <v>153</v>
      </c>
      <c r="M204" s="567">
        <v>153</v>
      </c>
      <c r="N204" s="567">
        <v>124</v>
      </c>
      <c r="O204" s="568">
        <v>124</v>
      </c>
      <c r="P204" s="569">
        <f>N204/L204</f>
        <v>0.81045751633986929</v>
      </c>
      <c r="Q204" s="570">
        <f>N204/M204</f>
        <v>0.81045751633986929</v>
      </c>
      <c r="R204" s="566">
        <v>115</v>
      </c>
      <c r="S204" s="567">
        <v>111</v>
      </c>
      <c r="T204" s="567">
        <v>111</v>
      </c>
      <c r="U204" s="567">
        <v>87</v>
      </c>
      <c r="V204" s="568">
        <v>87</v>
      </c>
      <c r="W204" s="569">
        <f t="shared" ref="W204:W242" si="316">U204/S204</f>
        <v>0.78378378378378377</v>
      </c>
      <c r="X204" s="570">
        <f t="shared" ref="X204:X242" si="317">U204/T204</f>
        <v>0.78378378378378377</v>
      </c>
      <c r="Y204" s="566">
        <v>81</v>
      </c>
      <c r="Z204" s="567">
        <v>79</v>
      </c>
      <c r="AA204" s="567">
        <v>79</v>
      </c>
      <c r="AB204" s="567">
        <v>71</v>
      </c>
      <c r="AC204" s="568">
        <v>71</v>
      </c>
      <c r="AD204" s="569">
        <f>AB204/Z204</f>
        <v>0.89873417721518989</v>
      </c>
      <c r="AE204" s="570">
        <f>AB204/AA204</f>
        <v>0.89873417721518989</v>
      </c>
      <c r="AF204" s="566">
        <v>56</v>
      </c>
      <c r="AG204" s="567">
        <v>56</v>
      </c>
      <c r="AH204" s="567">
        <v>56</v>
      </c>
      <c r="AI204" s="567">
        <v>47</v>
      </c>
      <c r="AJ204" s="568">
        <v>47</v>
      </c>
      <c r="AK204" s="569">
        <f>AI204/AG204</f>
        <v>0.8392857142857143</v>
      </c>
      <c r="AL204" s="570">
        <f>AI204/AH204</f>
        <v>0.8392857142857143</v>
      </c>
      <c r="AM204" s="566" t="s">
        <v>67</v>
      </c>
      <c r="AN204" s="567" t="s">
        <v>67</v>
      </c>
      <c r="AO204" s="567" t="s">
        <v>67</v>
      </c>
      <c r="AP204" s="567" t="s">
        <v>67</v>
      </c>
      <c r="AQ204" s="568" t="s">
        <v>67</v>
      </c>
      <c r="AR204" s="569" t="s">
        <v>67</v>
      </c>
      <c r="AS204" s="570" t="s">
        <v>67</v>
      </c>
      <c r="AT204" s="566" t="s">
        <v>67</v>
      </c>
      <c r="AU204" s="567" t="s">
        <v>67</v>
      </c>
      <c r="AV204" s="567" t="s">
        <v>67</v>
      </c>
      <c r="AW204" s="567" t="s">
        <v>67</v>
      </c>
      <c r="AX204" s="568" t="s">
        <v>67</v>
      </c>
      <c r="AY204" s="569" t="s">
        <v>67</v>
      </c>
      <c r="AZ204" s="570" t="s">
        <v>67</v>
      </c>
      <c r="BA204" s="566" t="s">
        <v>67</v>
      </c>
      <c r="BB204" s="567" t="s">
        <v>67</v>
      </c>
      <c r="BC204" s="567" t="s">
        <v>67</v>
      </c>
      <c r="BD204" s="567" t="s">
        <v>67</v>
      </c>
      <c r="BE204" s="568" t="s">
        <v>67</v>
      </c>
      <c r="BF204" s="569" t="s">
        <v>67</v>
      </c>
      <c r="BG204" s="570" t="s">
        <v>67</v>
      </c>
      <c r="BH204" s="566" t="s">
        <v>67</v>
      </c>
      <c r="BI204" s="567" t="s">
        <v>67</v>
      </c>
      <c r="BJ204" s="567" t="s">
        <v>67</v>
      </c>
      <c r="BK204" s="567" t="s">
        <v>67</v>
      </c>
      <c r="BL204" s="568" t="s">
        <v>67</v>
      </c>
      <c r="BM204" s="569" t="s">
        <v>67</v>
      </c>
      <c r="BN204" s="570" t="s">
        <v>67</v>
      </c>
      <c r="BO204" s="566" t="s">
        <v>67</v>
      </c>
      <c r="BP204" s="567" t="s">
        <v>67</v>
      </c>
      <c r="BQ204" s="567" t="s">
        <v>67</v>
      </c>
      <c r="BR204" s="567" t="s">
        <v>67</v>
      </c>
      <c r="BS204" s="568" t="s">
        <v>67</v>
      </c>
      <c r="BT204" s="569" t="s">
        <v>67</v>
      </c>
      <c r="BU204" s="570" t="s">
        <v>67</v>
      </c>
      <c r="BV204" s="566" t="s">
        <v>67</v>
      </c>
      <c r="BW204" s="567" t="s">
        <v>67</v>
      </c>
      <c r="BX204" s="567" t="s">
        <v>67</v>
      </c>
      <c r="BY204" s="567" t="s">
        <v>67</v>
      </c>
      <c r="BZ204" s="568" t="s">
        <v>67</v>
      </c>
      <c r="CA204" s="569" t="s">
        <v>67</v>
      </c>
      <c r="CB204" s="570" t="s">
        <v>67</v>
      </c>
      <c r="CC204" s="566" t="s">
        <v>67</v>
      </c>
      <c r="CD204" s="567" t="s">
        <v>67</v>
      </c>
      <c r="CE204" s="567" t="s">
        <v>67</v>
      </c>
      <c r="CF204" s="567" t="s">
        <v>67</v>
      </c>
      <c r="CG204" s="568" t="s">
        <v>67</v>
      </c>
      <c r="CH204" s="569" t="s">
        <v>67</v>
      </c>
      <c r="CI204" s="570" t="s">
        <v>67</v>
      </c>
      <c r="CJ204" s="566" t="s">
        <v>67</v>
      </c>
      <c r="CK204" s="567" t="s">
        <v>67</v>
      </c>
      <c r="CL204" s="567" t="s">
        <v>67</v>
      </c>
      <c r="CM204" s="567" t="s">
        <v>67</v>
      </c>
      <c r="CN204" s="568" t="s">
        <v>67</v>
      </c>
      <c r="CO204" s="569" t="s">
        <v>67</v>
      </c>
      <c r="CP204" s="677" t="s">
        <v>67</v>
      </c>
      <c r="CQ204" s="569" t="s">
        <v>67</v>
      </c>
      <c r="CR204" s="570" t="s">
        <v>67</v>
      </c>
      <c r="CS204" s="566" t="s">
        <v>67</v>
      </c>
      <c r="CT204" s="567" t="s">
        <v>67</v>
      </c>
      <c r="CU204" s="567" t="s">
        <v>67</v>
      </c>
      <c r="CV204" s="567" t="s">
        <v>67</v>
      </c>
      <c r="CW204" s="568" t="s">
        <v>67</v>
      </c>
      <c r="CX204" s="569" t="s">
        <v>67</v>
      </c>
      <c r="CY204" s="677" t="s">
        <v>67</v>
      </c>
      <c r="CZ204" s="569" t="s">
        <v>67</v>
      </c>
      <c r="DA204" s="570" t="s">
        <v>67</v>
      </c>
      <c r="DB204" s="566" t="s">
        <v>67</v>
      </c>
      <c r="DC204" s="567" t="s">
        <v>67</v>
      </c>
      <c r="DD204" s="567" t="s">
        <v>67</v>
      </c>
      <c r="DE204" s="567" t="s">
        <v>67</v>
      </c>
      <c r="DF204" s="568" t="s">
        <v>67</v>
      </c>
      <c r="DG204" s="569" t="s">
        <v>67</v>
      </c>
      <c r="DH204" s="677" t="s">
        <v>67</v>
      </c>
      <c r="DI204" s="569" t="s">
        <v>67</v>
      </c>
      <c r="DJ204" s="570" t="s">
        <v>67</v>
      </c>
    </row>
    <row r="205" spans="1:114" s="2" customFormat="1" ht="25.5" x14ac:dyDescent="0.25">
      <c r="A205" s="585" t="s">
        <v>481</v>
      </c>
      <c r="B205" s="497" t="s">
        <v>482</v>
      </c>
      <c r="C205" s="573" t="s">
        <v>199</v>
      </c>
      <c r="D205" s="566">
        <v>1018</v>
      </c>
      <c r="E205" s="567">
        <v>1009</v>
      </c>
      <c r="F205" s="567">
        <v>1009</v>
      </c>
      <c r="G205" s="567">
        <v>1004</v>
      </c>
      <c r="H205" s="568">
        <v>1004</v>
      </c>
      <c r="I205" s="569">
        <f t="shared" si="214"/>
        <v>0.99504459861248762</v>
      </c>
      <c r="J205" s="570">
        <f t="shared" si="215"/>
        <v>0.99504459861248762</v>
      </c>
      <c r="K205" s="566">
        <v>686</v>
      </c>
      <c r="L205" s="567">
        <v>677</v>
      </c>
      <c r="M205" s="567">
        <v>677</v>
      </c>
      <c r="N205" s="567">
        <v>668</v>
      </c>
      <c r="O205" s="568">
        <v>668</v>
      </c>
      <c r="P205" s="569">
        <f>N205/L205</f>
        <v>0.98670605612998519</v>
      </c>
      <c r="Q205" s="570">
        <f>N205/M205</f>
        <v>0.98670605612998519</v>
      </c>
      <c r="R205" s="566">
        <v>719</v>
      </c>
      <c r="S205" s="567">
        <v>715</v>
      </c>
      <c r="T205" s="567">
        <v>715</v>
      </c>
      <c r="U205" s="567">
        <v>705</v>
      </c>
      <c r="V205" s="568">
        <v>705</v>
      </c>
      <c r="W205" s="569">
        <f t="shared" si="316"/>
        <v>0.98601398601398604</v>
      </c>
      <c r="X205" s="570">
        <f t="shared" si="317"/>
        <v>0.98601398601398604</v>
      </c>
      <c r="Y205" s="566">
        <v>1024</v>
      </c>
      <c r="Z205" s="567">
        <v>1009</v>
      </c>
      <c r="AA205" s="567">
        <v>1009</v>
      </c>
      <c r="AB205" s="567">
        <v>934</v>
      </c>
      <c r="AC205" s="568">
        <v>934</v>
      </c>
      <c r="AD205" s="569">
        <f>AB205/Z205</f>
        <v>0.92566897918731417</v>
      </c>
      <c r="AE205" s="570">
        <f>AB205/AA205</f>
        <v>0.92566897918731417</v>
      </c>
      <c r="AF205" s="566">
        <v>671</v>
      </c>
      <c r="AG205" s="567">
        <v>634</v>
      </c>
      <c r="AH205" s="567">
        <v>548</v>
      </c>
      <c r="AI205" s="567">
        <v>548</v>
      </c>
      <c r="AJ205" s="568">
        <v>449</v>
      </c>
      <c r="AK205" s="569">
        <f>AI205/AG205</f>
        <v>0.86435331230283907</v>
      </c>
      <c r="AL205" s="570">
        <f>AI205/AH205</f>
        <v>1</v>
      </c>
      <c r="AM205" s="566">
        <v>375</v>
      </c>
      <c r="AN205" s="567">
        <v>364</v>
      </c>
      <c r="AO205" s="567">
        <v>311</v>
      </c>
      <c r="AP205" s="567">
        <v>311</v>
      </c>
      <c r="AQ205" s="568">
        <v>239</v>
      </c>
      <c r="AR205" s="569">
        <f>AP205/AN205</f>
        <v>0.85439560439560436</v>
      </c>
      <c r="AS205" s="570">
        <f>AP205/AO205</f>
        <v>1</v>
      </c>
      <c r="AT205" s="566">
        <v>314</v>
      </c>
      <c r="AU205" s="567">
        <v>313</v>
      </c>
      <c r="AV205" s="567">
        <v>294</v>
      </c>
      <c r="AW205" s="567">
        <v>294</v>
      </c>
      <c r="AX205" s="568">
        <v>276</v>
      </c>
      <c r="AY205" s="569">
        <f>AW205/AU205</f>
        <v>0.93929712460063897</v>
      </c>
      <c r="AZ205" s="570">
        <f>AW205/AV205</f>
        <v>1</v>
      </c>
      <c r="BA205" s="566">
        <v>307</v>
      </c>
      <c r="BB205" s="567">
        <v>304</v>
      </c>
      <c r="BC205" s="567">
        <v>298</v>
      </c>
      <c r="BD205" s="567">
        <v>298</v>
      </c>
      <c r="BE205" s="568">
        <v>277</v>
      </c>
      <c r="BF205" s="569">
        <f>BD205/BB205</f>
        <v>0.98026315789473684</v>
      </c>
      <c r="BG205" s="570">
        <f>BD205/BC205</f>
        <v>1</v>
      </c>
      <c r="BH205" s="566" t="s">
        <v>67</v>
      </c>
      <c r="BI205" s="567" t="s">
        <v>67</v>
      </c>
      <c r="BJ205" s="567" t="s">
        <v>67</v>
      </c>
      <c r="BK205" s="567" t="s">
        <v>67</v>
      </c>
      <c r="BL205" s="568" t="s">
        <v>67</v>
      </c>
      <c r="BM205" s="569" t="s">
        <v>67</v>
      </c>
      <c r="BN205" s="570" t="s">
        <v>67</v>
      </c>
      <c r="BO205" s="566" t="s">
        <v>67</v>
      </c>
      <c r="BP205" s="567" t="s">
        <v>67</v>
      </c>
      <c r="BQ205" s="567" t="s">
        <v>67</v>
      </c>
      <c r="BR205" s="567" t="s">
        <v>67</v>
      </c>
      <c r="BS205" s="568" t="s">
        <v>67</v>
      </c>
      <c r="BT205" s="569" t="s">
        <v>67</v>
      </c>
      <c r="BU205" s="570" t="s">
        <v>67</v>
      </c>
      <c r="BV205" s="566" t="s">
        <v>67</v>
      </c>
      <c r="BW205" s="567" t="s">
        <v>67</v>
      </c>
      <c r="BX205" s="567" t="s">
        <v>67</v>
      </c>
      <c r="BY205" s="567" t="s">
        <v>67</v>
      </c>
      <c r="BZ205" s="568" t="s">
        <v>67</v>
      </c>
      <c r="CA205" s="569" t="s">
        <v>67</v>
      </c>
      <c r="CB205" s="570" t="s">
        <v>67</v>
      </c>
      <c r="CC205" s="566" t="s">
        <v>67</v>
      </c>
      <c r="CD205" s="567" t="s">
        <v>67</v>
      </c>
      <c r="CE205" s="567" t="s">
        <v>67</v>
      </c>
      <c r="CF205" s="567" t="s">
        <v>67</v>
      </c>
      <c r="CG205" s="568" t="s">
        <v>67</v>
      </c>
      <c r="CH205" s="569" t="s">
        <v>67</v>
      </c>
      <c r="CI205" s="570" t="s">
        <v>67</v>
      </c>
      <c r="CJ205" s="566" t="s">
        <v>67</v>
      </c>
      <c r="CK205" s="567" t="s">
        <v>67</v>
      </c>
      <c r="CL205" s="567" t="s">
        <v>67</v>
      </c>
      <c r="CM205" s="567" t="s">
        <v>67</v>
      </c>
      <c r="CN205" s="568" t="s">
        <v>67</v>
      </c>
      <c r="CO205" s="569" t="s">
        <v>67</v>
      </c>
      <c r="CP205" s="677" t="s">
        <v>67</v>
      </c>
      <c r="CQ205" s="569" t="s">
        <v>67</v>
      </c>
      <c r="CR205" s="570" t="s">
        <v>67</v>
      </c>
      <c r="CS205" s="566" t="s">
        <v>67</v>
      </c>
      <c r="CT205" s="567" t="s">
        <v>67</v>
      </c>
      <c r="CU205" s="567" t="s">
        <v>67</v>
      </c>
      <c r="CV205" s="567" t="s">
        <v>67</v>
      </c>
      <c r="CW205" s="568" t="s">
        <v>67</v>
      </c>
      <c r="CX205" s="569" t="s">
        <v>67</v>
      </c>
      <c r="CY205" s="677" t="s">
        <v>67</v>
      </c>
      <c r="CZ205" s="569" t="s">
        <v>67</v>
      </c>
      <c r="DA205" s="570" t="s">
        <v>67</v>
      </c>
      <c r="DB205" s="566" t="s">
        <v>67</v>
      </c>
      <c r="DC205" s="567" t="s">
        <v>67</v>
      </c>
      <c r="DD205" s="567" t="s">
        <v>67</v>
      </c>
      <c r="DE205" s="567" t="s">
        <v>67</v>
      </c>
      <c r="DF205" s="568" t="s">
        <v>67</v>
      </c>
      <c r="DG205" s="569" t="s">
        <v>67</v>
      </c>
      <c r="DH205" s="677" t="s">
        <v>67</v>
      </c>
      <c r="DI205" s="569" t="s">
        <v>67</v>
      </c>
      <c r="DJ205" s="570" t="s">
        <v>67</v>
      </c>
    </row>
    <row r="206" spans="1:114" s="2" customFormat="1" ht="25.5" x14ac:dyDescent="0.25">
      <c r="A206" s="585" t="s">
        <v>483</v>
      </c>
      <c r="B206" s="497" t="s">
        <v>484</v>
      </c>
      <c r="C206" s="573" t="s">
        <v>199</v>
      </c>
      <c r="D206" s="566" t="s">
        <v>21</v>
      </c>
      <c r="E206" s="567" t="s">
        <v>21</v>
      </c>
      <c r="F206" s="567" t="s">
        <v>21</v>
      </c>
      <c r="G206" s="567" t="s">
        <v>21</v>
      </c>
      <c r="H206" s="568" t="s">
        <v>21</v>
      </c>
      <c r="I206" s="569" t="s">
        <v>67</v>
      </c>
      <c r="J206" s="570" t="s">
        <v>67</v>
      </c>
      <c r="K206" s="566" t="s">
        <v>21</v>
      </c>
      <c r="L206" s="567" t="s">
        <v>21</v>
      </c>
      <c r="M206" s="567" t="s">
        <v>21</v>
      </c>
      <c r="N206" s="567" t="s">
        <v>21</v>
      </c>
      <c r="O206" s="568" t="s">
        <v>21</v>
      </c>
      <c r="P206" s="569" t="s">
        <v>67</v>
      </c>
      <c r="Q206" s="570" t="s">
        <v>67</v>
      </c>
      <c r="R206" s="566" t="s">
        <v>67</v>
      </c>
      <c r="S206" s="567" t="s">
        <v>67</v>
      </c>
      <c r="T206" s="567" t="s">
        <v>67</v>
      </c>
      <c r="U206" s="567" t="s">
        <v>67</v>
      </c>
      <c r="V206" s="568" t="s">
        <v>67</v>
      </c>
      <c r="W206" s="569" t="s">
        <v>67</v>
      </c>
      <c r="X206" s="570" t="s">
        <v>67</v>
      </c>
      <c r="Y206" s="566" t="s">
        <v>67</v>
      </c>
      <c r="Z206" s="567" t="s">
        <v>67</v>
      </c>
      <c r="AA206" s="567" t="s">
        <v>67</v>
      </c>
      <c r="AB206" s="567" t="s">
        <v>67</v>
      </c>
      <c r="AC206" s="568" t="s">
        <v>67</v>
      </c>
      <c r="AD206" s="569" t="s">
        <v>67</v>
      </c>
      <c r="AE206" s="570" t="s">
        <v>67</v>
      </c>
      <c r="AF206" s="566" t="s">
        <v>67</v>
      </c>
      <c r="AG206" s="567" t="s">
        <v>67</v>
      </c>
      <c r="AH206" s="567" t="s">
        <v>67</v>
      </c>
      <c r="AI206" s="567" t="s">
        <v>67</v>
      </c>
      <c r="AJ206" s="568" t="s">
        <v>67</v>
      </c>
      <c r="AK206" s="569" t="s">
        <v>67</v>
      </c>
      <c r="AL206" s="570" t="s">
        <v>67</v>
      </c>
      <c r="AM206" s="566" t="s">
        <v>67</v>
      </c>
      <c r="AN206" s="567" t="s">
        <v>67</v>
      </c>
      <c r="AO206" s="567" t="s">
        <v>67</v>
      </c>
      <c r="AP206" s="567" t="s">
        <v>67</v>
      </c>
      <c r="AQ206" s="568" t="s">
        <v>67</v>
      </c>
      <c r="AR206" s="569" t="s">
        <v>67</v>
      </c>
      <c r="AS206" s="570" t="s">
        <v>67</v>
      </c>
      <c r="AT206" s="566" t="s">
        <v>67</v>
      </c>
      <c r="AU206" s="567" t="s">
        <v>67</v>
      </c>
      <c r="AV206" s="567" t="s">
        <v>67</v>
      </c>
      <c r="AW206" s="567" t="s">
        <v>67</v>
      </c>
      <c r="AX206" s="568" t="s">
        <v>67</v>
      </c>
      <c r="AY206" s="569" t="s">
        <v>67</v>
      </c>
      <c r="AZ206" s="570" t="s">
        <v>67</v>
      </c>
      <c r="BA206" s="566" t="s">
        <v>67</v>
      </c>
      <c r="BB206" s="567" t="s">
        <v>67</v>
      </c>
      <c r="BC206" s="567" t="s">
        <v>67</v>
      </c>
      <c r="BD206" s="567" t="s">
        <v>67</v>
      </c>
      <c r="BE206" s="568" t="s">
        <v>67</v>
      </c>
      <c r="BF206" s="569" t="s">
        <v>67</v>
      </c>
      <c r="BG206" s="570" t="s">
        <v>67</v>
      </c>
      <c r="BH206" s="566" t="s">
        <v>67</v>
      </c>
      <c r="BI206" s="567" t="s">
        <v>67</v>
      </c>
      <c r="BJ206" s="567" t="s">
        <v>67</v>
      </c>
      <c r="BK206" s="567" t="s">
        <v>67</v>
      </c>
      <c r="BL206" s="568" t="s">
        <v>67</v>
      </c>
      <c r="BM206" s="569" t="s">
        <v>67</v>
      </c>
      <c r="BN206" s="570" t="s">
        <v>67</v>
      </c>
      <c r="BO206" s="566" t="s">
        <v>67</v>
      </c>
      <c r="BP206" s="567" t="s">
        <v>67</v>
      </c>
      <c r="BQ206" s="567" t="s">
        <v>67</v>
      </c>
      <c r="BR206" s="567" t="s">
        <v>67</v>
      </c>
      <c r="BS206" s="568" t="s">
        <v>67</v>
      </c>
      <c r="BT206" s="569" t="s">
        <v>67</v>
      </c>
      <c r="BU206" s="570" t="s">
        <v>67</v>
      </c>
      <c r="BV206" s="566" t="s">
        <v>67</v>
      </c>
      <c r="BW206" s="567" t="s">
        <v>67</v>
      </c>
      <c r="BX206" s="567" t="s">
        <v>67</v>
      </c>
      <c r="BY206" s="567" t="s">
        <v>67</v>
      </c>
      <c r="BZ206" s="568" t="s">
        <v>67</v>
      </c>
      <c r="CA206" s="569" t="s">
        <v>67</v>
      </c>
      <c r="CB206" s="570" t="s">
        <v>67</v>
      </c>
      <c r="CC206" s="566" t="s">
        <v>67</v>
      </c>
      <c r="CD206" s="567" t="s">
        <v>67</v>
      </c>
      <c r="CE206" s="567" t="s">
        <v>67</v>
      </c>
      <c r="CF206" s="567" t="s">
        <v>67</v>
      </c>
      <c r="CG206" s="568" t="s">
        <v>67</v>
      </c>
      <c r="CH206" s="569" t="s">
        <v>67</v>
      </c>
      <c r="CI206" s="570" t="s">
        <v>67</v>
      </c>
      <c r="CJ206" s="566" t="s">
        <v>67</v>
      </c>
      <c r="CK206" s="567" t="s">
        <v>67</v>
      </c>
      <c r="CL206" s="567" t="s">
        <v>67</v>
      </c>
      <c r="CM206" s="567" t="s">
        <v>67</v>
      </c>
      <c r="CN206" s="568" t="s">
        <v>67</v>
      </c>
      <c r="CO206" s="569" t="s">
        <v>67</v>
      </c>
      <c r="CP206" s="677" t="s">
        <v>67</v>
      </c>
      <c r="CQ206" s="569" t="s">
        <v>67</v>
      </c>
      <c r="CR206" s="570" t="s">
        <v>67</v>
      </c>
      <c r="CS206" s="566" t="s">
        <v>67</v>
      </c>
      <c r="CT206" s="567" t="s">
        <v>67</v>
      </c>
      <c r="CU206" s="567" t="s">
        <v>67</v>
      </c>
      <c r="CV206" s="567" t="s">
        <v>67</v>
      </c>
      <c r="CW206" s="568" t="s">
        <v>67</v>
      </c>
      <c r="CX206" s="569" t="s">
        <v>67</v>
      </c>
      <c r="CY206" s="677" t="s">
        <v>67</v>
      </c>
      <c r="CZ206" s="569" t="s">
        <v>67</v>
      </c>
      <c r="DA206" s="570" t="s">
        <v>67</v>
      </c>
      <c r="DB206" s="566" t="s">
        <v>67</v>
      </c>
      <c r="DC206" s="567" t="s">
        <v>67</v>
      </c>
      <c r="DD206" s="567" t="s">
        <v>67</v>
      </c>
      <c r="DE206" s="567" t="s">
        <v>67</v>
      </c>
      <c r="DF206" s="568" t="s">
        <v>67</v>
      </c>
      <c r="DG206" s="569" t="s">
        <v>67</v>
      </c>
      <c r="DH206" s="677" t="s">
        <v>67</v>
      </c>
      <c r="DI206" s="569" t="s">
        <v>67</v>
      </c>
      <c r="DJ206" s="570" t="s">
        <v>67</v>
      </c>
    </row>
    <row r="207" spans="1:114" s="2" customFormat="1" x14ac:dyDescent="0.25">
      <c r="A207" s="585" t="s">
        <v>567</v>
      </c>
      <c r="B207" s="497" t="s">
        <v>485</v>
      </c>
      <c r="C207" s="573" t="s">
        <v>199</v>
      </c>
      <c r="D207" s="566">
        <v>59</v>
      </c>
      <c r="E207" s="567">
        <v>42</v>
      </c>
      <c r="F207" s="567">
        <v>39</v>
      </c>
      <c r="G207" s="567">
        <v>37</v>
      </c>
      <c r="H207" s="568">
        <v>34</v>
      </c>
      <c r="I207" s="569">
        <f t="shared" ref="I207:I242" si="318">G207/E207</f>
        <v>0.88095238095238093</v>
      </c>
      <c r="J207" s="570">
        <f t="shared" ref="J207:J242" si="319">G207/F207</f>
        <v>0.94871794871794868</v>
      </c>
      <c r="K207" s="566">
        <v>42</v>
      </c>
      <c r="L207" s="567">
        <v>40</v>
      </c>
      <c r="M207" s="567">
        <v>38</v>
      </c>
      <c r="N207" s="567">
        <v>36</v>
      </c>
      <c r="O207" s="568">
        <v>33</v>
      </c>
      <c r="P207" s="569">
        <f>N207/L207</f>
        <v>0.9</v>
      </c>
      <c r="Q207" s="570">
        <f>N207/M207</f>
        <v>0.94736842105263153</v>
      </c>
      <c r="R207" s="566">
        <v>30</v>
      </c>
      <c r="S207" s="567">
        <v>30</v>
      </c>
      <c r="T207" s="567">
        <v>26</v>
      </c>
      <c r="U207" s="567">
        <v>26</v>
      </c>
      <c r="V207" s="568">
        <v>22</v>
      </c>
      <c r="W207" s="569">
        <f t="shared" si="316"/>
        <v>0.8666666666666667</v>
      </c>
      <c r="X207" s="570">
        <f t="shared" si="317"/>
        <v>1</v>
      </c>
      <c r="Y207" s="566">
        <v>29</v>
      </c>
      <c r="Z207" s="567">
        <v>29</v>
      </c>
      <c r="AA207" s="567">
        <v>23</v>
      </c>
      <c r="AB207" s="567">
        <v>23</v>
      </c>
      <c r="AC207" s="568">
        <v>23</v>
      </c>
      <c r="AD207" s="569">
        <f>AB207/Z207</f>
        <v>0.7931034482758621</v>
      </c>
      <c r="AE207" s="570">
        <f>AB207/AA207</f>
        <v>1</v>
      </c>
      <c r="AF207" s="566">
        <v>29</v>
      </c>
      <c r="AG207" s="567">
        <v>29</v>
      </c>
      <c r="AH207" s="567">
        <v>25</v>
      </c>
      <c r="AI207" s="567">
        <v>25</v>
      </c>
      <c r="AJ207" s="568">
        <v>23</v>
      </c>
      <c r="AK207" s="569">
        <f>AI207/AG207</f>
        <v>0.86206896551724133</v>
      </c>
      <c r="AL207" s="570">
        <f>AI207/AH207</f>
        <v>1</v>
      </c>
      <c r="AM207" s="566">
        <v>64</v>
      </c>
      <c r="AN207" s="567">
        <v>60</v>
      </c>
      <c r="AO207" s="567">
        <v>43</v>
      </c>
      <c r="AP207" s="567">
        <v>43</v>
      </c>
      <c r="AQ207" s="568">
        <v>37</v>
      </c>
      <c r="AR207" s="569">
        <f>AP207/AN207</f>
        <v>0.71666666666666667</v>
      </c>
      <c r="AS207" s="570">
        <f>AP207/AO207</f>
        <v>1</v>
      </c>
      <c r="AT207" s="566">
        <v>37</v>
      </c>
      <c r="AU207" s="567">
        <v>37</v>
      </c>
      <c r="AV207" s="567">
        <v>31</v>
      </c>
      <c r="AW207" s="567">
        <v>31</v>
      </c>
      <c r="AX207" s="568">
        <v>31</v>
      </c>
      <c r="AY207" s="569">
        <f>AW207/AU207</f>
        <v>0.83783783783783783</v>
      </c>
      <c r="AZ207" s="570">
        <f>AW207/AV207</f>
        <v>1</v>
      </c>
      <c r="BA207" s="566">
        <v>31</v>
      </c>
      <c r="BB207" s="567">
        <v>29</v>
      </c>
      <c r="BC207" s="567">
        <v>25</v>
      </c>
      <c r="BD207" s="567">
        <v>25</v>
      </c>
      <c r="BE207" s="568">
        <v>24</v>
      </c>
      <c r="BF207" s="569">
        <f>BD207/BB207</f>
        <v>0.86206896551724133</v>
      </c>
      <c r="BG207" s="570">
        <f>BD207/BC207</f>
        <v>1</v>
      </c>
      <c r="BH207" s="566">
        <v>23</v>
      </c>
      <c r="BI207" s="567">
        <v>22</v>
      </c>
      <c r="BJ207" s="567">
        <v>15</v>
      </c>
      <c r="BK207" s="567">
        <v>15</v>
      </c>
      <c r="BL207" s="568">
        <v>15</v>
      </c>
      <c r="BM207" s="569">
        <f>BK207/BI207</f>
        <v>0.68181818181818177</v>
      </c>
      <c r="BN207" s="570">
        <f>BK207/BJ207</f>
        <v>1</v>
      </c>
      <c r="BO207" s="566">
        <v>39</v>
      </c>
      <c r="BP207" s="567">
        <v>33</v>
      </c>
      <c r="BQ207" s="567">
        <v>29</v>
      </c>
      <c r="BR207" s="567">
        <v>29</v>
      </c>
      <c r="BS207" s="568">
        <v>29</v>
      </c>
      <c r="BT207" s="569">
        <f>BR207/BP207</f>
        <v>0.87878787878787878</v>
      </c>
      <c r="BU207" s="570">
        <f>BR207/BQ207</f>
        <v>1</v>
      </c>
      <c r="BV207" s="566">
        <v>37</v>
      </c>
      <c r="BW207" s="567">
        <v>33</v>
      </c>
      <c r="BX207" s="567">
        <v>30</v>
      </c>
      <c r="BY207" s="567">
        <v>30</v>
      </c>
      <c r="BZ207" s="568">
        <v>30</v>
      </c>
      <c r="CA207" s="569">
        <f>BY207/BW207</f>
        <v>0.90909090909090906</v>
      </c>
      <c r="CB207" s="570">
        <f>BY207/BX207</f>
        <v>1</v>
      </c>
      <c r="CC207" s="566">
        <v>58</v>
      </c>
      <c r="CD207" s="567">
        <v>54</v>
      </c>
      <c r="CE207" s="567">
        <v>46</v>
      </c>
      <c r="CF207" s="567">
        <v>46</v>
      </c>
      <c r="CG207" s="568">
        <v>43</v>
      </c>
      <c r="CH207" s="569">
        <f>CF207/CD207</f>
        <v>0.85185185185185186</v>
      </c>
      <c r="CI207" s="570">
        <f>CF207/CE207</f>
        <v>1</v>
      </c>
      <c r="CJ207" s="566">
        <v>49</v>
      </c>
      <c r="CK207" s="567">
        <v>46</v>
      </c>
      <c r="CL207" s="567">
        <v>36</v>
      </c>
      <c r="CM207" s="567">
        <v>36</v>
      </c>
      <c r="CN207" s="568">
        <v>36</v>
      </c>
      <c r="CO207" s="569">
        <f>CM207/CK207</f>
        <v>0.78260869565217395</v>
      </c>
      <c r="CP207" s="677">
        <f>CM207/CL207</f>
        <v>1</v>
      </c>
      <c r="CQ207" s="569">
        <v>0.78260869565217395</v>
      </c>
      <c r="CR207" s="570">
        <v>1</v>
      </c>
      <c r="CS207" s="566">
        <v>72</v>
      </c>
      <c r="CT207" s="567">
        <v>68</v>
      </c>
      <c r="CU207" s="567">
        <v>54</v>
      </c>
      <c r="CV207" s="567">
        <v>54</v>
      </c>
      <c r="CW207" s="568">
        <v>51</v>
      </c>
      <c r="CX207" s="569">
        <f>CV207/CT207</f>
        <v>0.79411764705882348</v>
      </c>
      <c r="CY207" s="677">
        <f>CV207/CU207</f>
        <v>1</v>
      </c>
      <c r="CZ207" s="569">
        <v>0.79411764705882348</v>
      </c>
      <c r="DA207" s="570">
        <v>1</v>
      </c>
      <c r="DB207" s="566">
        <v>84</v>
      </c>
      <c r="DC207" s="567">
        <v>83</v>
      </c>
      <c r="DD207" s="567">
        <v>69</v>
      </c>
      <c r="DE207" s="567">
        <v>69</v>
      </c>
      <c r="DF207" s="568">
        <v>68</v>
      </c>
      <c r="DG207" s="569">
        <f>DE207/DC207</f>
        <v>0.83132530120481929</v>
      </c>
      <c r="DH207" s="677">
        <f>DE207/DD207</f>
        <v>1</v>
      </c>
      <c r="DI207" s="569">
        <v>0.83132530120481929</v>
      </c>
      <c r="DJ207" s="570">
        <v>1</v>
      </c>
    </row>
    <row r="208" spans="1:114" s="2" customFormat="1" ht="25.5" x14ac:dyDescent="0.25">
      <c r="A208" s="585" t="s">
        <v>486</v>
      </c>
      <c r="B208" s="497" t="s">
        <v>487</v>
      </c>
      <c r="C208" s="573" t="s">
        <v>199</v>
      </c>
      <c r="D208" s="566">
        <v>765</v>
      </c>
      <c r="E208" s="567">
        <v>752</v>
      </c>
      <c r="F208" s="567">
        <v>752</v>
      </c>
      <c r="G208" s="567">
        <v>547</v>
      </c>
      <c r="H208" s="568">
        <v>463</v>
      </c>
      <c r="I208" s="569">
        <f t="shared" si="318"/>
        <v>0.72739361702127658</v>
      </c>
      <c r="J208" s="570">
        <f t="shared" si="319"/>
        <v>0.72739361702127658</v>
      </c>
      <c r="K208" s="566">
        <v>739</v>
      </c>
      <c r="L208" s="567">
        <v>728</v>
      </c>
      <c r="M208" s="567">
        <v>728</v>
      </c>
      <c r="N208" s="567">
        <v>541</v>
      </c>
      <c r="O208" s="568">
        <v>447</v>
      </c>
      <c r="P208" s="569">
        <f>N208/L208</f>
        <v>0.74313186813186816</v>
      </c>
      <c r="Q208" s="570">
        <f>N208/M208</f>
        <v>0.74313186813186816</v>
      </c>
      <c r="R208" s="566">
        <v>1134</v>
      </c>
      <c r="S208" s="567">
        <v>1118</v>
      </c>
      <c r="T208" s="567">
        <v>911</v>
      </c>
      <c r="U208" s="567">
        <v>910</v>
      </c>
      <c r="V208" s="568">
        <v>830</v>
      </c>
      <c r="W208" s="569">
        <f t="shared" si="316"/>
        <v>0.81395348837209303</v>
      </c>
      <c r="X208" s="570">
        <f t="shared" si="317"/>
        <v>0.99890230515916578</v>
      </c>
      <c r="Y208" s="566">
        <v>677</v>
      </c>
      <c r="Z208" s="567">
        <v>666</v>
      </c>
      <c r="AA208" s="567">
        <v>666</v>
      </c>
      <c r="AB208" s="567">
        <v>465</v>
      </c>
      <c r="AC208" s="568">
        <v>384</v>
      </c>
      <c r="AD208" s="569">
        <f>AB208/Z208</f>
        <v>0.69819819819819817</v>
      </c>
      <c r="AE208" s="570">
        <f>AB208/AA208</f>
        <v>0.69819819819819817</v>
      </c>
      <c r="AF208" s="566">
        <v>585</v>
      </c>
      <c r="AG208" s="567">
        <v>569</v>
      </c>
      <c r="AH208" s="567">
        <v>390</v>
      </c>
      <c r="AI208" s="567">
        <v>390</v>
      </c>
      <c r="AJ208" s="568">
        <v>319</v>
      </c>
      <c r="AK208" s="569">
        <f>AI208/AG208</f>
        <v>0.68541300527240778</v>
      </c>
      <c r="AL208" s="570">
        <f>AI208/AH208</f>
        <v>1</v>
      </c>
      <c r="AM208" s="566">
        <v>400</v>
      </c>
      <c r="AN208" s="567">
        <v>391</v>
      </c>
      <c r="AO208" s="567">
        <v>277</v>
      </c>
      <c r="AP208" s="567">
        <v>277</v>
      </c>
      <c r="AQ208" s="568">
        <v>225</v>
      </c>
      <c r="AR208" s="569">
        <f>AP208/AN208</f>
        <v>0.7084398976982097</v>
      </c>
      <c r="AS208" s="570">
        <f>AP208/AO208</f>
        <v>1</v>
      </c>
      <c r="AT208" s="566">
        <v>266</v>
      </c>
      <c r="AU208" s="567">
        <v>265</v>
      </c>
      <c r="AV208" s="567">
        <v>265</v>
      </c>
      <c r="AW208" s="567">
        <v>211</v>
      </c>
      <c r="AX208" s="568">
        <v>42</v>
      </c>
      <c r="AY208" s="569">
        <f>AW208/AU208</f>
        <v>0.79622641509433967</v>
      </c>
      <c r="AZ208" s="570">
        <f>AW208/AV208</f>
        <v>0.79622641509433967</v>
      </c>
      <c r="BA208" s="566" t="s">
        <v>67</v>
      </c>
      <c r="BB208" s="567" t="s">
        <v>67</v>
      </c>
      <c r="BC208" s="567" t="s">
        <v>67</v>
      </c>
      <c r="BD208" s="567" t="s">
        <v>67</v>
      </c>
      <c r="BE208" s="568" t="s">
        <v>67</v>
      </c>
      <c r="BF208" s="569" t="s">
        <v>67</v>
      </c>
      <c r="BG208" s="570" t="s">
        <v>67</v>
      </c>
      <c r="BH208" s="566"/>
      <c r="BI208" s="567"/>
      <c r="BJ208" s="567"/>
      <c r="BK208" s="567"/>
      <c r="BL208" s="568"/>
      <c r="BM208" s="569" t="s">
        <v>67</v>
      </c>
      <c r="BN208" s="570" t="s">
        <v>67</v>
      </c>
      <c r="BO208" s="566" t="s">
        <v>67</v>
      </c>
      <c r="BP208" s="567" t="s">
        <v>67</v>
      </c>
      <c r="BQ208" s="567" t="s">
        <v>67</v>
      </c>
      <c r="BR208" s="567" t="s">
        <v>67</v>
      </c>
      <c r="BS208" s="568" t="s">
        <v>67</v>
      </c>
      <c r="BT208" s="569" t="s">
        <v>67</v>
      </c>
      <c r="BU208" s="570" t="s">
        <v>67</v>
      </c>
      <c r="BV208" s="566" t="s">
        <v>67</v>
      </c>
      <c r="BW208" s="567" t="s">
        <v>67</v>
      </c>
      <c r="BX208" s="567" t="s">
        <v>67</v>
      </c>
      <c r="BY208" s="567" t="s">
        <v>67</v>
      </c>
      <c r="BZ208" s="568" t="s">
        <v>67</v>
      </c>
      <c r="CA208" s="569" t="s">
        <v>67</v>
      </c>
      <c r="CB208" s="570" t="s">
        <v>67</v>
      </c>
      <c r="CC208" s="566" t="s">
        <v>67</v>
      </c>
      <c r="CD208" s="567" t="s">
        <v>67</v>
      </c>
      <c r="CE208" s="567" t="s">
        <v>67</v>
      </c>
      <c r="CF208" s="567" t="s">
        <v>67</v>
      </c>
      <c r="CG208" s="568" t="s">
        <v>67</v>
      </c>
      <c r="CH208" s="569" t="s">
        <v>67</v>
      </c>
      <c r="CI208" s="570" t="s">
        <v>67</v>
      </c>
      <c r="CJ208" s="566" t="s">
        <v>67</v>
      </c>
      <c r="CK208" s="567" t="s">
        <v>67</v>
      </c>
      <c r="CL208" s="567" t="s">
        <v>67</v>
      </c>
      <c r="CM208" s="567" t="s">
        <v>67</v>
      </c>
      <c r="CN208" s="568" t="s">
        <v>67</v>
      </c>
      <c r="CO208" s="569" t="s">
        <v>67</v>
      </c>
      <c r="CP208" s="677" t="s">
        <v>67</v>
      </c>
      <c r="CQ208" s="569" t="s">
        <v>67</v>
      </c>
      <c r="CR208" s="570" t="s">
        <v>67</v>
      </c>
      <c r="CS208" s="566" t="s">
        <v>67</v>
      </c>
      <c r="CT208" s="567" t="s">
        <v>67</v>
      </c>
      <c r="CU208" s="567" t="s">
        <v>67</v>
      </c>
      <c r="CV208" s="567" t="s">
        <v>67</v>
      </c>
      <c r="CW208" s="568" t="s">
        <v>67</v>
      </c>
      <c r="CX208" s="569" t="s">
        <v>67</v>
      </c>
      <c r="CY208" s="677" t="s">
        <v>67</v>
      </c>
      <c r="CZ208" s="569" t="s">
        <v>67</v>
      </c>
      <c r="DA208" s="570" t="s">
        <v>67</v>
      </c>
      <c r="DB208" s="566" t="s">
        <v>67</v>
      </c>
      <c r="DC208" s="567" t="s">
        <v>67</v>
      </c>
      <c r="DD208" s="567" t="s">
        <v>67</v>
      </c>
      <c r="DE208" s="567" t="s">
        <v>67</v>
      </c>
      <c r="DF208" s="568" t="s">
        <v>67</v>
      </c>
      <c r="DG208" s="569" t="s">
        <v>67</v>
      </c>
      <c r="DH208" s="677" t="s">
        <v>67</v>
      </c>
      <c r="DI208" s="569" t="s">
        <v>67</v>
      </c>
      <c r="DJ208" s="570" t="s">
        <v>67</v>
      </c>
    </row>
    <row r="209" spans="1:114" s="2" customFormat="1" x14ac:dyDescent="0.25">
      <c r="A209" s="585" t="s">
        <v>568</v>
      </c>
      <c r="B209" s="497" t="s">
        <v>488</v>
      </c>
      <c r="C209" s="573" t="s">
        <v>199</v>
      </c>
      <c r="D209" s="566">
        <v>266</v>
      </c>
      <c r="E209" s="567">
        <v>260</v>
      </c>
      <c r="F209" s="567">
        <v>176</v>
      </c>
      <c r="G209" s="567">
        <v>176</v>
      </c>
      <c r="H209" s="568">
        <v>150</v>
      </c>
      <c r="I209" s="569">
        <f t="shared" si="318"/>
        <v>0.67692307692307696</v>
      </c>
      <c r="J209" s="570">
        <f t="shared" si="319"/>
        <v>1</v>
      </c>
      <c r="K209" s="566">
        <v>230</v>
      </c>
      <c r="L209" s="567">
        <v>225</v>
      </c>
      <c r="M209" s="567">
        <v>117</v>
      </c>
      <c r="N209" s="567">
        <v>117</v>
      </c>
      <c r="O209" s="568">
        <v>86</v>
      </c>
      <c r="P209" s="569">
        <f>N209/L209</f>
        <v>0.52</v>
      </c>
      <c r="Q209" s="570">
        <f>N209/M209</f>
        <v>1</v>
      </c>
      <c r="R209" s="566">
        <v>71</v>
      </c>
      <c r="S209" s="567">
        <v>69</v>
      </c>
      <c r="T209" s="567">
        <v>34</v>
      </c>
      <c r="U209" s="567">
        <v>34</v>
      </c>
      <c r="V209" s="568">
        <v>3</v>
      </c>
      <c r="W209" s="569">
        <f t="shared" si="316"/>
        <v>0.49275362318840582</v>
      </c>
      <c r="X209" s="570">
        <f t="shared" si="317"/>
        <v>1</v>
      </c>
      <c r="Y209" s="566">
        <v>145</v>
      </c>
      <c r="Z209" s="567">
        <v>144</v>
      </c>
      <c r="AA209" s="567">
        <v>81</v>
      </c>
      <c r="AB209" s="567">
        <v>81</v>
      </c>
      <c r="AC209" s="568">
        <v>66</v>
      </c>
      <c r="AD209" s="569">
        <f>AB209/Z209</f>
        <v>0.5625</v>
      </c>
      <c r="AE209" s="570">
        <f>AB209/AA209</f>
        <v>1</v>
      </c>
      <c r="AF209" s="566">
        <v>150</v>
      </c>
      <c r="AG209" s="567">
        <v>145</v>
      </c>
      <c r="AH209" s="567">
        <v>88</v>
      </c>
      <c r="AI209" s="567">
        <v>88</v>
      </c>
      <c r="AJ209" s="568">
        <v>69</v>
      </c>
      <c r="AK209" s="569">
        <f>AI209/AG209</f>
        <v>0.60689655172413792</v>
      </c>
      <c r="AL209" s="570">
        <f>AI209/AH209</f>
        <v>1</v>
      </c>
      <c r="AM209" s="566">
        <v>130</v>
      </c>
      <c r="AN209" s="567">
        <v>128</v>
      </c>
      <c r="AO209" s="567">
        <v>65</v>
      </c>
      <c r="AP209" s="567">
        <v>65</v>
      </c>
      <c r="AQ209" s="568">
        <v>50</v>
      </c>
      <c r="AR209" s="569">
        <f>AP209/AN209</f>
        <v>0.5078125</v>
      </c>
      <c r="AS209" s="570">
        <f>AP209/AO209</f>
        <v>1</v>
      </c>
      <c r="AT209" s="566">
        <v>110</v>
      </c>
      <c r="AU209" s="567">
        <v>106</v>
      </c>
      <c r="AV209" s="567">
        <v>47</v>
      </c>
      <c r="AW209" s="567">
        <v>47</v>
      </c>
      <c r="AX209" s="568">
        <v>39</v>
      </c>
      <c r="AY209" s="569">
        <f>AW209/AU209</f>
        <v>0.44339622641509435</v>
      </c>
      <c r="AZ209" s="570">
        <f>AW209/AV209</f>
        <v>1</v>
      </c>
      <c r="BA209" s="566">
        <v>105</v>
      </c>
      <c r="BB209" s="567">
        <v>103</v>
      </c>
      <c r="BC209" s="567">
        <v>40</v>
      </c>
      <c r="BD209" s="567">
        <v>40</v>
      </c>
      <c r="BE209" s="568">
        <v>33</v>
      </c>
      <c r="BF209" s="569">
        <f>BD209/BB209</f>
        <v>0.38834951456310679</v>
      </c>
      <c r="BG209" s="570">
        <f>BD209/BC209</f>
        <v>1</v>
      </c>
      <c r="BH209" s="566">
        <v>138</v>
      </c>
      <c r="BI209" s="567">
        <v>137</v>
      </c>
      <c r="BJ209" s="567">
        <v>78</v>
      </c>
      <c r="BK209" s="567">
        <v>76</v>
      </c>
      <c r="BL209" s="568">
        <v>61</v>
      </c>
      <c r="BM209" s="569">
        <f>BK209/BI209</f>
        <v>0.55474452554744524</v>
      </c>
      <c r="BN209" s="570">
        <f>BK209/BJ209</f>
        <v>0.97435897435897434</v>
      </c>
      <c r="BO209" s="566">
        <v>124</v>
      </c>
      <c r="BP209" s="567">
        <v>122</v>
      </c>
      <c r="BQ209" s="567">
        <v>59</v>
      </c>
      <c r="BR209" s="567">
        <v>59</v>
      </c>
      <c r="BS209" s="568">
        <v>47</v>
      </c>
      <c r="BT209" s="569">
        <f>BR209/BP209</f>
        <v>0.48360655737704916</v>
      </c>
      <c r="BU209" s="570">
        <f>BR209/BQ209</f>
        <v>1</v>
      </c>
      <c r="BV209" s="566">
        <v>105</v>
      </c>
      <c r="BW209" s="567">
        <v>104</v>
      </c>
      <c r="BX209" s="567">
        <v>40</v>
      </c>
      <c r="BY209" s="567">
        <v>40</v>
      </c>
      <c r="BZ209" s="568">
        <v>37</v>
      </c>
      <c r="CA209" s="569">
        <f>BY209/BW209</f>
        <v>0.38461538461538464</v>
      </c>
      <c r="CB209" s="570">
        <f>BY209/BX209</f>
        <v>1</v>
      </c>
      <c r="CC209" s="566">
        <v>86</v>
      </c>
      <c r="CD209" s="567">
        <v>86</v>
      </c>
      <c r="CE209" s="567">
        <v>69</v>
      </c>
      <c r="CF209" s="567">
        <v>69</v>
      </c>
      <c r="CG209" s="568">
        <v>65</v>
      </c>
      <c r="CH209" s="569">
        <f>CF209/CD209</f>
        <v>0.80232558139534882</v>
      </c>
      <c r="CI209" s="570">
        <f>CF209/CE209</f>
        <v>1</v>
      </c>
      <c r="CJ209" s="566">
        <v>247</v>
      </c>
      <c r="CK209" s="567">
        <v>245</v>
      </c>
      <c r="CL209" s="567">
        <v>150</v>
      </c>
      <c r="CM209" s="567">
        <v>150</v>
      </c>
      <c r="CN209" s="568">
        <v>88</v>
      </c>
      <c r="CO209" s="569">
        <f>CM209/CK209</f>
        <v>0.61224489795918369</v>
      </c>
      <c r="CP209" s="677">
        <f>CM209/CL209</f>
        <v>1</v>
      </c>
      <c r="CQ209" s="569">
        <v>0.61224489795918369</v>
      </c>
      <c r="CR209" s="570">
        <v>1</v>
      </c>
      <c r="CS209" s="566">
        <v>125</v>
      </c>
      <c r="CT209" s="567">
        <v>122</v>
      </c>
      <c r="CU209" s="567">
        <v>122</v>
      </c>
      <c r="CV209" s="567">
        <v>122</v>
      </c>
      <c r="CW209" s="568">
        <v>122</v>
      </c>
      <c r="CX209" s="569">
        <f>CV209/CT209</f>
        <v>1</v>
      </c>
      <c r="CY209" s="677">
        <f>CV209/CU209</f>
        <v>1</v>
      </c>
      <c r="CZ209" s="569">
        <v>1</v>
      </c>
      <c r="DA209" s="570">
        <v>1</v>
      </c>
      <c r="DB209" s="566" t="s">
        <v>67</v>
      </c>
      <c r="DC209" s="567" t="s">
        <v>67</v>
      </c>
      <c r="DD209" s="567" t="s">
        <v>67</v>
      </c>
      <c r="DE209" s="567" t="s">
        <v>67</v>
      </c>
      <c r="DF209" s="568" t="s">
        <v>67</v>
      </c>
      <c r="DG209" s="569" t="e">
        <f>DE209/DC209</f>
        <v>#VALUE!</v>
      </c>
      <c r="DH209" s="677" t="e">
        <f>DE209/DD209</f>
        <v>#VALUE!</v>
      </c>
      <c r="DI209" s="569" t="s">
        <v>67</v>
      </c>
      <c r="DJ209" s="570" t="s">
        <v>67</v>
      </c>
    </row>
    <row r="210" spans="1:114" s="2" customFormat="1" ht="38.25" x14ac:dyDescent="0.25">
      <c r="A210" s="585" t="s">
        <v>489</v>
      </c>
      <c r="B210" s="497" t="s">
        <v>490</v>
      </c>
      <c r="C210" s="573" t="s">
        <v>199</v>
      </c>
      <c r="D210" s="566" t="s">
        <v>21</v>
      </c>
      <c r="E210" s="567" t="s">
        <v>21</v>
      </c>
      <c r="F210" s="567" t="s">
        <v>21</v>
      </c>
      <c r="G210" s="567" t="s">
        <v>21</v>
      </c>
      <c r="H210" s="568" t="s">
        <v>21</v>
      </c>
      <c r="I210" s="569" t="s">
        <v>67</v>
      </c>
      <c r="J210" s="570" t="s">
        <v>67</v>
      </c>
      <c r="K210" s="566" t="s">
        <v>67</v>
      </c>
      <c r="L210" s="567" t="s">
        <v>67</v>
      </c>
      <c r="M210" s="567" t="s">
        <v>67</v>
      </c>
      <c r="N210" s="567" t="s">
        <v>67</v>
      </c>
      <c r="O210" s="568" t="s">
        <v>67</v>
      </c>
      <c r="P210" s="569" t="s">
        <v>67</v>
      </c>
      <c r="Q210" s="570" t="s">
        <v>67</v>
      </c>
      <c r="R210" s="566" t="s">
        <v>67</v>
      </c>
      <c r="S210" s="567" t="s">
        <v>67</v>
      </c>
      <c r="T210" s="567" t="s">
        <v>67</v>
      </c>
      <c r="U210" s="567" t="s">
        <v>67</v>
      </c>
      <c r="V210" s="568" t="s">
        <v>67</v>
      </c>
      <c r="W210" s="569" t="s">
        <v>67</v>
      </c>
      <c r="X210" s="570" t="s">
        <v>67</v>
      </c>
      <c r="Y210" s="566" t="s">
        <v>67</v>
      </c>
      <c r="Z210" s="567" t="s">
        <v>67</v>
      </c>
      <c r="AA210" s="567" t="s">
        <v>67</v>
      </c>
      <c r="AB210" s="567" t="s">
        <v>67</v>
      </c>
      <c r="AC210" s="568" t="s">
        <v>67</v>
      </c>
      <c r="AD210" s="569" t="s">
        <v>67</v>
      </c>
      <c r="AE210" s="570" t="s">
        <v>67</v>
      </c>
      <c r="AF210" s="566" t="s">
        <v>67</v>
      </c>
      <c r="AG210" s="567" t="s">
        <v>67</v>
      </c>
      <c r="AH210" s="567" t="s">
        <v>67</v>
      </c>
      <c r="AI210" s="567" t="s">
        <v>67</v>
      </c>
      <c r="AJ210" s="568" t="s">
        <v>67</v>
      </c>
      <c r="AK210" s="569" t="s">
        <v>67</v>
      </c>
      <c r="AL210" s="570" t="s">
        <v>67</v>
      </c>
      <c r="AM210" s="566" t="s">
        <v>67</v>
      </c>
      <c r="AN210" s="567" t="s">
        <v>67</v>
      </c>
      <c r="AO210" s="567" t="s">
        <v>67</v>
      </c>
      <c r="AP210" s="567" t="s">
        <v>67</v>
      </c>
      <c r="AQ210" s="568" t="s">
        <v>67</v>
      </c>
      <c r="AR210" s="569" t="s">
        <v>67</v>
      </c>
      <c r="AS210" s="570" t="s">
        <v>67</v>
      </c>
      <c r="AT210" s="566" t="s">
        <v>67</v>
      </c>
      <c r="AU210" s="567" t="s">
        <v>67</v>
      </c>
      <c r="AV210" s="567" t="s">
        <v>67</v>
      </c>
      <c r="AW210" s="567" t="s">
        <v>67</v>
      </c>
      <c r="AX210" s="568" t="s">
        <v>67</v>
      </c>
      <c r="AY210" s="569" t="s">
        <v>67</v>
      </c>
      <c r="AZ210" s="570" t="s">
        <v>67</v>
      </c>
      <c r="BA210" s="566" t="s">
        <v>67</v>
      </c>
      <c r="BB210" s="567" t="s">
        <v>67</v>
      </c>
      <c r="BC210" s="567" t="s">
        <v>67</v>
      </c>
      <c r="BD210" s="567" t="s">
        <v>67</v>
      </c>
      <c r="BE210" s="568" t="s">
        <v>67</v>
      </c>
      <c r="BF210" s="569" t="s">
        <v>67</v>
      </c>
      <c r="BG210" s="570" t="s">
        <v>67</v>
      </c>
      <c r="BH210" s="566" t="s">
        <v>67</v>
      </c>
      <c r="BI210" s="567" t="s">
        <v>67</v>
      </c>
      <c r="BJ210" s="567" t="s">
        <v>67</v>
      </c>
      <c r="BK210" s="567" t="s">
        <v>67</v>
      </c>
      <c r="BL210" s="568" t="s">
        <v>67</v>
      </c>
      <c r="BM210" s="569" t="s">
        <v>67</v>
      </c>
      <c r="BN210" s="570" t="s">
        <v>67</v>
      </c>
      <c r="BO210" s="566" t="s">
        <v>67</v>
      </c>
      <c r="BP210" s="567" t="s">
        <v>67</v>
      </c>
      <c r="BQ210" s="567" t="s">
        <v>67</v>
      </c>
      <c r="BR210" s="567" t="s">
        <v>67</v>
      </c>
      <c r="BS210" s="568" t="s">
        <v>67</v>
      </c>
      <c r="BT210" s="569" t="s">
        <v>67</v>
      </c>
      <c r="BU210" s="570" t="s">
        <v>67</v>
      </c>
      <c r="BV210" s="566" t="s">
        <v>67</v>
      </c>
      <c r="BW210" s="567" t="s">
        <v>67</v>
      </c>
      <c r="BX210" s="567" t="s">
        <v>67</v>
      </c>
      <c r="BY210" s="567" t="s">
        <v>67</v>
      </c>
      <c r="BZ210" s="568" t="s">
        <v>67</v>
      </c>
      <c r="CA210" s="569" t="s">
        <v>67</v>
      </c>
      <c r="CB210" s="570" t="s">
        <v>67</v>
      </c>
      <c r="CC210" s="566" t="s">
        <v>67</v>
      </c>
      <c r="CD210" s="567" t="s">
        <v>67</v>
      </c>
      <c r="CE210" s="567" t="s">
        <v>67</v>
      </c>
      <c r="CF210" s="567" t="s">
        <v>67</v>
      </c>
      <c r="CG210" s="568" t="s">
        <v>67</v>
      </c>
      <c r="CH210" s="569" t="s">
        <v>67</v>
      </c>
      <c r="CI210" s="570" t="s">
        <v>67</v>
      </c>
      <c r="CJ210" s="566" t="s">
        <v>67</v>
      </c>
      <c r="CK210" s="567" t="s">
        <v>67</v>
      </c>
      <c r="CL210" s="567" t="s">
        <v>67</v>
      </c>
      <c r="CM210" s="567" t="s">
        <v>67</v>
      </c>
      <c r="CN210" s="568" t="s">
        <v>67</v>
      </c>
      <c r="CO210" s="569" t="s">
        <v>67</v>
      </c>
      <c r="CP210" s="677" t="s">
        <v>67</v>
      </c>
      <c r="CQ210" s="569" t="s">
        <v>67</v>
      </c>
      <c r="CR210" s="570" t="s">
        <v>67</v>
      </c>
      <c r="CS210" s="566" t="s">
        <v>67</v>
      </c>
      <c r="CT210" s="567" t="s">
        <v>67</v>
      </c>
      <c r="CU210" s="567" t="s">
        <v>67</v>
      </c>
      <c r="CV210" s="567" t="s">
        <v>67</v>
      </c>
      <c r="CW210" s="568" t="s">
        <v>67</v>
      </c>
      <c r="CX210" s="569" t="s">
        <v>67</v>
      </c>
      <c r="CY210" s="677" t="s">
        <v>67</v>
      </c>
      <c r="CZ210" s="569" t="s">
        <v>67</v>
      </c>
      <c r="DA210" s="570" t="s">
        <v>67</v>
      </c>
      <c r="DB210" s="566" t="s">
        <v>67</v>
      </c>
      <c r="DC210" s="567" t="s">
        <v>67</v>
      </c>
      <c r="DD210" s="567" t="s">
        <v>67</v>
      </c>
      <c r="DE210" s="567" t="s">
        <v>67</v>
      </c>
      <c r="DF210" s="568" t="s">
        <v>67</v>
      </c>
      <c r="DG210" s="569" t="s">
        <v>67</v>
      </c>
      <c r="DH210" s="677" t="s">
        <v>67</v>
      </c>
      <c r="DI210" s="569" t="s">
        <v>67</v>
      </c>
      <c r="DJ210" s="570" t="s">
        <v>67</v>
      </c>
    </row>
    <row r="211" spans="1:114" s="2" customFormat="1" ht="25.5" x14ac:dyDescent="0.25">
      <c r="A211" s="585" t="s">
        <v>491</v>
      </c>
      <c r="B211" s="497" t="s">
        <v>492</v>
      </c>
      <c r="C211" s="573" t="s">
        <v>199</v>
      </c>
      <c r="D211" s="566">
        <v>407</v>
      </c>
      <c r="E211" s="567">
        <v>407</v>
      </c>
      <c r="F211" s="567">
        <v>407</v>
      </c>
      <c r="G211" s="567">
        <v>407</v>
      </c>
      <c r="H211" s="568">
        <v>335</v>
      </c>
      <c r="I211" s="569">
        <f t="shared" si="318"/>
        <v>1</v>
      </c>
      <c r="J211" s="570">
        <f t="shared" si="319"/>
        <v>1</v>
      </c>
      <c r="K211" s="566">
        <v>342</v>
      </c>
      <c r="L211" s="567">
        <v>342</v>
      </c>
      <c r="M211" s="567">
        <v>339</v>
      </c>
      <c r="N211" s="567">
        <v>314</v>
      </c>
      <c r="O211" s="568">
        <v>304</v>
      </c>
      <c r="P211" s="569">
        <f t="shared" ref="P211:P225" si="320">N211/L211</f>
        <v>0.91812865497076024</v>
      </c>
      <c r="Q211" s="570">
        <f t="shared" ref="Q211:Q225" si="321">N211/M211</f>
        <v>0.92625368731563418</v>
      </c>
      <c r="R211" s="566">
        <v>26</v>
      </c>
      <c r="S211" s="567">
        <v>26</v>
      </c>
      <c r="T211" s="567">
        <v>26</v>
      </c>
      <c r="U211" s="567">
        <v>4</v>
      </c>
      <c r="V211" s="568">
        <v>4</v>
      </c>
      <c r="W211" s="569">
        <f t="shared" si="316"/>
        <v>0.15384615384615385</v>
      </c>
      <c r="X211" s="570">
        <f t="shared" si="317"/>
        <v>0.15384615384615385</v>
      </c>
      <c r="Y211" s="566" t="s">
        <v>67</v>
      </c>
      <c r="Z211" s="567" t="s">
        <v>67</v>
      </c>
      <c r="AA211" s="567" t="s">
        <v>67</v>
      </c>
      <c r="AB211" s="567" t="s">
        <v>67</v>
      </c>
      <c r="AC211" s="568" t="s">
        <v>67</v>
      </c>
      <c r="AD211" s="569" t="s">
        <v>67</v>
      </c>
      <c r="AE211" s="570" t="s">
        <v>67</v>
      </c>
      <c r="AF211" s="566" t="s">
        <v>67</v>
      </c>
      <c r="AG211" s="567" t="s">
        <v>67</v>
      </c>
      <c r="AH211" s="567" t="s">
        <v>67</v>
      </c>
      <c r="AI211" s="567" t="s">
        <v>67</v>
      </c>
      <c r="AJ211" s="568" t="s">
        <v>67</v>
      </c>
      <c r="AK211" s="569" t="s">
        <v>67</v>
      </c>
      <c r="AL211" s="570" t="s">
        <v>67</v>
      </c>
      <c r="AM211" s="566" t="s">
        <v>67</v>
      </c>
      <c r="AN211" s="567" t="s">
        <v>67</v>
      </c>
      <c r="AO211" s="567" t="s">
        <v>67</v>
      </c>
      <c r="AP211" s="567" t="s">
        <v>67</v>
      </c>
      <c r="AQ211" s="568" t="s">
        <v>67</v>
      </c>
      <c r="AR211" s="569" t="s">
        <v>67</v>
      </c>
      <c r="AS211" s="570" t="s">
        <v>67</v>
      </c>
      <c r="AT211" s="566" t="s">
        <v>67</v>
      </c>
      <c r="AU211" s="567" t="s">
        <v>67</v>
      </c>
      <c r="AV211" s="567" t="s">
        <v>67</v>
      </c>
      <c r="AW211" s="567" t="s">
        <v>67</v>
      </c>
      <c r="AX211" s="568" t="s">
        <v>67</v>
      </c>
      <c r="AY211" s="569" t="s">
        <v>67</v>
      </c>
      <c r="AZ211" s="570" t="s">
        <v>67</v>
      </c>
      <c r="BA211" s="566" t="s">
        <v>67</v>
      </c>
      <c r="BB211" s="567" t="s">
        <v>67</v>
      </c>
      <c r="BC211" s="567" t="s">
        <v>67</v>
      </c>
      <c r="BD211" s="567" t="s">
        <v>67</v>
      </c>
      <c r="BE211" s="568" t="s">
        <v>67</v>
      </c>
      <c r="BF211" s="569" t="s">
        <v>67</v>
      </c>
      <c r="BG211" s="570" t="s">
        <v>67</v>
      </c>
      <c r="BH211" s="566" t="s">
        <v>67</v>
      </c>
      <c r="BI211" s="567" t="s">
        <v>67</v>
      </c>
      <c r="BJ211" s="567" t="s">
        <v>67</v>
      </c>
      <c r="BK211" s="567" t="s">
        <v>67</v>
      </c>
      <c r="BL211" s="568" t="s">
        <v>67</v>
      </c>
      <c r="BM211" s="569" t="s">
        <v>67</v>
      </c>
      <c r="BN211" s="570" t="s">
        <v>67</v>
      </c>
      <c r="BO211" s="566" t="s">
        <v>67</v>
      </c>
      <c r="BP211" s="567" t="s">
        <v>67</v>
      </c>
      <c r="BQ211" s="567" t="s">
        <v>67</v>
      </c>
      <c r="BR211" s="567" t="s">
        <v>67</v>
      </c>
      <c r="BS211" s="568" t="s">
        <v>67</v>
      </c>
      <c r="BT211" s="569" t="s">
        <v>67</v>
      </c>
      <c r="BU211" s="570" t="s">
        <v>67</v>
      </c>
      <c r="BV211" s="566" t="s">
        <v>67</v>
      </c>
      <c r="BW211" s="567" t="s">
        <v>67</v>
      </c>
      <c r="BX211" s="567" t="s">
        <v>67</v>
      </c>
      <c r="BY211" s="567" t="s">
        <v>67</v>
      </c>
      <c r="BZ211" s="568" t="s">
        <v>67</v>
      </c>
      <c r="CA211" s="569" t="s">
        <v>67</v>
      </c>
      <c r="CB211" s="570" t="s">
        <v>67</v>
      </c>
      <c r="CC211" s="566" t="s">
        <v>67</v>
      </c>
      <c r="CD211" s="567" t="s">
        <v>67</v>
      </c>
      <c r="CE211" s="567" t="s">
        <v>67</v>
      </c>
      <c r="CF211" s="567" t="s">
        <v>67</v>
      </c>
      <c r="CG211" s="568" t="s">
        <v>67</v>
      </c>
      <c r="CH211" s="569" t="s">
        <v>67</v>
      </c>
      <c r="CI211" s="570" t="s">
        <v>67</v>
      </c>
      <c r="CJ211" s="566" t="s">
        <v>67</v>
      </c>
      <c r="CK211" s="567" t="s">
        <v>67</v>
      </c>
      <c r="CL211" s="567" t="s">
        <v>67</v>
      </c>
      <c r="CM211" s="567" t="s">
        <v>67</v>
      </c>
      <c r="CN211" s="568" t="s">
        <v>67</v>
      </c>
      <c r="CO211" s="569" t="s">
        <v>67</v>
      </c>
      <c r="CP211" s="677" t="s">
        <v>67</v>
      </c>
      <c r="CQ211" s="569" t="s">
        <v>67</v>
      </c>
      <c r="CR211" s="570" t="s">
        <v>67</v>
      </c>
      <c r="CS211" s="566" t="s">
        <v>67</v>
      </c>
      <c r="CT211" s="567" t="s">
        <v>67</v>
      </c>
      <c r="CU211" s="567" t="s">
        <v>67</v>
      </c>
      <c r="CV211" s="567" t="s">
        <v>67</v>
      </c>
      <c r="CW211" s="568" t="s">
        <v>67</v>
      </c>
      <c r="CX211" s="569" t="s">
        <v>67</v>
      </c>
      <c r="CY211" s="677" t="s">
        <v>67</v>
      </c>
      <c r="CZ211" s="569" t="s">
        <v>67</v>
      </c>
      <c r="DA211" s="570" t="s">
        <v>67</v>
      </c>
      <c r="DB211" s="566" t="s">
        <v>67</v>
      </c>
      <c r="DC211" s="567" t="s">
        <v>67</v>
      </c>
      <c r="DD211" s="567" t="s">
        <v>67</v>
      </c>
      <c r="DE211" s="567" t="s">
        <v>67</v>
      </c>
      <c r="DF211" s="568" t="s">
        <v>67</v>
      </c>
      <c r="DG211" s="569" t="s">
        <v>67</v>
      </c>
      <c r="DH211" s="677" t="s">
        <v>67</v>
      </c>
      <c r="DI211" s="569" t="s">
        <v>67</v>
      </c>
      <c r="DJ211" s="570" t="s">
        <v>67</v>
      </c>
    </row>
    <row r="212" spans="1:114" s="2" customFormat="1" x14ac:dyDescent="0.25">
      <c r="A212" s="585" t="s">
        <v>569</v>
      </c>
      <c r="B212" s="497" t="s">
        <v>493</v>
      </c>
      <c r="C212" s="573" t="s">
        <v>199</v>
      </c>
      <c r="D212" s="543">
        <v>160</v>
      </c>
      <c r="E212" s="529">
        <v>157</v>
      </c>
      <c r="F212" s="529">
        <v>124</v>
      </c>
      <c r="G212" s="529">
        <v>118</v>
      </c>
      <c r="H212" s="530">
        <v>118</v>
      </c>
      <c r="I212" s="531">
        <f t="shared" si="318"/>
        <v>0.75159235668789814</v>
      </c>
      <c r="J212" s="532">
        <f t="shared" si="319"/>
        <v>0.95161290322580649</v>
      </c>
      <c r="K212" s="543">
        <v>136</v>
      </c>
      <c r="L212" s="529">
        <v>134</v>
      </c>
      <c r="M212" s="529">
        <v>106</v>
      </c>
      <c r="N212" s="529">
        <v>105</v>
      </c>
      <c r="O212" s="530">
        <v>105</v>
      </c>
      <c r="P212" s="531">
        <f t="shared" si="320"/>
        <v>0.78358208955223885</v>
      </c>
      <c r="Q212" s="532">
        <f t="shared" si="321"/>
        <v>0.99056603773584906</v>
      </c>
      <c r="R212" s="543">
        <v>117</v>
      </c>
      <c r="S212" s="529">
        <v>117</v>
      </c>
      <c r="T212" s="529">
        <v>98</v>
      </c>
      <c r="U212" s="529">
        <v>92</v>
      </c>
      <c r="V212" s="530">
        <v>92</v>
      </c>
      <c r="W212" s="531">
        <f t="shared" si="316"/>
        <v>0.78632478632478631</v>
      </c>
      <c r="X212" s="532">
        <f t="shared" si="317"/>
        <v>0.93877551020408168</v>
      </c>
      <c r="Y212" s="543">
        <v>79</v>
      </c>
      <c r="Z212" s="529">
        <v>79</v>
      </c>
      <c r="AA212" s="529">
        <v>66</v>
      </c>
      <c r="AB212" s="529">
        <v>61</v>
      </c>
      <c r="AC212" s="530">
        <v>61</v>
      </c>
      <c r="AD212" s="531">
        <f>AB212/Z212</f>
        <v>0.77215189873417722</v>
      </c>
      <c r="AE212" s="532">
        <f>AB212/AA212</f>
        <v>0.9242424242424242</v>
      </c>
      <c r="AF212" s="543">
        <v>97</v>
      </c>
      <c r="AG212" s="529">
        <v>97</v>
      </c>
      <c r="AH212" s="529">
        <v>66</v>
      </c>
      <c r="AI212" s="529">
        <v>66</v>
      </c>
      <c r="AJ212" s="530">
        <v>66</v>
      </c>
      <c r="AK212" s="531">
        <f>AI212/AG212</f>
        <v>0.68041237113402064</v>
      </c>
      <c r="AL212" s="532">
        <f>AI212/AH212</f>
        <v>1</v>
      </c>
      <c r="AM212" s="543">
        <v>73</v>
      </c>
      <c r="AN212" s="529">
        <v>73</v>
      </c>
      <c r="AO212" s="529">
        <v>59</v>
      </c>
      <c r="AP212" s="529">
        <v>59</v>
      </c>
      <c r="AQ212" s="530">
        <v>59</v>
      </c>
      <c r="AR212" s="531">
        <f>AP212/AN212</f>
        <v>0.80821917808219179</v>
      </c>
      <c r="AS212" s="532">
        <f>AP212/AO212</f>
        <v>1</v>
      </c>
      <c r="AT212" s="543">
        <v>74</v>
      </c>
      <c r="AU212" s="529">
        <v>74</v>
      </c>
      <c r="AV212" s="529">
        <v>57</v>
      </c>
      <c r="AW212" s="529">
        <v>57</v>
      </c>
      <c r="AX212" s="530">
        <v>57</v>
      </c>
      <c r="AY212" s="531">
        <f>AW212/AU212</f>
        <v>0.77027027027027029</v>
      </c>
      <c r="AZ212" s="532">
        <f>AW212/AV212</f>
        <v>1</v>
      </c>
      <c r="BA212" s="543">
        <v>172</v>
      </c>
      <c r="BB212" s="529">
        <v>172</v>
      </c>
      <c r="BC212" s="529">
        <v>154</v>
      </c>
      <c r="BD212" s="529">
        <v>154</v>
      </c>
      <c r="BE212" s="530">
        <v>152</v>
      </c>
      <c r="BF212" s="531">
        <f>BD212/BB212</f>
        <v>0.89534883720930236</v>
      </c>
      <c r="BG212" s="532">
        <f>BD212/BC212</f>
        <v>1</v>
      </c>
      <c r="BH212" s="543">
        <v>43</v>
      </c>
      <c r="BI212" s="529">
        <v>43</v>
      </c>
      <c r="BJ212" s="529">
        <v>30</v>
      </c>
      <c r="BK212" s="529">
        <v>29</v>
      </c>
      <c r="BL212" s="530">
        <v>28</v>
      </c>
      <c r="BM212" s="531">
        <f>BK212/BI212</f>
        <v>0.67441860465116277</v>
      </c>
      <c r="BN212" s="532">
        <f>BK212/BJ212</f>
        <v>0.96666666666666667</v>
      </c>
      <c r="BO212" s="543">
        <v>42</v>
      </c>
      <c r="BP212" s="529">
        <v>42</v>
      </c>
      <c r="BQ212" s="529">
        <v>34</v>
      </c>
      <c r="BR212" s="529">
        <v>33</v>
      </c>
      <c r="BS212" s="530">
        <v>33</v>
      </c>
      <c r="BT212" s="531">
        <f>BR212/BP212</f>
        <v>0.7857142857142857</v>
      </c>
      <c r="BU212" s="532">
        <f>BR212/BQ212</f>
        <v>0.97058823529411764</v>
      </c>
      <c r="BV212" s="543">
        <v>41</v>
      </c>
      <c r="BW212" s="529">
        <v>41</v>
      </c>
      <c r="BX212" s="529">
        <v>31</v>
      </c>
      <c r="BY212" s="529">
        <v>31</v>
      </c>
      <c r="BZ212" s="530">
        <v>31</v>
      </c>
      <c r="CA212" s="531">
        <f>BY212/BW212</f>
        <v>0.75609756097560976</v>
      </c>
      <c r="CB212" s="532">
        <f>BY212/BX212</f>
        <v>1</v>
      </c>
      <c r="CC212" s="566" t="s">
        <v>67</v>
      </c>
      <c r="CD212" s="567" t="s">
        <v>67</v>
      </c>
      <c r="CE212" s="567" t="s">
        <v>67</v>
      </c>
      <c r="CF212" s="567" t="s">
        <v>67</v>
      </c>
      <c r="CG212" s="568" t="s">
        <v>67</v>
      </c>
      <c r="CH212" s="569" t="s">
        <v>67</v>
      </c>
      <c r="CI212" s="570" t="s">
        <v>67</v>
      </c>
      <c r="CJ212" s="566" t="s">
        <v>67</v>
      </c>
      <c r="CK212" s="567" t="s">
        <v>67</v>
      </c>
      <c r="CL212" s="567" t="s">
        <v>67</v>
      </c>
      <c r="CM212" s="567" t="s">
        <v>67</v>
      </c>
      <c r="CN212" s="568" t="s">
        <v>67</v>
      </c>
      <c r="CO212" s="569" t="s">
        <v>67</v>
      </c>
      <c r="CP212" s="677" t="s">
        <v>67</v>
      </c>
      <c r="CQ212" s="569" t="s">
        <v>67</v>
      </c>
      <c r="CR212" s="570" t="s">
        <v>67</v>
      </c>
      <c r="CS212" s="566" t="s">
        <v>67</v>
      </c>
      <c r="CT212" s="567" t="s">
        <v>67</v>
      </c>
      <c r="CU212" s="567" t="s">
        <v>67</v>
      </c>
      <c r="CV212" s="567" t="s">
        <v>67</v>
      </c>
      <c r="CW212" s="568" t="s">
        <v>67</v>
      </c>
      <c r="CX212" s="569" t="s">
        <v>67</v>
      </c>
      <c r="CY212" s="677" t="s">
        <v>67</v>
      </c>
      <c r="CZ212" s="569" t="s">
        <v>67</v>
      </c>
      <c r="DA212" s="570" t="s">
        <v>67</v>
      </c>
      <c r="DB212" s="566" t="s">
        <v>67</v>
      </c>
      <c r="DC212" s="567" t="s">
        <v>67</v>
      </c>
      <c r="DD212" s="567" t="s">
        <v>67</v>
      </c>
      <c r="DE212" s="567" t="s">
        <v>67</v>
      </c>
      <c r="DF212" s="568" t="s">
        <v>67</v>
      </c>
      <c r="DG212" s="569" t="s">
        <v>67</v>
      </c>
      <c r="DH212" s="677" t="s">
        <v>67</v>
      </c>
      <c r="DI212" s="569" t="s">
        <v>67</v>
      </c>
      <c r="DJ212" s="570" t="s">
        <v>67</v>
      </c>
    </row>
    <row r="213" spans="1:114" s="2" customFormat="1" x14ac:dyDescent="0.25">
      <c r="A213" s="585" t="s">
        <v>570</v>
      </c>
      <c r="B213" s="497" t="s">
        <v>494</v>
      </c>
      <c r="C213" s="573" t="s">
        <v>199</v>
      </c>
      <c r="D213" s="566">
        <v>250</v>
      </c>
      <c r="E213" s="567">
        <v>250</v>
      </c>
      <c r="F213" s="567">
        <v>209</v>
      </c>
      <c r="G213" s="567">
        <v>209</v>
      </c>
      <c r="H213" s="568">
        <v>209</v>
      </c>
      <c r="I213" s="569">
        <f t="shared" si="318"/>
        <v>0.83599999999999997</v>
      </c>
      <c r="J213" s="570">
        <f t="shared" si="319"/>
        <v>1</v>
      </c>
      <c r="K213" s="566">
        <v>240</v>
      </c>
      <c r="L213" s="567">
        <v>239</v>
      </c>
      <c r="M213" s="567">
        <v>187</v>
      </c>
      <c r="N213" s="567">
        <v>187</v>
      </c>
      <c r="O213" s="568">
        <v>187</v>
      </c>
      <c r="P213" s="569">
        <f t="shared" si="320"/>
        <v>0.78242677824267781</v>
      </c>
      <c r="Q213" s="570">
        <f t="shared" si="321"/>
        <v>1</v>
      </c>
      <c r="R213" s="566">
        <v>249</v>
      </c>
      <c r="S213" s="567">
        <v>246</v>
      </c>
      <c r="T213" s="567">
        <v>199</v>
      </c>
      <c r="U213" s="567">
        <v>199</v>
      </c>
      <c r="V213" s="568">
        <v>199</v>
      </c>
      <c r="W213" s="569">
        <f t="shared" si="316"/>
        <v>0.80894308943089432</v>
      </c>
      <c r="X213" s="570">
        <f t="shared" si="317"/>
        <v>1</v>
      </c>
      <c r="Y213" s="566">
        <v>242</v>
      </c>
      <c r="Z213" s="567">
        <v>242</v>
      </c>
      <c r="AA213" s="567">
        <v>190</v>
      </c>
      <c r="AB213" s="567">
        <v>190</v>
      </c>
      <c r="AC213" s="568">
        <v>190</v>
      </c>
      <c r="AD213" s="569">
        <f>AB213/Z213</f>
        <v>0.78512396694214881</v>
      </c>
      <c r="AE213" s="570">
        <f>AB213/AA213</f>
        <v>1</v>
      </c>
      <c r="AF213" s="566">
        <v>225</v>
      </c>
      <c r="AG213" s="567">
        <v>224</v>
      </c>
      <c r="AH213" s="567">
        <v>164</v>
      </c>
      <c r="AI213" s="567">
        <v>164</v>
      </c>
      <c r="AJ213" s="568">
        <v>164</v>
      </c>
      <c r="AK213" s="569">
        <f>AI213/AG213</f>
        <v>0.7321428571428571</v>
      </c>
      <c r="AL213" s="570">
        <f>AI213/AH213</f>
        <v>1</v>
      </c>
      <c r="AM213" s="566">
        <v>253</v>
      </c>
      <c r="AN213" s="567">
        <v>253</v>
      </c>
      <c r="AO213" s="567">
        <v>193</v>
      </c>
      <c r="AP213" s="567">
        <v>193</v>
      </c>
      <c r="AQ213" s="568">
        <v>193</v>
      </c>
      <c r="AR213" s="569">
        <f>AP213/AN213</f>
        <v>0.76284584980237158</v>
      </c>
      <c r="AS213" s="570">
        <f>AP213/AO213</f>
        <v>1</v>
      </c>
      <c r="AT213" s="566">
        <v>230</v>
      </c>
      <c r="AU213" s="567">
        <v>230</v>
      </c>
      <c r="AV213" s="567">
        <v>196</v>
      </c>
      <c r="AW213" s="567">
        <v>184</v>
      </c>
      <c r="AX213" s="568">
        <v>178</v>
      </c>
      <c r="AY213" s="569">
        <f>AW213/AU213</f>
        <v>0.8</v>
      </c>
      <c r="AZ213" s="570">
        <f>AW213/AV213</f>
        <v>0.93877551020408168</v>
      </c>
      <c r="BA213" s="566">
        <v>232</v>
      </c>
      <c r="BB213" s="567">
        <v>231</v>
      </c>
      <c r="BC213" s="567">
        <v>160</v>
      </c>
      <c r="BD213" s="567">
        <v>160</v>
      </c>
      <c r="BE213" s="568">
        <v>160</v>
      </c>
      <c r="BF213" s="569">
        <f>BD213/BB213</f>
        <v>0.69264069264069261</v>
      </c>
      <c r="BG213" s="570">
        <f>BD213/BC213</f>
        <v>1</v>
      </c>
      <c r="BH213" s="566">
        <v>229</v>
      </c>
      <c r="BI213" s="567">
        <v>229</v>
      </c>
      <c r="BJ213" s="567">
        <v>165</v>
      </c>
      <c r="BK213" s="567">
        <v>165</v>
      </c>
      <c r="BL213" s="568">
        <v>165</v>
      </c>
      <c r="BM213" s="569">
        <f>BK213/BI213</f>
        <v>0.72052401746724892</v>
      </c>
      <c r="BN213" s="570">
        <f>BK213/BJ213</f>
        <v>1</v>
      </c>
      <c r="BO213" s="566">
        <v>256</v>
      </c>
      <c r="BP213" s="567">
        <v>256</v>
      </c>
      <c r="BQ213" s="567">
        <v>187</v>
      </c>
      <c r="BR213" s="567">
        <v>187</v>
      </c>
      <c r="BS213" s="568">
        <v>187</v>
      </c>
      <c r="BT213" s="569">
        <f>BR213/BP213</f>
        <v>0.73046875</v>
      </c>
      <c r="BU213" s="570">
        <f>BR213/BQ213</f>
        <v>1</v>
      </c>
      <c r="BV213" s="566">
        <v>255</v>
      </c>
      <c r="BW213" s="567">
        <v>255</v>
      </c>
      <c r="BX213" s="567">
        <v>182</v>
      </c>
      <c r="BY213" s="567">
        <v>182</v>
      </c>
      <c r="BZ213" s="568">
        <v>182</v>
      </c>
      <c r="CA213" s="569">
        <f>BY213/BW213</f>
        <v>0.71372549019607845</v>
      </c>
      <c r="CB213" s="570">
        <f>BY213/BX213</f>
        <v>1</v>
      </c>
      <c r="CC213" s="566">
        <v>164</v>
      </c>
      <c r="CD213" s="567">
        <v>163</v>
      </c>
      <c r="CE213" s="567">
        <v>132</v>
      </c>
      <c r="CF213" s="567">
        <v>132</v>
      </c>
      <c r="CG213" s="568">
        <v>132</v>
      </c>
      <c r="CH213" s="569">
        <f>CF213/CD213</f>
        <v>0.80981595092024539</v>
      </c>
      <c r="CI213" s="570">
        <f>CF213/CE213</f>
        <v>1</v>
      </c>
      <c r="CJ213" s="566">
        <v>227</v>
      </c>
      <c r="CK213" s="567">
        <v>227</v>
      </c>
      <c r="CL213" s="567">
        <v>153</v>
      </c>
      <c r="CM213" s="567">
        <v>153</v>
      </c>
      <c r="CN213" s="568">
        <v>153</v>
      </c>
      <c r="CO213" s="569">
        <f>CM213/CK213</f>
        <v>0.67400881057268724</v>
      </c>
      <c r="CP213" s="677">
        <f>CM213/CL213</f>
        <v>1</v>
      </c>
      <c r="CQ213" s="569">
        <v>0.67400881057268724</v>
      </c>
      <c r="CR213" s="570">
        <v>1</v>
      </c>
      <c r="CS213" s="566">
        <v>216</v>
      </c>
      <c r="CT213" s="567">
        <v>216</v>
      </c>
      <c r="CU213" s="567">
        <v>144</v>
      </c>
      <c r="CV213" s="567">
        <v>144</v>
      </c>
      <c r="CW213" s="568">
        <v>144</v>
      </c>
      <c r="CX213" s="569">
        <f>CV213/CT213</f>
        <v>0.66666666666666663</v>
      </c>
      <c r="CY213" s="677">
        <f>CV213/CU213</f>
        <v>1</v>
      </c>
      <c r="CZ213" s="569">
        <v>0.66666666666666663</v>
      </c>
      <c r="DA213" s="570">
        <v>1</v>
      </c>
      <c r="DB213" s="566">
        <v>241</v>
      </c>
      <c r="DC213" s="567">
        <v>241</v>
      </c>
      <c r="DD213" s="567">
        <v>174</v>
      </c>
      <c r="DE213" s="567">
        <v>174</v>
      </c>
      <c r="DF213" s="568">
        <v>174</v>
      </c>
      <c r="DG213" s="569">
        <f>DE213/DC213</f>
        <v>0.72199170124481327</v>
      </c>
      <c r="DH213" s="677">
        <f>DE213/DD213</f>
        <v>1</v>
      </c>
      <c r="DI213" s="569">
        <v>0.72199170124481327</v>
      </c>
      <c r="DJ213" s="570">
        <v>1</v>
      </c>
    </row>
    <row r="214" spans="1:114" s="2" customFormat="1" ht="25.5" x14ac:dyDescent="0.25">
      <c r="A214" s="585" t="s">
        <v>495</v>
      </c>
      <c r="B214" s="497" t="s">
        <v>496</v>
      </c>
      <c r="C214" s="573" t="s">
        <v>199</v>
      </c>
      <c r="D214" s="566">
        <v>178</v>
      </c>
      <c r="E214" s="567">
        <v>178</v>
      </c>
      <c r="F214" s="567">
        <v>153</v>
      </c>
      <c r="G214" s="567">
        <v>153</v>
      </c>
      <c r="H214" s="568">
        <v>148</v>
      </c>
      <c r="I214" s="569">
        <f t="shared" si="318"/>
        <v>0.8595505617977528</v>
      </c>
      <c r="J214" s="570">
        <f t="shared" si="319"/>
        <v>1</v>
      </c>
      <c r="K214" s="566">
        <v>289</v>
      </c>
      <c r="L214" s="567">
        <v>289</v>
      </c>
      <c r="M214" s="567">
        <v>187</v>
      </c>
      <c r="N214" s="567">
        <v>187</v>
      </c>
      <c r="O214" s="568">
        <v>162</v>
      </c>
      <c r="P214" s="569">
        <f t="shared" si="320"/>
        <v>0.6470588235294118</v>
      </c>
      <c r="Q214" s="570">
        <f t="shared" si="321"/>
        <v>1</v>
      </c>
      <c r="R214" s="566">
        <v>87</v>
      </c>
      <c r="S214" s="567">
        <v>87</v>
      </c>
      <c r="T214" s="567">
        <v>0</v>
      </c>
      <c r="U214" s="567">
        <v>0</v>
      </c>
      <c r="V214" s="568">
        <v>0</v>
      </c>
      <c r="W214" s="569">
        <f t="shared" si="316"/>
        <v>0</v>
      </c>
      <c r="X214" s="570" t="s">
        <v>67</v>
      </c>
      <c r="Y214" s="566" t="s">
        <v>67</v>
      </c>
      <c r="Z214" s="567" t="s">
        <v>67</v>
      </c>
      <c r="AA214" s="567" t="s">
        <v>67</v>
      </c>
      <c r="AB214" s="567" t="s">
        <v>67</v>
      </c>
      <c r="AC214" s="568" t="s">
        <v>67</v>
      </c>
      <c r="AD214" s="569" t="s">
        <v>67</v>
      </c>
      <c r="AE214" s="570" t="s">
        <v>67</v>
      </c>
      <c r="AF214" s="566" t="s">
        <v>67</v>
      </c>
      <c r="AG214" s="567" t="s">
        <v>67</v>
      </c>
      <c r="AH214" s="567" t="s">
        <v>67</v>
      </c>
      <c r="AI214" s="567" t="s">
        <v>67</v>
      </c>
      <c r="AJ214" s="568" t="s">
        <v>67</v>
      </c>
      <c r="AK214" s="569" t="s">
        <v>67</v>
      </c>
      <c r="AL214" s="570" t="s">
        <v>67</v>
      </c>
      <c r="AM214" s="566" t="s">
        <v>67</v>
      </c>
      <c r="AN214" s="567" t="s">
        <v>67</v>
      </c>
      <c r="AO214" s="567" t="s">
        <v>67</v>
      </c>
      <c r="AP214" s="567" t="s">
        <v>67</v>
      </c>
      <c r="AQ214" s="568" t="s">
        <v>67</v>
      </c>
      <c r="AR214" s="569" t="s">
        <v>67</v>
      </c>
      <c r="AS214" s="570" t="s">
        <v>67</v>
      </c>
      <c r="AT214" s="566" t="s">
        <v>67</v>
      </c>
      <c r="AU214" s="567" t="s">
        <v>67</v>
      </c>
      <c r="AV214" s="567" t="s">
        <v>67</v>
      </c>
      <c r="AW214" s="567" t="s">
        <v>67</v>
      </c>
      <c r="AX214" s="568" t="s">
        <v>67</v>
      </c>
      <c r="AY214" s="569" t="s">
        <v>67</v>
      </c>
      <c r="AZ214" s="570" t="s">
        <v>67</v>
      </c>
      <c r="BA214" s="566" t="s">
        <v>67</v>
      </c>
      <c r="BB214" s="567" t="s">
        <v>67</v>
      </c>
      <c r="BC214" s="567" t="s">
        <v>67</v>
      </c>
      <c r="BD214" s="567" t="s">
        <v>67</v>
      </c>
      <c r="BE214" s="568" t="s">
        <v>67</v>
      </c>
      <c r="BF214" s="569" t="s">
        <v>67</v>
      </c>
      <c r="BG214" s="570" t="s">
        <v>67</v>
      </c>
      <c r="BH214" s="566" t="s">
        <v>67</v>
      </c>
      <c r="BI214" s="567" t="s">
        <v>67</v>
      </c>
      <c r="BJ214" s="567" t="s">
        <v>67</v>
      </c>
      <c r="BK214" s="567" t="s">
        <v>67</v>
      </c>
      <c r="BL214" s="568" t="s">
        <v>67</v>
      </c>
      <c r="BM214" s="569" t="s">
        <v>67</v>
      </c>
      <c r="BN214" s="570" t="s">
        <v>67</v>
      </c>
      <c r="BO214" s="566" t="s">
        <v>67</v>
      </c>
      <c r="BP214" s="567" t="s">
        <v>67</v>
      </c>
      <c r="BQ214" s="567" t="s">
        <v>67</v>
      </c>
      <c r="BR214" s="567" t="s">
        <v>67</v>
      </c>
      <c r="BS214" s="568" t="s">
        <v>67</v>
      </c>
      <c r="BT214" s="569" t="s">
        <v>67</v>
      </c>
      <c r="BU214" s="570" t="s">
        <v>67</v>
      </c>
      <c r="BV214" s="566" t="s">
        <v>67</v>
      </c>
      <c r="BW214" s="567" t="s">
        <v>67</v>
      </c>
      <c r="BX214" s="567" t="s">
        <v>67</v>
      </c>
      <c r="BY214" s="567" t="s">
        <v>67</v>
      </c>
      <c r="BZ214" s="568" t="s">
        <v>67</v>
      </c>
      <c r="CA214" s="569" t="s">
        <v>67</v>
      </c>
      <c r="CB214" s="570" t="s">
        <v>67</v>
      </c>
      <c r="CC214" s="566" t="s">
        <v>67</v>
      </c>
      <c r="CD214" s="567" t="s">
        <v>67</v>
      </c>
      <c r="CE214" s="567" t="s">
        <v>67</v>
      </c>
      <c r="CF214" s="567" t="s">
        <v>67</v>
      </c>
      <c r="CG214" s="568" t="s">
        <v>67</v>
      </c>
      <c r="CH214" s="569" t="s">
        <v>67</v>
      </c>
      <c r="CI214" s="570" t="s">
        <v>67</v>
      </c>
      <c r="CJ214" s="566" t="s">
        <v>67</v>
      </c>
      <c r="CK214" s="567" t="s">
        <v>67</v>
      </c>
      <c r="CL214" s="567" t="s">
        <v>67</v>
      </c>
      <c r="CM214" s="567" t="s">
        <v>67</v>
      </c>
      <c r="CN214" s="568" t="s">
        <v>67</v>
      </c>
      <c r="CO214" s="569" t="s">
        <v>67</v>
      </c>
      <c r="CP214" s="677" t="s">
        <v>67</v>
      </c>
      <c r="CQ214" s="569" t="s">
        <v>67</v>
      </c>
      <c r="CR214" s="570" t="s">
        <v>67</v>
      </c>
      <c r="CS214" s="566" t="s">
        <v>67</v>
      </c>
      <c r="CT214" s="567" t="s">
        <v>67</v>
      </c>
      <c r="CU214" s="567" t="s">
        <v>67</v>
      </c>
      <c r="CV214" s="567" t="s">
        <v>67</v>
      </c>
      <c r="CW214" s="568" t="s">
        <v>67</v>
      </c>
      <c r="CX214" s="569" t="s">
        <v>67</v>
      </c>
      <c r="CY214" s="677" t="s">
        <v>67</v>
      </c>
      <c r="CZ214" s="569" t="s">
        <v>67</v>
      </c>
      <c r="DA214" s="570" t="s">
        <v>67</v>
      </c>
      <c r="DB214" s="566" t="s">
        <v>67</v>
      </c>
      <c r="DC214" s="567" t="s">
        <v>67</v>
      </c>
      <c r="DD214" s="567" t="s">
        <v>67</v>
      </c>
      <c r="DE214" s="567" t="s">
        <v>67</v>
      </c>
      <c r="DF214" s="568" t="s">
        <v>67</v>
      </c>
      <c r="DG214" s="569" t="s">
        <v>67</v>
      </c>
      <c r="DH214" s="677" t="s">
        <v>67</v>
      </c>
      <c r="DI214" s="569" t="s">
        <v>67</v>
      </c>
      <c r="DJ214" s="570" t="s">
        <v>67</v>
      </c>
    </row>
    <row r="215" spans="1:114" s="2" customFormat="1" ht="25.5" x14ac:dyDescent="0.25">
      <c r="A215" s="585" t="s">
        <v>497</v>
      </c>
      <c r="B215" s="497" t="s">
        <v>498</v>
      </c>
      <c r="C215" s="573" t="s">
        <v>199</v>
      </c>
      <c r="D215" s="566">
        <v>326</v>
      </c>
      <c r="E215" s="567">
        <v>325</v>
      </c>
      <c r="F215" s="567">
        <v>315</v>
      </c>
      <c r="G215" s="567">
        <v>308</v>
      </c>
      <c r="H215" s="568">
        <v>263</v>
      </c>
      <c r="I215" s="569">
        <f t="shared" si="318"/>
        <v>0.94769230769230772</v>
      </c>
      <c r="J215" s="570">
        <f t="shared" si="319"/>
        <v>0.97777777777777775</v>
      </c>
      <c r="K215" s="566">
        <v>294</v>
      </c>
      <c r="L215" s="567">
        <v>293</v>
      </c>
      <c r="M215" s="567">
        <v>271</v>
      </c>
      <c r="N215" s="567">
        <v>269</v>
      </c>
      <c r="O215" s="568">
        <v>235</v>
      </c>
      <c r="P215" s="569">
        <f t="shared" si="320"/>
        <v>0.91808873720136519</v>
      </c>
      <c r="Q215" s="570">
        <f t="shared" si="321"/>
        <v>0.99261992619926198</v>
      </c>
      <c r="R215" s="566">
        <v>247</v>
      </c>
      <c r="S215" s="567">
        <v>243</v>
      </c>
      <c r="T215" s="567">
        <v>226</v>
      </c>
      <c r="U215" s="567">
        <v>224</v>
      </c>
      <c r="V215" s="568">
        <v>182</v>
      </c>
      <c r="W215" s="569">
        <f t="shared" si="316"/>
        <v>0.92181069958847739</v>
      </c>
      <c r="X215" s="570">
        <f t="shared" si="317"/>
        <v>0.99115044247787609</v>
      </c>
      <c r="Y215" s="566">
        <v>80</v>
      </c>
      <c r="Z215" s="567">
        <v>77</v>
      </c>
      <c r="AA215" s="567">
        <v>75</v>
      </c>
      <c r="AB215" s="567">
        <v>75</v>
      </c>
      <c r="AC215" s="568">
        <v>74</v>
      </c>
      <c r="AD215" s="569">
        <f t="shared" ref="AD215:AD221" si="322">AB215/Z215</f>
        <v>0.97402597402597402</v>
      </c>
      <c r="AE215" s="570">
        <f t="shared" ref="AE215:AE221" si="323">AB215/AA215</f>
        <v>1</v>
      </c>
      <c r="AF215" s="566">
        <v>50</v>
      </c>
      <c r="AG215" s="567">
        <v>50</v>
      </c>
      <c r="AH215" s="567">
        <v>47</v>
      </c>
      <c r="AI215" s="567">
        <v>45</v>
      </c>
      <c r="AJ215" s="568">
        <v>44</v>
      </c>
      <c r="AK215" s="569">
        <f t="shared" ref="AK215:AK221" si="324">AI215/AG215</f>
        <v>0.9</v>
      </c>
      <c r="AL215" s="570">
        <f t="shared" ref="AL215:AL221" si="325">AI215/AH215</f>
        <v>0.95744680851063835</v>
      </c>
      <c r="AM215" s="566">
        <v>416</v>
      </c>
      <c r="AN215" s="567">
        <v>416</v>
      </c>
      <c r="AO215" s="567">
        <v>359</v>
      </c>
      <c r="AP215" s="567">
        <v>350</v>
      </c>
      <c r="AQ215" s="568">
        <v>312</v>
      </c>
      <c r="AR215" s="569">
        <f t="shared" ref="AR215:AR221" si="326">AP215/AN215</f>
        <v>0.84134615384615385</v>
      </c>
      <c r="AS215" s="570">
        <f t="shared" ref="AS215:AS221" si="327">AP215/AO215</f>
        <v>0.97493036211699169</v>
      </c>
      <c r="AT215" s="566">
        <v>676</v>
      </c>
      <c r="AU215" s="567">
        <v>674</v>
      </c>
      <c r="AV215" s="567">
        <v>587</v>
      </c>
      <c r="AW215" s="567">
        <v>576</v>
      </c>
      <c r="AX215" s="568">
        <v>496</v>
      </c>
      <c r="AY215" s="569">
        <f t="shared" ref="AY215:AY221" si="328">AW215/AU215</f>
        <v>0.85459940652818989</v>
      </c>
      <c r="AZ215" s="570">
        <f t="shared" ref="AZ215:AZ221" si="329">AW215/AV215</f>
        <v>0.98126064735945484</v>
      </c>
      <c r="BA215" s="566">
        <v>863</v>
      </c>
      <c r="BB215" s="567">
        <v>863</v>
      </c>
      <c r="BC215" s="567">
        <v>714</v>
      </c>
      <c r="BD215" s="567">
        <v>694</v>
      </c>
      <c r="BE215" s="568">
        <v>569</v>
      </c>
      <c r="BF215" s="569">
        <f t="shared" ref="BF215:BF221" si="330">BD215/BB215</f>
        <v>0.80417149478563155</v>
      </c>
      <c r="BG215" s="570">
        <f t="shared" ref="BG215:BG221" si="331">BD215/BC215</f>
        <v>0.97198879551820727</v>
      </c>
      <c r="BH215" s="566">
        <v>73</v>
      </c>
      <c r="BI215" s="567">
        <v>73</v>
      </c>
      <c r="BJ215" s="567">
        <v>18</v>
      </c>
      <c r="BK215" s="567">
        <v>7</v>
      </c>
      <c r="BL215" s="568">
        <v>7</v>
      </c>
      <c r="BM215" s="569">
        <f t="shared" ref="BM215:BM221" si="332">BK215/BI215</f>
        <v>9.5890410958904104E-2</v>
      </c>
      <c r="BN215" s="570">
        <f t="shared" ref="BN215:BN221" si="333">BK215/BJ215</f>
        <v>0.3888888888888889</v>
      </c>
      <c r="BO215" s="566" t="s">
        <v>67</v>
      </c>
      <c r="BP215" s="567" t="s">
        <v>67</v>
      </c>
      <c r="BQ215" s="567" t="s">
        <v>67</v>
      </c>
      <c r="BR215" s="567" t="s">
        <v>67</v>
      </c>
      <c r="BS215" s="568" t="s">
        <v>67</v>
      </c>
      <c r="BT215" s="569" t="s">
        <v>67</v>
      </c>
      <c r="BU215" s="570" t="s">
        <v>67</v>
      </c>
      <c r="BV215" s="566" t="s">
        <v>67</v>
      </c>
      <c r="BW215" s="567" t="s">
        <v>67</v>
      </c>
      <c r="BX215" s="567" t="s">
        <v>67</v>
      </c>
      <c r="BY215" s="567" t="s">
        <v>67</v>
      </c>
      <c r="BZ215" s="568" t="s">
        <v>67</v>
      </c>
      <c r="CA215" s="569" t="s">
        <v>67</v>
      </c>
      <c r="CB215" s="570" t="s">
        <v>67</v>
      </c>
      <c r="CC215" s="566" t="s">
        <v>67</v>
      </c>
      <c r="CD215" s="567" t="s">
        <v>67</v>
      </c>
      <c r="CE215" s="567" t="s">
        <v>67</v>
      </c>
      <c r="CF215" s="567" t="s">
        <v>67</v>
      </c>
      <c r="CG215" s="568" t="s">
        <v>67</v>
      </c>
      <c r="CH215" s="569" t="s">
        <v>67</v>
      </c>
      <c r="CI215" s="570" t="s">
        <v>67</v>
      </c>
      <c r="CJ215" s="566" t="s">
        <v>67</v>
      </c>
      <c r="CK215" s="567" t="s">
        <v>67</v>
      </c>
      <c r="CL215" s="567" t="s">
        <v>67</v>
      </c>
      <c r="CM215" s="567" t="s">
        <v>67</v>
      </c>
      <c r="CN215" s="568" t="s">
        <v>67</v>
      </c>
      <c r="CO215" s="569" t="s">
        <v>67</v>
      </c>
      <c r="CP215" s="677" t="s">
        <v>67</v>
      </c>
      <c r="CQ215" s="569" t="s">
        <v>67</v>
      </c>
      <c r="CR215" s="570" t="s">
        <v>67</v>
      </c>
      <c r="CS215" s="566" t="s">
        <v>67</v>
      </c>
      <c r="CT215" s="567" t="s">
        <v>67</v>
      </c>
      <c r="CU215" s="567" t="s">
        <v>67</v>
      </c>
      <c r="CV215" s="567" t="s">
        <v>67</v>
      </c>
      <c r="CW215" s="568" t="s">
        <v>67</v>
      </c>
      <c r="CX215" s="569" t="s">
        <v>67</v>
      </c>
      <c r="CY215" s="677" t="s">
        <v>67</v>
      </c>
      <c r="CZ215" s="569" t="s">
        <v>67</v>
      </c>
      <c r="DA215" s="570" t="s">
        <v>67</v>
      </c>
      <c r="DB215" s="566" t="s">
        <v>67</v>
      </c>
      <c r="DC215" s="567" t="s">
        <v>67</v>
      </c>
      <c r="DD215" s="567" t="s">
        <v>67</v>
      </c>
      <c r="DE215" s="567" t="s">
        <v>67</v>
      </c>
      <c r="DF215" s="568" t="s">
        <v>67</v>
      </c>
      <c r="DG215" s="569" t="s">
        <v>67</v>
      </c>
      <c r="DH215" s="677" t="s">
        <v>67</v>
      </c>
      <c r="DI215" s="569" t="s">
        <v>67</v>
      </c>
      <c r="DJ215" s="570" t="s">
        <v>67</v>
      </c>
    </row>
    <row r="216" spans="1:114" s="2" customFormat="1" x14ac:dyDescent="0.25">
      <c r="A216" s="585" t="s">
        <v>571</v>
      </c>
      <c r="B216" s="497" t="s">
        <v>499</v>
      </c>
      <c r="C216" s="573" t="s">
        <v>199</v>
      </c>
      <c r="D216" s="566">
        <v>72</v>
      </c>
      <c r="E216" s="567">
        <v>62</v>
      </c>
      <c r="F216" s="567">
        <v>62</v>
      </c>
      <c r="G216" s="567">
        <v>51</v>
      </c>
      <c r="H216" s="568">
        <v>47</v>
      </c>
      <c r="I216" s="569">
        <f t="shared" si="318"/>
        <v>0.82258064516129037</v>
      </c>
      <c r="J216" s="570">
        <f t="shared" si="319"/>
        <v>0.82258064516129037</v>
      </c>
      <c r="K216" s="566">
        <v>59</v>
      </c>
      <c r="L216" s="567">
        <v>59</v>
      </c>
      <c r="M216" s="567">
        <v>59</v>
      </c>
      <c r="N216" s="567">
        <v>46</v>
      </c>
      <c r="O216" s="568">
        <v>41</v>
      </c>
      <c r="P216" s="569">
        <f t="shared" si="320"/>
        <v>0.77966101694915257</v>
      </c>
      <c r="Q216" s="570">
        <f t="shared" si="321"/>
        <v>0.77966101694915257</v>
      </c>
      <c r="R216" s="566">
        <v>81</v>
      </c>
      <c r="S216" s="567">
        <v>78</v>
      </c>
      <c r="T216" s="567">
        <v>78</v>
      </c>
      <c r="U216" s="567">
        <v>60</v>
      </c>
      <c r="V216" s="568">
        <v>56</v>
      </c>
      <c r="W216" s="569">
        <f t="shared" si="316"/>
        <v>0.76923076923076927</v>
      </c>
      <c r="X216" s="570">
        <f t="shared" si="317"/>
        <v>0.76923076923076927</v>
      </c>
      <c r="Y216" s="566">
        <v>68</v>
      </c>
      <c r="Z216" s="567">
        <v>68</v>
      </c>
      <c r="AA216" s="567">
        <v>68</v>
      </c>
      <c r="AB216" s="567">
        <v>37</v>
      </c>
      <c r="AC216" s="568">
        <v>36</v>
      </c>
      <c r="AD216" s="569">
        <f t="shared" si="322"/>
        <v>0.54411764705882348</v>
      </c>
      <c r="AE216" s="570">
        <f t="shared" si="323"/>
        <v>0.54411764705882348</v>
      </c>
      <c r="AF216" s="566">
        <v>57</v>
      </c>
      <c r="AG216" s="567">
        <v>57</v>
      </c>
      <c r="AH216" s="567">
        <v>56</v>
      </c>
      <c r="AI216" s="567">
        <v>42</v>
      </c>
      <c r="AJ216" s="568">
        <v>38</v>
      </c>
      <c r="AK216" s="569">
        <f t="shared" si="324"/>
        <v>0.73684210526315785</v>
      </c>
      <c r="AL216" s="570">
        <f t="shared" si="325"/>
        <v>0.75</v>
      </c>
      <c r="AM216" s="566">
        <v>69</v>
      </c>
      <c r="AN216" s="567">
        <v>68</v>
      </c>
      <c r="AO216" s="567">
        <v>67</v>
      </c>
      <c r="AP216" s="567">
        <v>48</v>
      </c>
      <c r="AQ216" s="568">
        <v>44</v>
      </c>
      <c r="AR216" s="569">
        <f t="shared" si="326"/>
        <v>0.70588235294117652</v>
      </c>
      <c r="AS216" s="570">
        <f t="shared" si="327"/>
        <v>0.71641791044776115</v>
      </c>
      <c r="AT216" s="566">
        <v>57</v>
      </c>
      <c r="AU216" s="567">
        <v>56</v>
      </c>
      <c r="AV216" s="567">
        <v>56</v>
      </c>
      <c r="AW216" s="567">
        <v>41</v>
      </c>
      <c r="AX216" s="568">
        <v>39</v>
      </c>
      <c r="AY216" s="569">
        <f t="shared" si="328"/>
        <v>0.7321428571428571</v>
      </c>
      <c r="AZ216" s="570">
        <f t="shared" si="329"/>
        <v>0.7321428571428571</v>
      </c>
      <c r="BA216" s="566">
        <v>48</v>
      </c>
      <c r="BB216" s="567">
        <v>47</v>
      </c>
      <c r="BC216" s="567">
        <v>47</v>
      </c>
      <c r="BD216" s="567">
        <v>35</v>
      </c>
      <c r="BE216" s="568">
        <v>29</v>
      </c>
      <c r="BF216" s="569">
        <f t="shared" si="330"/>
        <v>0.74468085106382975</v>
      </c>
      <c r="BG216" s="570">
        <f t="shared" si="331"/>
        <v>0.74468085106382975</v>
      </c>
      <c r="BH216" s="566">
        <v>69</v>
      </c>
      <c r="BI216" s="567">
        <v>67</v>
      </c>
      <c r="BJ216" s="567">
        <v>65</v>
      </c>
      <c r="BK216" s="567">
        <v>59</v>
      </c>
      <c r="BL216" s="568">
        <v>57</v>
      </c>
      <c r="BM216" s="569">
        <f t="shared" si="332"/>
        <v>0.88059701492537312</v>
      </c>
      <c r="BN216" s="570">
        <f t="shared" si="333"/>
        <v>0.90769230769230769</v>
      </c>
      <c r="BO216" s="566">
        <v>52</v>
      </c>
      <c r="BP216" s="567">
        <v>51</v>
      </c>
      <c r="BQ216" s="567">
        <v>49</v>
      </c>
      <c r="BR216" s="567">
        <v>41</v>
      </c>
      <c r="BS216" s="568">
        <v>39</v>
      </c>
      <c r="BT216" s="569">
        <f t="shared" ref="BT216:BT221" si="334">BR216/BP216</f>
        <v>0.80392156862745101</v>
      </c>
      <c r="BU216" s="570">
        <f t="shared" ref="BU216:BU221" si="335">BR216/BQ216</f>
        <v>0.83673469387755106</v>
      </c>
      <c r="BV216" s="566">
        <v>47</v>
      </c>
      <c r="BW216" s="567">
        <v>47</v>
      </c>
      <c r="BX216" s="567">
        <v>47</v>
      </c>
      <c r="BY216" s="567">
        <v>46</v>
      </c>
      <c r="BZ216" s="568">
        <v>43</v>
      </c>
      <c r="CA216" s="569">
        <f t="shared" ref="CA216:CA220" si="336">BY216/BW216</f>
        <v>0.97872340425531912</v>
      </c>
      <c r="CB216" s="570">
        <f t="shared" ref="CB216:CB220" si="337">BY216/BX216</f>
        <v>0.97872340425531912</v>
      </c>
      <c r="CC216" s="566">
        <v>47</v>
      </c>
      <c r="CD216" s="567">
        <v>45</v>
      </c>
      <c r="CE216" s="567">
        <v>45</v>
      </c>
      <c r="CF216" s="567">
        <v>41</v>
      </c>
      <c r="CG216" s="568">
        <v>37</v>
      </c>
      <c r="CH216" s="569">
        <f t="shared" ref="CH216:CH220" si="338">CF216/CD216</f>
        <v>0.91111111111111109</v>
      </c>
      <c r="CI216" s="570">
        <f t="shared" ref="CI216:CI220" si="339">CF216/CE216</f>
        <v>0.91111111111111109</v>
      </c>
      <c r="CJ216" s="566">
        <v>68</v>
      </c>
      <c r="CK216" s="567">
        <v>65</v>
      </c>
      <c r="CL216" s="567">
        <v>64</v>
      </c>
      <c r="CM216" s="567">
        <v>55</v>
      </c>
      <c r="CN216" s="568">
        <v>47</v>
      </c>
      <c r="CO216" s="569">
        <f t="shared" ref="CO216:CO220" si="340">CM216/CK216</f>
        <v>0.84615384615384615</v>
      </c>
      <c r="CP216" s="677">
        <f t="shared" ref="CP216:CP220" si="341">CM216/CL216</f>
        <v>0.859375</v>
      </c>
      <c r="CQ216" s="569">
        <v>0.84615384615384615</v>
      </c>
      <c r="CR216" s="570">
        <v>0.859375</v>
      </c>
      <c r="CS216" s="566">
        <v>49</v>
      </c>
      <c r="CT216" s="567">
        <v>43</v>
      </c>
      <c r="CU216" s="567">
        <v>43</v>
      </c>
      <c r="CV216" s="567">
        <v>36</v>
      </c>
      <c r="CW216" s="568">
        <v>34</v>
      </c>
      <c r="CX216" s="569">
        <f t="shared" ref="CX216:CX220" si="342">CV216/CT216</f>
        <v>0.83720930232558144</v>
      </c>
      <c r="CY216" s="677">
        <f t="shared" ref="CY216:CY220" si="343">CV216/CU216</f>
        <v>0.83720930232558144</v>
      </c>
      <c r="CZ216" s="569">
        <v>0.83720930232558144</v>
      </c>
      <c r="DA216" s="570">
        <v>0.83720930232558144</v>
      </c>
      <c r="DB216" s="566">
        <v>56</v>
      </c>
      <c r="DC216" s="567">
        <v>55</v>
      </c>
      <c r="DD216" s="567">
        <v>51</v>
      </c>
      <c r="DE216" s="567">
        <v>44</v>
      </c>
      <c r="DF216" s="568">
        <v>34</v>
      </c>
      <c r="DG216" s="569">
        <f t="shared" ref="DG216:DG220" si="344">DE216/DC216</f>
        <v>0.8</v>
      </c>
      <c r="DH216" s="677">
        <f t="shared" ref="DH216:DH220" si="345">DE216/DD216</f>
        <v>0.86274509803921573</v>
      </c>
      <c r="DI216" s="569">
        <v>0.8</v>
      </c>
      <c r="DJ216" s="570">
        <v>0.86274509803921573</v>
      </c>
    </row>
    <row r="217" spans="1:114" s="2" customFormat="1" x14ac:dyDescent="0.25">
      <c r="A217" s="585" t="s">
        <v>572</v>
      </c>
      <c r="B217" s="497" t="s">
        <v>500</v>
      </c>
      <c r="C217" s="573" t="s">
        <v>199</v>
      </c>
      <c r="D217" s="566">
        <v>113</v>
      </c>
      <c r="E217" s="567">
        <v>113</v>
      </c>
      <c r="F217" s="567">
        <v>77</v>
      </c>
      <c r="G217" s="567">
        <v>77</v>
      </c>
      <c r="H217" s="568">
        <v>68</v>
      </c>
      <c r="I217" s="569">
        <f t="shared" si="318"/>
        <v>0.68141592920353977</v>
      </c>
      <c r="J217" s="570">
        <f t="shared" si="319"/>
        <v>1</v>
      </c>
      <c r="K217" s="566">
        <v>131</v>
      </c>
      <c r="L217" s="567">
        <v>131</v>
      </c>
      <c r="M217" s="567">
        <v>107</v>
      </c>
      <c r="N217" s="567">
        <v>107</v>
      </c>
      <c r="O217" s="568">
        <v>90</v>
      </c>
      <c r="P217" s="569">
        <f t="shared" si="320"/>
        <v>0.81679389312977102</v>
      </c>
      <c r="Q217" s="570">
        <f t="shared" si="321"/>
        <v>1</v>
      </c>
      <c r="R217" s="566">
        <v>144</v>
      </c>
      <c r="S217" s="567">
        <v>143</v>
      </c>
      <c r="T217" s="567">
        <v>114</v>
      </c>
      <c r="U217" s="567">
        <v>114</v>
      </c>
      <c r="V217" s="568">
        <v>93</v>
      </c>
      <c r="W217" s="569">
        <f t="shared" si="316"/>
        <v>0.79720279720279719</v>
      </c>
      <c r="X217" s="570">
        <f t="shared" si="317"/>
        <v>1</v>
      </c>
      <c r="Y217" s="566">
        <v>178</v>
      </c>
      <c r="Z217" s="567">
        <v>178</v>
      </c>
      <c r="AA217" s="567">
        <v>159</v>
      </c>
      <c r="AB217" s="567">
        <v>159</v>
      </c>
      <c r="AC217" s="568">
        <v>133</v>
      </c>
      <c r="AD217" s="569">
        <f t="shared" si="322"/>
        <v>0.8932584269662921</v>
      </c>
      <c r="AE217" s="570">
        <f t="shared" si="323"/>
        <v>1</v>
      </c>
      <c r="AF217" s="566">
        <v>202</v>
      </c>
      <c r="AG217" s="567">
        <v>202</v>
      </c>
      <c r="AH217" s="567">
        <v>171</v>
      </c>
      <c r="AI217" s="567">
        <v>170</v>
      </c>
      <c r="AJ217" s="568">
        <v>132</v>
      </c>
      <c r="AK217" s="569">
        <f t="shared" si="324"/>
        <v>0.84158415841584155</v>
      </c>
      <c r="AL217" s="570">
        <f t="shared" si="325"/>
        <v>0.99415204678362568</v>
      </c>
      <c r="AM217" s="566">
        <v>216</v>
      </c>
      <c r="AN217" s="567">
        <v>216</v>
      </c>
      <c r="AO217" s="567">
        <v>168</v>
      </c>
      <c r="AP217" s="567">
        <v>167</v>
      </c>
      <c r="AQ217" s="568">
        <v>131</v>
      </c>
      <c r="AR217" s="569">
        <f t="shared" si="326"/>
        <v>0.77314814814814814</v>
      </c>
      <c r="AS217" s="570">
        <f t="shared" si="327"/>
        <v>0.99404761904761907</v>
      </c>
      <c r="AT217" s="566">
        <v>256</v>
      </c>
      <c r="AU217" s="567">
        <v>256</v>
      </c>
      <c r="AV217" s="567">
        <v>256</v>
      </c>
      <c r="AW217" s="567">
        <v>148</v>
      </c>
      <c r="AX217" s="568">
        <v>147</v>
      </c>
      <c r="AY217" s="569">
        <f t="shared" si="328"/>
        <v>0.578125</v>
      </c>
      <c r="AZ217" s="570">
        <f t="shared" si="329"/>
        <v>0.578125</v>
      </c>
      <c r="BA217" s="566">
        <v>296</v>
      </c>
      <c r="BB217" s="567">
        <v>296</v>
      </c>
      <c r="BC217" s="567">
        <v>243</v>
      </c>
      <c r="BD217" s="567">
        <v>243</v>
      </c>
      <c r="BE217" s="568">
        <v>181</v>
      </c>
      <c r="BF217" s="569">
        <f t="shared" si="330"/>
        <v>0.82094594594594594</v>
      </c>
      <c r="BG217" s="570">
        <f t="shared" si="331"/>
        <v>1</v>
      </c>
      <c r="BH217" s="566">
        <v>282</v>
      </c>
      <c r="BI217" s="567">
        <v>281</v>
      </c>
      <c r="BJ217" s="567">
        <v>234</v>
      </c>
      <c r="BK217" s="567">
        <v>234</v>
      </c>
      <c r="BL217" s="568">
        <v>171</v>
      </c>
      <c r="BM217" s="569">
        <f t="shared" si="332"/>
        <v>0.83274021352313166</v>
      </c>
      <c r="BN217" s="570">
        <f t="shared" si="333"/>
        <v>1</v>
      </c>
      <c r="BO217" s="566">
        <v>249</v>
      </c>
      <c r="BP217" s="567">
        <v>247</v>
      </c>
      <c r="BQ217" s="567">
        <v>197</v>
      </c>
      <c r="BR217" s="567">
        <v>197</v>
      </c>
      <c r="BS217" s="568">
        <v>140</v>
      </c>
      <c r="BT217" s="569">
        <f t="shared" si="334"/>
        <v>0.79757085020242913</v>
      </c>
      <c r="BU217" s="570">
        <f t="shared" si="335"/>
        <v>1</v>
      </c>
      <c r="BV217" s="566">
        <v>270</v>
      </c>
      <c r="BW217" s="567">
        <v>269</v>
      </c>
      <c r="BX217" s="567">
        <v>217</v>
      </c>
      <c r="BY217" s="567">
        <v>217</v>
      </c>
      <c r="BZ217" s="568">
        <v>147</v>
      </c>
      <c r="CA217" s="569">
        <f t="shared" si="336"/>
        <v>0.80669144981412644</v>
      </c>
      <c r="CB217" s="570">
        <f t="shared" si="337"/>
        <v>1</v>
      </c>
      <c r="CC217" s="566">
        <v>322</v>
      </c>
      <c r="CD217" s="567">
        <v>322</v>
      </c>
      <c r="CE217" s="567">
        <v>269</v>
      </c>
      <c r="CF217" s="567">
        <v>269</v>
      </c>
      <c r="CG217" s="568">
        <v>189</v>
      </c>
      <c r="CH217" s="569">
        <f t="shared" si="338"/>
        <v>0.8354037267080745</v>
      </c>
      <c r="CI217" s="570">
        <f t="shared" si="339"/>
        <v>1</v>
      </c>
      <c r="CJ217" s="566">
        <v>326</v>
      </c>
      <c r="CK217" s="567">
        <v>326</v>
      </c>
      <c r="CL217" s="567">
        <v>279</v>
      </c>
      <c r="CM217" s="567">
        <v>279</v>
      </c>
      <c r="CN217" s="568">
        <v>170</v>
      </c>
      <c r="CO217" s="569">
        <f t="shared" si="340"/>
        <v>0.85582822085889576</v>
      </c>
      <c r="CP217" s="677">
        <f t="shared" si="341"/>
        <v>1</v>
      </c>
      <c r="CQ217" s="569">
        <v>0.85582822085889576</v>
      </c>
      <c r="CR217" s="570">
        <v>1</v>
      </c>
      <c r="CS217" s="566">
        <v>316</v>
      </c>
      <c r="CT217" s="567">
        <v>314</v>
      </c>
      <c r="CU217" s="567">
        <v>264</v>
      </c>
      <c r="CV217" s="567">
        <v>264</v>
      </c>
      <c r="CW217" s="568">
        <v>176</v>
      </c>
      <c r="CX217" s="569">
        <f t="shared" si="342"/>
        <v>0.84076433121019112</v>
      </c>
      <c r="CY217" s="677">
        <f t="shared" si="343"/>
        <v>1</v>
      </c>
      <c r="CZ217" s="569">
        <v>0.84076433121019112</v>
      </c>
      <c r="DA217" s="570">
        <v>1</v>
      </c>
      <c r="DB217" s="566">
        <v>313</v>
      </c>
      <c r="DC217" s="567">
        <v>311</v>
      </c>
      <c r="DD217" s="567">
        <v>217</v>
      </c>
      <c r="DE217" s="567">
        <v>217</v>
      </c>
      <c r="DF217" s="568">
        <v>210</v>
      </c>
      <c r="DG217" s="569">
        <f t="shared" si="344"/>
        <v>0.69774919614147912</v>
      </c>
      <c r="DH217" s="677">
        <f t="shared" si="345"/>
        <v>1</v>
      </c>
      <c r="DI217" s="569">
        <v>0.69774919614147912</v>
      </c>
      <c r="DJ217" s="570">
        <v>1</v>
      </c>
    </row>
    <row r="218" spans="1:114" s="2" customFormat="1" x14ac:dyDescent="0.25">
      <c r="A218" s="585" t="s">
        <v>606</v>
      </c>
      <c r="B218" s="497" t="s">
        <v>501</v>
      </c>
      <c r="C218" s="573" t="s">
        <v>199</v>
      </c>
      <c r="D218" s="566">
        <v>118</v>
      </c>
      <c r="E218" s="567">
        <v>117</v>
      </c>
      <c r="F218" s="567">
        <v>87</v>
      </c>
      <c r="G218" s="567">
        <v>59</v>
      </c>
      <c r="H218" s="568">
        <v>57</v>
      </c>
      <c r="I218" s="569">
        <f t="shared" si="318"/>
        <v>0.50427350427350426</v>
      </c>
      <c r="J218" s="570">
        <f t="shared" si="319"/>
        <v>0.67816091954022983</v>
      </c>
      <c r="K218" s="566">
        <v>105</v>
      </c>
      <c r="L218" s="567">
        <v>105</v>
      </c>
      <c r="M218" s="567">
        <v>73</v>
      </c>
      <c r="N218" s="567">
        <v>60</v>
      </c>
      <c r="O218" s="568">
        <v>60</v>
      </c>
      <c r="P218" s="569">
        <f t="shared" si="320"/>
        <v>0.5714285714285714</v>
      </c>
      <c r="Q218" s="570">
        <f t="shared" si="321"/>
        <v>0.82191780821917804</v>
      </c>
      <c r="R218" s="566">
        <v>115</v>
      </c>
      <c r="S218" s="567">
        <v>114</v>
      </c>
      <c r="T218" s="567">
        <v>88</v>
      </c>
      <c r="U218" s="567">
        <v>73</v>
      </c>
      <c r="V218" s="568">
        <v>73</v>
      </c>
      <c r="W218" s="569">
        <f t="shared" si="316"/>
        <v>0.64035087719298245</v>
      </c>
      <c r="X218" s="570">
        <f t="shared" si="317"/>
        <v>0.82954545454545459</v>
      </c>
      <c r="Y218" s="566">
        <v>191</v>
      </c>
      <c r="Z218" s="567">
        <v>186</v>
      </c>
      <c r="AA218" s="567">
        <v>157</v>
      </c>
      <c r="AB218" s="567">
        <v>141</v>
      </c>
      <c r="AC218" s="568">
        <v>141</v>
      </c>
      <c r="AD218" s="569">
        <f t="shared" si="322"/>
        <v>0.75806451612903225</v>
      </c>
      <c r="AE218" s="570">
        <f t="shared" si="323"/>
        <v>0.89808917197452232</v>
      </c>
      <c r="AF218" s="566">
        <v>279</v>
      </c>
      <c r="AG218" s="567">
        <v>268</v>
      </c>
      <c r="AH218" s="567">
        <v>239</v>
      </c>
      <c r="AI218" s="567">
        <v>228</v>
      </c>
      <c r="AJ218" s="568">
        <v>214</v>
      </c>
      <c r="AK218" s="569">
        <f t="shared" si="324"/>
        <v>0.85074626865671643</v>
      </c>
      <c r="AL218" s="570">
        <f t="shared" si="325"/>
        <v>0.95397489539748959</v>
      </c>
      <c r="AM218" s="566">
        <v>411</v>
      </c>
      <c r="AN218" s="567">
        <v>399</v>
      </c>
      <c r="AO218" s="567">
        <v>373</v>
      </c>
      <c r="AP218" s="567">
        <v>313</v>
      </c>
      <c r="AQ218" s="568">
        <v>294</v>
      </c>
      <c r="AR218" s="569">
        <f t="shared" si="326"/>
        <v>0.78446115288220553</v>
      </c>
      <c r="AS218" s="570">
        <f t="shared" si="327"/>
        <v>0.83914209115281502</v>
      </c>
      <c r="AT218" s="566">
        <v>394</v>
      </c>
      <c r="AU218" s="567">
        <v>390</v>
      </c>
      <c r="AV218" s="567">
        <v>378</v>
      </c>
      <c r="AW218" s="567">
        <v>318</v>
      </c>
      <c r="AX218" s="568">
        <v>272</v>
      </c>
      <c r="AY218" s="569">
        <f t="shared" si="328"/>
        <v>0.81538461538461537</v>
      </c>
      <c r="AZ218" s="570">
        <f t="shared" si="329"/>
        <v>0.84126984126984128</v>
      </c>
      <c r="BA218" s="566">
        <v>354</v>
      </c>
      <c r="BB218" s="567">
        <v>350</v>
      </c>
      <c r="BC218" s="567">
        <v>350</v>
      </c>
      <c r="BD218" s="567">
        <v>280</v>
      </c>
      <c r="BE218" s="568">
        <v>256</v>
      </c>
      <c r="BF218" s="569">
        <f t="shared" si="330"/>
        <v>0.8</v>
      </c>
      <c r="BG218" s="570">
        <f t="shared" si="331"/>
        <v>0.8</v>
      </c>
      <c r="BH218" s="566">
        <v>456</v>
      </c>
      <c r="BI218" s="567">
        <v>452</v>
      </c>
      <c r="BJ218" s="567">
        <v>452</v>
      </c>
      <c r="BK218" s="567">
        <v>449</v>
      </c>
      <c r="BL218" s="568">
        <v>368</v>
      </c>
      <c r="BM218" s="569">
        <f t="shared" si="332"/>
        <v>0.99336283185840712</v>
      </c>
      <c r="BN218" s="570">
        <f t="shared" si="333"/>
        <v>0.99336283185840712</v>
      </c>
      <c r="BO218" s="566">
        <v>521</v>
      </c>
      <c r="BP218" s="567">
        <v>518</v>
      </c>
      <c r="BQ218" s="567">
        <v>518</v>
      </c>
      <c r="BR218" s="567">
        <v>517</v>
      </c>
      <c r="BS218" s="568">
        <v>400</v>
      </c>
      <c r="BT218" s="569">
        <f t="shared" si="334"/>
        <v>0.99806949806949807</v>
      </c>
      <c r="BU218" s="570">
        <f t="shared" si="335"/>
        <v>0.99806949806949807</v>
      </c>
      <c r="BV218" s="566">
        <v>1185</v>
      </c>
      <c r="BW218" s="567">
        <v>1177</v>
      </c>
      <c r="BX218" s="567">
        <v>1177</v>
      </c>
      <c r="BY218" s="567">
        <v>1176</v>
      </c>
      <c r="BZ218" s="568">
        <v>1068</v>
      </c>
      <c r="CA218" s="569">
        <f t="shared" si="336"/>
        <v>0.99915038232795239</v>
      </c>
      <c r="CB218" s="570">
        <f t="shared" si="337"/>
        <v>0.99915038232795239</v>
      </c>
      <c r="CC218" s="566">
        <v>586</v>
      </c>
      <c r="CD218" s="567">
        <v>585</v>
      </c>
      <c r="CE218" s="567">
        <v>585</v>
      </c>
      <c r="CF218" s="567">
        <v>469</v>
      </c>
      <c r="CG218" s="568">
        <v>468</v>
      </c>
      <c r="CH218" s="569">
        <f t="shared" si="338"/>
        <v>0.80170940170940175</v>
      </c>
      <c r="CI218" s="570">
        <f t="shared" si="339"/>
        <v>0.80170940170940175</v>
      </c>
      <c r="CJ218" s="566">
        <v>510</v>
      </c>
      <c r="CK218" s="567">
        <v>508</v>
      </c>
      <c r="CL218" s="567">
        <v>508</v>
      </c>
      <c r="CM218" s="567">
        <v>413</v>
      </c>
      <c r="CN218" s="568">
        <v>406</v>
      </c>
      <c r="CO218" s="569">
        <f t="shared" si="340"/>
        <v>0.81299212598425197</v>
      </c>
      <c r="CP218" s="677">
        <f t="shared" si="341"/>
        <v>0.81299212598425197</v>
      </c>
      <c r="CQ218" s="569">
        <v>0.99606299212598426</v>
      </c>
      <c r="CR218" s="570">
        <v>0.99606299212598426</v>
      </c>
      <c r="CS218" s="566">
        <v>607</v>
      </c>
      <c r="CT218" s="567">
        <v>605</v>
      </c>
      <c r="CU218" s="567">
        <v>605</v>
      </c>
      <c r="CV218" s="567">
        <v>518</v>
      </c>
      <c r="CW218" s="568">
        <v>511</v>
      </c>
      <c r="CX218" s="569">
        <f t="shared" si="342"/>
        <v>0.85619834710743803</v>
      </c>
      <c r="CY218" s="677">
        <f t="shared" si="343"/>
        <v>0.85619834710743803</v>
      </c>
      <c r="CZ218" s="569">
        <v>1</v>
      </c>
      <c r="DA218" s="570">
        <v>1</v>
      </c>
      <c r="DB218" s="566">
        <v>644</v>
      </c>
      <c r="DC218" s="567">
        <v>643</v>
      </c>
      <c r="DD218" s="567">
        <v>643</v>
      </c>
      <c r="DE218" s="567">
        <v>534</v>
      </c>
      <c r="DF218" s="568">
        <v>530</v>
      </c>
      <c r="DG218" s="569">
        <f t="shared" si="344"/>
        <v>0.8304821150855366</v>
      </c>
      <c r="DH218" s="677">
        <f t="shared" si="345"/>
        <v>0.8304821150855366</v>
      </c>
      <c r="DI218" s="569">
        <v>0.99844479004665632</v>
      </c>
      <c r="DJ218" s="570">
        <v>0.99844479004665632</v>
      </c>
    </row>
    <row r="219" spans="1:114" s="2" customFormat="1" x14ac:dyDescent="0.25">
      <c r="A219" s="585" t="s">
        <v>573</v>
      </c>
      <c r="B219" s="497" t="s">
        <v>502</v>
      </c>
      <c r="C219" s="573" t="s">
        <v>199</v>
      </c>
      <c r="D219" s="566">
        <v>271</v>
      </c>
      <c r="E219" s="567">
        <v>271</v>
      </c>
      <c r="F219" s="567">
        <v>271</v>
      </c>
      <c r="G219" s="567">
        <v>271</v>
      </c>
      <c r="H219" s="568">
        <v>271</v>
      </c>
      <c r="I219" s="569">
        <f t="shared" si="318"/>
        <v>1</v>
      </c>
      <c r="J219" s="570">
        <f t="shared" si="319"/>
        <v>1</v>
      </c>
      <c r="K219" s="566">
        <v>223</v>
      </c>
      <c r="L219" s="567">
        <v>223</v>
      </c>
      <c r="M219" s="567">
        <v>223</v>
      </c>
      <c r="N219" s="567">
        <v>223</v>
      </c>
      <c r="O219" s="568">
        <v>200</v>
      </c>
      <c r="P219" s="569">
        <f t="shared" si="320"/>
        <v>1</v>
      </c>
      <c r="Q219" s="570">
        <f t="shared" si="321"/>
        <v>1</v>
      </c>
      <c r="R219" s="566">
        <v>195</v>
      </c>
      <c r="S219" s="567">
        <v>188</v>
      </c>
      <c r="T219" s="567">
        <v>173</v>
      </c>
      <c r="U219" s="567">
        <v>173</v>
      </c>
      <c r="V219" s="568">
        <v>153</v>
      </c>
      <c r="W219" s="569">
        <f t="shared" si="316"/>
        <v>0.92021276595744683</v>
      </c>
      <c r="X219" s="570">
        <f t="shared" si="317"/>
        <v>1</v>
      </c>
      <c r="Y219" s="566">
        <v>189</v>
      </c>
      <c r="Z219" s="567">
        <v>188</v>
      </c>
      <c r="AA219" s="567">
        <v>171</v>
      </c>
      <c r="AB219" s="567">
        <v>170</v>
      </c>
      <c r="AC219" s="568">
        <v>159</v>
      </c>
      <c r="AD219" s="569">
        <f t="shared" si="322"/>
        <v>0.9042553191489362</v>
      </c>
      <c r="AE219" s="570">
        <f t="shared" si="323"/>
        <v>0.99415204678362568</v>
      </c>
      <c r="AF219" s="566">
        <v>183</v>
      </c>
      <c r="AG219" s="567">
        <v>182</v>
      </c>
      <c r="AH219" s="567">
        <v>176</v>
      </c>
      <c r="AI219" s="567">
        <v>176</v>
      </c>
      <c r="AJ219" s="568">
        <v>162</v>
      </c>
      <c r="AK219" s="569">
        <f t="shared" si="324"/>
        <v>0.96703296703296704</v>
      </c>
      <c r="AL219" s="570">
        <f t="shared" si="325"/>
        <v>1</v>
      </c>
      <c r="AM219" s="566">
        <v>148</v>
      </c>
      <c r="AN219" s="567">
        <v>148</v>
      </c>
      <c r="AO219" s="567">
        <v>148</v>
      </c>
      <c r="AP219" s="567">
        <v>148</v>
      </c>
      <c r="AQ219" s="568">
        <v>148</v>
      </c>
      <c r="AR219" s="569">
        <f t="shared" si="326"/>
        <v>1</v>
      </c>
      <c r="AS219" s="570">
        <f t="shared" si="327"/>
        <v>1</v>
      </c>
      <c r="AT219" s="566">
        <v>141</v>
      </c>
      <c r="AU219" s="567">
        <v>140</v>
      </c>
      <c r="AV219" s="567">
        <v>140</v>
      </c>
      <c r="AW219" s="567">
        <v>140</v>
      </c>
      <c r="AX219" s="568">
        <v>137</v>
      </c>
      <c r="AY219" s="569">
        <f t="shared" si="328"/>
        <v>1</v>
      </c>
      <c r="AZ219" s="570">
        <f t="shared" si="329"/>
        <v>1</v>
      </c>
      <c r="BA219" s="566">
        <v>145</v>
      </c>
      <c r="BB219" s="567">
        <v>145</v>
      </c>
      <c r="BC219" s="567">
        <v>145</v>
      </c>
      <c r="BD219" s="567">
        <v>129</v>
      </c>
      <c r="BE219" s="568">
        <v>126</v>
      </c>
      <c r="BF219" s="569">
        <f t="shared" si="330"/>
        <v>0.8896551724137931</v>
      </c>
      <c r="BG219" s="570">
        <f t="shared" si="331"/>
        <v>0.8896551724137931</v>
      </c>
      <c r="BH219" s="566">
        <v>162</v>
      </c>
      <c r="BI219" s="567">
        <v>162</v>
      </c>
      <c r="BJ219" s="567">
        <v>162</v>
      </c>
      <c r="BK219" s="567">
        <v>162</v>
      </c>
      <c r="BL219" s="568">
        <v>162</v>
      </c>
      <c r="BM219" s="569">
        <f t="shared" si="332"/>
        <v>1</v>
      </c>
      <c r="BN219" s="570">
        <f t="shared" si="333"/>
        <v>1</v>
      </c>
      <c r="BO219" s="566">
        <v>130</v>
      </c>
      <c r="BP219" s="567">
        <v>129</v>
      </c>
      <c r="BQ219" s="567">
        <v>128</v>
      </c>
      <c r="BR219" s="567">
        <v>127</v>
      </c>
      <c r="BS219" s="568">
        <v>127</v>
      </c>
      <c r="BT219" s="569">
        <f t="shared" si="334"/>
        <v>0.98449612403100772</v>
      </c>
      <c r="BU219" s="570">
        <f t="shared" si="335"/>
        <v>0.9921875</v>
      </c>
      <c r="BV219" s="566">
        <v>74</v>
      </c>
      <c r="BW219" s="567">
        <v>74</v>
      </c>
      <c r="BX219" s="567">
        <v>72</v>
      </c>
      <c r="BY219" s="567">
        <v>71</v>
      </c>
      <c r="BZ219" s="568">
        <v>71</v>
      </c>
      <c r="CA219" s="569">
        <f t="shared" si="336"/>
        <v>0.95945945945945943</v>
      </c>
      <c r="CB219" s="570">
        <f t="shared" si="337"/>
        <v>0.98611111111111116</v>
      </c>
      <c r="CC219" s="566">
        <v>147</v>
      </c>
      <c r="CD219" s="567">
        <v>146</v>
      </c>
      <c r="CE219" s="567">
        <v>145</v>
      </c>
      <c r="CF219" s="567">
        <v>145</v>
      </c>
      <c r="CG219" s="568">
        <v>142</v>
      </c>
      <c r="CH219" s="569">
        <f t="shared" si="338"/>
        <v>0.99315068493150682</v>
      </c>
      <c r="CI219" s="570">
        <f t="shared" si="339"/>
        <v>1</v>
      </c>
      <c r="CJ219" s="566">
        <v>108</v>
      </c>
      <c r="CK219" s="567">
        <v>108</v>
      </c>
      <c r="CL219" s="567">
        <v>107</v>
      </c>
      <c r="CM219" s="567">
        <v>107</v>
      </c>
      <c r="CN219" s="568">
        <v>101</v>
      </c>
      <c r="CO219" s="569">
        <f t="shared" si="340"/>
        <v>0.9907407407407407</v>
      </c>
      <c r="CP219" s="677">
        <f t="shared" si="341"/>
        <v>1</v>
      </c>
      <c r="CQ219" s="569">
        <v>0.9907407407407407</v>
      </c>
      <c r="CR219" s="570">
        <v>1</v>
      </c>
      <c r="CS219" s="566">
        <v>81</v>
      </c>
      <c r="CT219" s="567">
        <v>81</v>
      </c>
      <c r="CU219" s="567">
        <v>81</v>
      </c>
      <c r="CV219" s="567">
        <v>81</v>
      </c>
      <c r="CW219" s="568">
        <v>81</v>
      </c>
      <c r="CX219" s="569">
        <f t="shared" si="342"/>
        <v>1</v>
      </c>
      <c r="CY219" s="677">
        <f t="shared" si="343"/>
        <v>1</v>
      </c>
      <c r="CZ219" s="569">
        <v>1</v>
      </c>
      <c r="DA219" s="570">
        <v>1</v>
      </c>
      <c r="DB219" s="566">
        <v>145</v>
      </c>
      <c r="DC219" s="567">
        <v>138</v>
      </c>
      <c r="DD219" s="567">
        <v>138</v>
      </c>
      <c r="DE219" s="567">
        <v>99</v>
      </c>
      <c r="DF219" s="568">
        <v>98</v>
      </c>
      <c r="DG219" s="569">
        <f t="shared" si="344"/>
        <v>0.71739130434782605</v>
      </c>
      <c r="DH219" s="677">
        <f t="shared" si="345"/>
        <v>0.71739130434782605</v>
      </c>
      <c r="DI219" s="569">
        <v>0.71739130434782605</v>
      </c>
      <c r="DJ219" s="570">
        <v>0.71739130434782605</v>
      </c>
    </row>
    <row r="220" spans="1:114" s="2" customFormat="1" x14ac:dyDescent="0.25">
      <c r="A220" s="586" t="s">
        <v>574</v>
      </c>
      <c r="B220" s="497" t="s">
        <v>503</v>
      </c>
      <c r="C220" s="573" t="s">
        <v>199</v>
      </c>
      <c r="D220" s="566">
        <v>161</v>
      </c>
      <c r="E220" s="567">
        <v>161</v>
      </c>
      <c r="F220" s="567">
        <v>135</v>
      </c>
      <c r="G220" s="567">
        <v>135</v>
      </c>
      <c r="H220" s="567">
        <v>106</v>
      </c>
      <c r="I220" s="569">
        <f t="shared" si="318"/>
        <v>0.83850931677018636</v>
      </c>
      <c r="J220" s="570">
        <f t="shared" si="319"/>
        <v>1</v>
      </c>
      <c r="K220" s="566">
        <v>148</v>
      </c>
      <c r="L220" s="567">
        <v>148</v>
      </c>
      <c r="M220" s="567">
        <v>121</v>
      </c>
      <c r="N220" s="567">
        <v>121</v>
      </c>
      <c r="O220" s="567">
        <v>111</v>
      </c>
      <c r="P220" s="569">
        <f t="shared" si="320"/>
        <v>0.81756756756756754</v>
      </c>
      <c r="Q220" s="570">
        <f t="shared" si="321"/>
        <v>1</v>
      </c>
      <c r="R220" s="566">
        <v>121</v>
      </c>
      <c r="S220" s="567">
        <v>118</v>
      </c>
      <c r="T220" s="567">
        <v>104</v>
      </c>
      <c r="U220" s="567">
        <v>104</v>
      </c>
      <c r="V220" s="567">
        <v>101</v>
      </c>
      <c r="W220" s="569">
        <f t="shared" si="316"/>
        <v>0.88135593220338981</v>
      </c>
      <c r="X220" s="570">
        <f t="shared" si="317"/>
        <v>1</v>
      </c>
      <c r="Y220" s="566">
        <v>319</v>
      </c>
      <c r="Z220" s="567">
        <v>310</v>
      </c>
      <c r="AA220" s="567">
        <v>301</v>
      </c>
      <c r="AB220" s="567">
        <v>300</v>
      </c>
      <c r="AC220" s="567">
        <v>261</v>
      </c>
      <c r="AD220" s="569">
        <f t="shared" si="322"/>
        <v>0.967741935483871</v>
      </c>
      <c r="AE220" s="570">
        <f t="shared" si="323"/>
        <v>0.99667774086378735</v>
      </c>
      <c r="AF220" s="566">
        <v>350</v>
      </c>
      <c r="AG220" s="567">
        <v>348</v>
      </c>
      <c r="AH220" s="567">
        <v>327</v>
      </c>
      <c r="AI220" s="567">
        <v>325</v>
      </c>
      <c r="AJ220" s="567">
        <v>314</v>
      </c>
      <c r="AK220" s="569">
        <f t="shared" si="324"/>
        <v>0.93390804597701149</v>
      </c>
      <c r="AL220" s="570">
        <f t="shared" si="325"/>
        <v>0.99388379204892963</v>
      </c>
      <c r="AM220" s="566">
        <v>341</v>
      </c>
      <c r="AN220" s="567">
        <v>336</v>
      </c>
      <c r="AO220" s="567">
        <v>311</v>
      </c>
      <c r="AP220" s="567">
        <v>304</v>
      </c>
      <c r="AQ220" s="567">
        <v>275</v>
      </c>
      <c r="AR220" s="569">
        <f t="shared" si="326"/>
        <v>0.90476190476190477</v>
      </c>
      <c r="AS220" s="570">
        <f t="shared" si="327"/>
        <v>0.977491961414791</v>
      </c>
      <c r="AT220" s="566">
        <v>341</v>
      </c>
      <c r="AU220" s="567">
        <v>340</v>
      </c>
      <c r="AV220" s="567">
        <v>315</v>
      </c>
      <c r="AW220" s="567">
        <v>315</v>
      </c>
      <c r="AX220" s="567">
        <v>280</v>
      </c>
      <c r="AY220" s="569">
        <f t="shared" si="328"/>
        <v>0.92647058823529416</v>
      </c>
      <c r="AZ220" s="570">
        <f t="shared" si="329"/>
        <v>1</v>
      </c>
      <c r="BA220" s="566">
        <v>294</v>
      </c>
      <c r="BB220" s="567">
        <v>290</v>
      </c>
      <c r="BC220" s="567">
        <v>269</v>
      </c>
      <c r="BD220" s="567">
        <v>268</v>
      </c>
      <c r="BE220" s="567">
        <v>228</v>
      </c>
      <c r="BF220" s="569">
        <f t="shared" si="330"/>
        <v>0.92413793103448272</v>
      </c>
      <c r="BG220" s="570">
        <f t="shared" si="331"/>
        <v>0.99628252788104088</v>
      </c>
      <c r="BH220" s="566">
        <v>317</v>
      </c>
      <c r="BI220" s="567">
        <v>317</v>
      </c>
      <c r="BJ220" s="567">
        <v>304</v>
      </c>
      <c r="BK220" s="567">
        <v>302</v>
      </c>
      <c r="BL220" s="567">
        <v>272</v>
      </c>
      <c r="BM220" s="569">
        <f t="shared" si="332"/>
        <v>0.95268138801261826</v>
      </c>
      <c r="BN220" s="570">
        <f t="shared" si="333"/>
        <v>0.99342105263157898</v>
      </c>
      <c r="BO220" s="566">
        <v>253</v>
      </c>
      <c r="BP220" s="567">
        <v>250</v>
      </c>
      <c r="BQ220" s="567">
        <v>249</v>
      </c>
      <c r="BR220" s="567">
        <v>247</v>
      </c>
      <c r="BS220" s="567">
        <v>223</v>
      </c>
      <c r="BT220" s="569">
        <f t="shared" si="334"/>
        <v>0.98799999999999999</v>
      </c>
      <c r="BU220" s="570">
        <f t="shared" si="335"/>
        <v>0.99196787148594379</v>
      </c>
      <c r="BV220" s="566">
        <v>204</v>
      </c>
      <c r="BW220" s="567">
        <v>201</v>
      </c>
      <c r="BX220" s="567">
        <v>201</v>
      </c>
      <c r="BY220" s="567">
        <v>201</v>
      </c>
      <c r="BZ220" s="567">
        <v>197</v>
      </c>
      <c r="CA220" s="569">
        <f t="shared" si="336"/>
        <v>1</v>
      </c>
      <c r="CB220" s="570">
        <f t="shared" si="337"/>
        <v>1</v>
      </c>
      <c r="CC220" s="566">
        <v>332</v>
      </c>
      <c r="CD220" s="567">
        <v>330</v>
      </c>
      <c r="CE220" s="567">
        <v>330</v>
      </c>
      <c r="CF220" s="567">
        <v>330</v>
      </c>
      <c r="CG220" s="567">
        <v>234</v>
      </c>
      <c r="CH220" s="569">
        <f t="shared" si="338"/>
        <v>1</v>
      </c>
      <c r="CI220" s="570">
        <f t="shared" si="339"/>
        <v>1</v>
      </c>
      <c r="CJ220" s="566">
        <v>651</v>
      </c>
      <c r="CK220" s="567">
        <v>607</v>
      </c>
      <c r="CL220" s="567">
        <v>548</v>
      </c>
      <c r="CM220" s="567">
        <v>520</v>
      </c>
      <c r="CN220" s="567">
        <v>390</v>
      </c>
      <c r="CO220" s="569">
        <f t="shared" si="340"/>
        <v>0.85667215815485998</v>
      </c>
      <c r="CP220" s="569">
        <f t="shared" si="341"/>
        <v>0.94890510948905105</v>
      </c>
      <c r="CQ220" s="569">
        <v>0.86326194398682043</v>
      </c>
      <c r="CR220" s="570">
        <v>0.95620437956204385</v>
      </c>
      <c r="CS220" s="566">
        <v>733</v>
      </c>
      <c r="CT220" s="567">
        <v>676</v>
      </c>
      <c r="CU220" s="567">
        <v>586</v>
      </c>
      <c r="CV220" s="567">
        <v>533</v>
      </c>
      <c r="CW220" s="567">
        <v>383</v>
      </c>
      <c r="CX220" s="569">
        <f t="shared" si="342"/>
        <v>0.78846153846153844</v>
      </c>
      <c r="CY220" s="569">
        <f t="shared" si="343"/>
        <v>0.90955631399317405</v>
      </c>
      <c r="CZ220" s="569">
        <v>0.81360946745562135</v>
      </c>
      <c r="DA220" s="570">
        <v>0.93856655290102387</v>
      </c>
      <c r="DB220" s="566">
        <v>793</v>
      </c>
      <c r="DC220" s="567">
        <v>740</v>
      </c>
      <c r="DD220" s="567">
        <v>652</v>
      </c>
      <c r="DE220" s="567">
        <v>578</v>
      </c>
      <c r="DF220" s="567">
        <v>435</v>
      </c>
      <c r="DG220" s="569">
        <f t="shared" si="344"/>
        <v>0.7810810810810811</v>
      </c>
      <c r="DH220" s="569">
        <f t="shared" si="345"/>
        <v>0.88650306748466257</v>
      </c>
      <c r="DI220" s="569">
        <v>0.80810810810810807</v>
      </c>
      <c r="DJ220" s="570">
        <v>0.91717791411042948</v>
      </c>
    </row>
    <row r="221" spans="1:114" s="2" customFormat="1" x14ac:dyDescent="0.25">
      <c r="A221" s="586" t="s">
        <v>504</v>
      </c>
      <c r="B221" s="497" t="s">
        <v>505</v>
      </c>
      <c r="C221" s="573" t="s">
        <v>199</v>
      </c>
      <c r="D221" s="566">
        <v>79</v>
      </c>
      <c r="E221" s="567">
        <v>79</v>
      </c>
      <c r="F221" s="567">
        <v>79</v>
      </c>
      <c r="G221" s="567">
        <v>73</v>
      </c>
      <c r="H221" s="567">
        <v>65</v>
      </c>
      <c r="I221" s="569">
        <f t="shared" si="318"/>
        <v>0.92405063291139244</v>
      </c>
      <c r="J221" s="570">
        <f t="shared" si="319"/>
        <v>0.92405063291139244</v>
      </c>
      <c r="K221" s="566">
        <v>225</v>
      </c>
      <c r="L221" s="567">
        <v>223</v>
      </c>
      <c r="M221" s="567">
        <v>173</v>
      </c>
      <c r="N221" s="567">
        <v>173</v>
      </c>
      <c r="O221" s="567">
        <v>150</v>
      </c>
      <c r="P221" s="569">
        <f t="shared" si="320"/>
        <v>0.77578475336322872</v>
      </c>
      <c r="Q221" s="570">
        <f t="shared" si="321"/>
        <v>1</v>
      </c>
      <c r="R221" s="566">
        <v>257</v>
      </c>
      <c r="S221" s="567">
        <v>255</v>
      </c>
      <c r="T221" s="567">
        <v>255</v>
      </c>
      <c r="U221" s="567">
        <v>182</v>
      </c>
      <c r="V221" s="567">
        <v>142</v>
      </c>
      <c r="W221" s="569">
        <f t="shared" si="316"/>
        <v>0.71372549019607845</v>
      </c>
      <c r="X221" s="570">
        <f t="shared" si="317"/>
        <v>0.71372549019607845</v>
      </c>
      <c r="Y221" s="566">
        <v>154</v>
      </c>
      <c r="Z221" s="567">
        <v>153</v>
      </c>
      <c r="AA221" s="567">
        <v>125</v>
      </c>
      <c r="AB221" s="567">
        <v>125</v>
      </c>
      <c r="AC221" s="567">
        <v>114</v>
      </c>
      <c r="AD221" s="569">
        <f t="shared" si="322"/>
        <v>0.81699346405228757</v>
      </c>
      <c r="AE221" s="570">
        <f t="shared" si="323"/>
        <v>1</v>
      </c>
      <c r="AF221" s="566">
        <v>99</v>
      </c>
      <c r="AG221" s="567">
        <v>95</v>
      </c>
      <c r="AH221" s="567">
        <v>95</v>
      </c>
      <c r="AI221" s="567">
        <v>85</v>
      </c>
      <c r="AJ221" s="567">
        <v>74</v>
      </c>
      <c r="AK221" s="569">
        <f t="shared" si="324"/>
        <v>0.89473684210526316</v>
      </c>
      <c r="AL221" s="570">
        <f t="shared" si="325"/>
        <v>0.89473684210526316</v>
      </c>
      <c r="AM221" s="566">
        <v>123</v>
      </c>
      <c r="AN221" s="567">
        <v>122</v>
      </c>
      <c r="AO221" s="567">
        <v>122</v>
      </c>
      <c r="AP221" s="567">
        <v>100</v>
      </c>
      <c r="AQ221" s="567">
        <v>89</v>
      </c>
      <c r="AR221" s="569">
        <f t="shared" si="326"/>
        <v>0.81967213114754101</v>
      </c>
      <c r="AS221" s="570">
        <f t="shared" si="327"/>
        <v>0.81967213114754101</v>
      </c>
      <c r="AT221" s="566">
        <v>103</v>
      </c>
      <c r="AU221" s="567">
        <v>100</v>
      </c>
      <c r="AV221" s="567">
        <v>100</v>
      </c>
      <c r="AW221" s="567">
        <v>81</v>
      </c>
      <c r="AX221" s="567">
        <v>63</v>
      </c>
      <c r="AY221" s="569">
        <f t="shared" si="328"/>
        <v>0.81</v>
      </c>
      <c r="AZ221" s="570">
        <f t="shared" si="329"/>
        <v>0.81</v>
      </c>
      <c r="BA221" s="566">
        <v>51</v>
      </c>
      <c r="BB221" s="567">
        <v>51</v>
      </c>
      <c r="BC221" s="567">
        <v>51</v>
      </c>
      <c r="BD221" s="567">
        <v>42</v>
      </c>
      <c r="BE221" s="567">
        <v>37</v>
      </c>
      <c r="BF221" s="569">
        <f t="shared" si="330"/>
        <v>0.82352941176470584</v>
      </c>
      <c r="BG221" s="570">
        <f t="shared" si="331"/>
        <v>0.82352941176470584</v>
      </c>
      <c r="BH221" s="566">
        <v>25</v>
      </c>
      <c r="BI221" s="567">
        <v>25</v>
      </c>
      <c r="BJ221" s="567">
        <v>25</v>
      </c>
      <c r="BK221" s="567">
        <v>14</v>
      </c>
      <c r="BL221" s="567">
        <v>10</v>
      </c>
      <c r="BM221" s="569">
        <f t="shared" si="332"/>
        <v>0.56000000000000005</v>
      </c>
      <c r="BN221" s="570">
        <f t="shared" si="333"/>
        <v>0.56000000000000005</v>
      </c>
      <c r="BO221" s="566">
        <v>620</v>
      </c>
      <c r="BP221" s="567">
        <v>591</v>
      </c>
      <c r="BQ221" s="567">
        <v>591</v>
      </c>
      <c r="BR221" s="567">
        <v>514</v>
      </c>
      <c r="BS221" s="567">
        <v>467</v>
      </c>
      <c r="BT221" s="569">
        <f t="shared" si="334"/>
        <v>0.8697123519458545</v>
      </c>
      <c r="BU221" s="570">
        <f t="shared" si="335"/>
        <v>0.8697123519458545</v>
      </c>
      <c r="BV221" s="566" t="s">
        <v>67</v>
      </c>
      <c r="BW221" s="567" t="s">
        <v>67</v>
      </c>
      <c r="BX221" s="567" t="s">
        <v>67</v>
      </c>
      <c r="BY221" s="567" t="s">
        <v>67</v>
      </c>
      <c r="BZ221" s="567" t="s">
        <v>67</v>
      </c>
      <c r="CA221" s="569" t="s">
        <v>67</v>
      </c>
      <c r="CB221" s="570" t="s">
        <v>67</v>
      </c>
      <c r="CC221" s="566" t="s">
        <v>67</v>
      </c>
      <c r="CD221" s="567" t="s">
        <v>67</v>
      </c>
      <c r="CE221" s="567" t="s">
        <v>67</v>
      </c>
      <c r="CF221" s="567" t="s">
        <v>67</v>
      </c>
      <c r="CG221" s="568" t="s">
        <v>67</v>
      </c>
      <c r="CH221" s="569" t="s">
        <v>67</v>
      </c>
      <c r="CI221" s="570" t="s">
        <v>67</v>
      </c>
      <c r="CJ221" s="566" t="s">
        <v>67</v>
      </c>
      <c r="CK221" s="567" t="s">
        <v>67</v>
      </c>
      <c r="CL221" s="567" t="s">
        <v>67</v>
      </c>
      <c r="CM221" s="567" t="s">
        <v>67</v>
      </c>
      <c r="CN221" s="568" t="s">
        <v>67</v>
      </c>
      <c r="CO221" s="569" t="s">
        <v>67</v>
      </c>
      <c r="CP221" s="677" t="s">
        <v>67</v>
      </c>
      <c r="CQ221" s="569" t="s">
        <v>67</v>
      </c>
      <c r="CR221" s="570" t="s">
        <v>67</v>
      </c>
      <c r="CS221" s="566" t="s">
        <v>67</v>
      </c>
      <c r="CT221" s="567" t="s">
        <v>67</v>
      </c>
      <c r="CU221" s="567" t="s">
        <v>67</v>
      </c>
      <c r="CV221" s="567" t="s">
        <v>67</v>
      </c>
      <c r="CW221" s="568" t="s">
        <v>67</v>
      </c>
      <c r="CX221" s="569" t="s">
        <v>67</v>
      </c>
      <c r="CY221" s="677" t="s">
        <v>67</v>
      </c>
      <c r="CZ221" s="569" t="s">
        <v>67</v>
      </c>
      <c r="DA221" s="570" t="s">
        <v>67</v>
      </c>
      <c r="DB221" s="566" t="s">
        <v>67</v>
      </c>
      <c r="DC221" s="567" t="s">
        <v>67</v>
      </c>
      <c r="DD221" s="567" t="s">
        <v>67</v>
      </c>
      <c r="DE221" s="567" t="s">
        <v>67</v>
      </c>
      <c r="DF221" s="568" t="s">
        <v>67</v>
      </c>
      <c r="DG221" s="569" t="s">
        <v>67</v>
      </c>
      <c r="DH221" s="677" t="s">
        <v>67</v>
      </c>
      <c r="DI221" s="569" t="s">
        <v>67</v>
      </c>
      <c r="DJ221" s="570" t="s">
        <v>67</v>
      </c>
    </row>
    <row r="222" spans="1:114" s="2" customFormat="1" ht="38.25" x14ac:dyDescent="0.25">
      <c r="A222" s="585" t="s">
        <v>506</v>
      </c>
      <c r="B222" s="497" t="s">
        <v>507</v>
      </c>
      <c r="C222" s="573" t="s">
        <v>199</v>
      </c>
      <c r="D222" s="566">
        <v>30</v>
      </c>
      <c r="E222" s="567">
        <v>29</v>
      </c>
      <c r="F222" s="567">
        <v>22</v>
      </c>
      <c r="G222" s="567">
        <v>22</v>
      </c>
      <c r="H222" s="568">
        <v>22</v>
      </c>
      <c r="I222" s="569">
        <f t="shared" si="318"/>
        <v>0.75862068965517238</v>
      </c>
      <c r="J222" s="570">
        <f t="shared" si="319"/>
        <v>1</v>
      </c>
      <c r="K222" s="566">
        <v>2</v>
      </c>
      <c r="L222" s="567">
        <v>2</v>
      </c>
      <c r="M222" s="567">
        <v>2</v>
      </c>
      <c r="N222" s="567">
        <v>2</v>
      </c>
      <c r="O222" s="568">
        <v>2</v>
      </c>
      <c r="P222" s="569">
        <f t="shared" si="320"/>
        <v>1</v>
      </c>
      <c r="Q222" s="570">
        <f t="shared" si="321"/>
        <v>1</v>
      </c>
      <c r="R222" s="566">
        <v>14</v>
      </c>
      <c r="S222" s="567">
        <v>14</v>
      </c>
      <c r="T222" s="567">
        <v>11</v>
      </c>
      <c r="U222" s="567">
        <v>11</v>
      </c>
      <c r="V222" s="568">
        <v>7</v>
      </c>
      <c r="W222" s="569">
        <f t="shared" si="316"/>
        <v>0.7857142857142857</v>
      </c>
      <c r="X222" s="570">
        <f t="shared" si="317"/>
        <v>1</v>
      </c>
      <c r="Y222" s="566" t="s">
        <v>67</v>
      </c>
      <c r="Z222" s="567" t="s">
        <v>67</v>
      </c>
      <c r="AA222" s="567" t="s">
        <v>67</v>
      </c>
      <c r="AB222" s="567" t="s">
        <v>67</v>
      </c>
      <c r="AC222" s="568" t="s">
        <v>67</v>
      </c>
      <c r="AD222" s="569" t="s">
        <v>67</v>
      </c>
      <c r="AE222" s="570" t="s">
        <v>67</v>
      </c>
      <c r="AF222" s="566" t="s">
        <v>67</v>
      </c>
      <c r="AG222" s="567" t="s">
        <v>67</v>
      </c>
      <c r="AH222" s="567" t="s">
        <v>67</v>
      </c>
      <c r="AI222" s="567" t="s">
        <v>67</v>
      </c>
      <c r="AJ222" s="568" t="s">
        <v>67</v>
      </c>
      <c r="AK222" s="569" t="s">
        <v>67</v>
      </c>
      <c r="AL222" s="570" t="s">
        <v>67</v>
      </c>
      <c r="AM222" s="566" t="s">
        <v>67</v>
      </c>
      <c r="AN222" s="567" t="s">
        <v>67</v>
      </c>
      <c r="AO222" s="567" t="s">
        <v>67</v>
      </c>
      <c r="AP222" s="567" t="s">
        <v>67</v>
      </c>
      <c r="AQ222" s="568" t="s">
        <v>67</v>
      </c>
      <c r="AR222" s="569" t="s">
        <v>67</v>
      </c>
      <c r="AS222" s="570" t="s">
        <v>67</v>
      </c>
      <c r="AT222" s="566" t="s">
        <v>67</v>
      </c>
      <c r="AU222" s="567" t="s">
        <v>67</v>
      </c>
      <c r="AV222" s="567" t="s">
        <v>67</v>
      </c>
      <c r="AW222" s="567" t="s">
        <v>67</v>
      </c>
      <c r="AX222" s="568" t="s">
        <v>67</v>
      </c>
      <c r="AY222" s="569" t="s">
        <v>67</v>
      </c>
      <c r="AZ222" s="570" t="s">
        <v>67</v>
      </c>
      <c r="BA222" s="566" t="s">
        <v>67</v>
      </c>
      <c r="BB222" s="567" t="s">
        <v>67</v>
      </c>
      <c r="BC222" s="567" t="s">
        <v>67</v>
      </c>
      <c r="BD222" s="567" t="s">
        <v>67</v>
      </c>
      <c r="BE222" s="568" t="s">
        <v>67</v>
      </c>
      <c r="BF222" s="569" t="s">
        <v>67</v>
      </c>
      <c r="BG222" s="570" t="s">
        <v>67</v>
      </c>
      <c r="BH222" s="566" t="s">
        <v>67</v>
      </c>
      <c r="BI222" s="567" t="s">
        <v>67</v>
      </c>
      <c r="BJ222" s="567" t="s">
        <v>67</v>
      </c>
      <c r="BK222" s="567" t="s">
        <v>67</v>
      </c>
      <c r="BL222" s="568" t="s">
        <v>67</v>
      </c>
      <c r="BM222" s="569" t="s">
        <v>67</v>
      </c>
      <c r="BN222" s="570" t="s">
        <v>67</v>
      </c>
      <c r="BO222" s="566" t="s">
        <v>67</v>
      </c>
      <c r="BP222" s="567" t="s">
        <v>67</v>
      </c>
      <c r="BQ222" s="567" t="s">
        <v>67</v>
      </c>
      <c r="BR222" s="567" t="s">
        <v>67</v>
      </c>
      <c r="BS222" s="568" t="s">
        <v>67</v>
      </c>
      <c r="BT222" s="569" t="s">
        <v>67</v>
      </c>
      <c r="BU222" s="570" t="s">
        <v>67</v>
      </c>
      <c r="BV222" s="566" t="s">
        <v>67</v>
      </c>
      <c r="BW222" s="567" t="s">
        <v>67</v>
      </c>
      <c r="BX222" s="567" t="s">
        <v>67</v>
      </c>
      <c r="BY222" s="567" t="s">
        <v>67</v>
      </c>
      <c r="BZ222" s="568" t="s">
        <v>67</v>
      </c>
      <c r="CA222" s="569" t="s">
        <v>67</v>
      </c>
      <c r="CB222" s="570" t="s">
        <v>67</v>
      </c>
      <c r="CC222" s="566" t="s">
        <v>67</v>
      </c>
      <c r="CD222" s="567" t="s">
        <v>67</v>
      </c>
      <c r="CE222" s="567" t="s">
        <v>67</v>
      </c>
      <c r="CF222" s="567" t="s">
        <v>67</v>
      </c>
      <c r="CG222" s="568" t="s">
        <v>67</v>
      </c>
      <c r="CH222" s="569" t="s">
        <v>67</v>
      </c>
      <c r="CI222" s="570" t="s">
        <v>67</v>
      </c>
      <c r="CJ222" s="566" t="s">
        <v>67</v>
      </c>
      <c r="CK222" s="567" t="s">
        <v>67</v>
      </c>
      <c r="CL222" s="567" t="s">
        <v>67</v>
      </c>
      <c r="CM222" s="567" t="s">
        <v>67</v>
      </c>
      <c r="CN222" s="568" t="s">
        <v>67</v>
      </c>
      <c r="CO222" s="569" t="s">
        <v>67</v>
      </c>
      <c r="CP222" s="677" t="s">
        <v>67</v>
      </c>
      <c r="CQ222" s="569" t="s">
        <v>67</v>
      </c>
      <c r="CR222" s="570" t="s">
        <v>67</v>
      </c>
      <c r="CS222" s="566" t="s">
        <v>67</v>
      </c>
      <c r="CT222" s="567" t="s">
        <v>67</v>
      </c>
      <c r="CU222" s="567" t="s">
        <v>67</v>
      </c>
      <c r="CV222" s="567" t="s">
        <v>67</v>
      </c>
      <c r="CW222" s="568" t="s">
        <v>67</v>
      </c>
      <c r="CX222" s="569" t="s">
        <v>67</v>
      </c>
      <c r="CY222" s="677" t="s">
        <v>67</v>
      </c>
      <c r="CZ222" s="569" t="s">
        <v>67</v>
      </c>
      <c r="DA222" s="570" t="s">
        <v>67</v>
      </c>
      <c r="DB222" s="566" t="s">
        <v>67</v>
      </c>
      <c r="DC222" s="567" t="s">
        <v>67</v>
      </c>
      <c r="DD222" s="567" t="s">
        <v>67</v>
      </c>
      <c r="DE222" s="567" t="s">
        <v>67</v>
      </c>
      <c r="DF222" s="568" t="s">
        <v>67</v>
      </c>
      <c r="DG222" s="569" t="s">
        <v>67</v>
      </c>
      <c r="DH222" s="677" t="s">
        <v>67</v>
      </c>
      <c r="DI222" s="569" t="s">
        <v>67</v>
      </c>
      <c r="DJ222" s="570" t="s">
        <v>67</v>
      </c>
    </row>
    <row r="223" spans="1:114" s="2" customFormat="1" ht="25.5" x14ac:dyDescent="0.25">
      <c r="A223" s="585" t="s">
        <v>508</v>
      </c>
      <c r="B223" s="497" t="s">
        <v>509</v>
      </c>
      <c r="C223" s="573" t="s">
        <v>199</v>
      </c>
      <c r="D223" s="566">
        <v>123</v>
      </c>
      <c r="E223" s="567">
        <v>123</v>
      </c>
      <c r="F223" s="567">
        <v>123</v>
      </c>
      <c r="G223" s="567">
        <v>84</v>
      </c>
      <c r="H223" s="568">
        <v>84</v>
      </c>
      <c r="I223" s="569">
        <f t="shared" si="318"/>
        <v>0.68292682926829273</v>
      </c>
      <c r="J223" s="570">
        <f t="shared" si="319"/>
        <v>0.68292682926829273</v>
      </c>
      <c r="K223" s="566">
        <v>96</v>
      </c>
      <c r="L223" s="567">
        <v>96</v>
      </c>
      <c r="M223" s="567">
        <v>96</v>
      </c>
      <c r="N223" s="567">
        <v>70</v>
      </c>
      <c r="O223" s="568">
        <v>70</v>
      </c>
      <c r="P223" s="569">
        <f t="shared" si="320"/>
        <v>0.72916666666666663</v>
      </c>
      <c r="Q223" s="570">
        <f t="shared" si="321"/>
        <v>0.72916666666666663</v>
      </c>
      <c r="R223" s="566">
        <v>77</v>
      </c>
      <c r="S223" s="567">
        <v>72</v>
      </c>
      <c r="T223" s="567">
        <v>67</v>
      </c>
      <c r="U223" s="567">
        <v>59</v>
      </c>
      <c r="V223" s="568">
        <v>59</v>
      </c>
      <c r="W223" s="569">
        <f t="shared" si="316"/>
        <v>0.81944444444444442</v>
      </c>
      <c r="X223" s="570">
        <f t="shared" si="317"/>
        <v>0.88059701492537312</v>
      </c>
      <c r="Y223" s="566">
        <v>74</v>
      </c>
      <c r="Z223" s="567">
        <v>71</v>
      </c>
      <c r="AA223" s="567">
        <v>57</v>
      </c>
      <c r="AB223" s="567">
        <v>52</v>
      </c>
      <c r="AC223" s="568">
        <v>52</v>
      </c>
      <c r="AD223" s="569">
        <f>AB223/Z223</f>
        <v>0.73239436619718312</v>
      </c>
      <c r="AE223" s="570">
        <f>AB223/AA223</f>
        <v>0.91228070175438591</v>
      </c>
      <c r="AF223" s="566">
        <v>67</v>
      </c>
      <c r="AG223" s="567">
        <v>66</v>
      </c>
      <c r="AH223" s="567">
        <v>56</v>
      </c>
      <c r="AI223" s="567">
        <v>55</v>
      </c>
      <c r="AJ223" s="568">
        <v>49</v>
      </c>
      <c r="AK223" s="569">
        <f>AI223/AG223</f>
        <v>0.83333333333333337</v>
      </c>
      <c r="AL223" s="570">
        <f>AI223/AH223</f>
        <v>0.9821428571428571</v>
      </c>
      <c r="AM223" s="566">
        <v>35</v>
      </c>
      <c r="AN223" s="567">
        <v>35</v>
      </c>
      <c r="AO223" s="567">
        <v>33</v>
      </c>
      <c r="AP223" s="567">
        <v>31</v>
      </c>
      <c r="AQ223" s="568">
        <v>31</v>
      </c>
      <c r="AR223" s="569">
        <f>AP223/AN223</f>
        <v>0.88571428571428568</v>
      </c>
      <c r="AS223" s="570">
        <f>AP223/AO223</f>
        <v>0.93939393939393945</v>
      </c>
      <c r="AT223" s="566">
        <v>42</v>
      </c>
      <c r="AU223" s="567">
        <v>42</v>
      </c>
      <c r="AV223" s="567">
        <v>42</v>
      </c>
      <c r="AW223" s="567">
        <v>42</v>
      </c>
      <c r="AX223" s="568">
        <v>39</v>
      </c>
      <c r="AY223" s="569">
        <f>AW223/AU223</f>
        <v>1</v>
      </c>
      <c r="AZ223" s="570">
        <f>AW223/AV223</f>
        <v>1</v>
      </c>
      <c r="BA223" s="566">
        <v>44</v>
      </c>
      <c r="BB223" s="567">
        <v>44</v>
      </c>
      <c r="BC223" s="567">
        <v>42</v>
      </c>
      <c r="BD223" s="567">
        <v>42</v>
      </c>
      <c r="BE223" s="568">
        <v>38</v>
      </c>
      <c r="BF223" s="569">
        <f>BD223/BB223</f>
        <v>0.95454545454545459</v>
      </c>
      <c r="BG223" s="570">
        <f>BD223/BC223</f>
        <v>1</v>
      </c>
      <c r="BH223" s="566">
        <v>41</v>
      </c>
      <c r="BI223" s="567">
        <v>41</v>
      </c>
      <c r="BJ223" s="567">
        <v>34</v>
      </c>
      <c r="BK223" s="567">
        <v>34</v>
      </c>
      <c r="BL223" s="568">
        <v>32</v>
      </c>
      <c r="BM223" s="569">
        <f>BK223/BI223</f>
        <v>0.82926829268292679</v>
      </c>
      <c r="BN223" s="570">
        <f>BK223/BJ223</f>
        <v>1</v>
      </c>
      <c r="BO223" s="566" t="s">
        <v>67</v>
      </c>
      <c r="BP223" s="567" t="s">
        <v>67</v>
      </c>
      <c r="BQ223" s="567" t="s">
        <v>67</v>
      </c>
      <c r="BR223" s="567" t="s">
        <v>67</v>
      </c>
      <c r="BS223" s="568" t="s">
        <v>67</v>
      </c>
      <c r="BT223" s="569" t="s">
        <v>67</v>
      </c>
      <c r="BU223" s="570" t="s">
        <v>67</v>
      </c>
      <c r="BV223" s="566" t="s">
        <v>67</v>
      </c>
      <c r="BW223" s="567" t="s">
        <v>67</v>
      </c>
      <c r="BX223" s="567" t="s">
        <v>67</v>
      </c>
      <c r="BY223" s="567" t="s">
        <v>67</v>
      </c>
      <c r="BZ223" s="568" t="s">
        <v>67</v>
      </c>
      <c r="CA223" s="569" t="s">
        <v>67</v>
      </c>
      <c r="CB223" s="570" t="s">
        <v>67</v>
      </c>
      <c r="CC223" s="566" t="s">
        <v>67</v>
      </c>
      <c r="CD223" s="567" t="s">
        <v>67</v>
      </c>
      <c r="CE223" s="567" t="s">
        <v>67</v>
      </c>
      <c r="CF223" s="567" t="s">
        <v>67</v>
      </c>
      <c r="CG223" s="568" t="s">
        <v>67</v>
      </c>
      <c r="CH223" s="569" t="s">
        <v>67</v>
      </c>
      <c r="CI223" s="570" t="s">
        <v>67</v>
      </c>
      <c r="CJ223" s="566" t="s">
        <v>67</v>
      </c>
      <c r="CK223" s="567" t="s">
        <v>67</v>
      </c>
      <c r="CL223" s="567" t="s">
        <v>67</v>
      </c>
      <c r="CM223" s="567" t="s">
        <v>67</v>
      </c>
      <c r="CN223" s="568" t="s">
        <v>67</v>
      </c>
      <c r="CO223" s="569" t="s">
        <v>67</v>
      </c>
      <c r="CP223" s="677" t="s">
        <v>67</v>
      </c>
      <c r="CQ223" s="569" t="s">
        <v>67</v>
      </c>
      <c r="CR223" s="570" t="s">
        <v>67</v>
      </c>
      <c r="CS223" s="566" t="s">
        <v>67</v>
      </c>
      <c r="CT223" s="567" t="s">
        <v>67</v>
      </c>
      <c r="CU223" s="567" t="s">
        <v>67</v>
      </c>
      <c r="CV223" s="567" t="s">
        <v>67</v>
      </c>
      <c r="CW223" s="568" t="s">
        <v>67</v>
      </c>
      <c r="CX223" s="569" t="s">
        <v>67</v>
      </c>
      <c r="CY223" s="677" t="s">
        <v>67</v>
      </c>
      <c r="CZ223" s="569" t="s">
        <v>67</v>
      </c>
      <c r="DA223" s="570" t="s">
        <v>67</v>
      </c>
      <c r="DB223" s="566" t="s">
        <v>67</v>
      </c>
      <c r="DC223" s="567" t="s">
        <v>67</v>
      </c>
      <c r="DD223" s="567" t="s">
        <v>67</v>
      </c>
      <c r="DE223" s="567" t="s">
        <v>67</v>
      </c>
      <c r="DF223" s="568" t="s">
        <v>67</v>
      </c>
      <c r="DG223" s="569" t="s">
        <v>67</v>
      </c>
      <c r="DH223" s="677" t="s">
        <v>67</v>
      </c>
      <c r="DI223" s="569" t="s">
        <v>67</v>
      </c>
      <c r="DJ223" s="570" t="s">
        <v>67</v>
      </c>
    </row>
    <row r="224" spans="1:114" s="2" customFormat="1" x14ac:dyDescent="0.25">
      <c r="A224" s="585" t="s">
        <v>575</v>
      </c>
      <c r="B224" s="497" t="s">
        <v>510</v>
      </c>
      <c r="C224" s="573" t="s">
        <v>199</v>
      </c>
      <c r="D224" s="566">
        <v>1286</v>
      </c>
      <c r="E224" s="567">
        <v>1283</v>
      </c>
      <c r="F224" s="567">
        <v>1159</v>
      </c>
      <c r="G224" s="567">
        <v>1139</v>
      </c>
      <c r="H224" s="568">
        <v>998</v>
      </c>
      <c r="I224" s="569">
        <f t="shared" si="318"/>
        <v>0.88776305533904909</v>
      </c>
      <c r="J224" s="570">
        <f t="shared" si="319"/>
        <v>0.9827437446074202</v>
      </c>
      <c r="K224" s="566">
        <v>1366</v>
      </c>
      <c r="L224" s="567">
        <v>1361</v>
      </c>
      <c r="M224" s="567">
        <v>1229</v>
      </c>
      <c r="N224" s="567">
        <v>1224</v>
      </c>
      <c r="O224" s="568">
        <v>1091</v>
      </c>
      <c r="P224" s="569">
        <f t="shared" si="320"/>
        <v>0.89933872152828798</v>
      </c>
      <c r="Q224" s="570">
        <f t="shared" si="321"/>
        <v>0.9959316517493898</v>
      </c>
      <c r="R224" s="566">
        <v>1411</v>
      </c>
      <c r="S224" s="567">
        <v>1406</v>
      </c>
      <c r="T224" s="567">
        <v>1248</v>
      </c>
      <c r="U224" s="567">
        <v>1248</v>
      </c>
      <c r="V224" s="568">
        <v>1131</v>
      </c>
      <c r="W224" s="569">
        <f t="shared" si="316"/>
        <v>0.88762446657183502</v>
      </c>
      <c r="X224" s="570">
        <f t="shared" si="317"/>
        <v>1</v>
      </c>
      <c r="Y224" s="566">
        <v>1243</v>
      </c>
      <c r="Z224" s="567">
        <v>1240</v>
      </c>
      <c r="AA224" s="567">
        <v>1120</v>
      </c>
      <c r="AB224" s="567">
        <v>1120</v>
      </c>
      <c r="AC224" s="568">
        <v>1016</v>
      </c>
      <c r="AD224" s="569">
        <f>AB224/Z224</f>
        <v>0.90322580645161288</v>
      </c>
      <c r="AE224" s="570">
        <f>AB224/AA224</f>
        <v>1</v>
      </c>
      <c r="AF224" s="566">
        <v>1175</v>
      </c>
      <c r="AG224" s="567">
        <v>1132</v>
      </c>
      <c r="AH224" s="567">
        <v>1132</v>
      </c>
      <c r="AI224" s="567">
        <v>997</v>
      </c>
      <c r="AJ224" s="568">
        <v>895</v>
      </c>
      <c r="AK224" s="569">
        <f>AI224/AG224</f>
        <v>0.88074204946996471</v>
      </c>
      <c r="AL224" s="570">
        <f>AI224/AH224</f>
        <v>0.88074204946996471</v>
      </c>
      <c r="AM224" s="566">
        <v>943</v>
      </c>
      <c r="AN224" s="567">
        <v>913</v>
      </c>
      <c r="AO224" s="567">
        <v>913</v>
      </c>
      <c r="AP224" s="567">
        <v>816</v>
      </c>
      <c r="AQ224" s="568">
        <v>758</v>
      </c>
      <c r="AR224" s="569">
        <f>AP224/AN224</f>
        <v>0.89375684556407453</v>
      </c>
      <c r="AS224" s="570">
        <f>AP224/AO224</f>
        <v>0.89375684556407453</v>
      </c>
      <c r="AT224" s="566">
        <v>789</v>
      </c>
      <c r="AU224" s="567">
        <v>755</v>
      </c>
      <c r="AV224" s="567">
        <v>755</v>
      </c>
      <c r="AW224" s="567">
        <v>685</v>
      </c>
      <c r="AX224" s="568">
        <v>619</v>
      </c>
      <c r="AY224" s="569">
        <f>AW224/AU224</f>
        <v>0.9072847682119205</v>
      </c>
      <c r="AZ224" s="570">
        <f>AW224/AV224</f>
        <v>0.9072847682119205</v>
      </c>
      <c r="BA224" s="566">
        <v>684</v>
      </c>
      <c r="BB224" s="567">
        <v>660</v>
      </c>
      <c r="BC224" s="567">
        <v>660</v>
      </c>
      <c r="BD224" s="567">
        <v>584</v>
      </c>
      <c r="BE224" s="568">
        <v>514</v>
      </c>
      <c r="BF224" s="569">
        <f>BD224/BB224</f>
        <v>0.88484848484848488</v>
      </c>
      <c r="BG224" s="570">
        <f>BD224/BC224</f>
        <v>0.88484848484848488</v>
      </c>
      <c r="BH224" s="566">
        <v>598</v>
      </c>
      <c r="BI224" s="567">
        <v>575</v>
      </c>
      <c r="BJ224" s="567">
        <v>575</v>
      </c>
      <c r="BK224" s="567">
        <v>536</v>
      </c>
      <c r="BL224" s="568">
        <v>461</v>
      </c>
      <c r="BM224" s="569">
        <f>BK224/BI224</f>
        <v>0.9321739130434783</v>
      </c>
      <c r="BN224" s="570">
        <f>BK224/BJ224</f>
        <v>0.9321739130434783</v>
      </c>
      <c r="BO224" s="566" t="s">
        <v>67</v>
      </c>
      <c r="BP224" s="567" t="s">
        <v>67</v>
      </c>
      <c r="BQ224" s="567" t="s">
        <v>67</v>
      </c>
      <c r="BR224" s="567" t="s">
        <v>67</v>
      </c>
      <c r="BS224" s="568" t="s">
        <v>67</v>
      </c>
      <c r="BT224" s="569" t="s">
        <v>67</v>
      </c>
      <c r="BU224" s="570" t="s">
        <v>67</v>
      </c>
      <c r="BV224" s="566">
        <v>512</v>
      </c>
      <c r="BW224" s="567">
        <v>484</v>
      </c>
      <c r="BX224" s="567">
        <v>484</v>
      </c>
      <c r="BY224" s="567">
        <v>415</v>
      </c>
      <c r="BZ224" s="568">
        <v>371</v>
      </c>
      <c r="CA224" s="569">
        <f>BY224/BW224</f>
        <v>0.8574380165289256</v>
      </c>
      <c r="CB224" s="570">
        <f>BY224/BX224</f>
        <v>0.8574380165289256</v>
      </c>
      <c r="CC224" s="566">
        <v>442</v>
      </c>
      <c r="CD224" s="567">
        <v>422</v>
      </c>
      <c r="CE224" s="567">
        <v>422</v>
      </c>
      <c r="CF224" s="567">
        <v>355</v>
      </c>
      <c r="CG224" s="568">
        <v>344</v>
      </c>
      <c r="CH224" s="569">
        <f>CF224/CD224</f>
        <v>0.84123222748815163</v>
      </c>
      <c r="CI224" s="570">
        <f>CF224/CE224</f>
        <v>0.84123222748815163</v>
      </c>
      <c r="CJ224" s="566">
        <v>369</v>
      </c>
      <c r="CK224" s="567">
        <v>348</v>
      </c>
      <c r="CL224" s="567">
        <v>348</v>
      </c>
      <c r="CM224" s="567">
        <v>297</v>
      </c>
      <c r="CN224" s="568">
        <v>277</v>
      </c>
      <c r="CO224" s="569">
        <f>CM224/CK224</f>
        <v>0.85344827586206895</v>
      </c>
      <c r="CP224" s="677">
        <f>CM224/CL224</f>
        <v>0.85344827586206895</v>
      </c>
      <c r="CQ224" s="569">
        <v>1</v>
      </c>
      <c r="CR224" s="570">
        <v>1</v>
      </c>
      <c r="CS224" s="566">
        <v>162</v>
      </c>
      <c r="CT224" s="567">
        <v>161</v>
      </c>
      <c r="CU224" s="567">
        <v>161</v>
      </c>
      <c r="CV224" s="567">
        <v>161</v>
      </c>
      <c r="CW224" s="568">
        <v>161</v>
      </c>
      <c r="CX224" s="569">
        <f>CV224/CT224</f>
        <v>1</v>
      </c>
      <c r="CY224" s="677">
        <f>CV224/CU224</f>
        <v>1</v>
      </c>
      <c r="CZ224" s="569">
        <v>1</v>
      </c>
      <c r="DA224" s="570">
        <v>1</v>
      </c>
      <c r="DB224" s="566" t="s">
        <v>67</v>
      </c>
      <c r="DC224" s="567" t="s">
        <v>67</v>
      </c>
      <c r="DD224" s="567" t="s">
        <v>67</v>
      </c>
      <c r="DE224" s="567" t="s">
        <v>67</v>
      </c>
      <c r="DF224" s="568" t="s">
        <v>67</v>
      </c>
      <c r="DG224" s="569" t="e">
        <f>DE224/DC224</f>
        <v>#VALUE!</v>
      </c>
      <c r="DH224" s="677" t="e">
        <f>DE224/DD224</f>
        <v>#VALUE!</v>
      </c>
      <c r="DI224" s="569">
        <v>1</v>
      </c>
      <c r="DJ224" s="570">
        <v>1</v>
      </c>
    </row>
    <row r="225" spans="1:16110" s="2" customFormat="1" x14ac:dyDescent="0.25">
      <c r="A225" s="585" t="s">
        <v>612</v>
      </c>
      <c r="B225" s="497" t="s">
        <v>511</v>
      </c>
      <c r="C225" s="573" t="s">
        <v>199</v>
      </c>
      <c r="D225" s="566">
        <v>377</v>
      </c>
      <c r="E225" s="567">
        <v>341</v>
      </c>
      <c r="F225" s="567">
        <v>341</v>
      </c>
      <c r="G225" s="567">
        <v>238</v>
      </c>
      <c r="H225" s="568">
        <v>238</v>
      </c>
      <c r="I225" s="569">
        <f t="shared" si="318"/>
        <v>0.69794721407624638</v>
      </c>
      <c r="J225" s="570">
        <f t="shared" si="319"/>
        <v>0.69794721407624638</v>
      </c>
      <c r="K225" s="566">
        <v>419</v>
      </c>
      <c r="L225" s="567">
        <v>400</v>
      </c>
      <c r="M225" s="567">
        <v>400</v>
      </c>
      <c r="N225" s="567">
        <v>310</v>
      </c>
      <c r="O225" s="568">
        <v>289</v>
      </c>
      <c r="P225" s="569">
        <f t="shared" si="320"/>
        <v>0.77500000000000002</v>
      </c>
      <c r="Q225" s="570">
        <f t="shared" si="321"/>
        <v>0.77500000000000002</v>
      </c>
      <c r="R225" s="566">
        <v>384</v>
      </c>
      <c r="S225" s="567">
        <v>375</v>
      </c>
      <c r="T225" s="567">
        <v>375</v>
      </c>
      <c r="U225" s="567">
        <v>255</v>
      </c>
      <c r="V225" s="568">
        <v>243</v>
      </c>
      <c r="W225" s="569">
        <f t="shared" si="316"/>
        <v>0.68</v>
      </c>
      <c r="X225" s="570">
        <f t="shared" si="317"/>
        <v>0.68</v>
      </c>
      <c r="Y225" s="566">
        <v>309</v>
      </c>
      <c r="Z225" s="567">
        <v>303</v>
      </c>
      <c r="AA225" s="567">
        <v>196</v>
      </c>
      <c r="AB225" s="567">
        <v>196</v>
      </c>
      <c r="AC225" s="568">
        <v>189</v>
      </c>
      <c r="AD225" s="569">
        <f>AB225/Z225</f>
        <v>0.64686468646864681</v>
      </c>
      <c r="AE225" s="570">
        <f>AB225/AA225</f>
        <v>1</v>
      </c>
      <c r="AF225" s="566">
        <v>179</v>
      </c>
      <c r="AG225" s="567">
        <v>177</v>
      </c>
      <c r="AH225" s="567">
        <v>177</v>
      </c>
      <c r="AI225" s="567">
        <v>116</v>
      </c>
      <c r="AJ225" s="568">
        <v>108</v>
      </c>
      <c r="AK225" s="569">
        <f>AI225/AG225</f>
        <v>0.65536723163841804</v>
      </c>
      <c r="AL225" s="570">
        <f>AI225/AH225</f>
        <v>0.65536723163841804</v>
      </c>
      <c r="AM225" s="566">
        <v>180</v>
      </c>
      <c r="AN225" s="567">
        <v>172</v>
      </c>
      <c r="AO225" s="567">
        <v>172</v>
      </c>
      <c r="AP225" s="567">
        <v>128</v>
      </c>
      <c r="AQ225" s="568">
        <v>120</v>
      </c>
      <c r="AR225" s="569">
        <f>AP225/AN225</f>
        <v>0.7441860465116279</v>
      </c>
      <c r="AS225" s="570">
        <f>AP225/AO225</f>
        <v>0.7441860465116279</v>
      </c>
      <c r="AT225" s="566">
        <v>112</v>
      </c>
      <c r="AU225" s="567">
        <v>110</v>
      </c>
      <c r="AV225" s="567">
        <v>81</v>
      </c>
      <c r="AW225" s="567">
        <v>81</v>
      </c>
      <c r="AX225" s="568">
        <v>78</v>
      </c>
      <c r="AY225" s="569">
        <f>AW225/AU225</f>
        <v>0.73636363636363633</v>
      </c>
      <c r="AZ225" s="570">
        <f>AW225/AV225</f>
        <v>1</v>
      </c>
      <c r="BA225" s="566">
        <v>139</v>
      </c>
      <c r="BB225" s="567">
        <v>137</v>
      </c>
      <c r="BC225" s="567">
        <v>98</v>
      </c>
      <c r="BD225" s="567">
        <v>98</v>
      </c>
      <c r="BE225" s="568">
        <v>96</v>
      </c>
      <c r="BF225" s="569">
        <f>BD225/BB225</f>
        <v>0.71532846715328469</v>
      </c>
      <c r="BG225" s="570">
        <f>BD225/BC225</f>
        <v>1</v>
      </c>
      <c r="BH225" s="566">
        <v>122</v>
      </c>
      <c r="BI225" s="567">
        <v>118</v>
      </c>
      <c r="BJ225" s="567">
        <v>118</v>
      </c>
      <c r="BK225" s="567">
        <v>81</v>
      </c>
      <c r="BL225" s="568">
        <v>77</v>
      </c>
      <c r="BM225" s="569">
        <f>BK225/BI225</f>
        <v>0.68644067796610164</v>
      </c>
      <c r="BN225" s="570">
        <f>BK225/BJ225</f>
        <v>0.68644067796610164</v>
      </c>
      <c r="BO225" s="566">
        <v>64</v>
      </c>
      <c r="BP225" s="567">
        <v>63</v>
      </c>
      <c r="BQ225" s="567">
        <v>63</v>
      </c>
      <c r="BR225" s="567">
        <v>47</v>
      </c>
      <c r="BS225" s="568">
        <v>45</v>
      </c>
      <c r="BT225" s="569">
        <f>BR225/BP225</f>
        <v>0.74603174603174605</v>
      </c>
      <c r="BU225" s="570">
        <f>BR225/BQ225</f>
        <v>0.74603174603174605</v>
      </c>
      <c r="BV225" s="566">
        <v>97</v>
      </c>
      <c r="BW225" s="567">
        <v>94</v>
      </c>
      <c r="BX225" s="567">
        <v>94</v>
      </c>
      <c r="BY225" s="567">
        <v>64</v>
      </c>
      <c r="BZ225" s="568">
        <v>59</v>
      </c>
      <c r="CA225" s="569">
        <f>BY225/BW225</f>
        <v>0.68085106382978722</v>
      </c>
      <c r="CB225" s="570">
        <f>BY225/BX225</f>
        <v>0.68085106382978722</v>
      </c>
      <c r="CC225" s="566">
        <v>32</v>
      </c>
      <c r="CD225" s="567">
        <v>32</v>
      </c>
      <c r="CE225" s="567">
        <v>32</v>
      </c>
      <c r="CF225" s="567">
        <v>32</v>
      </c>
      <c r="CG225" s="568">
        <v>27</v>
      </c>
      <c r="CH225" s="569">
        <f>CF225/CD225</f>
        <v>1</v>
      </c>
      <c r="CI225" s="570">
        <f>CF225/CE225</f>
        <v>1</v>
      </c>
      <c r="CJ225" s="566">
        <v>34</v>
      </c>
      <c r="CK225" s="567">
        <v>34</v>
      </c>
      <c r="CL225" s="567">
        <v>34</v>
      </c>
      <c r="CM225" s="567">
        <v>34</v>
      </c>
      <c r="CN225" s="568">
        <v>30</v>
      </c>
      <c r="CO225" s="569">
        <f>CM225/CK225</f>
        <v>1</v>
      </c>
      <c r="CP225" s="677">
        <f>CM225/CL225</f>
        <v>1</v>
      </c>
      <c r="CQ225" s="569">
        <v>1</v>
      </c>
      <c r="CR225" s="570">
        <v>1</v>
      </c>
      <c r="CS225" s="566">
        <v>40</v>
      </c>
      <c r="CT225" s="567">
        <v>40</v>
      </c>
      <c r="CU225" s="567">
        <v>40</v>
      </c>
      <c r="CV225" s="567">
        <v>40</v>
      </c>
      <c r="CW225" s="568">
        <v>40</v>
      </c>
      <c r="CX225" s="569">
        <f>CV225/CT225</f>
        <v>1</v>
      </c>
      <c r="CY225" s="677">
        <f>CV225/CU225</f>
        <v>1</v>
      </c>
      <c r="CZ225" s="569">
        <v>1</v>
      </c>
      <c r="DA225" s="570">
        <v>1</v>
      </c>
      <c r="DB225" s="566">
        <v>77</v>
      </c>
      <c r="DC225" s="567">
        <v>77</v>
      </c>
      <c r="DD225" s="567">
        <v>77</v>
      </c>
      <c r="DE225" s="567">
        <v>77</v>
      </c>
      <c r="DF225" s="568">
        <v>64</v>
      </c>
      <c r="DG225" s="569">
        <f>DE225/DC225</f>
        <v>1</v>
      </c>
      <c r="DH225" s="677">
        <f>DE225/DD225</f>
        <v>1</v>
      </c>
      <c r="DI225" s="569" t="s">
        <v>67</v>
      </c>
      <c r="DJ225" s="570" t="s">
        <v>67</v>
      </c>
    </row>
    <row r="226" spans="1:16110" s="2" customFormat="1" ht="25.5" x14ac:dyDescent="0.25">
      <c r="A226" s="585" t="s">
        <v>512</v>
      </c>
      <c r="B226" s="497" t="s">
        <v>513</v>
      </c>
      <c r="C226" s="573" t="s">
        <v>199</v>
      </c>
      <c r="D226" s="566" t="s">
        <v>21</v>
      </c>
      <c r="E226" s="567" t="s">
        <v>21</v>
      </c>
      <c r="F226" s="567" t="s">
        <v>21</v>
      </c>
      <c r="G226" s="567" t="s">
        <v>21</v>
      </c>
      <c r="H226" s="568" t="s">
        <v>21</v>
      </c>
      <c r="I226" s="569" t="s">
        <v>67</v>
      </c>
      <c r="J226" s="570" t="s">
        <v>67</v>
      </c>
      <c r="K226" s="566" t="s">
        <v>67</v>
      </c>
      <c r="L226" s="567" t="s">
        <v>67</v>
      </c>
      <c r="M226" s="567" t="s">
        <v>67</v>
      </c>
      <c r="N226" s="567" t="s">
        <v>67</v>
      </c>
      <c r="O226" s="568" t="s">
        <v>67</v>
      </c>
      <c r="P226" s="569" t="s">
        <v>67</v>
      </c>
      <c r="Q226" s="570" t="s">
        <v>67</v>
      </c>
      <c r="R226" s="566" t="s">
        <v>67</v>
      </c>
      <c r="S226" s="567" t="s">
        <v>67</v>
      </c>
      <c r="T226" s="567" t="s">
        <v>67</v>
      </c>
      <c r="U226" s="567" t="s">
        <v>67</v>
      </c>
      <c r="V226" s="568" t="s">
        <v>67</v>
      </c>
      <c r="W226" s="569" t="s">
        <v>67</v>
      </c>
      <c r="X226" s="570" t="s">
        <v>67</v>
      </c>
      <c r="Y226" s="566" t="s">
        <v>67</v>
      </c>
      <c r="Z226" s="567" t="s">
        <v>67</v>
      </c>
      <c r="AA226" s="567" t="s">
        <v>67</v>
      </c>
      <c r="AB226" s="567" t="s">
        <v>67</v>
      </c>
      <c r="AC226" s="568" t="s">
        <v>67</v>
      </c>
      <c r="AD226" s="569" t="s">
        <v>67</v>
      </c>
      <c r="AE226" s="570" t="s">
        <v>67</v>
      </c>
      <c r="AF226" s="566" t="s">
        <v>67</v>
      </c>
      <c r="AG226" s="567" t="s">
        <v>67</v>
      </c>
      <c r="AH226" s="567" t="s">
        <v>67</v>
      </c>
      <c r="AI226" s="567" t="s">
        <v>67</v>
      </c>
      <c r="AJ226" s="568" t="s">
        <v>67</v>
      </c>
      <c r="AK226" s="569" t="s">
        <v>67</v>
      </c>
      <c r="AL226" s="570" t="s">
        <v>67</v>
      </c>
      <c r="AM226" s="566" t="s">
        <v>67</v>
      </c>
      <c r="AN226" s="567" t="s">
        <v>67</v>
      </c>
      <c r="AO226" s="567" t="s">
        <v>67</v>
      </c>
      <c r="AP226" s="567" t="s">
        <v>67</v>
      </c>
      <c r="AQ226" s="568" t="s">
        <v>67</v>
      </c>
      <c r="AR226" s="569" t="s">
        <v>67</v>
      </c>
      <c r="AS226" s="570" t="s">
        <v>67</v>
      </c>
      <c r="AT226" s="566" t="s">
        <v>67</v>
      </c>
      <c r="AU226" s="567" t="s">
        <v>67</v>
      </c>
      <c r="AV226" s="567" t="s">
        <v>67</v>
      </c>
      <c r="AW226" s="567" t="s">
        <v>67</v>
      </c>
      <c r="AX226" s="568" t="s">
        <v>67</v>
      </c>
      <c r="AY226" s="569" t="s">
        <v>67</v>
      </c>
      <c r="AZ226" s="570" t="s">
        <v>67</v>
      </c>
      <c r="BA226" s="566" t="s">
        <v>67</v>
      </c>
      <c r="BB226" s="567" t="s">
        <v>67</v>
      </c>
      <c r="BC226" s="567" t="s">
        <v>67</v>
      </c>
      <c r="BD226" s="567" t="s">
        <v>67</v>
      </c>
      <c r="BE226" s="568" t="s">
        <v>67</v>
      </c>
      <c r="BF226" s="569" t="s">
        <v>67</v>
      </c>
      <c r="BG226" s="570" t="s">
        <v>67</v>
      </c>
      <c r="BH226" s="566" t="s">
        <v>67</v>
      </c>
      <c r="BI226" s="567" t="s">
        <v>67</v>
      </c>
      <c r="BJ226" s="567" t="s">
        <v>67</v>
      </c>
      <c r="BK226" s="567" t="s">
        <v>67</v>
      </c>
      <c r="BL226" s="568" t="s">
        <v>67</v>
      </c>
      <c r="BM226" s="569" t="s">
        <v>67</v>
      </c>
      <c r="BN226" s="570" t="s">
        <v>67</v>
      </c>
      <c r="BO226" s="566" t="s">
        <v>67</v>
      </c>
      <c r="BP226" s="567" t="s">
        <v>67</v>
      </c>
      <c r="BQ226" s="567" t="s">
        <v>67</v>
      </c>
      <c r="BR226" s="567" t="s">
        <v>67</v>
      </c>
      <c r="BS226" s="568" t="s">
        <v>67</v>
      </c>
      <c r="BT226" s="569" t="s">
        <v>67</v>
      </c>
      <c r="BU226" s="570" t="s">
        <v>67</v>
      </c>
      <c r="BV226" s="566" t="s">
        <v>67</v>
      </c>
      <c r="BW226" s="567" t="s">
        <v>67</v>
      </c>
      <c r="BX226" s="567" t="s">
        <v>67</v>
      </c>
      <c r="BY226" s="567" t="s">
        <v>67</v>
      </c>
      <c r="BZ226" s="568" t="s">
        <v>67</v>
      </c>
      <c r="CA226" s="569" t="s">
        <v>67</v>
      </c>
      <c r="CB226" s="570" t="s">
        <v>67</v>
      </c>
      <c r="CC226" s="566" t="s">
        <v>67</v>
      </c>
      <c r="CD226" s="567" t="s">
        <v>67</v>
      </c>
      <c r="CE226" s="567" t="s">
        <v>67</v>
      </c>
      <c r="CF226" s="567" t="s">
        <v>67</v>
      </c>
      <c r="CG226" s="568" t="s">
        <v>67</v>
      </c>
      <c r="CH226" s="569" t="s">
        <v>67</v>
      </c>
      <c r="CI226" s="570" t="s">
        <v>67</v>
      </c>
      <c r="CJ226" s="566" t="s">
        <v>67</v>
      </c>
      <c r="CK226" s="567" t="s">
        <v>67</v>
      </c>
      <c r="CL226" s="567" t="s">
        <v>67</v>
      </c>
      <c r="CM226" s="567" t="s">
        <v>67</v>
      </c>
      <c r="CN226" s="568" t="s">
        <v>67</v>
      </c>
      <c r="CO226" s="569" t="s">
        <v>67</v>
      </c>
      <c r="CP226" s="677" t="s">
        <v>67</v>
      </c>
      <c r="CQ226" s="569" t="s">
        <v>67</v>
      </c>
      <c r="CR226" s="570" t="s">
        <v>67</v>
      </c>
      <c r="CS226" s="566" t="s">
        <v>67</v>
      </c>
      <c r="CT226" s="567" t="s">
        <v>67</v>
      </c>
      <c r="CU226" s="567" t="s">
        <v>67</v>
      </c>
      <c r="CV226" s="567" t="s">
        <v>67</v>
      </c>
      <c r="CW226" s="568" t="s">
        <v>67</v>
      </c>
      <c r="CX226" s="569" t="s">
        <v>67</v>
      </c>
      <c r="CY226" s="677" t="s">
        <v>67</v>
      </c>
      <c r="CZ226" s="569" t="s">
        <v>67</v>
      </c>
      <c r="DA226" s="570" t="s">
        <v>67</v>
      </c>
      <c r="DB226" s="566" t="s">
        <v>67</v>
      </c>
      <c r="DC226" s="567" t="s">
        <v>67</v>
      </c>
      <c r="DD226" s="567" t="s">
        <v>67</v>
      </c>
      <c r="DE226" s="567" t="s">
        <v>67</v>
      </c>
      <c r="DF226" s="568" t="s">
        <v>67</v>
      </c>
      <c r="DG226" s="569" t="s">
        <v>67</v>
      </c>
      <c r="DH226" s="677" t="s">
        <v>67</v>
      </c>
      <c r="DI226" s="569" t="s">
        <v>67</v>
      </c>
      <c r="DJ226" s="570" t="s">
        <v>67</v>
      </c>
    </row>
    <row r="227" spans="1:16110" s="2" customFormat="1" x14ac:dyDescent="0.25">
      <c r="A227" s="585" t="s">
        <v>576</v>
      </c>
      <c r="B227" s="497" t="s">
        <v>514</v>
      </c>
      <c r="C227" s="573" t="s">
        <v>199</v>
      </c>
      <c r="D227" s="566">
        <v>1450</v>
      </c>
      <c r="E227" s="567">
        <v>1409</v>
      </c>
      <c r="F227" s="567">
        <v>1358</v>
      </c>
      <c r="G227" s="567">
        <v>1344</v>
      </c>
      <c r="H227" s="568">
        <v>1137</v>
      </c>
      <c r="I227" s="569">
        <f t="shared" si="318"/>
        <v>0.95386799148332146</v>
      </c>
      <c r="J227" s="570">
        <f t="shared" si="319"/>
        <v>0.98969072164948457</v>
      </c>
      <c r="K227" s="566">
        <v>1437</v>
      </c>
      <c r="L227" s="567">
        <v>1405</v>
      </c>
      <c r="M227" s="567">
        <v>1166</v>
      </c>
      <c r="N227" s="567">
        <v>1143</v>
      </c>
      <c r="O227" s="568">
        <v>1123</v>
      </c>
      <c r="P227" s="569">
        <f t="shared" ref="P227:P240" si="346">N227/L227</f>
        <v>0.81352313167259782</v>
      </c>
      <c r="Q227" s="570">
        <f t="shared" ref="Q227:Q240" si="347">N227/M227</f>
        <v>0.98027444253859353</v>
      </c>
      <c r="R227" s="566">
        <v>1314</v>
      </c>
      <c r="S227" s="567">
        <v>1266</v>
      </c>
      <c r="T227" s="567">
        <v>1063</v>
      </c>
      <c r="U227" s="567">
        <v>1063</v>
      </c>
      <c r="V227" s="568">
        <v>1028</v>
      </c>
      <c r="W227" s="569">
        <f t="shared" si="316"/>
        <v>0.83965244865718802</v>
      </c>
      <c r="X227" s="570">
        <f t="shared" si="317"/>
        <v>1</v>
      </c>
      <c r="Y227" s="566">
        <v>1270</v>
      </c>
      <c r="Z227" s="567">
        <v>1232</v>
      </c>
      <c r="AA227" s="567">
        <v>935</v>
      </c>
      <c r="AB227" s="567">
        <v>934</v>
      </c>
      <c r="AC227" s="568">
        <v>934</v>
      </c>
      <c r="AD227" s="569">
        <f t="shared" ref="AD227:AD236" si="348">AB227/Z227</f>
        <v>0.75811688311688308</v>
      </c>
      <c r="AE227" s="570">
        <f t="shared" ref="AE227:AE236" si="349">AB227/AA227</f>
        <v>0.99893048128342243</v>
      </c>
      <c r="AF227" s="566">
        <v>1451</v>
      </c>
      <c r="AG227" s="567">
        <v>1344</v>
      </c>
      <c r="AH227" s="567">
        <v>871</v>
      </c>
      <c r="AI227" s="567">
        <v>858</v>
      </c>
      <c r="AJ227" s="568">
        <v>858</v>
      </c>
      <c r="AK227" s="569">
        <f t="shared" ref="AK227:AK236" si="350">AI227/AG227</f>
        <v>0.6383928571428571</v>
      </c>
      <c r="AL227" s="570">
        <f t="shared" ref="AL227:AL236" si="351">AI227/AH227</f>
        <v>0.9850746268656716</v>
      </c>
      <c r="AM227" s="566">
        <v>1235</v>
      </c>
      <c r="AN227" s="567">
        <v>1151</v>
      </c>
      <c r="AO227" s="567">
        <v>743</v>
      </c>
      <c r="AP227" s="567">
        <v>730</v>
      </c>
      <c r="AQ227" s="568">
        <v>730</v>
      </c>
      <c r="AR227" s="569">
        <f t="shared" ref="AR227:AR236" si="352">AP227/AN227</f>
        <v>0.63423110338835798</v>
      </c>
      <c r="AS227" s="570">
        <f t="shared" ref="AS227:AS236" si="353">AP227/AO227</f>
        <v>0.98250336473755051</v>
      </c>
      <c r="AT227" s="566">
        <v>1275</v>
      </c>
      <c r="AU227" s="567">
        <v>1165</v>
      </c>
      <c r="AV227" s="567">
        <v>729</v>
      </c>
      <c r="AW227" s="567">
        <v>709</v>
      </c>
      <c r="AX227" s="568">
        <v>709</v>
      </c>
      <c r="AY227" s="569">
        <f t="shared" ref="AY227:AY236" si="354">AW227/AU227</f>
        <v>0.6085836909871245</v>
      </c>
      <c r="AZ227" s="570">
        <f t="shared" ref="AZ227:AZ236" si="355">AW227/AV227</f>
        <v>0.97256515775034291</v>
      </c>
      <c r="BA227" s="566">
        <v>1138</v>
      </c>
      <c r="BB227" s="567">
        <v>1050</v>
      </c>
      <c r="BC227" s="567">
        <v>623</v>
      </c>
      <c r="BD227" s="567">
        <v>621</v>
      </c>
      <c r="BE227" s="568">
        <v>621</v>
      </c>
      <c r="BF227" s="569">
        <f t="shared" ref="BF227:BF231" si="356">BD227/BB227</f>
        <v>0.59142857142857141</v>
      </c>
      <c r="BG227" s="570">
        <f t="shared" ref="BG227:BG231" si="357">BD227/BC227</f>
        <v>0.9967897271268058</v>
      </c>
      <c r="BH227" s="566">
        <v>1018</v>
      </c>
      <c r="BI227" s="567">
        <v>931</v>
      </c>
      <c r="BJ227" s="567">
        <v>599</v>
      </c>
      <c r="BK227" s="567">
        <v>593</v>
      </c>
      <c r="BL227" s="568">
        <v>593</v>
      </c>
      <c r="BM227" s="569">
        <f t="shared" ref="BM227:BM231" si="358">BK227/BI227</f>
        <v>0.63694951664876476</v>
      </c>
      <c r="BN227" s="570">
        <f t="shared" ref="BN227:BN231" si="359">BK227/BJ227</f>
        <v>0.98998330550918201</v>
      </c>
      <c r="BO227" s="566">
        <v>821</v>
      </c>
      <c r="BP227" s="567">
        <v>767</v>
      </c>
      <c r="BQ227" s="567">
        <v>429</v>
      </c>
      <c r="BR227" s="567">
        <v>427</v>
      </c>
      <c r="BS227" s="568">
        <v>427</v>
      </c>
      <c r="BT227" s="569">
        <f t="shared" ref="BT227:BT231" si="360">BR227/BP227</f>
        <v>0.55671447196870927</v>
      </c>
      <c r="BU227" s="570">
        <f t="shared" ref="BU227:BU231" si="361">BR227/BQ227</f>
        <v>0.99533799533799538</v>
      </c>
      <c r="BV227" s="566">
        <v>728</v>
      </c>
      <c r="BW227" s="567">
        <v>683</v>
      </c>
      <c r="BX227" s="567">
        <v>549</v>
      </c>
      <c r="BY227" s="567">
        <v>541</v>
      </c>
      <c r="BZ227" s="568">
        <v>396</v>
      </c>
      <c r="CA227" s="569">
        <f t="shared" ref="CA227:CA231" si="362">BY227/BW227</f>
        <v>0.7920937042459737</v>
      </c>
      <c r="CB227" s="570">
        <f t="shared" ref="CB227:CB231" si="363">BY227/BX227</f>
        <v>0.98542805100182151</v>
      </c>
      <c r="CC227" s="566">
        <v>701</v>
      </c>
      <c r="CD227" s="567">
        <v>668</v>
      </c>
      <c r="CE227" s="567">
        <v>607</v>
      </c>
      <c r="CF227" s="567">
        <v>607</v>
      </c>
      <c r="CG227" s="568">
        <v>360</v>
      </c>
      <c r="CH227" s="569">
        <f t="shared" ref="CH227:CH228" si="364">CF227/CD227</f>
        <v>0.9086826347305389</v>
      </c>
      <c r="CI227" s="570">
        <f t="shared" ref="CI227:CI228" si="365">CF227/CE227</f>
        <v>1</v>
      </c>
      <c r="CJ227" s="566">
        <v>743</v>
      </c>
      <c r="CK227" s="567">
        <v>705</v>
      </c>
      <c r="CL227" s="567">
        <v>648</v>
      </c>
      <c r="CM227" s="567">
        <v>648</v>
      </c>
      <c r="CN227" s="568">
        <v>384</v>
      </c>
      <c r="CO227" s="569">
        <f t="shared" ref="CO227:CO228" si="366">CM227/CK227</f>
        <v>0.91914893617021276</v>
      </c>
      <c r="CP227" s="677">
        <f t="shared" ref="CP227:CP228" si="367">CM227/CL227</f>
        <v>1</v>
      </c>
      <c r="CQ227" s="569">
        <v>0.91914893617021276</v>
      </c>
      <c r="CR227" s="570">
        <v>1</v>
      </c>
      <c r="CS227" s="566">
        <v>669</v>
      </c>
      <c r="CT227" s="567">
        <v>640</v>
      </c>
      <c r="CU227" s="567">
        <v>640</v>
      </c>
      <c r="CV227" s="567">
        <v>581</v>
      </c>
      <c r="CW227" s="568">
        <v>372</v>
      </c>
      <c r="CX227" s="569">
        <f t="shared" ref="CX227:CX228" si="368">CV227/CT227</f>
        <v>0.90781250000000002</v>
      </c>
      <c r="CY227" s="677">
        <f t="shared" ref="CY227:CY228" si="369">CV227/CU227</f>
        <v>0.90781250000000002</v>
      </c>
      <c r="CZ227" s="569">
        <v>0.90781250000000002</v>
      </c>
      <c r="DA227" s="570">
        <v>0.90781250000000002</v>
      </c>
      <c r="DB227" s="566">
        <v>725</v>
      </c>
      <c r="DC227" s="567">
        <v>677</v>
      </c>
      <c r="DD227" s="567">
        <v>603</v>
      </c>
      <c r="DE227" s="567">
        <v>599</v>
      </c>
      <c r="DF227" s="568">
        <v>463</v>
      </c>
      <c r="DG227" s="569">
        <f t="shared" ref="DG227:DG228" si="370">DE227/DC227</f>
        <v>0.88478581979320536</v>
      </c>
      <c r="DH227" s="677">
        <f t="shared" ref="DH227:DH228" si="371">DE227/DD227</f>
        <v>0.99336650082918743</v>
      </c>
      <c r="DI227" s="569">
        <v>0.89069423929098968</v>
      </c>
      <c r="DJ227" s="570">
        <v>1</v>
      </c>
    </row>
    <row r="228" spans="1:16110" s="2" customFormat="1" x14ac:dyDescent="0.25">
      <c r="A228" s="585" t="s">
        <v>577</v>
      </c>
      <c r="B228" s="497" t="s">
        <v>515</v>
      </c>
      <c r="C228" s="573" t="s">
        <v>199</v>
      </c>
      <c r="D228" s="566">
        <v>3115</v>
      </c>
      <c r="E228" s="567">
        <v>3088</v>
      </c>
      <c r="F228" s="567">
        <v>2970</v>
      </c>
      <c r="G228" s="567">
        <v>2385</v>
      </c>
      <c r="H228" s="568">
        <v>2339</v>
      </c>
      <c r="I228" s="569">
        <f t="shared" si="318"/>
        <v>0.7723445595854922</v>
      </c>
      <c r="J228" s="570">
        <f t="shared" si="319"/>
        <v>0.80303030303030298</v>
      </c>
      <c r="K228" s="566">
        <v>3313</v>
      </c>
      <c r="L228" s="567">
        <v>3277</v>
      </c>
      <c r="M228" s="567">
        <v>2761</v>
      </c>
      <c r="N228" s="567">
        <v>2454</v>
      </c>
      <c r="O228" s="568">
        <v>2454</v>
      </c>
      <c r="P228" s="569">
        <f t="shared" si="346"/>
        <v>0.74885566066524256</v>
      </c>
      <c r="Q228" s="570">
        <f t="shared" si="347"/>
        <v>0.88880840275262585</v>
      </c>
      <c r="R228" s="566">
        <v>2470</v>
      </c>
      <c r="S228" s="567">
        <v>2425</v>
      </c>
      <c r="T228" s="567">
        <v>1771</v>
      </c>
      <c r="U228" s="567">
        <v>1771</v>
      </c>
      <c r="V228" s="568">
        <v>1771</v>
      </c>
      <c r="W228" s="569">
        <f t="shared" si="316"/>
        <v>0.73030927835051551</v>
      </c>
      <c r="X228" s="570">
        <f t="shared" si="317"/>
        <v>1</v>
      </c>
      <c r="Y228" s="566">
        <v>2247</v>
      </c>
      <c r="Z228" s="567">
        <v>2241</v>
      </c>
      <c r="AA228" s="567">
        <v>1660</v>
      </c>
      <c r="AB228" s="567">
        <v>1660</v>
      </c>
      <c r="AC228" s="568">
        <v>1660</v>
      </c>
      <c r="AD228" s="569">
        <f t="shared" si="348"/>
        <v>0.7407407407407407</v>
      </c>
      <c r="AE228" s="570">
        <f t="shared" si="349"/>
        <v>1</v>
      </c>
      <c r="AF228" s="566">
        <v>2253</v>
      </c>
      <c r="AG228" s="567">
        <v>2250</v>
      </c>
      <c r="AH228" s="567">
        <v>1651</v>
      </c>
      <c r="AI228" s="567">
        <v>1651</v>
      </c>
      <c r="AJ228" s="568">
        <v>1651</v>
      </c>
      <c r="AK228" s="569">
        <f t="shared" si="350"/>
        <v>0.73377777777777775</v>
      </c>
      <c r="AL228" s="570">
        <f t="shared" si="351"/>
        <v>1</v>
      </c>
      <c r="AM228" s="566">
        <v>2098</v>
      </c>
      <c r="AN228" s="567">
        <v>2097</v>
      </c>
      <c r="AO228" s="567">
        <v>1462</v>
      </c>
      <c r="AP228" s="567">
        <v>1462</v>
      </c>
      <c r="AQ228" s="568">
        <v>1418</v>
      </c>
      <c r="AR228" s="569">
        <f t="shared" si="352"/>
        <v>0.6971864568431092</v>
      </c>
      <c r="AS228" s="570">
        <f t="shared" si="353"/>
        <v>1</v>
      </c>
      <c r="AT228" s="566">
        <v>1063</v>
      </c>
      <c r="AU228" s="567">
        <v>1062</v>
      </c>
      <c r="AV228" s="567">
        <v>646</v>
      </c>
      <c r="AW228" s="567">
        <v>646</v>
      </c>
      <c r="AX228" s="568">
        <v>635</v>
      </c>
      <c r="AY228" s="569">
        <f t="shared" si="354"/>
        <v>0.60828625235404898</v>
      </c>
      <c r="AZ228" s="570">
        <f t="shared" si="355"/>
        <v>1</v>
      </c>
      <c r="BA228" s="566">
        <v>1026</v>
      </c>
      <c r="BB228" s="567">
        <v>1026</v>
      </c>
      <c r="BC228" s="567">
        <v>680</v>
      </c>
      <c r="BD228" s="567">
        <v>680</v>
      </c>
      <c r="BE228" s="568">
        <v>680</v>
      </c>
      <c r="BF228" s="569">
        <f t="shared" si="356"/>
        <v>0.66276803118908378</v>
      </c>
      <c r="BG228" s="570">
        <f t="shared" si="357"/>
        <v>1</v>
      </c>
      <c r="BH228" s="566">
        <v>815</v>
      </c>
      <c r="BI228" s="567">
        <v>815</v>
      </c>
      <c r="BJ228" s="567">
        <v>528</v>
      </c>
      <c r="BK228" s="567">
        <v>528</v>
      </c>
      <c r="BL228" s="568">
        <v>528</v>
      </c>
      <c r="BM228" s="569">
        <f t="shared" si="358"/>
        <v>0.64785276073619635</v>
      </c>
      <c r="BN228" s="570">
        <f t="shared" si="359"/>
        <v>1</v>
      </c>
      <c r="BO228" s="566">
        <v>788</v>
      </c>
      <c r="BP228" s="567">
        <v>788</v>
      </c>
      <c r="BQ228" s="567">
        <v>498</v>
      </c>
      <c r="BR228" s="567">
        <v>498</v>
      </c>
      <c r="BS228" s="568">
        <v>498</v>
      </c>
      <c r="BT228" s="569">
        <f t="shared" si="360"/>
        <v>0.63197969543147203</v>
      </c>
      <c r="BU228" s="570">
        <f t="shared" si="361"/>
        <v>1</v>
      </c>
      <c r="BV228" s="566">
        <v>877</v>
      </c>
      <c r="BW228" s="567">
        <v>877</v>
      </c>
      <c r="BX228" s="567">
        <v>604</v>
      </c>
      <c r="BY228" s="567">
        <v>604</v>
      </c>
      <c r="BZ228" s="568">
        <v>604</v>
      </c>
      <c r="CA228" s="569">
        <f t="shared" si="362"/>
        <v>0.68871151653363738</v>
      </c>
      <c r="CB228" s="570">
        <f t="shared" si="363"/>
        <v>1</v>
      </c>
      <c r="CC228" s="566">
        <v>627</v>
      </c>
      <c r="CD228" s="567">
        <v>626</v>
      </c>
      <c r="CE228" s="567">
        <v>375</v>
      </c>
      <c r="CF228" s="567">
        <v>375</v>
      </c>
      <c r="CG228" s="568">
        <v>375</v>
      </c>
      <c r="CH228" s="569">
        <f t="shared" si="364"/>
        <v>0.59904153354632583</v>
      </c>
      <c r="CI228" s="570">
        <f t="shared" si="365"/>
        <v>1</v>
      </c>
      <c r="CJ228" s="566">
        <v>816</v>
      </c>
      <c r="CK228" s="567">
        <v>815</v>
      </c>
      <c r="CL228" s="567">
        <v>456</v>
      </c>
      <c r="CM228" s="567">
        <v>456</v>
      </c>
      <c r="CN228" s="568">
        <v>456</v>
      </c>
      <c r="CO228" s="569">
        <f t="shared" si="366"/>
        <v>0.55950920245398772</v>
      </c>
      <c r="CP228" s="677">
        <f t="shared" si="367"/>
        <v>1</v>
      </c>
      <c r="CQ228" s="569">
        <v>0.55950920245398772</v>
      </c>
      <c r="CR228" s="570">
        <v>1</v>
      </c>
      <c r="CS228" s="566">
        <v>754</v>
      </c>
      <c r="CT228" s="567">
        <v>754</v>
      </c>
      <c r="CU228" s="567">
        <v>485</v>
      </c>
      <c r="CV228" s="567">
        <v>485</v>
      </c>
      <c r="CW228" s="568">
        <v>485</v>
      </c>
      <c r="CX228" s="569">
        <f t="shared" si="368"/>
        <v>0.64323607427055707</v>
      </c>
      <c r="CY228" s="677">
        <f t="shared" si="369"/>
        <v>1</v>
      </c>
      <c r="CZ228" s="569">
        <v>0.64323607427055707</v>
      </c>
      <c r="DA228" s="570">
        <v>1</v>
      </c>
      <c r="DB228" s="566">
        <v>718</v>
      </c>
      <c r="DC228" s="567">
        <v>718</v>
      </c>
      <c r="DD228" s="567">
        <v>335</v>
      </c>
      <c r="DE228" s="567">
        <v>335</v>
      </c>
      <c r="DF228" s="568">
        <v>309</v>
      </c>
      <c r="DG228" s="569">
        <f t="shared" si="370"/>
        <v>0.46657381615598886</v>
      </c>
      <c r="DH228" s="677">
        <f t="shared" si="371"/>
        <v>1</v>
      </c>
      <c r="DI228" s="569">
        <v>0.46657381615598886</v>
      </c>
      <c r="DJ228" s="570">
        <v>1</v>
      </c>
    </row>
    <row r="229" spans="1:16110" s="2" customFormat="1" x14ac:dyDescent="0.25">
      <c r="A229" s="585" t="s">
        <v>578</v>
      </c>
      <c r="B229" s="497" t="s">
        <v>516</v>
      </c>
      <c r="C229" s="573" t="s">
        <v>199</v>
      </c>
      <c r="D229" s="566">
        <v>285</v>
      </c>
      <c r="E229" s="567">
        <v>285</v>
      </c>
      <c r="F229" s="567">
        <v>219</v>
      </c>
      <c r="G229" s="567">
        <v>219</v>
      </c>
      <c r="H229" s="568">
        <v>219</v>
      </c>
      <c r="I229" s="569">
        <f t="shared" si="318"/>
        <v>0.76842105263157889</v>
      </c>
      <c r="J229" s="570">
        <f t="shared" si="319"/>
        <v>1</v>
      </c>
      <c r="K229" s="566">
        <v>335</v>
      </c>
      <c r="L229" s="567">
        <v>335</v>
      </c>
      <c r="M229" s="567">
        <v>290</v>
      </c>
      <c r="N229" s="567">
        <v>290</v>
      </c>
      <c r="O229" s="568">
        <v>290</v>
      </c>
      <c r="P229" s="569">
        <f t="shared" si="346"/>
        <v>0.86567164179104472</v>
      </c>
      <c r="Q229" s="570">
        <f t="shared" si="347"/>
        <v>1</v>
      </c>
      <c r="R229" s="566">
        <v>339</v>
      </c>
      <c r="S229" s="567">
        <v>339</v>
      </c>
      <c r="T229" s="567">
        <v>319</v>
      </c>
      <c r="U229" s="567">
        <v>284</v>
      </c>
      <c r="V229" s="568">
        <v>284</v>
      </c>
      <c r="W229" s="569">
        <f t="shared" si="316"/>
        <v>0.83775811209439532</v>
      </c>
      <c r="X229" s="570">
        <f t="shared" si="317"/>
        <v>0.89028213166144199</v>
      </c>
      <c r="Y229" s="566">
        <v>368</v>
      </c>
      <c r="Z229" s="567">
        <v>368</v>
      </c>
      <c r="AA229" s="567">
        <v>367</v>
      </c>
      <c r="AB229" s="567">
        <v>364</v>
      </c>
      <c r="AC229" s="568">
        <v>296</v>
      </c>
      <c r="AD229" s="569">
        <f t="shared" si="348"/>
        <v>0.98913043478260865</v>
      </c>
      <c r="AE229" s="570">
        <f t="shared" si="349"/>
        <v>0.99182561307901906</v>
      </c>
      <c r="AF229" s="566">
        <v>311</v>
      </c>
      <c r="AG229" s="567">
        <v>299</v>
      </c>
      <c r="AH229" s="567">
        <v>292</v>
      </c>
      <c r="AI229" s="567">
        <v>281</v>
      </c>
      <c r="AJ229" s="568">
        <v>259</v>
      </c>
      <c r="AK229" s="569">
        <f t="shared" si="350"/>
        <v>0.93979933110367897</v>
      </c>
      <c r="AL229" s="570">
        <f t="shared" si="351"/>
        <v>0.96232876712328763</v>
      </c>
      <c r="AM229" s="566">
        <v>178</v>
      </c>
      <c r="AN229" s="567">
        <v>178</v>
      </c>
      <c r="AO229" s="567">
        <v>177</v>
      </c>
      <c r="AP229" s="567">
        <v>162</v>
      </c>
      <c r="AQ229" s="568">
        <v>141</v>
      </c>
      <c r="AR229" s="569">
        <f t="shared" si="352"/>
        <v>0.9101123595505618</v>
      </c>
      <c r="AS229" s="570">
        <f t="shared" si="353"/>
        <v>0.9152542372881356</v>
      </c>
      <c r="AT229" s="566">
        <v>210</v>
      </c>
      <c r="AU229" s="567">
        <v>208</v>
      </c>
      <c r="AV229" s="567">
        <v>208</v>
      </c>
      <c r="AW229" s="567">
        <v>177</v>
      </c>
      <c r="AX229" s="568">
        <v>172</v>
      </c>
      <c r="AY229" s="569">
        <f t="shared" si="354"/>
        <v>0.85096153846153844</v>
      </c>
      <c r="AZ229" s="570">
        <f t="shared" si="355"/>
        <v>0.85096153846153844</v>
      </c>
      <c r="BA229" s="566">
        <v>220</v>
      </c>
      <c r="BB229" s="567">
        <v>219</v>
      </c>
      <c r="BC229" s="567">
        <v>219</v>
      </c>
      <c r="BD229" s="567">
        <v>181</v>
      </c>
      <c r="BE229" s="568">
        <v>180</v>
      </c>
      <c r="BF229" s="569">
        <f t="shared" si="356"/>
        <v>0.82648401826484019</v>
      </c>
      <c r="BG229" s="570">
        <f t="shared" si="357"/>
        <v>0.82648401826484019</v>
      </c>
      <c r="BH229" s="566">
        <v>245</v>
      </c>
      <c r="BI229" s="567">
        <v>243</v>
      </c>
      <c r="BJ229" s="567">
        <v>243</v>
      </c>
      <c r="BK229" s="567">
        <v>242</v>
      </c>
      <c r="BL229" s="568">
        <v>159</v>
      </c>
      <c r="BM229" s="569">
        <f t="shared" si="358"/>
        <v>0.99588477366255146</v>
      </c>
      <c r="BN229" s="570">
        <f t="shared" si="359"/>
        <v>0.99588477366255146</v>
      </c>
      <c r="BO229" s="566">
        <v>55</v>
      </c>
      <c r="BP229" s="567">
        <v>55</v>
      </c>
      <c r="BQ229" s="567">
        <v>55</v>
      </c>
      <c r="BR229" s="567">
        <v>33</v>
      </c>
      <c r="BS229" s="568">
        <v>33</v>
      </c>
      <c r="BT229" s="569">
        <f t="shared" si="360"/>
        <v>0.6</v>
      </c>
      <c r="BU229" s="570">
        <f t="shared" si="361"/>
        <v>0.6</v>
      </c>
      <c r="BV229" s="566" t="s">
        <v>67</v>
      </c>
      <c r="BW229" s="567" t="s">
        <v>67</v>
      </c>
      <c r="BX229" s="567" t="s">
        <v>67</v>
      </c>
      <c r="BY229" s="567" t="s">
        <v>67</v>
      </c>
      <c r="BZ229" s="568" t="s">
        <v>67</v>
      </c>
      <c r="CA229" s="569" t="s">
        <v>67</v>
      </c>
      <c r="CB229" s="570" t="s">
        <v>67</v>
      </c>
      <c r="CC229" s="566" t="s">
        <v>67</v>
      </c>
      <c r="CD229" s="567" t="s">
        <v>67</v>
      </c>
      <c r="CE229" s="567" t="s">
        <v>67</v>
      </c>
      <c r="CF229" s="567" t="s">
        <v>67</v>
      </c>
      <c r="CG229" s="568" t="s">
        <v>67</v>
      </c>
      <c r="CH229" s="569" t="s">
        <v>67</v>
      </c>
      <c r="CI229" s="570" t="s">
        <v>67</v>
      </c>
      <c r="CJ229" s="566"/>
      <c r="CK229" s="567"/>
      <c r="CL229" s="567"/>
      <c r="CM229" s="567"/>
      <c r="CN229" s="568"/>
      <c r="CO229" s="569" t="s">
        <v>67</v>
      </c>
      <c r="CP229" s="677" t="s">
        <v>67</v>
      </c>
      <c r="CQ229" s="569" t="s">
        <v>67</v>
      </c>
      <c r="CR229" s="570" t="s">
        <v>67</v>
      </c>
      <c r="CS229" s="566" t="s">
        <v>67</v>
      </c>
      <c r="CT229" s="567" t="s">
        <v>67</v>
      </c>
      <c r="CU229" s="567" t="s">
        <v>67</v>
      </c>
      <c r="CV229" s="567" t="s">
        <v>67</v>
      </c>
      <c r="CW229" s="568" t="s">
        <v>67</v>
      </c>
      <c r="CX229" s="569" t="s">
        <v>67</v>
      </c>
      <c r="CY229" s="677" t="s">
        <v>67</v>
      </c>
      <c r="CZ229" s="569" t="s">
        <v>67</v>
      </c>
      <c r="DA229" s="570" t="s">
        <v>67</v>
      </c>
      <c r="DB229" s="566" t="s">
        <v>67</v>
      </c>
      <c r="DC229" s="567" t="s">
        <v>67</v>
      </c>
      <c r="DD229" s="567" t="s">
        <v>67</v>
      </c>
      <c r="DE229" s="567" t="s">
        <v>67</v>
      </c>
      <c r="DF229" s="568" t="s">
        <v>67</v>
      </c>
      <c r="DG229" s="569" t="s">
        <v>67</v>
      </c>
      <c r="DH229" s="677" t="s">
        <v>67</v>
      </c>
      <c r="DI229" s="569" t="s">
        <v>67</v>
      </c>
      <c r="DJ229" s="570" t="s">
        <v>67</v>
      </c>
    </row>
    <row r="230" spans="1:16110" s="2" customFormat="1" x14ac:dyDescent="0.25">
      <c r="A230" s="585" t="s">
        <v>579</v>
      </c>
      <c r="B230" s="497" t="s">
        <v>517</v>
      </c>
      <c r="C230" s="573" t="s">
        <v>199</v>
      </c>
      <c r="D230" s="566">
        <v>58</v>
      </c>
      <c r="E230" s="567">
        <v>58</v>
      </c>
      <c r="F230" s="567">
        <v>58</v>
      </c>
      <c r="G230" s="567">
        <v>55</v>
      </c>
      <c r="H230" s="568">
        <v>55</v>
      </c>
      <c r="I230" s="569">
        <f t="shared" si="318"/>
        <v>0.94827586206896552</v>
      </c>
      <c r="J230" s="570">
        <f t="shared" si="319"/>
        <v>0.94827586206896552</v>
      </c>
      <c r="K230" s="566">
        <v>58</v>
      </c>
      <c r="L230" s="567">
        <v>56</v>
      </c>
      <c r="M230" s="567">
        <v>56</v>
      </c>
      <c r="N230" s="567">
        <v>51</v>
      </c>
      <c r="O230" s="568">
        <v>50</v>
      </c>
      <c r="P230" s="569">
        <f t="shared" si="346"/>
        <v>0.9107142857142857</v>
      </c>
      <c r="Q230" s="570">
        <f t="shared" si="347"/>
        <v>0.9107142857142857</v>
      </c>
      <c r="R230" s="566">
        <v>40</v>
      </c>
      <c r="S230" s="567">
        <v>40</v>
      </c>
      <c r="T230" s="567">
        <v>40</v>
      </c>
      <c r="U230" s="567">
        <v>38</v>
      </c>
      <c r="V230" s="568">
        <v>38</v>
      </c>
      <c r="W230" s="569">
        <f t="shared" si="316"/>
        <v>0.95</v>
      </c>
      <c r="X230" s="570">
        <f t="shared" si="317"/>
        <v>0.95</v>
      </c>
      <c r="Y230" s="566">
        <v>62</v>
      </c>
      <c r="Z230" s="567">
        <v>61</v>
      </c>
      <c r="AA230" s="567">
        <v>61</v>
      </c>
      <c r="AB230" s="567">
        <v>48</v>
      </c>
      <c r="AC230" s="568">
        <v>40</v>
      </c>
      <c r="AD230" s="569">
        <f t="shared" si="348"/>
        <v>0.78688524590163933</v>
      </c>
      <c r="AE230" s="570">
        <f t="shared" si="349"/>
        <v>0.78688524590163933</v>
      </c>
      <c r="AF230" s="566">
        <v>55</v>
      </c>
      <c r="AG230" s="567">
        <v>51</v>
      </c>
      <c r="AH230" s="567">
        <v>51</v>
      </c>
      <c r="AI230" s="567">
        <v>41</v>
      </c>
      <c r="AJ230" s="568">
        <v>39</v>
      </c>
      <c r="AK230" s="569">
        <f t="shared" si="350"/>
        <v>0.80392156862745101</v>
      </c>
      <c r="AL230" s="570">
        <f t="shared" si="351"/>
        <v>0.80392156862745101</v>
      </c>
      <c r="AM230" s="566">
        <v>53</v>
      </c>
      <c r="AN230" s="567">
        <v>45</v>
      </c>
      <c r="AO230" s="567">
        <v>45</v>
      </c>
      <c r="AP230" s="567">
        <v>35</v>
      </c>
      <c r="AQ230" s="568">
        <v>33</v>
      </c>
      <c r="AR230" s="569">
        <f t="shared" si="352"/>
        <v>0.77777777777777779</v>
      </c>
      <c r="AS230" s="570">
        <f t="shared" si="353"/>
        <v>0.77777777777777779</v>
      </c>
      <c r="AT230" s="566">
        <v>62</v>
      </c>
      <c r="AU230" s="567">
        <v>54</v>
      </c>
      <c r="AV230" s="567">
        <v>54</v>
      </c>
      <c r="AW230" s="567">
        <v>43</v>
      </c>
      <c r="AX230" s="568">
        <v>40</v>
      </c>
      <c r="AY230" s="569">
        <f t="shared" si="354"/>
        <v>0.79629629629629628</v>
      </c>
      <c r="AZ230" s="570">
        <f t="shared" si="355"/>
        <v>0.79629629629629628</v>
      </c>
      <c r="BA230" s="566">
        <v>13</v>
      </c>
      <c r="BB230" s="567">
        <v>11</v>
      </c>
      <c r="BC230" s="567">
        <v>11</v>
      </c>
      <c r="BD230" s="567">
        <v>5</v>
      </c>
      <c r="BE230" s="568">
        <v>5</v>
      </c>
      <c r="BF230" s="569">
        <f t="shared" si="356"/>
        <v>0.45454545454545453</v>
      </c>
      <c r="BG230" s="570">
        <f t="shared" si="357"/>
        <v>0.45454545454545453</v>
      </c>
      <c r="BH230" s="566">
        <v>28</v>
      </c>
      <c r="BI230" s="567">
        <v>28</v>
      </c>
      <c r="BJ230" s="567">
        <v>28</v>
      </c>
      <c r="BK230" s="567">
        <v>28</v>
      </c>
      <c r="BL230" s="568">
        <v>25</v>
      </c>
      <c r="BM230" s="569">
        <f t="shared" si="358"/>
        <v>1</v>
      </c>
      <c r="BN230" s="570">
        <f t="shared" si="359"/>
        <v>1</v>
      </c>
      <c r="BO230" s="566">
        <v>37</v>
      </c>
      <c r="BP230" s="567">
        <v>37</v>
      </c>
      <c r="BQ230" s="567">
        <v>37</v>
      </c>
      <c r="BR230" s="567">
        <v>37</v>
      </c>
      <c r="BS230" s="568">
        <v>34</v>
      </c>
      <c r="BT230" s="569">
        <f t="shared" si="360"/>
        <v>1</v>
      </c>
      <c r="BU230" s="570">
        <f t="shared" si="361"/>
        <v>1</v>
      </c>
      <c r="BV230" s="566">
        <v>37</v>
      </c>
      <c r="BW230" s="567">
        <v>37</v>
      </c>
      <c r="BX230" s="567">
        <v>37</v>
      </c>
      <c r="BY230" s="567">
        <v>37</v>
      </c>
      <c r="BZ230" s="568">
        <v>35</v>
      </c>
      <c r="CA230" s="569">
        <f t="shared" si="362"/>
        <v>1</v>
      </c>
      <c r="CB230" s="570">
        <f t="shared" si="363"/>
        <v>1</v>
      </c>
      <c r="CC230" s="566">
        <v>29</v>
      </c>
      <c r="CD230" s="567">
        <v>26</v>
      </c>
      <c r="CE230" s="567">
        <v>26</v>
      </c>
      <c r="CF230" s="567">
        <v>26</v>
      </c>
      <c r="CG230" s="568">
        <v>24</v>
      </c>
      <c r="CH230" s="569">
        <f t="shared" ref="CH230:CH231" si="372">CF230/CD230</f>
        <v>1</v>
      </c>
      <c r="CI230" s="570">
        <f t="shared" ref="CI230:CI231" si="373">CF230/CE230</f>
        <v>1</v>
      </c>
      <c r="CJ230" s="566">
        <v>25</v>
      </c>
      <c r="CK230" s="567">
        <v>24</v>
      </c>
      <c r="CL230" s="567">
        <v>24</v>
      </c>
      <c r="CM230" s="567">
        <v>24</v>
      </c>
      <c r="CN230" s="568">
        <v>13</v>
      </c>
      <c r="CO230" s="569">
        <f t="shared" ref="CO230:CO231" si="374">CM230/CK230</f>
        <v>1</v>
      </c>
      <c r="CP230" s="677">
        <f t="shared" ref="CP230:CP231" si="375">CM230/CL230</f>
        <v>1</v>
      </c>
      <c r="CQ230" s="569">
        <v>1</v>
      </c>
      <c r="CR230" s="570">
        <v>1</v>
      </c>
      <c r="CS230" s="566">
        <v>21</v>
      </c>
      <c r="CT230" s="567">
        <v>20</v>
      </c>
      <c r="CU230" s="567">
        <v>20</v>
      </c>
      <c r="CV230" s="567">
        <v>19</v>
      </c>
      <c r="CW230" s="568">
        <v>5</v>
      </c>
      <c r="CX230" s="569">
        <f t="shared" ref="CX230:CX231" si="376">CV230/CT230</f>
        <v>0.95</v>
      </c>
      <c r="CY230" s="677">
        <f t="shared" ref="CY230:CY231" si="377">CV230/CU230</f>
        <v>0.95</v>
      </c>
      <c r="CZ230" s="569">
        <v>0.95</v>
      </c>
      <c r="DA230" s="570">
        <v>0.95</v>
      </c>
      <c r="DB230" s="566">
        <v>40</v>
      </c>
      <c r="DC230" s="567">
        <v>38</v>
      </c>
      <c r="DD230" s="567">
        <v>38</v>
      </c>
      <c r="DE230" s="567">
        <v>38</v>
      </c>
      <c r="DF230" s="568">
        <v>16</v>
      </c>
      <c r="DG230" s="569">
        <f t="shared" ref="DG230:DG231" si="378">DE230/DC230</f>
        <v>1</v>
      </c>
      <c r="DH230" s="677">
        <f t="shared" ref="DH230:DH231" si="379">DE230/DD230</f>
        <v>1</v>
      </c>
      <c r="DI230" s="569">
        <v>1</v>
      </c>
      <c r="DJ230" s="570">
        <v>1</v>
      </c>
    </row>
    <row r="231" spans="1:16110" s="2" customFormat="1" x14ac:dyDescent="0.25">
      <c r="A231" s="585" t="s">
        <v>580</v>
      </c>
      <c r="B231" s="497" t="s">
        <v>518</v>
      </c>
      <c r="C231" s="573" t="s">
        <v>199</v>
      </c>
      <c r="D231" s="566">
        <v>82</v>
      </c>
      <c r="E231" s="587">
        <v>81</v>
      </c>
      <c r="F231" s="567">
        <v>68</v>
      </c>
      <c r="G231" s="567">
        <v>49</v>
      </c>
      <c r="H231" s="568">
        <v>42</v>
      </c>
      <c r="I231" s="569">
        <f t="shared" si="318"/>
        <v>0.60493827160493829</v>
      </c>
      <c r="J231" s="570">
        <f t="shared" si="319"/>
        <v>0.72058823529411764</v>
      </c>
      <c r="K231" s="566">
        <v>117</v>
      </c>
      <c r="L231" s="587">
        <v>113</v>
      </c>
      <c r="M231" s="567">
        <v>90</v>
      </c>
      <c r="N231" s="567">
        <v>60</v>
      </c>
      <c r="O231" s="568">
        <v>55</v>
      </c>
      <c r="P231" s="569">
        <f t="shared" si="346"/>
        <v>0.53097345132743368</v>
      </c>
      <c r="Q231" s="570">
        <f t="shared" si="347"/>
        <v>0.66666666666666663</v>
      </c>
      <c r="R231" s="566">
        <v>167</v>
      </c>
      <c r="S231" s="587">
        <v>164</v>
      </c>
      <c r="T231" s="567">
        <v>108</v>
      </c>
      <c r="U231" s="567">
        <v>83</v>
      </c>
      <c r="V231" s="568">
        <v>62</v>
      </c>
      <c r="W231" s="569">
        <f t="shared" si="316"/>
        <v>0.50609756097560976</v>
      </c>
      <c r="X231" s="570">
        <f t="shared" si="317"/>
        <v>0.76851851851851849</v>
      </c>
      <c r="Y231" s="566">
        <v>177</v>
      </c>
      <c r="Z231" s="587">
        <v>177</v>
      </c>
      <c r="AA231" s="567">
        <v>138</v>
      </c>
      <c r="AB231" s="567">
        <v>89</v>
      </c>
      <c r="AC231" s="568">
        <v>82</v>
      </c>
      <c r="AD231" s="569">
        <f t="shared" si="348"/>
        <v>0.50282485875706218</v>
      </c>
      <c r="AE231" s="570">
        <f t="shared" si="349"/>
        <v>0.64492753623188404</v>
      </c>
      <c r="AF231" s="566">
        <v>163</v>
      </c>
      <c r="AG231" s="587">
        <v>163</v>
      </c>
      <c r="AH231" s="567">
        <v>124</v>
      </c>
      <c r="AI231" s="567">
        <v>75</v>
      </c>
      <c r="AJ231" s="568">
        <v>60</v>
      </c>
      <c r="AK231" s="569">
        <f t="shared" si="350"/>
        <v>0.46012269938650308</v>
      </c>
      <c r="AL231" s="570">
        <f t="shared" si="351"/>
        <v>0.60483870967741937</v>
      </c>
      <c r="AM231" s="566">
        <v>172</v>
      </c>
      <c r="AN231" s="587">
        <v>172</v>
      </c>
      <c r="AO231" s="567">
        <v>136</v>
      </c>
      <c r="AP231" s="567">
        <v>75</v>
      </c>
      <c r="AQ231" s="568">
        <v>59</v>
      </c>
      <c r="AR231" s="569">
        <f t="shared" si="352"/>
        <v>0.43604651162790697</v>
      </c>
      <c r="AS231" s="570">
        <f t="shared" si="353"/>
        <v>0.55147058823529416</v>
      </c>
      <c r="AT231" s="566">
        <v>163</v>
      </c>
      <c r="AU231" s="587">
        <v>163</v>
      </c>
      <c r="AV231" s="567">
        <v>127</v>
      </c>
      <c r="AW231" s="567">
        <v>73</v>
      </c>
      <c r="AX231" s="568">
        <v>60</v>
      </c>
      <c r="AY231" s="569">
        <f t="shared" si="354"/>
        <v>0.44785276073619634</v>
      </c>
      <c r="AZ231" s="570">
        <f t="shared" si="355"/>
        <v>0.57480314960629919</v>
      </c>
      <c r="BA231" s="566">
        <v>158</v>
      </c>
      <c r="BB231" s="587">
        <v>158</v>
      </c>
      <c r="BC231" s="567">
        <v>123</v>
      </c>
      <c r="BD231" s="567">
        <v>73</v>
      </c>
      <c r="BE231" s="568">
        <v>60</v>
      </c>
      <c r="BF231" s="569">
        <f t="shared" si="356"/>
        <v>0.46202531645569622</v>
      </c>
      <c r="BG231" s="570">
        <f t="shared" si="357"/>
        <v>0.5934959349593496</v>
      </c>
      <c r="BH231" s="566">
        <v>155</v>
      </c>
      <c r="BI231" s="587">
        <v>154</v>
      </c>
      <c r="BJ231" s="567">
        <v>118</v>
      </c>
      <c r="BK231" s="567">
        <v>70</v>
      </c>
      <c r="BL231" s="568">
        <v>49</v>
      </c>
      <c r="BM231" s="569">
        <f t="shared" si="358"/>
        <v>0.45454545454545453</v>
      </c>
      <c r="BN231" s="570">
        <f t="shared" si="359"/>
        <v>0.59322033898305082</v>
      </c>
      <c r="BO231" s="566">
        <v>148</v>
      </c>
      <c r="BP231" s="587">
        <v>148</v>
      </c>
      <c r="BQ231" s="567">
        <v>112</v>
      </c>
      <c r="BR231" s="567">
        <v>75</v>
      </c>
      <c r="BS231" s="568">
        <v>57</v>
      </c>
      <c r="BT231" s="569">
        <f t="shared" si="360"/>
        <v>0.5067567567567568</v>
      </c>
      <c r="BU231" s="570">
        <f t="shared" si="361"/>
        <v>0.6696428571428571</v>
      </c>
      <c r="BV231" s="566">
        <v>171</v>
      </c>
      <c r="BW231" s="587">
        <v>171</v>
      </c>
      <c r="BX231" s="567">
        <v>124</v>
      </c>
      <c r="BY231" s="567">
        <v>75</v>
      </c>
      <c r="BZ231" s="568">
        <v>55</v>
      </c>
      <c r="CA231" s="569">
        <f t="shared" si="362"/>
        <v>0.43859649122807015</v>
      </c>
      <c r="CB231" s="570">
        <f t="shared" si="363"/>
        <v>0.60483870967741937</v>
      </c>
      <c r="CC231" s="566">
        <v>146</v>
      </c>
      <c r="CD231" s="587">
        <v>146</v>
      </c>
      <c r="CE231" s="567">
        <v>120</v>
      </c>
      <c r="CF231" s="567">
        <v>64</v>
      </c>
      <c r="CG231" s="568">
        <v>57</v>
      </c>
      <c r="CH231" s="569">
        <f t="shared" si="372"/>
        <v>0.43835616438356162</v>
      </c>
      <c r="CI231" s="570">
        <f t="shared" si="373"/>
        <v>0.53333333333333333</v>
      </c>
      <c r="CJ231" s="566">
        <v>266</v>
      </c>
      <c r="CK231" s="587">
        <v>265</v>
      </c>
      <c r="CL231" s="567">
        <v>173</v>
      </c>
      <c r="CM231" s="567">
        <v>93</v>
      </c>
      <c r="CN231" s="568">
        <v>66</v>
      </c>
      <c r="CO231" s="569">
        <f t="shared" si="374"/>
        <v>0.35094339622641507</v>
      </c>
      <c r="CP231" s="677">
        <f t="shared" si="375"/>
        <v>0.53757225433526012</v>
      </c>
      <c r="CQ231" s="569">
        <v>0.35094339622641507</v>
      </c>
      <c r="CR231" s="570">
        <v>0.53757225433526012</v>
      </c>
      <c r="CS231" s="566">
        <v>219</v>
      </c>
      <c r="CT231" s="587">
        <v>218</v>
      </c>
      <c r="CU231" s="567">
        <v>151</v>
      </c>
      <c r="CV231" s="567">
        <v>81</v>
      </c>
      <c r="CW231" s="568">
        <v>64</v>
      </c>
      <c r="CX231" s="569">
        <f t="shared" si="376"/>
        <v>0.37155963302752293</v>
      </c>
      <c r="CY231" s="677">
        <f t="shared" si="377"/>
        <v>0.53642384105960261</v>
      </c>
      <c r="CZ231" s="569">
        <v>0.37155963302752293</v>
      </c>
      <c r="DA231" s="570">
        <v>0.53642384105960261</v>
      </c>
      <c r="DB231" s="566">
        <v>239</v>
      </c>
      <c r="DC231" s="587">
        <v>238</v>
      </c>
      <c r="DD231" s="567">
        <v>179</v>
      </c>
      <c r="DE231" s="567">
        <v>92</v>
      </c>
      <c r="DF231" s="568">
        <v>67</v>
      </c>
      <c r="DG231" s="569">
        <f t="shared" si="378"/>
        <v>0.38655462184873951</v>
      </c>
      <c r="DH231" s="677">
        <f t="shared" si="379"/>
        <v>0.51396648044692739</v>
      </c>
      <c r="DI231" s="569">
        <v>0.38655462184873951</v>
      </c>
      <c r="DJ231" s="570">
        <v>0.51396648044692739</v>
      </c>
    </row>
    <row r="232" spans="1:16110" s="2" customFormat="1" ht="25.5" x14ac:dyDescent="0.25">
      <c r="A232" s="585" t="s">
        <v>519</v>
      </c>
      <c r="B232" s="497" t="s">
        <v>520</v>
      </c>
      <c r="C232" s="573" t="s">
        <v>199</v>
      </c>
      <c r="D232" s="566">
        <v>147</v>
      </c>
      <c r="E232" s="567">
        <v>147</v>
      </c>
      <c r="F232" s="567">
        <v>124</v>
      </c>
      <c r="G232" s="567">
        <v>113</v>
      </c>
      <c r="H232" s="568">
        <v>106</v>
      </c>
      <c r="I232" s="569">
        <f t="shared" si="318"/>
        <v>0.76870748299319724</v>
      </c>
      <c r="J232" s="570">
        <f t="shared" si="319"/>
        <v>0.91129032258064513</v>
      </c>
      <c r="K232" s="566">
        <v>483</v>
      </c>
      <c r="L232" s="567">
        <v>479</v>
      </c>
      <c r="M232" s="567">
        <v>364</v>
      </c>
      <c r="N232" s="567">
        <v>306</v>
      </c>
      <c r="O232" s="568">
        <v>244</v>
      </c>
      <c r="P232" s="569">
        <f t="shared" si="346"/>
        <v>0.63883089770354906</v>
      </c>
      <c r="Q232" s="570">
        <f t="shared" si="347"/>
        <v>0.84065934065934067</v>
      </c>
      <c r="R232" s="566">
        <v>338</v>
      </c>
      <c r="S232" s="567">
        <v>338</v>
      </c>
      <c r="T232" s="567">
        <v>261</v>
      </c>
      <c r="U232" s="567">
        <v>245</v>
      </c>
      <c r="V232" s="568">
        <v>190</v>
      </c>
      <c r="W232" s="569">
        <f t="shared" si="316"/>
        <v>0.7248520710059172</v>
      </c>
      <c r="X232" s="570">
        <f t="shared" si="317"/>
        <v>0.93869731800766287</v>
      </c>
      <c r="Y232" s="566">
        <v>284</v>
      </c>
      <c r="Z232" s="567">
        <v>284</v>
      </c>
      <c r="AA232" s="567">
        <v>219</v>
      </c>
      <c r="AB232" s="567">
        <v>219</v>
      </c>
      <c r="AC232" s="568">
        <v>140</v>
      </c>
      <c r="AD232" s="569">
        <f t="shared" si="348"/>
        <v>0.77112676056338025</v>
      </c>
      <c r="AE232" s="570">
        <f t="shared" si="349"/>
        <v>1</v>
      </c>
      <c r="AF232" s="566">
        <v>20</v>
      </c>
      <c r="AG232" s="567">
        <v>20</v>
      </c>
      <c r="AH232" s="567">
        <v>15</v>
      </c>
      <c r="AI232" s="567">
        <v>15</v>
      </c>
      <c r="AJ232" s="568">
        <v>13</v>
      </c>
      <c r="AK232" s="569">
        <f t="shared" si="350"/>
        <v>0.75</v>
      </c>
      <c r="AL232" s="570">
        <f t="shared" si="351"/>
        <v>1</v>
      </c>
      <c r="AM232" s="566">
        <v>24</v>
      </c>
      <c r="AN232" s="567">
        <v>24</v>
      </c>
      <c r="AO232" s="567">
        <v>14</v>
      </c>
      <c r="AP232" s="567">
        <v>14</v>
      </c>
      <c r="AQ232" s="568">
        <v>11</v>
      </c>
      <c r="AR232" s="569">
        <f t="shared" si="352"/>
        <v>0.58333333333333337</v>
      </c>
      <c r="AS232" s="570">
        <f t="shared" si="353"/>
        <v>1</v>
      </c>
      <c r="AT232" s="566" t="s">
        <v>67</v>
      </c>
      <c r="AU232" s="567" t="s">
        <v>67</v>
      </c>
      <c r="AV232" s="567" t="s">
        <v>67</v>
      </c>
      <c r="AW232" s="567" t="s">
        <v>67</v>
      </c>
      <c r="AX232" s="568" t="s">
        <v>67</v>
      </c>
      <c r="AY232" s="569" t="s">
        <v>67</v>
      </c>
      <c r="AZ232" s="570" t="s">
        <v>67</v>
      </c>
      <c r="BA232" s="566" t="s">
        <v>67</v>
      </c>
      <c r="BB232" s="567" t="s">
        <v>67</v>
      </c>
      <c r="BC232" s="567" t="s">
        <v>67</v>
      </c>
      <c r="BD232" s="567" t="s">
        <v>67</v>
      </c>
      <c r="BE232" s="568" t="s">
        <v>67</v>
      </c>
      <c r="BF232" s="569" t="s">
        <v>67</v>
      </c>
      <c r="BG232" s="570" t="s">
        <v>67</v>
      </c>
      <c r="BH232" s="566" t="s">
        <v>67</v>
      </c>
      <c r="BI232" s="567" t="s">
        <v>67</v>
      </c>
      <c r="BJ232" s="567" t="s">
        <v>67</v>
      </c>
      <c r="BK232" s="567" t="s">
        <v>67</v>
      </c>
      <c r="BL232" s="568" t="s">
        <v>67</v>
      </c>
      <c r="BM232" s="569" t="s">
        <v>67</v>
      </c>
      <c r="BN232" s="570" t="s">
        <v>67</v>
      </c>
      <c r="BO232" s="566" t="s">
        <v>67</v>
      </c>
      <c r="BP232" s="567" t="s">
        <v>67</v>
      </c>
      <c r="BQ232" s="567" t="s">
        <v>67</v>
      </c>
      <c r="BR232" s="567" t="s">
        <v>67</v>
      </c>
      <c r="BS232" s="568" t="s">
        <v>67</v>
      </c>
      <c r="BT232" s="569" t="s">
        <v>67</v>
      </c>
      <c r="BU232" s="570" t="s">
        <v>67</v>
      </c>
      <c r="BV232" s="566" t="s">
        <v>67</v>
      </c>
      <c r="BW232" s="567" t="s">
        <v>67</v>
      </c>
      <c r="BX232" s="567" t="s">
        <v>67</v>
      </c>
      <c r="BY232" s="567" t="s">
        <v>67</v>
      </c>
      <c r="BZ232" s="568" t="s">
        <v>67</v>
      </c>
      <c r="CA232" s="569" t="s">
        <v>67</v>
      </c>
      <c r="CB232" s="570" t="s">
        <v>67</v>
      </c>
      <c r="CC232" s="566" t="s">
        <v>67</v>
      </c>
      <c r="CD232" s="567" t="s">
        <v>67</v>
      </c>
      <c r="CE232" s="567" t="s">
        <v>67</v>
      </c>
      <c r="CF232" s="567" t="s">
        <v>67</v>
      </c>
      <c r="CG232" s="568" t="s">
        <v>67</v>
      </c>
      <c r="CH232" s="569" t="s">
        <v>67</v>
      </c>
      <c r="CI232" s="570" t="s">
        <v>67</v>
      </c>
      <c r="CJ232" s="566" t="s">
        <v>67</v>
      </c>
      <c r="CK232" s="567" t="s">
        <v>67</v>
      </c>
      <c r="CL232" s="567" t="s">
        <v>67</v>
      </c>
      <c r="CM232" s="567" t="s">
        <v>67</v>
      </c>
      <c r="CN232" s="568" t="s">
        <v>67</v>
      </c>
      <c r="CO232" s="569" t="s">
        <v>67</v>
      </c>
      <c r="CP232" s="677" t="s">
        <v>67</v>
      </c>
      <c r="CQ232" s="569" t="s">
        <v>67</v>
      </c>
      <c r="CR232" s="570" t="s">
        <v>67</v>
      </c>
      <c r="CS232" s="566" t="s">
        <v>67</v>
      </c>
      <c r="CT232" s="567" t="s">
        <v>67</v>
      </c>
      <c r="CU232" s="567" t="s">
        <v>67</v>
      </c>
      <c r="CV232" s="567" t="s">
        <v>67</v>
      </c>
      <c r="CW232" s="568" t="s">
        <v>67</v>
      </c>
      <c r="CX232" s="569" t="s">
        <v>67</v>
      </c>
      <c r="CY232" s="677" t="s">
        <v>67</v>
      </c>
      <c r="CZ232" s="569" t="s">
        <v>67</v>
      </c>
      <c r="DA232" s="570" t="s">
        <v>67</v>
      </c>
      <c r="DB232" s="566" t="s">
        <v>67</v>
      </c>
      <c r="DC232" s="567" t="s">
        <v>67</v>
      </c>
      <c r="DD232" s="567" t="s">
        <v>67</v>
      </c>
      <c r="DE232" s="567" t="s">
        <v>67</v>
      </c>
      <c r="DF232" s="568" t="s">
        <v>67</v>
      </c>
      <c r="DG232" s="569" t="s">
        <v>67</v>
      </c>
      <c r="DH232" s="677" t="s">
        <v>67</v>
      </c>
      <c r="DI232" s="569" t="s">
        <v>67</v>
      </c>
      <c r="DJ232" s="570" t="s">
        <v>67</v>
      </c>
    </row>
    <row r="233" spans="1:16110" s="2" customFormat="1" x14ac:dyDescent="0.25">
      <c r="A233" s="585" t="s">
        <v>581</v>
      </c>
      <c r="B233" s="497" t="s">
        <v>521</v>
      </c>
      <c r="C233" s="573" t="s">
        <v>199</v>
      </c>
      <c r="D233" s="566">
        <v>471</v>
      </c>
      <c r="E233" s="567">
        <v>457</v>
      </c>
      <c r="F233" s="567">
        <v>402</v>
      </c>
      <c r="G233" s="567">
        <v>399</v>
      </c>
      <c r="H233" s="568">
        <v>337</v>
      </c>
      <c r="I233" s="569">
        <f t="shared" si="318"/>
        <v>0.87308533916849018</v>
      </c>
      <c r="J233" s="570">
        <f t="shared" si="319"/>
        <v>0.9925373134328358</v>
      </c>
      <c r="K233" s="566">
        <v>427</v>
      </c>
      <c r="L233" s="567">
        <v>424</v>
      </c>
      <c r="M233" s="567">
        <v>359</v>
      </c>
      <c r="N233" s="567">
        <v>353</v>
      </c>
      <c r="O233" s="568">
        <v>302</v>
      </c>
      <c r="P233" s="569">
        <f t="shared" si="346"/>
        <v>0.83254716981132071</v>
      </c>
      <c r="Q233" s="570">
        <f t="shared" si="347"/>
        <v>0.98328690807799446</v>
      </c>
      <c r="R233" s="566">
        <v>359</v>
      </c>
      <c r="S233" s="567">
        <v>358</v>
      </c>
      <c r="T233" s="567">
        <v>285</v>
      </c>
      <c r="U233" s="567">
        <v>243</v>
      </c>
      <c r="V233" s="568">
        <v>214</v>
      </c>
      <c r="W233" s="569">
        <f t="shared" si="316"/>
        <v>0.67877094972067042</v>
      </c>
      <c r="X233" s="570">
        <f t="shared" si="317"/>
        <v>0.85263157894736841</v>
      </c>
      <c r="Y233" s="566">
        <v>264</v>
      </c>
      <c r="Z233" s="567">
        <v>264</v>
      </c>
      <c r="AA233" s="567">
        <v>185</v>
      </c>
      <c r="AB233" s="567">
        <v>180</v>
      </c>
      <c r="AC233" s="568">
        <v>160</v>
      </c>
      <c r="AD233" s="569">
        <f t="shared" si="348"/>
        <v>0.68181818181818177</v>
      </c>
      <c r="AE233" s="570">
        <f t="shared" si="349"/>
        <v>0.97297297297297303</v>
      </c>
      <c r="AF233" s="566">
        <v>270</v>
      </c>
      <c r="AG233" s="567">
        <v>270</v>
      </c>
      <c r="AH233" s="567">
        <v>189</v>
      </c>
      <c r="AI233" s="567">
        <v>189</v>
      </c>
      <c r="AJ233" s="568">
        <v>164</v>
      </c>
      <c r="AK233" s="569">
        <f t="shared" si="350"/>
        <v>0.7</v>
      </c>
      <c r="AL233" s="570">
        <f t="shared" si="351"/>
        <v>1</v>
      </c>
      <c r="AM233" s="566">
        <v>241</v>
      </c>
      <c r="AN233" s="567">
        <v>241</v>
      </c>
      <c r="AO233" s="567">
        <v>172</v>
      </c>
      <c r="AP233" s="567">
        <v>171</v>
      </c>
      <c r="AQ233" s="568">
        <v>150</v>
      </c>
      <c r="AR233" s="569">
        <f t="shared" si="352"/>
        <v>0.70954356846473032</v>
      </c>
      <c r="AS233" s="570">
        <f t="shared" si="353"/>
        <v>0.9941860465116279</v>
      </c>
      <c r="AT233" s="566">
        <v>276</v>
      </c>
      <c r="AU233" s="567">
        <v>276</v>
      </c>
      <c r="AV233" s="567">
        <v>204</v>
      </c>
      <c r="AW233" s="567">
        <v>203</v>
      </c>
      <c r="AX233" s="568">
        <v>178</v>
      </c>
      <c r="AY233" s="569">
        <f t="shared" si="354"/>
        <v>0.73550724637681164</v>
      </c>
      <c r="AZ233" s="570">
        <f t="shared" si="355"/>
        <v>0.99509803921568629</v>
      </c>
      <c r="BA233" s="566">
        <v>278</v>
      </c>
      <c r="BB233" s="567">
        <v>278</v>
      </c>
      <c r="BC233" s="567">
        <v>204</v>
      </c>
      <c r="BD233" s="567">
        <v>204</v>
      </c>
      <c r="BE233" s="568">
        <v>191</v>
      </c>
      <c r="BF233" s="569">
        <f t="shared" ref="BF233:BF236" si="380">BD233/BB233</f>
        <v>0.73381294964028776</v>
      </c>
      <c r="BG233" s="570">
        <f t="shared" ref="BG233:BG236" si="381">BD233/BC233</f>
        <v>1</v>
      </c>
      <c r="BH233" s="566">
        <v>152</v>
      </c>
      <c r="BI233" s="567">
        <v>152</v>
      </c>
      <c r="BJ233" s="567">
        <v>138</v>
      </c>
      <c r="BK233" s="567">
        <v>138</v>
      </c>
      <c r="BL233" s="568">
        <v>125</v>
      </c>
      <c r="BM233" s="569">
        <f t="shared" ref="BM233:BM236" si="382">BK233/BI233</f>
        <v>0.90789473684210531</v>
      </c>
      <c r="BN233" s="570">
        <f t="shared" ref="BN233:BN236" si="383">BK233/BJ233</f>
        <v>1</v>
      </c>
      <c r="BO233" s="566">
        <v>148</v>
      </c>
      <c r="BP233" s="567">
        <v>148</v>
      </c>
      <c r="BQ233" s="567">
        <v>101</v>
      </c>
      <c r="BR233" s="567">
        <v>101</v>
      </c>
      <c r="BS233" s="568">
        <v>96</v>
      </c>
      <c r="BT233" s="569">
        <f t="shared" ref="BT233:BT236" si="384">BR233/BP233</f>
        <v>0.68243243243243246</v>
      </c>
      <c r="BU233" s="570">
        <f t="shared" ref="BU233:BU236" si="385">BR233/BQ233</f>
        <v>1</v>
      </c>
      <c r="BV233" s="566">
        <v>123</v>
      </c>
      <c r="BW233" s="567">
        <v>123</v>
      </c>
      <c r="BX233" s="567">
        <v>82</v>
      </c>
      <c r="BY233" s="567">
        <v>82</v>
      </c>
      <c r="BZ233" s="568">
        <v>78</v>
      </c>
      <c r="CA233" s="569">
        <f t="shared" ref="CA233:CA236" si="386">BY233/BW233</f>
        <v>0.66666666666666663</v>
      </c>
      <c r="CB233" s="570">
        <f t="shared" ref="CB233:CB236" si="387">BY233/BX233</f>
        <v>1</v>
      </c>
      <c r="CC233" s="566">
        <v>108</v>
      </c>
      <c r="CD233" s="567">
        <v>108</v>
      </c>
      <c r="CE233" s="567">
        <v>68</v>
      </c>
      <c r="CF233" s="567">
        <v>68</v>
      </c>
      <c r="CG233" s="568">
        <v>66</v>
      </c>
      <c r="CH233" s="569">
        <f t="shared" ref="CH233:CH236" si="388">CF233/CD233</f>
        <v>0.62962962962962965</v>
      </c>
      <c r="CI233" s="570">
        <f t="shared" ref="CI233:CI236" si="389">CF233/CE233</f>
        <v>1</v>
      </c>
      <c r="CJ233" s="566">
        <v>109</v>
      </c>
      <c r="CK233" s="567">
        <v>109</v>
      </c>
      <c r="CL233" s="567">
        <v>66</v>
      </c>
      <c r="CM233" s="567">
        <v>66</v>
      </c>
      <c r="CN233" s="568">
        <v>65</v>
      </c>
      <c r="CO233" s="569">
        <f t="shared" ref="CO233:CO236" si="390">CM233/CK233</f>
        <v>0.60550458715596334</v>
      </c>
      <c r="CP233" s="677">
        <f t="shared" ref="CP233:CP236" si="391">CM233/CL233</f>
        <v>1</v>
      </c>
      <c r="CQ233" s="569">
        <v>0.60550458715596334</v>
      </c>
      <c r="CR233" s="570">
        <v>1</v>
      </c>
      <c r="CS233" s="566" t="s">
        <v>67</v>
      </c>
      <c r="CT233" s="567" t="s">
        <v>67</v>
      </c>
      <c r="CU233" s="567" t="s">
        <v>67</v>
      </c>
      <c r="CV233" s="567" t="s">
        <v>67</v>
      </c>
      <c r="CW233" s="568" t="s">
        <v>67</v>
      </c>
      <c r="CX233" s="569" t="e">
        <f t="shared" ref="CX233:CX236" si="392">CV233/CT233</f>
        <v>#VALUE!</v>
      </c>
      <c r="CY233" s="677" t="e">
        <f t="shared" ref="CY233:CY236" si="393">CV233/CU233</f>
        <v>#VALUE!</v>
      </c>
      <c r="CZ233" s="569" t="s">
        <v>67</v>
      </c>
      <c r="DA233" s="570" t="s">
        <v>67</v>
      </c>
      <c r="DB233" s="566" t="s">
        <v>67</v>
      </c>
      <c r="DC233" s="567" t="s">
        <v>67</v>
      </c>
      <c r="DD233" s="567" t="s">
        <v>67</v>
      </c>
      <c r="DE233" s="567" t="s">
        <v>67</v>
      </c>
      <c r="DF233" s="568" t="s">
        <v>67</v>
      </c>
      <c r="DG233" s="569" t="e">
        <f t="shared" ref="DG233:DG236" si="394">DE233/DC233</f>
        <v>#VALUE!</v>
      </c>
      <c r="DH233" s="677" t="e">
        <f t="shared" ref="DH233:DH236" si="395">DE233/DD233</f>
        <v>#VALUE!</v>
      </c>
      <c r="DI233" s="569" t="s">
        <v>67</v>
      </c>
      <c r="DJ233" s="570" t="s">
        <v>67</v>
      </c>
    </row>
    <row r="234" spans="1:16110" s="2" customFormat="1" x14ac:dyDescent="0.25">
      <c r="A234" s="585" t="s">
        <v>582</v>
      </c>
      <c r="B234" s="497" t="s">
        <v>522</v>
      </c>
      <c r="C234" s="573" t="s">
        <v>199</v>
      </c>
      <c r="D234" s="543">
        <v>416</v>
      </c>
      <c r="E234" s="529">
        <v>415</v>
      </c>
      <c r="F234" s="529">
        <v>341</v>
      </c>
      <c r="G234" s="530">
        <v>337</v>
      </c>
      <c r="H234" s="530">
        <v>269</v>
      </c>
      <c r="I234" s="531">
        <f t="shared" si="318"/>
        <v>0.81204819277108431</v>
      </c>
      <c r="J234" s="532">
        <f t="shared" si="319"/>
        <v>0.98826979472140764</v>
      </c>
      <c r="K234" s="543">
        <v>405</v>
      </c>
      <c r="L234" s="529">
        <v>404</v>
      </c>
      <c r="M234" s="529">
        <v>332</v>
      </c>
      <c r="N234" s="530">
        <v>328</v>
      </c>
      <c r="O234" s="530">
        <v>289</v>
      </c>
      <c r="P234" s="531">
        <f t="shared" si="346"/>
        <v>0.81188118811881194</v>
      </c>
      <c r="Q234" s="532">
        <f t="shared" si="347"/>
        <v>0.98795180722891562</v>
      </c>
      <c r="R234" s="543">
        <v>437</v>
      </c>
      <c r="S234" s="529">
        <v>436</v>
      </c>
      <c r="T234" s="529">
        <v>341</v>
      </c>
      <c r="U234" s="530">
        <v>339</v>
      </c>
      <c r="V234" s="530">
        <v>276</v>
      </c>
      <c r="W234" s="531">
        <f t="shared" si="316"/>
        <v>0.77752293577981646</v>
      </c>
      <c r="X234" s="532">
        <f t="shared" si="317"/>
        <v>0.99413489736070382</v>
      </c>
      <c r="Y234" s="543">
        <v>409</v>
      </c>
      <c r="Z234" s="529">
        <v>409</v>
      </c>
      <c r="AA234" s="529">
        <v>302</v>
      </c>
      <c r="AB234" s="530">
        <v>301</v>
      </c>
      <c r="AC234" s="530">
        <v>230</v>
      </c>
      <c r="AD234" s="531">
        <f t="shared" si="348"/>
        <v>0.73594132029339854</v>
      </c>
      <c r="AE234" s="532">
        <f t="shared" si="349"/>
        <v>0.99668874172185429</v>
      </c>
      <c r="AF234" s="543">
        <v>326</v>
      </c>
      <c r="AG234" s="529">
        <v>326</v>
      </c>
      <c r="AH234" s="529">
        <v>326</v>
      </c>
      <c r="AI234" s="530">
        <v>270</v>
      </c>
      <c r="AJ234" s="530">
        <v>183</v>
      </c>
      <c r="AK234" s="531">
        <f t="shared" si="350"/>
        <v>0.82822085889570551</v>
      </c>
      <c r="AL234" s="532">
        <f t="shared" si="351"/>
        <v>0.82822085889570551</v>
      </c>
      <c r="AM234" s="543">
        <v>219</v>
      </c>
      <c r="AN234" s="529">
        <v>219</v>
      </c>
      <c r="AO234" s="529">
        <v>219</v>
      </c>
      <c r="AP234" s="530">
        <v>186</v>
      </c>
      <c r="AQ234" s="530">
        <v>127</v>
      </c>
      <c r="AR234" s="531">
        <f t="shared" si="352"/>
        <v>0.84931506849315064</v>
      </c>
      <c r="AS234" s="532">
        <f t="shared" si="353"/>
        <v>0.84931506849315064</v>
      </c>
      <c r="AT234" s="543">
        <v>175</v>
      </c>
      <c r="AU234" s="529">
        <v>174</v>
      </c>
      <c r="AV234" s="529">
        <v>149</v>
      </c>
      <c r="AW234" s="530">
        <v>149</v>
      </c>
      <c r="AX234" s="530">
        <v>127</v>
      </c>
      <c r="AY234" s="531">
        <f t="shared" si="354"/>
        <v>0.85632183908045978</v>
      </c>
      <c r="AZ234" s="532">
        <f t="shared" si="355"/>
        <v>1</v>
      </c>
      <c r="BA234" s="543">
        <v>176</v>
      </c>
      <c r="BB234" s="529">
        <v>176</v>
      </c>
      <c r="BC234" s="529">
        <v>176</v>
      </c>
      <c r="BD234" s="530">
        <v>127</v>
      </c>
      <c r="BE234" s="530">
        <v>92</v>
      </c>
      <c r="BF234" s="531">
        <f t="shared" si="380"/>
        <v>0.72159090909090906</v>
      </c>
      <c r="BG234" s="532">
        <f t="shared" si="381"/>
        <v>0.72159090909090906</v>
      </c>
      <c r="BH234" s="543">
        <v>180</v>
      </c>
      <c r="BI234" s="529">
        <v>180</v>
      </c>
      <c r="BJ234" s="529">
        <v>180</v>
      </c>
      <c r="BK234" s="530">
        <v>133</v>
      </c>
      <c r="BL234" s="530">
        <v>96</v>
      </c>
      <c r="BM234" s="531">
        <f t="shared" si="382"/>
        <v>0.73888888888888893</v>
      </c>
      <c r="BN234" s="532">
        <f t="shared" si="383"/>
        <v>0.73888888888888893</v>
      </c>
      <c r="BO234" s="543">
        <v>118</v>
      </c>
      <c r="BP234" s="529">
        <v>118</v>
      </c>
      <c r="BQ234" s="529">
        <v>118</v>
      </c>
      <c r="BR234" s="530">
        <v>80</v>
      </c>
      <c r="BS234" s="530">
        <v>62</v>
      </c>
      <c r="BT234" s="531">
        <f t="shared" si="384"/>
        <v>0.67796610169491522</v>
      </c>
      <c r="BU234" s="532">
        <f t="shared" si="385"/>
        <v>0.67796610169491522</v>
      </c>
      <c r="BV234" s="543">
        <v>118</v>
      </c>
      <c r="BW234" s="529">
        <v>118</v>
      </c>
      <c r="BX234" s="529">
        <v>118</v>
      </c>
      <c r="BY234" s="530">
        <v>104</v>
      </c>
      <c r="BZ234" s="530">
        <v>75</v>
      </c>
      <c r="CA234" s="531">
        <f t="shared" si="386"/>
        <v>0.88135593220338981</v>
      </c>
      <c r="CB234" s="532">
        <f t="shared" si="387"/>
        <v>0.88135593220338981</v>
      </c>
      <c r="CC234" s="543">
        <v>92</v>
      </c>
      <c r="CD234" s="529">
        <v>92</v>
      </c>
      <c r="CE234" s="529">
        <v>88</v>
      </c>
      <c r="CF234" s="530">
        <v>88</v>
      </c>
      <c r="CG234" s="530">
        <v>67</v>
      </c>
      <c r="CH234" s="531">
        <f t="shared" si="388"/>
        <v>0.95652173913043481</v>
      </c>
      <c r="CI234" s="532">
        <f t="shared" si="389"/>
        <v>1</v>
      </c>
      <c r="CJ234" s="543">
        <v>139</v>
      </c>
      <c r="CK234" s="529">
        <v>139</v>
      </c>
      <c r="CL234" s="529">
        <v>139</v>
      </c>
      <c r="CM234" s="530">
        <v>135</v>
      </c>
      <c r="CN234" s="530">
        <v>98</v>
      </c>
      <c r="CO234" s="531">
        <f t="shared" si="390"/>
        <v>0.97122302158273377</v>
      </c>
      <c r="CP234" s="676">
        <f t="shared" si="391"/>
        <v>0.97122302158273377</v>
      </c>
      <c r="CQ234" s="531">
        <v>0.97122302158273377</v>
      </c>
      <c r="CR234" s="532">
        <v>0.97122302158273377</v>
      </c>
      <c r="CS234" s="543">
        <v>154</v>
      </c>
      <c r="CT234" s="529">
        <v>151</v>
      </c>
      <c r="CU234" s="529">
        <v>151</v>
      </c>
      <c r="CV234" s="530">
        <v>148</v>
      </c>
      <c r="CW234" s="530">
        <v>116</v>
      </c>
      <c r="CX234" s="531">
        <f t="shared" si="392"/>
        <v>0.98013245033112584</v>
      </c>
      <c r="CY234" s="676">
        <f t="shared" si="393"/>
        <v>0.98013245033112584</v>
      </c>
      <c r="CZ234" s="531">
        <v>0.98675496688741726</v>
      </c>
      <c r="DA234" s="532">
        <v>0.98675496688741726</v>
      </c>
      <c r="DB234" s="543">
        <v>182</v>
      </c>
      <c r="DC234" s="529">
        <v>181</v>
      </c>
      <c r="DD234" s="529">
        <v>181</v>
      </c>
      <c r="DE234" s="530">
        <v>180</v>
      </c>
      <c r="DF234" s="530">
        <v>149</v>
      </c>
      <c r="DG234" s="531">
        <f t="shared" si="394"/>
        <v>0.99447513812154698</v>
      </c>
      <c r="DH234" s="676">
        <f t="shared" si="395"/>
        <v>0.99447513812154698</v>
      </c>
      <c r="DI234" s="531">
        <v>1</v>
      </c>
      <c r="DJ234" s="532">
        <v>1</v>
      </c>
    </row>
    <row r="235" spans="1:16110" s="2" customFormat="1" x14ac:dyDescent="0.2">
      <c r="A235" s="588" t="s">
        <v>583</v>
      </c>
      <c r="B235" s="497" t="s">
        <v>523</v>
      </c>
      <c r="C235" s="573" t="s">
        <v>199</v>
      </c>
      <c r="D235" s="543">
        <v>192</v>
      </c>
      <c r="E235" s="529">
        <v>192</v>
      </c>
      <c r="F235" s="529">
        <v>182</v>
      </c>
      <c r="G235" s="529">
        <v>152</v>
      </c>
      <c r="H235" s="530">
        <v>127</v>
      </c>
      <c r="I235" s="531">
        <f t="shared" si="318"/>
        <v>0.79166666666666663</v>
      </c>
      <c r="J235" s="532">
        <f t="shared" si="319"/>
        <v>0.8351648351648352</v>
      </c>
      <c r="K235" s="543">
        <v>228</v>
      </c>
      <c r="L235" s="529">
        <v>226</v>
      </c>
      <c r="M235" s="529">
        <v>195</v>
      </c>
      <c r="N235" s="529">
        <v>180</v>
      </c>
      <c r="O235" s="530">
        <v>148</v>
      </c>
      <c r="P235" s="531">
        <f t="shared" si="346"/>
        <v>0.79646017699115046</v>
      </c>
      <c r="Q235" s="532">
        <f t="shared" si="347"/>
        <v>0.92307692307692313</v>
      </c>
      <c r="R235" s="543">
        <v>254</v>
      </c>
      <c r="S235" s="529">
        <v>249</v>
      </c>
      <c r="T235" s="529">
        <v>249</v>
      </c>
      <c r="U235" s="529">
        <v>189</v>
      </c>
      <c r="V235" s="530">
        <v>160</v>
      </c>
      <c r="W235" s="531">
        <f t="shared" si="316"/>
        <v>0.75903614457831325</v>
      </c>
      <c r="X235" s="532">
        <f t="shared" si="317"/>
        <v>0.75903614457831325</v>
      </c>
      <c r="Y235" s="543">
        <v>207</v>
      </c>
      <c r="Z235" s="529">
        <v>201</v>
      </c>
      <c r="AA235" s="529">
        <v>162</v>
      </c>
      <c r="AB235" s="529">
        <v>159</v>
      </c>
      <c r="AC235" s="530">
        <v>120</v>
      </c>
      <c r="AD235" s="531">
        <f t="shared" si="348"/>
        <v>0.79104477611940294</v>
      </c>
      <c r="AE235" s="532">
        <f t="shared" si="349"/>
        <v>0.98148148148148151</v>
      </c>
      <c r="AF235" s="543">
        <v>224</v>
      </c>
      <c r="AG235" s="529">
        <v>214</v>
      </c>
      <c r="AH235" s="529">
        <v>161</v>
      </c>
      <c r="AI235" s="529">
        <v>161</v>
      </c>
      <c r="AJ235" s="530">
        <v>123</v>
      </c>
      <c r="AK235" s="531">
        <f t="shared" si="350"/>
        <v>0.75233644859813087</v>
      </c>
      <c r="AL235" s="532">
        <f t="shared" si="351"/>
        <v>1</v>
      </c>
      <c r="AM235" s="543">
        <v>193</v>
      </c>
      <c r="AN235" s="529">
        <v>181</v>
      </c>
      <c r="AO235" s="529">
        <v>178</v>
      </c>
      <c r="AP235" s="529">
        <v>117</v>
      </c>
      <c r="AQ235" s="530">
        <v>109</v>
      </c>
      <c r="AR235" s="531">
        <f t="shared" si="352"/>
        <v>0.64640883977900554</v>
      </c>
      <c r="AS235" s="532">
        <f t="shared" si="353"/>
        <v>0.65730337078651691</v>
      </c>
      <c r="AT235" s="543">
        <v>206</v>
      </c>
      <c r="AU235" s="529">
        <v>193</v>
      </c>
      <c r="AV235" s="529">
        <v>149</v>
      </c>
      <c r="AW235" s="529">
        <v>149</v>
      </c>
      <c r="AX235" s="530">
        <v>133</v>
      </c>
      <c r="AY235" s="531">
        <f t="shared" si="354"/>
        <v>0.772020725388601</v>
      </c>
      <c r="AZ235" s="532">
        <f t="shared" si="355"/>
        <v>1</v>
      </c>
      <c r="BA235" s="543">
        <v>228</v>
      </c>
      <c r="BB235" s="529">
        <v>212</v>
      </c>
      <c r="BC235" s="529">
        <v>172</v>
      </c>
      <c r="BD235" s="529">
        <v>170</v>
      </c>
      <c r="BE235" s="530">
        <v>134</v>
      </c>
      <c r="BF235" s="531">
        <f t="shared" si="380"/>
        <v>0.80188679245283023</v>
      </c>
      <c r="BG235" s="532">
        <f t="shared" si="381"/>
        <v>0.98837209302325579</v>
      </c>
      <c r="BH235" s="543">
        <v>199</v>
      </c>
      <c r="BI235" s="529">
        <v>186</v>
      </c>
      <c r="BJ235" s="529">
        <v>144</v>
      </c>
      <c r="BK235" s="529">
        <v>144</v>
      </c>
      <c r="BL235" s="530">
        <v>106</v>
      </c>
      <c r="BM235" s="531">
        <f t="shared" si="382"/>
        <v>0.77419354838709675</v>
      </c>
      <c r="BN235" s="532">
        <f t="shared" si="383"/>
        <v>1</v>
      </c>
      <c r="BO235" s="543">
        <v>185</v>
      </c>
      <c r="BP235" s="529">
        <v>180</v>
      </c>
      <c r="BQ235" s="529">
        <v>180</v>
      </c>
      <c r="BR235" s="529">
        <v>135</v>
      </c>
      <c r="BS235" s="530">
        <v>104</v>
      </c>
      <c r="BT235" s="531">
        <f t="shared" si="384"/>
        <v>0.75</v>
      </c>
      <c r="BU235" s="532">
        <f t="shared" si="385"/>
        <v>0.75</v>
      </c>
      <c r="BV235" s="543">
        <v>212</v>
      </c>
      <c r="BW235" s="529">
        <v>208</v>
      </c>
      <c r="BX235" s="529">
        <v>203</v>
      </c>
      <c r="BY235" s="529">
        <v>173</v>
      </c>
      <c r="BZ235" s="530">
        <v>140</v>
      </c>
      <c r="CA235" s="531">
        <f t="shared" si="386"/>
        <v>0.83173076923076927</v>
      </c>
      <c r="CB235" s="532">
        <f t="shared" si="387"/>
        <v>0.85221674876847286</v>
      </c>
      <c r="CC235" s="543">
        <v>230</v>
      </c>
      <c r="CD235" s="529">
        <v>219</v>
      </c>
      <c r="CE235" s="529">
        <v>167</v>
      </c>
      <c r="CF235" s="529">
        <v>167</v>
      </c>
      <c r="CG235" s="530">
        <v>114</v>
      </c>
      <c r="CH235" s="531">
        <f t="shared" si="388"/>
        <v>0.76255707762557079</v>
      </c>
      <c r="CI235" s="532">
        <f t="shared" si="389"/>
        <v>1</v>
      </c>
      <c r="CJ235" s="543">
        <v>166</v>
      </c>
      <c r="CK235" s="529">
        <v>164</v>
      </c>
      <c r="CL235" s="529">
        <v>164</v>
      </c>
      <c r="CM235" s="529">
        <v>164</v>
      </c>
      <c r="CN235" s="530">
        <v>118</v>
      </c>
      <c r="CO235" s="531">
        <f t="shared" si="390"/>
        <v>1</v>
      </c>
      <c r="CP235" s="676">
        <f t="shared" si="391"/>
        <v>1</v>
      </c>
      <c r="CQ235" s="531">
        <v>1</v>
      </c>
      <c r="CR235" s="532">
        <v>1</v>
      </c>
      <c r="CS235" s="543">
        <v>175</v>
      </c>
      <c r="CT235" s="529">
        <v>166</v>
      </c>
      <c r="CU235" s="529">
        <v>166</v>
      </c>
      <c r="CV235" s="529">
        <v>166</v>
      </c>
      <c r="CW235" s="530">
        <v>112</v>
      </c>
      <c r="CX235" s="531">
        <f t="shared" si="392"/>
        <v>1</v>
      </c>
      <c r="CY235" s="676">
        <f t="shared" si="393"/>
        <v>1</v>
      </c>
      <c r="CZ235" s="531">
        <v>1</v>
      </c>
      <c r="DA235" s="532">
        <v>1</v>
      </c>
      <c r="DB235" s="543">
        <v>237</v>
      </c>
      <c r="DC235" s="529">
        <v>227</v>
      </c>
      <c r="DD235" s="529">
        <v>227</v>
      </c>
      <c r="DE235" s="529">
        <v>197</v>
      </c>
      <c r="DF235" s="530">
        <v>148</v>
      </c>
      <c r="DG235" s="531">
        <f t="shared" si="394"/>
        <v>0.86784140969162993</v>
      </c>
      <c r="DH235" s="676">
        <f t="shared" si="395"/>
        <v>0.86784140969162993</v>
      </c>
      <c r="DI235" s="531">
        <v>0.95154185022026427</v>
      </c>
      <c r="DJ235" s="532">
        <v>0.95154185022026427</v>
      </c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  <c r="NN235" s="8"/>
      <c r="NO235" s="8"/>
      <c r="NP235" s="8"/>
      <c r="NQ235" s="8"/>
      <c r="NR235" s="8"/>
      <c r="NS235" s="8"/>
      <c r="NT235" s="8"/>
      <c r="NU235" s="8"/>
      <c r="NV235" s="8"/>
      <c r="NW235" s="8"/>
      <c r="NX235" s="8"/>
      <c r="NY235" s="8"/>
      <c r="NZ235" s="8"/>
      <c r="OA235" s="8"/>
      <c r="OB235" s="8"/>
      <c r="OC235" s="8"/>
      <c r="OD235" s="8"/>
      <c r="OE235" s="8"/>
      <c r="OF235" s="8"/>
      <c r="OG235" s="8"/>
      <c r="OH235" s="8"/>
      <c r="OI235" s="8"/>
      <c r="OJ235" s="8"/>
      <c r="OK235" s="8"/>
      <c r="OL235" s="8"/>
      <c r="OM235" s="8"/>
      <c r="ON235" s="8"/>
      <c r="OO235" s="8"/>
      <c r="OP235" s="8"/>
      <c r="OQ235" s="8"/>
      <c r="OR235" s="8"/>
      <c r="OS235" s="8"/>
      <c r="OT235" s="8"/>
      <c r="OU235" s="8"/>
      <c r="OV235" s="8"/>
      <c r="OW235" s="8"/>
      <c r="OX235" s="8"/>
      <c r="OY235" s="8"/>
      <c r="OZ235" s="8"/>
      <c r="PA235" s="8"/>
      <c r="PB235" s="8"/>
      <c r="PC235" s="8"/>
      <c r="PD235" s="8"/>
      <c r="PE235" s="8"/>
      <c r="PF235" s="8"/>
      <c r="PG235" s="8"/>
      <c r="PH235" s="8"/>
      <c r="PI235" s="8"/>
      <c r="PJ235" s="8"/>
      <c r="PK235" s="8"/>
      <c r="PL235" s="8"/>
      <c r="PM235" s="8"/>
      <c r="PN235" s="8"/>
      <c r="PO235" s="8"/>
      <c r="PP235" s="8"/>
      <c r="PQ235" s="8"/>
      <c r="PR235" s="8"/>
      <c r="PS235" s="8"/>
      <c r="PT235" s="8"/>
      <c r="PU235" s="8"/>
      <c r="PV235" s="8"/>
      <c r="PW235" s="8"/>
      <c r="PX235" s="8"/>
      <c r="PY235" s="8"/>
      <c r="PZ235" s="8"/>
      <c r="QA235" s="8"/>
      <c r="QB235" s="8"/>
      <c r="QC235" s="8"/>
      <c r="QD235" s="8"/>
      <c r="QE235" s="8"/>
      <c r="QF235" s="8"/>
      <c r="QG235" s="8"/>
      <c r="QH235" s="8"/>
      <c r="QI235" s="8"/>
      <c r="QJ235" s="8"/>
      <c r="QK235" s="8"/>
      <c r="QL235" s="8"/>
      <c r="QM235" s="8"/>
      <c r="QN235" s="8"/>
      <c r="QO235" s="8"/>
      <c r="QP235" s="8"/>
      <c r="QQ235" s="8"/>
      <c r="QR235" s="8"/>
      <c r="QS235" s="8"/>
      <c r="QT235" s="8"/>
      <c r="QU235" s="8"/>
      <c r="QV235" s="8"/>
      <c r="QW235" s="8"/>
      <c r="QX235" s="8"/>
      <c r="QY235" s="8"/>
      <c r="QZ235" s="8"/>
      <c r="RA235" s="8"/>
      <c r="RB235" s="8"/>
      <c r="RC235" s="8"/>
      <c r="RD235" s="8"/>
      <c r="RE235" s="8"/>
      <c r="RF235" s="8"/>
      <c r="RG235" s="8"/>
      <c r="RH235" s="8"/>
      <c r="RI235" s="8"/>
      <c r="RJ235" s="8"/>
      <c r="RK235" s="8"/>
      <c r="RL235" s="8"/>
      <c r="RM235" s="8"/>
      <c r="RN235" s="8"/>
      <c r="RO235" s="8"/>
      <c r="RP235" s="8"/>
      <c r="RQ235" s="8"/>
      <c r="RR235" s="8"/>
      <c r="RS235" s="8"/>
      <c r="RT235" s="8"/>
      <c r="RU235" s="8"/>
      <c r="RV235" s="8"/>
      <c r="RW235" s="8"/>
      <c r="RX235" s="8"/>
      <c r="RY235" s="8"/>
      <c r="RZ235" s="8"/>
      <c r="SA235" s="8"/>
      <c r="SB235" s="8"/>
      <c r="SC235" s="8"/>
      <c r="SD235" s="8"/>
      <c r="SE235" s="8"/>
      <c r="SF235" s="8"/>
      <c r="SG235" s="8"/>
      <c r="SH235" s="8"/>
      <c r="SI235" s="8"/>
      <c r="SJ235" s="8"/>
      <c r="SK235" s="8"/>
      <c r="SL235" s="8"/>
      <c r="SM235" s="8"/>
      <c r="SN235" s="8"/>
      <c r="SO235" s="8"/>
      <c r="SP235" s="8"/>
      <c r="SQ235" s="8"/>
      <c r="SR235" s="8"/>
      <c r="SS235" s="8"/>
      <c r="ST235" s="8"/>
      <c r="SU235" s="8"/>
      <c r="SV235" s="8"/>
      <c r="SW235" s="8"/>
      <c r="SX235" s="8"/>
      <c r="SY235" s="8"/>
      <c r="SZ235" s="8"/>
      <c r="TA235" s="8"/>
      <c r="TB235" s="8"/>
      <c r="TC235" s="8"/>
      <c r="TD235" s="8"/>
      <c r="TE235" s="8"/>
      <c r="TF235" s="8"/>
      <c r="TG235" s="8"/>
      <c r="TH235" s="8"/>
      <c r="TI235" s="8"/>
      <c r="TJ235" s="8"/>
      <c r="TK235" s="8"/>
      <c r="TL235" s="8"/>
      <c r="TM235" s="8"/>
      <c r="TN235" s="8"/>
      <c r="TO235" s="8"/>
      <c r="TP235" s="8"/>
      <c r="TQ235" s="8"/>
      <c r="TR235" s="8"/>
      <c r="TS235" s="8"/>
      <c r="TT235" s="8"/>
      <c r="TU235" s="8"/>
      <c r="TV235" s="8"/>
      <c r="TW235" s="8"/>
      <c r="TX235" s="8"/>
      <c r="TY235" s="8"/>
      <c r="TZ235" s="8"/>
      <c r="UA235" s="8"/>
      <c r="UB235" s="8"/>
      <c r="UC235" s="8"/>
      <c r="UD235" s="8"/>
      <c r="UE235" s="8"/>
      <c r="UF235" s="8"/>
      <c r="UG235" s="8"/>
      <c r="UH235" s="8"/>
      <c r="UI235" s="8"/>
      <c r="UJ235" s="8"/>
      <c r="UK235" s="8"/>
      <c r="UL235" s="8"/>
      <c r="UM235" s="8"/>
      <c r="UN235" s="8"/>
      <c r="UO235" s="8"/>
      <c r="UP235" s="8"/>
      <c r="UQ235" s="8"/>
      <c r="UR235" s="8"/>
      <c r="US235" s="8"/>
      <c r="UT235" s="8"/>
      <c r="UU235" s="8"/>
      <c r="UV235" s="8"/>
      <c r="UW235" s="8"/>
      <c r="UX235" s="8"/>
      <c r="UY235" s="8"/>
      <c r="UZ235" s="8"/>
      <c r="VA235" s="8"/>
      <c r="VB235" s="8"/>
      <c r="VC235" s="8"/>
      <c r="VD235" s="8"/>
      <c r="VE235" s="8"/>
      <c r="VF235" s="8"/>
      <c r="VG235" s="8"/>
      <c r="VH235" s="8"/>
      <c r="VI235" s="8"/>
      <c r="VJ235" s="8"/>
      <c r="VK235" s="8"/>
      <c r="VL235" s="8"/>
      <c r="VM235" s="8"/>
      <c r="VN235" s="8"/>
      <c r="VO235" s="8"/>
      <c r="VP235" s="8"/>
      <c r="VQ235" s="8"/>
      <c r="VR235" s="8"/>
      <c r="VS235" s="8"/>
      <c r="VT235" s="8"/>
      <c r="VU235" s="8"/>
      <c r="VV235" s="8"/>
      <c r="VW235" s="8"/>
      <c r="VX235" s="8"/>
      <c r="VY235" s="8"/>
      <c r="VZ235" s="8"/>
      <c r="WA235" s="8"/>
      <c r="WB235" s="8"/>
      <c r="WC235" s="8"/>
      <c r="WD235" s="8"/>
      <c r="WE235" s="8"/>
      <c r="WF235" s="8"/>
      <c r="WG235" s="8"/>
      <c r="WH235" s="8"/>
      <c r="WI235" s="8"/>
      <c r="WJ235" s="8"/>
      <c r="WK235" s="8"/>
      <c r="WL235" s="8"/>
      <c r="WM235" s="8"/>
      <c r="WN235" s="8"/>
      <c r="WO235" s="8"/>
      <c r="WP235" s="8"/>
      <c r="WQ235" s="8"/>
      <c r="WR235" s="8"/>
      <c r="WS235" s="8"/>
      <c r="WT235" s="8"/>
      <c r="WU235" s="8"/>
      <c r="WV235" s="8"/>
      <c r="WW235" s="8"/>
      <c r="WX235" s="8"/>
      <c r="WY235" s="8"/>
      <c r="WZ235" s="8"/>
      <c r="XA235" s="8"/>
      <c r="XB235" s="8"/>
      <c r="XC235" s="8"/>
      <c r="XD235" s="8"/>
      <c r="XE235" s="8"/>
      <c r="XF235" s="8"/>
      <c r="XG235" s="8"/>
      <c r="XH235" s="8"/>
      <c r="XI235" s="8"/>
      <c r="XJ235" s="8"/>
      <c r="XK235" s="8"/>
      <c r="XL235" s="8"/>
      <c r="XM235" s="8"/>
      <c r="XN235" s="8"/>
      <c r="XO235" s="8"/>
      <c r="XP235" s="8"/>
      <c r="XQ235" s="8"/>
      <c r="XR235" s="8"/>
      <c r="XS235" s="8"/>
      <c r="XT235" s="8"/>
      <c r="XU235" s="8"/>
      <c r="XV235" s="8"/>
      <c r="XW235" s="8"/>
      <c r="XX235" s="8"/>
      <c r="XY235" s="8"/>
      <c r="XZ235" s="8"/>
      <c r="YA235" s="8"/>
      <c r="YB235" s="8"/>
      <c r="YC235" s="8"/>
      <c r="YD235" s="8"/>
      <c r="YE235" s="8"/>
      <c r="YF235" s="8"/>
      <c r="YG235" s="8"/>
      <c r="YH235" s="8"/>
      <c r="YI235" s="8"/>
      <c r="YJ235" s="8"/>
      <c r="YK235" s="8"/>
      <c r="YL235" s="8"/>
      <c r="YM235" s="8"/>
      <c r="YN235" s="8"/>
      <c r="YO235" s="8"/>
      <c r="YP235" s="8"/>
      <c r="YQ235" s="8"/>
      <c r="YR235" s="8"/>
      <c r="YS235" s="8"/>
      <c r="YT235" s="8"/>
      <c r="YU235" s="8"/>
      <c r="YV235" s="8"/>
      <c r="YW235" s="8"/>
      <c r="YX235" s="8"/>
      <c r="YY235" s="8"/>
      <c r="YZ235" s="8"/>
      <c r="ZA235" s="8"/>
      <c r="ZB235" s="8"/>
      <c r="ZC235" s="8"/>
      <c r="ZD235" s="8"/>
      <c r="ZE235" s="8"/>
      <c r="ZF235" s="8"/>
      <c r="ZG235" s="8"/>
      <c r="ZH235" s="8"/>
      <c r="ZI235" s="8"/>
      <c r="ZJ235" s="8"/>
      <c r="ZK235" s="8"/>
      <c r="ZL235" s="8"/>
      <c r="ZM235" s="8"/>
      <c r="ZN235" s="8"/>
      <c r="ZO235" s="8"/>
      <c r="ZP235" s="8"/>
      <c r="ZQ235" s="8"/>
      <c r="ZR235" s="8"/>
      <c r="ZS235" s="8"/>
      <c r="ZT235" s="8"/>
      <c r="ZU235" s="8"/>
      <c r="ZV235" s="8"/>
      <c r="ZW235" s="8"/>
      <c r="ZX235" s="8"/>
      <c r="ZY235" s="8"/>
      <c r="ZZ235" s="8"/>
      <c r="AAA235" s="8"/>
      <c r="AAB235" s="8"/>
      <c r="AAC235" s="8"/>
      <c r="AAD235" s="8"/>
      <c r="AAE235" s="8"/>
      <c r="AAF235" s="8"/>
      <c r="AAG235" s="8"/>
      <c r="AAH235" s="8"/>
      <c r="AAI235" s="8"/>
      <c r="AAJ235" s="8"/>
      <c r="AAK235" s="8"/>
      <c r="AAL235" s="8"/>
      <c r="AAM235" s="8"/>
      <c r="AAN235" s="8"/>
      <c r="AAO235" s="8"/>
      <c r="AAP235" s="8"/>
      <c r="AAQ235" s="8"/>
      <c r="AAR235" s="8"/>
      <c r="AAS235" s="8"/>
      <c r="AAT235" s="8"/>
      <c r="AAU235" s="8"/>
      <c r="AAV235" s="8"/>
      <c r="AAW235" s="8"/>
      <c r="AAX235" s="8"/>
      <c r="AAY235" s="8"/>
      <c r="AAZ235" s="8"/>
      <c r="ABA235" s="8"/>
      <c r="ABB235" s="8"/>
      <c r="ABC235" s="8"/>
      <c r="ABD235" s="8"/>
      <c r="ABE235" s="8"/>
      <c r="ABF235" s="8"/>
      <c r="ABG235" s="8"/>
      <c r="ABH235" s="8"/>
      <c r="ABI235" s="8"/>
      <c r="ABJ235" s="8"/>
      <c r="ABK235" s="8"/>
      <c r="ABL235" s="8"/>
      <c r="ABM235" s="8"/>
      <c r="ABN235" s="8"/>
      <c r="ABO235" s="8"/>
      <c r="ABP235" s="8"/>
      <c r="ABQ235" s="8"/>
      <c r="ABR235" s="8"/>
      <c r="ABS235" s="8"/>
      <c r="ABT235" s="8"/>
      <c r="ABU235" s="8"/>
      <c r="ABV235" s="8"/>
      <c r="ABW235" s="8"/>
      <c r="ABX235" s="8"/>
      <c r="ABY235" s="8"/>
      <c r="ABZ235" s="8"/>
      <c r="ACA235" s="8"/>
      <c r="ACB235" s="8"/>
      <c r="ACC235" s="8"/>
      <c r="ACD235" s="8"/>
      <c r="ACE235" s="8"/>
      <c r="ACF235" s="8"/>
      <c r="ACG235" s="8"/>
      <c r="ACH235" s="8"/>
      <c r="ACI235" s="8"/>
      <c r="ACJ235" s="8"/>
      <c r="ACK235" s="8"/>
      <c r="ACL235" s="8"/>
      <c r="ACM235" s="8"/>
      <c r="ACN235" s="8"/>
      <c r="ACO235" s="8"/>
      <c r="ACP235" s="8"/>
      <c r="ACQ235" s="8"/>
      <c r="ACR235" s="8"/>
      <c r="ACS235" s="8"/>
      <c r="ACT235" s="8"/>
      <c r="ACU235" s="8"/>
      <c r="ACV235" s="8"/>
      <c r="ACW235" s="8"/>
      <c r="ACX235" s="8"/>
      <c r="ACY235" s="8"/>
      <c r="ACZ235" s="8"/>
      <c r="ADA235" s="8"/>
      <c r="ADB235" s="8"/>
      <c r="ADC235" s="8"/>
      <c r="ADD235" s="8"/>
      <c r="ADE235" s="8"/>
      <c r="ADF235" s="8"/>
      <c r="ADG235" s="8"/>
      <c r="ADH235" s="8"/>
      <c r="ADI235" s="8"/>
      <c r="ADJ235" s="8"/>
      <c r="ADK235" s="8"/>
      <c r="ADL235" s="8"/>
      <c r="ADM235" s="8"/>
      <c r="ADN235" s="8"/>
      <c r="ADO235" s="8"/>
      <c r="ADP235" s="8"/>
      <c r="ADQ235" s="8"/>
      <c r="ADR235" s="8"/>
      <c r="ADS235" s="8"/>
      <c r="ADT235" s="8"/>
      <c r="ADU235" s="8"/>
      <c r="ADV235" s="8"/>
      <c r="ADW235" s="8"/>
      <c r="ADX235" s="8"/>
      <c r="ADY235" s="8"/>
      <c r="ADZ235" s="8"/>
      <c r="AEA235" s="8"/>
      <c r="AEB235" s="8"/>
      <c r="AEC235" s="8"/>
      <c r="AED235" s="8"/>
      <c r="AEE235" s="8"/>
      <c r="AEF235" s="8"/>
      <c r="AEG235" s="8"/>
      <c r="AEH235" s="8"/>
      <c r="AEI235" s="8"/>
      <c r="AEJ235" s="8"/>
      <c r="AEK235" s="8"/>
      <c r="AEL235" s="8"/>
      <c r="AEM235" s="8"/>
      <c r="AEN235" s="8"/>
      <c r="AEO235" s="8"/>
      <c r="AEP235" s="8"/>
      <c r="AEQ235" s="8"/>
      <c r="AER235" s="8"/>
      <c r="AES235" s="8"/>
      <c r="AET235" s="8"/>
      <c r="AEU235" s="8"/>
      <c r="AEV235" s="8"/>
      <c r="AEW235" s="8"/>
      <c r="AEX235" s="8"/>
      <c r="AEY235" s="8"/>
      <c r="AEZ235" s="8"/>
      <c r="AFA235" s="8"/>
      <c r="AFB235" s="8"/>
      <c r="AFC235" s="8"/>
      <c r="AFD235" s="8"/>
      <c r="AFE235" s="8"/>
      <c r="AFF235" s="8"/>
      <c r="AFG235" s="8"/>
      <c r="AFH235" s="8"/>
      <c r="AFI235" s="8"/>
      <c r="AFJ235" s="8"/>
      <c r="AFK235" s="8"/>
      <c r="AFL235" s="8"/>
      <c r="AFM235" s="8"/>
      <c r="AFN235" s="8"/>
      <c r="AFO235" s="8"/>
      <c r="AFP235" s="8"/>
      <c r="AFQ235" s="8"/>
      <c r="AFR235" s="8"/>
      <c r="AFS235" s="8"/>
      <c r="AFT235" s="8"/>
      <c r="AFU235" s="8"/>
      <c r="AFV235" s="8"/>
      <c r="AFW235" s="8"/>
      <c r="AFX235" s="8"/>
      <c r="AFY235" s="8"/>
      <c r="AFZ235" s="8"/>
      <c r="AGA235" s="8"/>
      <c r="AGB235" s="8"/>
      <c r="AGC235" s="8"/>
      <c r="AGD235" s="8"/>
      <c r="AGE235" s="8"/>
      <c r="AGF235" s="8"/>
      <c r="AGG235" s="8"/>
      <c r="AGH235" s="8"/>
      <c r="AGI235" s="8"/>
      <c r="AGJ235" s="8"/>
      <c r="AGK235" s="8"/>
      <c r="AGL235" s="8"/>
      <c r="AGM235" s="8"/>
      <c r="AGN235" s="8"/>
      <c r="AGO235" s="8"/>
      <c r="AGP235" s="8"/>
      <c r="AGQ235" s="8"/>
      <c r="AGR235" s="8"/>
      <c r="AGS235" s="8"/>
      <c r="AGT235" s="8"/>
      <c r="AGU235" s="8"/>
      <c r="AGV235" s="8"/>
      <c r="AGW235" s="8"/>
      <c r="AGX235" s="8"/>
      <c r="AGY235" s="8"/>
      <c r="AGZ235" s="8"/>
      <c r="AHA235" s="8"/>
      <c r="AHB235" s="8"/>
      <c r="AHC235" s="8"/>
      <c r="AHD235" s="8"/>
      <c r="AHE235" s="8"/>
      <c r="AHF235" s="8"/>
      <c r="AHG235" s="8"/>
      <c r="AHH235" s="8"/>
      <c r="AHI235" s="8"/>
      <c r="AHJ235" s="8"/>
      <c r="AHK235" s="8"/>
      <c r="AHL235" s="8"/>
      <c r="AHM235" s="8"/>
      <c r="AHN235" s="8"/>
      <c r="AHO235" s="8"/>
      <c r="AHP235" s="8"/>
      <c r="AHQ235" s="8"/>
      <c r="AHR235" s="8"/>
      <c r="AHS235" s="8"/>
      <c r="AHT235" s="8"/>
      <c r="AHU235" s="8"/>
      <c r="AHV235" s="8"/>
      <c r="AHW235" s="8"/>
      <c r="AHX235" s="8"/>
      <c r="AHY235" s="8"/>
      <c r="AHZ235" s="8"/>
      <c r="AIA235" s="8"/>
      <c r="AIB235" s="8"/>
      <c r="AIC235" s="8"/>
      <c r="AID235" s="8"/>
      <c r="AIE235" s="8"/>
      <c r="AIF235" s="8"/>
      <c r="AIG235" s="8"/>
      <c r="AIH235" s="8"/>
      <c r="AII235" s="8"/>
      <c r="AIJ235" s="8"/>
      <c r="AIK235" s="8"/>
      <c r="AIL235" s="8"/>
      <c r="AIM235" s="8"/>
      <c r="AIN235" s="8"/>
      <c r="AIO235" s="8"/>
      <c r="AIP235" s="8"/>
      <c r="AIQ235" s="8"/>
      <c r="AIR235" s="8"/>
      <c r="AIS235" s="8"/>
      <c r="AIT235" s="8"/>
      <c r="AIU235" s="8"/>
      <c r="AIV235" s="8"/>
      <c r="AIW235" s="8"/>
      <c r="AIX235" s="8"/>
      <c r="AIY235" s="8"/>
      <c r="AIZ235" s="8"/>
      <c r="AJA235" s="8"/>
      <c r="AJB235" s="8"/>
      <c r="AJC235" s="8"/>
      <c r="AJD235" s="8"/>
      <c r="AJE235" s="8"/>
      <c r="AJF235" s="8"/>
      <c r="AJG235" s="8"/>
      <c r="AJH235" s="8"/>
      <c r="AJI235" s="8"/>
      <c r="AJJ235" s="8"/>
      <c r="AJK235" s="8"/>
      <c r="AJL235" s="8"/>
      <c r="AJM235" s="8"/>
      <c r="AJN235" s="8"/>
      <c r="AJO235" s="8"/>
      <c r="AJP235" s="8"/>
      <c r="AJQ235" s="8"/>
      <c r="AJR235" s="8"/>
      <c r="AJS235" s="8"/>
      <c r="AJT235" s="8"/>
      <c r="AJU235" s="8"/>
      <c r="AJV235" s="8"/>
      <c r="AJW235" s="8"/>
      <c r="AJX235" s="8"/>
      <c r="AJY235" s="8"/>
      <c r="AJZ235" s="8"/>
      <c r="AKA235" s="8"/>
      <c r="AKB235" s="8"/>
      <c r="AKC235" s="8"/>
      <c r="AKD235" s="8"/>
      <c r="AKE235" s="8"/>
      <c r="AKF235" s="8"/>
      <c r="AKG235" s="8"/>
      <c r="AKH235" s="8"/>
      <c r="AKI235" s="8"/>
      <c r="AKJ235" s="8"/>
      <c r="AKK235" s="8"/>
      <c r="AKL235" s="8"/>
      <c r="AKM235" s="8"/>
      <c r="AKN235" s="8"/>
      <c r="AKO235" s="8"/>
      <c r="AKP235" s="8"/>
      <c r="AKQ235" s="8"/>
      <c r="AKR235" s="8"/>
      <c r="AKS235" s="8"/>
      <c r="AKT235" s="8"/>
      <c r="AKU235" s="8"/>
      <c r="AKV235" s="8"/>
      <c r="AKW235" s="8"/>
      <c r="AKX235" s="8"/>
      <c r="AKY235" s="8"/>
      <c r="AKZ235" s="8"/>
      <c r="ALA235" s="8"/>
      <c r="ALB235" s="8"/>
      <c r="ALC235" s="8"/>
      <c r="ALD235" s="8"/>
      <c r="ALE235" s="8"/>
      <c r="ALF235" s="8"/>
      <c r="ALG235" s="8"/>
      <c r="ALH235" s="8"/>
      <c r="ALI235" s="8"/>
      <c r="ALJ235" s="8"/>
      <c r="ALK235" s="8"/>
      <c r="ALL235" s="8"/>
      <c r="ALM235" s="8"/>
      <c r="ALN235" s="8"/>
      <c r="ALO235" s="8"/>
      <c r="ALP235" s="8"/>
      <c r="ALQ235" s="8"/>
      <c r="ALR235" s="8"/>
      <c r="ALS235" s="8"/>
      <c r="ALT235" s="8"/>
      <c r="ALU235" s="8"/>
      <c r="ALV235" s="8"/>
      <c r="ALW235" s="8"/>
      <c r="ALX235" s="8"/>
      <c r="ALY235" s="8"/>
      <c r="ALZ235" s="8"/>
      <c r="AMA235" s="8"/>
      <c r="AMB235" s="8"/>
      <c r="AMC235" s="8"/>
      <c r="AMD235" s="8"/>
      <c r="AME235" s="8"/>
      <c r="AMF235" s="8"/>
      <c r="AMG235" s="8"/>
      <c r="AMH235" s="8"/>
      <c r="AMI235" s="8"/>
      <c r="AMJ235" s="8"/>
      <c r="AMK235" s="8"/>
      <c r="AML235" s="8"/>
      <c r="AMM235" s="8"/>
      <c r="AMN235" s="8"/>
      <c r="AMO235" s="8"/>
      <c r="AMP235" s="8"/>
      <c r="AMQ235" s="8"/>
      <c r="AMR235" s="8"/>
      <c r="AMS235" s="8"/>
      <c r="AMT235" s="8"/>
      <c r="AMU235" s="8"/>
      <c r="AMV235" s="8"/>
      <c r="AMW235" s="8"/>
      <c r="AMX235" s="8"/>
      <c r="AMY235" s="8"/>
      <c r="AMZ235" s="8"/>
      <c r="ANA235" s="8"/>
      <c r="ANB235" s="8"/>
      <c r="ANC235" s="8"/>
      <c r="AND235" s="8"/>
      <c r="ANE235" s="8"/>
      <c r="ANF235" s="8"/>
      <c r="ANG235" s="8"/>
      <c r="ANH235" s="8"/>
      <c r="ANI235" s="8"/>
      <c r="ANJ235" s="8"/>
      <c r="ANK235" s="8"/>
      <c r="ANL235" s="8"/>
      <c r="ANM235" s="8"/>
      <c r="ANN235" s="8"/>
      <c r="ANO235" s="8"/>
      <c r="ANP235" s="8"/>
      <c r="ANQ235" s="8"/>
      <c r="ANR235" s="8"/>
      <c r="ANS235" s="8"/>
      <c r="ANT235" s="8"/>
      <c r="ANU235" s="8"/>
      <c r="ANV235" s="8"/>
      <c r="ANW235" s="8"/>
      <c r="ANX235" s="8"/>
      <c r="ANY235" s="8"/>
      <c r="ANZ235" s="8"/>
      <c r="AOA235" s="8"/>
      <c r="AOB235" s="8"/>
      <c r="AOC235" s="8"/>
      <c r="AOD235" s="8"/>
      <c r="AOE235" s="8"/>
      <c r="AOF235" s="8"/>
      <c r="AOG235" s="8"/>
      <c r="AOH235" s="8"/>
      <c r="AOI235" s="8"/>
      <c r="AOJ235" s="8"/>
      <c r="AOK235" s="8"/>
      <c r="AOL235" s="8"/>
      <c r="AOM235" s="8"/>
      <c r="AON235" s="8"/>
      <c r="AOO235" s="8"/>
      <c r="AOP235" s="8"/>
      <c r="AOQ235" s="8"/>
      <c r="AOR235" s="8"/>
      <c r="AOS235" s="8"/>
      <c r="AOT235" s="8"/>
      <c r="AOU235" s="8"/>
      <c r="AOV235" s="8"/>
      <c r="AOW235" s="8"/>
      <c r="AOX235" s="8"/>
      <c r="AOY235" s="8"/>
      <c r="AOZ235" s="8"/>
      <c r="APA235" s="8"/>
      <c r="APB235" s="8"/>
      <c r="APC235" s="8"/>
      <c r="APD235" s="8"/>
      <c r="APE235" s="8"/>
      <c r="APF235" s="8"/>
      <c r="APG235" s="8"/>
      <c r="APH235" s="8"/>
      <c r="API235" s="8"/>
      <c r="APJ235" s="8"/>
      <c r="APK235" s="8"/>
      <c r="APL235" s="8"/>
      <c r="APM235" s="8"/>
      <c r="APN235" s="8"/>
      <c r="APO235" s="8"/>
      <c r="APP235" s="8"/>
      <c r="APQ235" s="8"/>
      <c r="APR235" s="8"/>
      <c r="APS235" s="8"/>
      <c r="APT235" s="8"/>
      <c r="APU235" s="8"/>
      <c r="APV235" s="8"/>
      <c r="APW235" s="8"/>
      <c r="APX235" s="8"/>
      <c r="APY235" s="8"/>
      <c r="APZ235" s="8"/>
      <c r="AQA235" s="8"/>
      <c r="AQB235" s="8"/>
      <c r="AQC235" s="8"/>
      <c r="AQD235" s="8"/>
      <c r="AQE235" s="8"/>
      <c r="AQF235" s="8"/>
      <c r="AQG235" s="8"/>
      <c r="AQH235" s="8"/>
      <c r="AQI235" s="8"/>
      <c r="AQJ235" s="8"/>
      <c r="AQK235" s="8"/>
      <c r="AQL235" s="8"/>
      <c r="AQM235" s="8"/>
      <c r="AQN235" s="8"/>
      <c r="AQO235" s="8"/>
      <c r="AQP235" s="8"/>
      <c r="AQQ235" s="8"/>
      <c r="AQR235" s="8"/>
      <c r="AQS235" s="8"/>
      <c r="AQT235" s="8"/>
      <c r="AQU235" s="8"/>
      <c r="AQV235" s="8"/>
      <c r="AQW235" s="8"/>
      <c r="AQX235" s="8"/>
      <c r="AQY235" s="8"/>
      <c r="AQZ235" s="8"/>
      <c r="ARA235" s="8"/>
      <c r="ARB235" s="8"/>
      <c r="ARC235" s="8"/>
      <c r="ARD235" s="8"/>
      <c r="ARE235" s="8"/>
      <c r="ARF235" s="8"/>
      <c r="ARG235" s="8"/>
      <c r="ARH235" s="8"/>
      <c r="ARI235" s="8"/>
      <c r="ARJ235" s="8"/>
      <c r="ARK235" s="8"/>
      <c r="ARL235" s="8"/>
      <c r="ARM235" s="8"/>
      <c r="ARN235" s="8"/>
      <c r="ARO235" s="8"/>
      <c r="ARP235" s="8"/>
      <c r="ARQ235" s="8"/>
      <c r="ARR235" s="8"/>
      <c r="ARS235" s="8"/>
      <c r="ART235" s="8"/>
      <c r="ARU235" s="8"/>
      <c r="ARV235" s="8"/>
      <c r="ARW235" s="8"/>
      <c r="ARX235" s="8"/>
      <c r="ARY235" s="8"/>
      <c r="ARZ235" s="8"/>
      <c r="ASA235" s="8"/>
      <c r="ASB235" s="8"/>
      <c r="ASC235" s="8"/>
      <c r="ASD235" s="8"/>
      <c r="ASE235" s="8"/>
      <c r="ASF235" s="8"/>
      <c r="ASG235" s="8"/>
      <c r="ASH235" s="8"/>
      <c r="ASI235" s="8"/>
      <c r="ASJ235" s="8"/>
      <c r="ASK235" s="8"/>
      <c r="ASL235" s="8"/>
      <c r="ASM235" s="8"/>
      <c r="ASN235" s="8"/>
      <c r="ASO235" s="8"/>
      <c r="ASP235" s="8"/>
      <c r="ASQ235" s="8"/>
      <c r="ASR235" s="8"/>
      <c r="ASS235" s="8"/>
      <c r="AST235" s="8"/>
      <c r="ASU235" s="8"/>
      <c r="ASV235" s="8"/>
      <c r="ASW235" s="8"/>
      <c r="ASX235" s="8"/>
      <c r="ASY235" s="8"/>
      <c r="ASZ235" s="8"/>
      <c r="ATA235" s="8"/>
      <c r="ATB235" s="8"/>
      <c r="ATC235" s="8"/>
      <c r="ATD235" s="8"/>
      <c r="ATE235" s="8"/>
      <c r="ATF235" s="8"/>
      <c r="ATG235" s="8"/>
      <c r="ATH235" s="8"/>
      <c r="ATI235" s="8"/>
      <c r="ATJ235" s="8"/>
      <c r="ATK235" s="8"/>
      <c r="ATL235" s="8"/>
      <c r="ATM235" s="8"/>
      <c r="ATN235" s="8"/>
      <c r="ATO235" s="8"/>
      <c r="ATP235" s="8"/>
      <c r="ATQ235" s="8"/>
      <c r="ATR235" s="8"/>
      <c r="ATS235" s="8"/>
      <c r="ATT235" s="8"/>
      <c r="ATU235" s="8"/>
      <c r="ATV235" s="8"/>
      <c r="ATW235" s="8"/>
      <c r="ATX235" s="8"/>
      <c r="ATY235" s="8"/>
      <c r="ATZ235" s="8"/>
      <c r="AUA235" s="8"/>
      <c r="AUB235" s="8"/>
      <c r="AUC235" s="8"/>
      <c r="AUD235" s="8"/>
      <c r="AUE235" s="8"/>
      <c r="AUF235" s="8"/>
      <c r="AUG235" s="8"/>
      <c r="AUH235" s="8"/>
      <c r="AUI235" s="8"/>
      <c r="AUJ235" s="8"/>
      <c r="AUK235" s="8"/>
      <c r="AUL235" s="8"/>
      <c r="AUM235" s="8"/>
      <c r="AUN235" s="8"/>
      <c r="AUO235" s="8"/>
      <c r="AUP235" s="8"/>
      <c r="AUQ235" s="8"/>
      <c r="AUR235" s="8"/>
      <c r="AUS235" s="8"/>
      <c r="AUT235" s="8"/>
      <c r="AUU235" s="8"/>
      <c r="AUV235" s="8"/>
      <c r="AUW235" s="8"/>
      <c r="AUX235" s="8"/>
      <c r="AUY235" s="8"/>
      <c r="AUZ235" s="8"/>
      <c r="AVA235" s="8"/>
      <c r="AVB235" s="8"/>
      <c r="AVC235" s="8"/>
      <c r="AVD235" s="8"/>
      <c r="AVE235" s="8"/>
      <c r="AVF235" s="8"/>
      <c r="AVG235" s="8"/>
      <c r="AVH235" s="8"/>
      <c r="AVI235" s="8"/>
      <c r="AVJ235" s="8"/>
      <c r="AVK235" s="8"/>
      <c r="AVL235" s="8"/>
      <c r="AVM235" s="8"/>
      <c r="AVN235" s="8"/>
      <c r="AVO235" s="8"/>
      <c r="AVP235" s="8"/>
      <c r="AVQ235" s="8"/>
      <c r="AVR235" s="8"/>
      <c r="AVS235" s="8"/>
      <c r="AVT235" s="8"/>
      <c r="AVU235" s="8"/>
      <c r="AVV235" s="8"/>
      <c r="AVW235" s="8"/>
      <c r="AVX235" s="8"/>
      <c r="AVY235" s="8"/>
      <c r="AVZ235" s="8"/>
      <c r="AWA235" s="8"/>
      <c r="AWB235" s="8"/>
      <c r="AWC235" s="8"/>
      <c r="AWD235" s="8"/>
      <c r="AWE235" s="8"/>
      <c r="AWF235" s="8"/>
      <c r="AWG235" s="8"/>
      <c r="AWH235" s="8"/>
      <c r="AWI235" s="8"/>
      <c r="AWJ235" s="8"/>
      <c r="AWK235" s="8"/>
      <c r="AWL235" s="8"/>
      <c r="AWM235" s="8"/>
      <c r="AWN235" s="8"/>
      <c r="AWO235" s="8"/>
      <c r="AWP235" s="8"/>
      <c r="AWQ235" s="8"/>
      <c r="AWR235" s="8"/>
      <c r="AWS235" s="8"/>
      <c r="AWT235" s="8"/>
      <c r="AWU235" s="8"/>
      <c r="AWV235" s="8"/>
      <c r="AWW235" s="8"/>
      <c r="AWX235" s="8"/>
      <c r="AWY235" s="8"/>
      <c r="AWZ235" s="8"/>
      <c r="AXA235" s="8"/>
      <c r="AXB235" s="8"/>
      <c r="AXC235" s="8"/>
      <c r="AXD235" s="8"/>
      <c r="AXE235" s="8"/>
      <c r="AXF235" s="8"/>
      <c r="AXG235" s="8"/>
      <c r="AXH235" s="8"/>
      <c r="AXI235" s="8"/>
      <c r="AXJ235" s="8"/>
      <c r="AXK235" s="8"/>
      <c r="AXL235" s="8"/>
      <c r="AXM235" s="8"/>
      <c r="AXN235" s="8"/>
      <c r="AXO235" s="8"/>
      <c r="AXP235" s="8"/>
      <c r="AXQ235" s="8"/>
      <c r="AXR235" s="8"/>
      <c r="AXS235" s="8"/>
      <c r="AXT235" s="8"/>
      <c r="AXU235" s="8"/>
      <c r="AXV235" s="8"/>
      <c r="AXW235" s="8"/>
      <c r="AXX235" s="8"/>
      <c r="AXY235" s="8"/>
      <c r="AXZ235" s="8"/>
      <c r="AYA235" s="8"/>
      <c r="AYB235" s="8"/>
      <c r="AYC235" s="8"/>
      <c r="AYD235" s="8"/>
      <c r="AYE235" s="8"/>
      <c r="AYF235" s="8"/>
      <c r="AYG235" s="8"/>
      <c r="AYH235" s="8"/>
      <c r="AYI235" s="8"/>
      <c r="AYJ235" s="8"/>
      <c r="AYK235" s="8"/>
      <c r="AYL235" s="8"/>
      <c r="AYM235" s="8"/>
      <c r="AYN235" s="8"/>
      <c r="AYO235" s="8"/>
      <c r="AYP235" s="8"/>
      <c r="AYQ235" s="8"/>
      <c r="AYR235" s="8"/>
      <c r="AYS235" s="8"/>
      <c r="AYT235" s="8"/>
      <c r="AYU235" s="8"/>
      <c r="AYV235" s="8"/>
      <c r="AYW235" s="8"/>
      <c r="AYX235" s="8"/>
      <c r="AYY235" s="8"/>
      <c r="AYZ235" s="8"/>
      <c r="AZA235" s="8"/>
      <c r="AZB235" s="8"/>
      <c r="AZC235" s="8"/>
      <c r="AZD235" s="8"/>
      <c r="AZE235" s="8"/>
      <c r="AZF235" s="8"/>
      <c r="AZG235" s="8"/>
      <c r="AZH235" s="8"/>
      <c r="AZI235" s="8"/>
      <c r="AZJ235" s="8"/>
      <c r="AZK235" s="8"/>
      <c r="AZL235" s="8"/>
      <c r="AZM235" s="8"/>
      <c r="AZN235" s="8"/>
      <c r="AZO235" s="8"/>
      <c r="AZP235" s="8"/>
      <c r="AZQ235" s="8"/>
      <c r="AZR235" s="8"/>
      <c r="AZS235" s="8"/>
      <c r="AZT235" s="8"/>
      <c r="AZU235" s="8"/>
      <c r="AZV235" s="8"/>
      <c r="AZW235" s="8"/>
      <c r="AZX235" s="8"/>
      <c r="AZY235" s="8"/>
      <c r="AZZ235" s="8"/>
      <c r="BAA235" s="8"/>
      <c r="BAB235" s="8"/>
      <c r="BAC235" s="8"/>
      <c r="BAD235" s="8"/>
      <c r="BAE235" s="8"/>
      <c r="BAF235" s="8"/>
      <c r="BAG235" s="8"/>
      <c r="BAH235" s="8"/>
      <c r="BAI235" s="8"/>
      <c r="BAJ235" s="8"/>
      <c r="BAK235" s="8"/>
      <c r="BAL235" s="8"/>
      <c r="BAM235" s="8"/>
      <c r="BAN235" s="8"/>
      <c r="BAO235" s="8"/>
      <c r="BAP235" s="8"/>
      <c r="BAQ235" s="8"/>
      <c r="BAR235" s="8"/>
      <c r="BAS235" s="8"/>
      <c r="BAT235" s="8"/>
      <c r="BAU235" s="8"/>
      <c r="BAV235" s="8"/>
      <c r="BAW235" s="8"/>
      <c r="BAX235" s="8"/>
      <c r="BAY235" s="8"/>
      <c r="BAZ235" s="8"/>
      <c r="BBA235" s="8"/>
      <c r="BBB235" s="8"/>
      <c r="BBC235" s="8"/>
      <c r="BBD235" s="8"/>
      <c r="BBE235" s="8"/>
      <c r="BBF235" s="8"/>
      <c r="BBG235" s="8"/>
      <c r="BBH235" s="8"/>
      <c r="BBI235" s="8"/>
      <c r="BBJ235" s="8"/>
      <c r="BBK235" s="8"/>
      <c r="BBL235" s="8"/>
      <c r="BBM235" s="8"/>
      <c r="BBN235" s="8"/>
      <c r="BBO235" s="8"/>
      <c r="BBP235" s="8"/>
      <c r="BBQ235" s="8"/>
      <c r="BBR235" s="8"/>
      <c r="BBS235" s="8"/>
      <c r="BBT235" s="8"/>
      <c r="BBU235" s="8"/>
      <c r="BBV235" s="8"/>
      <c r="BBW235" s="8"/>
      <c r="BBX235" s="8"/>
      <c r="BBY235" s="8"/>
      <c r="BBZ235" s="8"/>
      <c r="BCA235" s="8"/>
      <c r="BCB235" s="8"/>
      <c r="BCC235" s="8"/>
      <c r="BCD235" s="8"/>
      <c r="BCE235" s="8"/>
      <c r="BCF235" s="8"/>
      <c r="BCG235" s="8"/>
      <c r="BCH235" s="8"/>
      <c r="BCI235" s="8"/>
      <c r="BCJ235" s="8"/>
      <c r="BCK235" s="8"/>
      <c r="BCL235" s="8"/>
      <c r="BCM235" s="8"/>
      <c r="BCN235" s="8"/>
      <c r="BCO235" s="8"/>
      <c r="BCP235" s="8"/>
      <c r="BCQ235" s="8"/>
      <c r="BCR235" s="8"/>
      <c r="BCS235" s="8"/>
      <c r="BCT235" s="8"/>
      <c r="BCU235" s="8"/>
      <c r="BCV235" s="8"/>
      <c r="BCW235" s="8"/>
      <c r="BCX235" s="8"/>
      <c r="BCY235" s="8"/>
      <c r="BCZ235" s="8"/>
      <c r="BDA235" s="8"/>
      <c r="BDB235" s="8"/>
      <c r="BDC235" s="8"/>
      <c r="BDD235" s="8"/>
      <c r="BDE235" s="8"/>
      <c r="BDF235" s="8"/>
      <c r="BDG235" s="8"/>
      <c r="BDH235" s="8"/>
      <c r="BDI235" s="8"/>
      <c r="BDJ235" s="8"/>
      <c r="BDK235" s="8"/>
      <c r="BDL235" s="8"/>
      <c r="BDM235" s="8"/>
      <c r="BDN235" s="8"/>
      <c r="BDO235" s="8"/>
      <c r="BDP235" s="8"/>
      <c r="BDQ235" s="8"/>
      <c r="BDR235" s="8"/>
      <c r="BDS235" s="8"/>
      <c r="BDT235" s="8"/>
      <c r="BDU235" s="8"/>
      <c r="BDV235" s="8"/>
      <c r="BDW235" s="8"/>
      <c r="BDX235" s="8"/>
      <c r="BDY235" s="8"/>
      <c r="BDZ235" s="8"/>
      <c r="BEA235" s="8"/>
      <c r="BEB235" s="8"/>
      <c r="BEC235" s="8"/>
      <c r="BED235" s="8"/>
      <c r="BEE235" s="8"/>
      <c r="BEF235" s="8"/>
      <c r="BEG235" s="8"/>
      <c r="BEH235" s="8"/>
      <c r="BEI235" s="8"/>
      <c r="BEJ235" s="8"/>
      <c r="BEK235" s="8"/>
      <c r="BEL235" s="8"/>
      <c r="BEM235" s="8"/>
      <c r="BEN235" s="8"/>
      <c r="BEO235" s="8"/>
      <c r="BEP235" s="8"/>
      <c r="BEQ235" s="8"/>
      <c r="BER235" s="8"/>
      <c r="BES235" s="8"/>
      <c r="BET235" s="8"/>
      <c r="BEU235" s="8"/>
      <c r="BEV235" s="8"/>
      <c r="BEW235" s="8"/>
      <c r="BEX235" s="8"/>
      <c r="BEY235" s="8"/>
      <c r="BEZ235" s="8"/>
      <c r="BFA235" s="8"/>
      <c r="BFB235" s="8"/>
      <c r="BFC235" s="8"/>
      <c r="BFD235" s="8"/>
      <c r="BFE235" s="8"/>
      <c r="BFF235" s="8"/>
      <c r="BFG235" s="8"/>
      <c r="BFH235" s="8"/>
      <c r="BFI235" s="8"/>
      <c r="BFJ235" s="8"/>
      <c r="BFK235" s="8"/>
      <c r="BFL235" s="8"/>
      <c r="BFM235" s="8"/>
      <c r="BFN235" s="8"/>
      <c r="BFO235" s="8"/>
      <c r="BFP235" s="8"/>
      <c r="BFQ235" s="8"/>
      <c r="BFR235" s="8"/>
      <c r="BFS235" s="8"/>
      <c r="BFT235" s="8"/>
      <c r="BFU235" s="8"/>
      <c r="BFV235" s="8"/>
      <c r="BFW235" s="8"/>
      <c r="BFX235" s="8"/>
      <c r="BFY235" s="8"/>
      <c r="BFZ235" s="8"/>
      <c r="BGA235" s="8"/>
      <c r="BGB235" s="8"/>
      <c r="BGC235" s="8"/>
      <c r="BGD235" s="8"/>
      <c r="BGE235" s="8"/>
      <c r="BGF235" s="8"/>
      <c r="BGG235" s="8"/>
      <c r="BGH235" s="8"/>
      <c r="BGI235" s="8"/>
      <c r="BGJ235" s="8"/>
      <c r="BGK235" s="8"/>
      <c r="BGL235" s="8"/>
      <c r="BGM235" s="8"/>
      <c r="BGN235" s="8"/>
      <c r="BGO235" s="8"/>
      <c r="BGP235" s="8"/>
      <c r="BGQ235" s="8"/>
      <c r="BGR235" s="8"/>
      <c r="BGS235" s="8"/>
      <c r="BGT235" s="8"/>
      <c r="BGU235" s="8"/>
      <c r="BGV235" s="8"/>
      <c r="BGW235" s="8"/>
      <c r="BGX235" s="8"/>
      <c r="BGY235" s="8"/>
      <c r="BGZ235" s="8"/>
      <c r="BHA235" s="8"/>
      <c r="BHB235" s="8"/>
      <c r="BHC235" s="8"/>
      <c r="BHD235" s="8"/>
      <c r="BHE235" s="8"/>
      <c r="BHF235" s="8"/>
      <c r="BHG235" s="8"/>
      <c r="BHH235" s="8"/>
      <c r="BHI235" s="8"/>
      <c r="BHJ235" s="8"/>
      <c r="BHK235" s="8"/>
      <c r="BHL235" s="8"/>
      <c r="BHM235" s="8"/>
      <c r="BHN235" s="8"/>
      <c r="BHO235" s="8"/>
      <c r="BHP235" s="8"/>
      <c r="BHQ235" s="8"/>
      <c r="BHR235" s="8"/>
      <c r="BHS235" s="8"/>
      <c r="BHT235" s="8"/>
      <c r="BHU235" s="8"/>
      <c r="BHV235" s="8"/>
      <c r="BHW235" s="8"/>
      <c r="BHX235" s="8"/>
      <c r="BHY235" s="8"/>
      <c r="BHZ235" s="8"/>
      <c r="BIA235" s="8"/>
      <c r="BIB235" s="8"/>
      <c r="BIC235" s="8"/>
      <c r="BID235" s="8"/>
      <c r="BIE235" s="8"/>
      <c r="BIF235" s="8"/>
      <c r="BIG235" s="8"/>
      <c r="BIH235" s="8"/>
      <c r="BII235" s="8"/>
      <c r="BIJ235" s="8"/>
      <c r="BIK235" s="8"/>
      <c r="BIL235" s="8"/>
      <c r="BIM235" s="8"/>
      <c r="BIN235" s="8"/>
      <c r="BIO235" s="8"/>
      <c r="BIP235" s="8"/>
      <c r="BIQ235" s="8"/>
      <c r="BIR235" s="8"/>
      <c r="BIS235" s="8"/>
      <c r="BIT235" s="8"/>
      <c r="BIU235" s="8"/>
      <c r="BIV235" s="8"/>
      <c r="BIW235" s="8"/>
      <c r="BIX235" s="8"/>
      <c r="BIY235" s="8"/>
      <c r="BIZ235" s="8"/>
      <c r="BJA235" s="8"/>
      <c r="BJB235" s="8"/>
      <c r="BJC235" s="8"/>
      <c r="BJD235" s="8"/>
      <c r="BJE235" s="8"/>
      <c r="BJF235" s="8"/>
      <c r="BJG235" s="8"/>
      <c r="BJH235" s="8"/>
      <c r="BJI235" s="8"/>
      <c r="BJJ235" s="8"/>
      <c r="BJK235" s="8"/>
      <c r="BJL235" s="8"/>
      <c r="BJM235" s="8"/>
      <c r="BJN235" s="8"/>
      <c r="BJO235" s="8"/>
      <c r="BJP235" s="8"/>
      <c r="BJQ235" s="8"/>
      <c r="BJR235" s="8"/>
      <c r="BJS235" s="8"/>
      <c r="BJT235" s="8"/>
      <c r="BJU235" s="8"/>
      <c r="BJV235" s="8"/>
      <c r="BJW235" s="8"/>
      <c r="BJX235" s="8"/>
      <c r="BJY235" s="8"/>
      <c r="BJZ235" s="8"/>
      <c r="BKA235" s="8"/>
      <c r="BKB235" s="8"/>
      <c r="BKC235" s="8"/>
      <c r="BKD235" s="8"/>
      <c r="BKE235" s="8"/>
      <c r="BKF235" s="8"/>
      <c r="BKG235" s="8"/>
      <c r="BKH235" s="8"/>
      <c r="BKI235" s="8"/>
      <c r="BKJ235" s="8"/>
      <c r="BKK235" s="8"/>
      <c r="BKL235" s="8"/>
      <c r="BKM235" s="8"/>
      <c r="BKN235" s="8"/>
      <c r="BKO235" s="8"/>
      <c r="BKP235" s="8"/>
      <c r="BKQ235" s="8"/>
      <c r="BKR235" s="8"/>
      <c r="BKS235" s="8"/>
      <c r="BKT235" s="8"/>
      <c r="BKU235" s="8"/>
      <c r="BKV235" s="8"/>
      <c r="BKW235" s="8"/>
      <c r="BKX235" s="8"/>
      <c r="BKY235" s="8"/>
      <c r="BKZ235" s="8"/>
      <c r="BLA235" s="8"/>
      <c r="BLB235" s="8"/>
      <c r="BLC235" s="8"/>
      <c r="BLD235" s="8"/>
      <c r="BLE235" s="8"/>
      <c r="BLF235" s="8"/>
      <c r="BLG235" s="8"/>
      <c r="BLH235" s="8"/>
      <c r="BLI235" s="8"/>
      <c r="BLJ235" s="8"/>
      <c r="BLK235" s="8"/>
      <c r="BLL235" s="8"/>
      <c r="BLM235" s="8"/>
      <c r="BLN235" s="8"/>
      <c r="BLO235" s="8"/>
      <c r="BLP235" s="8"/>
      <c r="BLQ235" s="8"/>
      <c r="BLR235" s="8"/>
      <c r="BLS235" s="8"/>
      <c r="BLT235" s="8"/>
      <c r="BLU235" s="8"/>
      <c r="BLV235" s="8"/>
      <c r="BLW235" s="8"/>
      <c r="BLX235" s="8"/>
      <c r="BLY235" s="8"/>
      <c r="BLZ235" s="8"/>
      <c r="BMA235" s="8"/>
      <c r="BMB235" s="8"/>
      <c r="BMC235" s="8"/>
      <c r="BMD235" s="8"/>
      <c r="BME235" s="8"/>
      <c r="BMF235" s="8"/>
      <c r="BMG235" s="8"/>
      <c r="BMH235" s="8"/>
      <c r="BMI235" s="8"/>
      <c r="BMJ235" s="8"/>
      <c r="BMK235" s="8"/>
      <c r="BML235" s="8"/>
      <c r="BMM235" s="8"/>
      <c r="BMN235" s="8"/>
      <c r="BMO235" s="8"/>
      <c r="BMP235" s="8"/>
      <c r="BMQ235" s="8"/>
      <c r="BMR235" s="8"/>
      <c r="BMS235" s="8"/>
      <c r="BMT235" s="8"/>
      <c r="BMU235" s="8"/>
      <c r="BMV235" s="8"/>
      <c r="BMW235" s="8"/>
      <c r="BMX235" s="8"/>
      <c r="BMY235" s="8"/>
      <c r="BMZ235" s="8"/>
      <c r="BNA235" s="8"/>
      <c r="BNB235" s="8"/>
      <c r="BNC235" s="8"/>
      <c r="BND235" s="8"/>
      <c r="BNE235" s="8"/>
      <c r="BNF235" s="8"/>
      <c r="BNG235" s="8"/>
      <c r="BNH235" s="8"/>
      <c r="BNI235" s="8"/>
      <c r="BNJ235" s="8"/>
      <c r="BNK235" s="8"/>
      <c r="BNL235" s="8"/>
      <c r="BNM235" s="8"/>
      <c r="BNN235" s="8"/>
      <c r="BNO235" s="8"/>
      <c r="BNP235" s="8"/>
      <c r="BNQ235" s="8"/>
      <c r="BNR235" s="8"/>
      <c r="BNS235" s="8"/>
      <c r="BNT235" s="8"/>
      <c r="BNU235" s="8"/>
      <c r="BNV235" s="8"/>
      <c r="BNW235" s="8"/>
      <c r="BNX235" s="8"/>
      <c r="BNY235" s="8"/>
      <c r="BNZ235" s="8"/>
      <c r="BOA235" s="8"/>
      <c r="BOB235" s="8"/>
      <c r="BOC235" s="8"/>
      <c r="BOD235" s="8"/>
      <c r="BOE235" s="8"/>
      <c r="BOF235" s="8"/>
      <c r="BOG235" s="8"/>
      <c r="BOH235" s="8"/>
      <c r="BOI235" s="8"/>
      <c r="BOJ235" s="8"/>
      <c r="BOK235" s="8"/>
      <c r="BOL235" s="8"/>
      <c r="BOM235" s="8"/>
      <c r="BON235" s="8"/>
      <c r="BOO235" s="8"/>
      <c r="BOP235" s="8"/>
      <c r="BOQ235" s="8"/>
      <c r="BOR235" s="8"/>
      <c r="BOS235" s="8"/>
      <c r="BOT235" s="8"/>
      <c r="BOU235" s="8"/>
      <c r="BOV235" s="8"/>
      <c r="BOW235" s="8"/>
      <c r="BOX235" s="8"/>
      <c r="BOY235" s="8"/>
      <c r="BOZ235" s="8"/>
      <c r="BPA235" s="8"/>
      <c r="BPB235" s="8"/>
      <c r="BPC235" s="8"/>
      <c r="BPD235" s="8"/>
      <c r="BPE235" s="8"/>
      <c r="BPF235" s="8"/>
      <c r="BPG235" s="8"/>
      <c r="BPH235" s="8"/>
      <c r="BPI235" s="8"/>
      <c r="BPJ235" s="8"/>
      <c r="BPK235" s="8"/>
      <c r="BPL235" s="8"/>
      <c r="BPM235" s="8"/>
      <c r="BPN235" s="8"/>
      <c r="BPO235" s="8"/>
      <c r="BPP235" s="8"/>
      <c r="BPQ235" s="8"/>
      <c r="BPR235" s="8"/>
      <c r="BPS235" s="8"/>
      <c r="BPT235" s="8"/>
      <c r="BPU235" s="8"/>
      <c r="BPV235" s="8"/>
      <c r="BPW235" s="8"/>
      <c r="BPX235" s="8"/>
      <c r="BPY235" s="8"/>
      <c r="BPZ235" s="8"/>
      <c r="BQA235" s="8"/>
      <c r="BQB235" s="8"/>
      <c r="BQC235" s="8"/>
      <c r="BQD235" s="8"/>
      <c r="BQE235" s="8"/>
      <c r="BQF235" s="8"/>
      <c r="BQG235" s="8"/>
      <c r="BQH235" s="8"/>
      <c r="BQI235" s="8"/>
      <c r="BQJ235" s="8"/>
      <c r="BQK235" s="8"/>
      <c r="BQL235" s="8"/>
      <c r="BQM235" s="8"/>
      <c r="BQN235" s="8"/>
      <c r="BQO235" s="8"/>
      <c r="BQP235" s="8"/>
      <c r="BQQ235" s="8"/>
      <c r="BQR235" s="8"/>
      <c r="BQS235" s="8"/>
      <c r="BQT235" s="8"/>
      <c r="BQU235" s="8"/>
      <c r="BQV235" s="8"/>
      <c r="BQW235" s="8"/>
      <c r="BQX235" s="8"/>
      <c r="BQY235" s="8"/>
      <c r="BQZ235" s="8"/>
      <c r="BRA235" s="8"/>
      <c r="BRB235" s="8"/>
      <c r="BRC235" s="8"/>
      <c r="BRD235" s="8"/>
      <c r="BRE235" s="8"/>
      <c r="BRF235" s="8"/>
      <c r="BRG235" s="8"/>
      <c r="BRH235" s="8"/>
      <c r="BRI235" s="8"/>
      <c r="BRJ235" s="8"/>
      <c r="BRK235" s="8"/>
      <c r="BRL235" s="8"/>
      <c r="BRM235" s="8"/>
      <c r="BRN235" s="8"/>
      <c r="BRO235" s="8"/>
      <c r="BRP235" s="8"/>
      <c r="BRQ235" s="8"/>
      <c r="BRR235" s="8"/>
      <c r="BRS235" s="8"/>
      <c r="BRT235" s="8"/>
      <c r="BRU235" s="8"/>
      <c r="BRV235" s="8"/>
      <c r="BRW235" s="8"/>
      <c r="BRX235" s="8"/>
      <c r="BRY235" s="8"/>
      <c r="BRZ235" s="8"/>
      <c r="BSA235" s="8"/>
      <c r="BSB235" s="8"/>
      <c r="BSC235" s="8"/>
      <c r="BSD235" s="8"/>
      <c r="BSE235" s="8"/>
      <c r="BSF235" s="8"/>
      <c r="BSG235" s="8"/>
      <c r="BSH235" s="8"/>
      <c r="BSI235" s="8"/>
      <c r="BSJ235" s="8"/>
      <c r="BSK235" s="8"/>
      <c r="BSL235" s="8"/>
      <c r="BSM235" s="8"/>
      <c r="BSN235" s="8"/>
      <c r="BSO235" s="8"/>
      <c r="BSP235" s="8"/>
      <c r="BSQ235" s="8"/>
      <c r="BSR235" s="8"/>
      <c r="BSS235" s="8"/>
      <c r="BST235" s="8"/>
      <c r="BSU235" s="8"/>
      <c r="BSV235" s="8"/>
      <c r="BSW235" s="8"/>
      <c r="BSX235" s="8"/>
      <c r="BSY235" s="8"/>
      <c r="BSZ235" s="8"/>
      <c r="BTA235" s="8"/>
      <c r="BTB235" s="8"/>
      <c r="BTC235" s="8"/>
      <c r="BTD235" s="8"/>
      <c r="BTE235" s="8"/>
      <c r="BTF235" s="8"/>
      <c r="BTG235" s="8"/>
      <c r="BTH235" s="8"/>
      <c r="BTI235" s="8"/>
      <c r="BTJ235" s="8"/>
      <c r="BTK235" s="8"/>
      <c r="BTL235" s="8"/>
      <c r="BTM235" s="8"/>
      <c r="BTN235" s="8"/>
      <c r="BTO235" s="8"/>
      <c r="BTP235" s="8"/>
      <c r="BTQ235" s="8"/>
      <c r="BTR235" s="8"/>
      <c r="BTS235" s="8"/>
      <c r="BTT235" s="8"/>
      <c r="BTU235" s="8"/>
      <c r="BTV235" s="8"/>
      <c r="BTW235" s="8"/>
      <c r="BTX235" s="8"/>
      <c r="BTY235" s="8"/>
      <c r="BTZ235" s="8"/>
      <c r="BUA235" s="8"/>
      <c r="BUB235" s="8"/>
      <c r="BUC235" s="8"/>
      <c r="BUD235" s="8"/>
      <c r="BUE235" s="8"/>
      <c r="BUF235" s="8"/>
      <c r="BUG235" s="8"/>
      <c r="BUH235" s="8"/>
      <c r="BUI235" s="8"/>
      <c r="BUJ235" s="8"/>
      <c r="BUK235" s="8"/>
      <c r="BUL235" s="8"/>
      <c r="BUM235" s="8"/>
      <c r="BUN235" s="8"/>
      <c r="BUO235" s="8"/>
      <c r="BUP235" s="8"/>
      <c r="BUQ235" s="8"/>
      <c r="BUR235" s="8"/>
      <c r="BUS235" s="8"/>
      <c r="BUT235" s="8"/>
      <c r="BUU235" s="8"/>
      <c r="BUV235" s="8"/>
      <c r="BUW235" s="8"/>
      <c r="BUX235" s="8"/>
      <c r="BUY235" s="8"/>
      <c r="BUZ235" s="8"/>
      <c r="BVA235" s="8"/>
      <c r="BVB235" s="8"/>
      <c r="BVC235" s="8"/>
      <c r="BVD235" s="8"/>
      <c r="BVE235" s="8"/>
      <c r="BVF235" s="8"/>
      <c r="BVG235" s="8"/>
      <c r="BVH235" s="8"/>
      <c r="BVI235" s="8"/>
      <c r="BVJ235" s="8"/>
      <c r="BVK235" s="8"/>
      <c r="BVL235" s="8"/>
      <c r="BVM235" s="8"/>
      <c r="BVN235" s="8"/>
      <c r="BVO235" s="8"/>
      <c r="BVP235" s="8"/>
      <c r="BVQ235" s="8"/>
      <c r="BVR235" s="8"/>
      <c r="BVS235" s="8"/>
      <c r="BVT235" s="8"/>
      <c r="BVU235" s="8"/>
      <c r="BVV235" s="8"/>
      <c r="BVW235" s="8"/>
      <c r="BVX235" s="8"/>
      <c r="BVY235" s="8"/>
      <c r="BVZ235" s="8"/>
      <c r="BWA235" s="8"/>
      <c r="BWB235" s="8"/>
      <c r="BWC235" s="8"/>
      <c r="BWD235" s="8"/>
      <c r="BWE235" s="8"/>
      <c r="BWF235" s="8"/>
      <c r="BWG235" s="8"/>
      <c r="BWH235" s="8"/>
      <c r="BWI235" s="8"/>
      <c r="BWJ235" s="8"/>
      <c r="BWK235" s="8"/>
      <c r="BWL235" s="8"/>
      <c r="BWM235" s="8"/>
      <c r="BWN235" s="8"/>
      <c r="BWO235" s="8"/>
      <c r="BWP235" s="8"/>
      <c r="BWQ235" s="8"/>
      <c r="BWR235" s="8"/>
      <c r="BWS235" s="8"/>
      <c r="BWT235" s="8"/>
      <c r="BWU235" s="8"/>
      <c r="BWV235" s="8"/>
      <c r="BWW235" s="8"/>
      <c r="BWX235" s="8"/>
      <c r="BWY235" s="8"/>
      <c r="BWZ235" s="8"/>
      <c r="BXA235" s="8"/>
      <c r="BXB235" s="8"/>
      <c r="BXC235" s="8"/>
      <c r="BXD235" s="8"/>
      <c r="BXE235" s="8"/>
      <c r="BXF235" s="8"/>
      <c r="BXG235" s="8"/>
      <c r="BXH235" s="8"/>
      <c r="BXI235" s="8"/>
      <c r="BXJ235" s="8"/>
      <c r="BXK235" s="8"/>
      <c r="BXL235" s="8"/>
      <c r="BXM235" s="8"/>
      <c r="BXN235" s="8"/>
      <c r="BXO235" s="8"/>
      <c r="BXP235" s="8"/>
      <c r="BXQ235" s="8"/>
      <c r="BXR235" s="8"/>
      <c r="BXS235" s="8"/>
      <c r="BXT235" s="8"/>
      <c r="BXU235" s="8"/>
      <c r="BXV235" s="8"/>
      <c r="BXW235" s="8"/>
      <c r="BXX235" s="8"/>
      <c r="BXY235" s="8"/>
      <c r="BXZ235" s="8"/>
      <c r="BYA235" s="8"/>
      <c r="BYB235" s="8"/>
      <c r="BYC235" s="8"/>
      <c r="BYD235" s="8"/>
      <c r="BYE235" s="8"/>
      <c r="BYF235" s="8"/>
      <c r="BYG235" s="8"/>
      <c r="BYH235" s="8"/>
      <c r="BYI235" s="8"/>
      <c r="BYJ235" s="8"/>
      <c r="BYK235" s="8"/>
      <c r="BYL235" s="8"/>
      <c r="BYM235" s="8"/>
      <c r="BYN235" s="8"/>
      <c r="BYO235" s="8"/>
      <c r="BYP235" s="8"/>
      <c r="BYQ235" s="8"/>
      <c r="BYR235" s="8"/>
      <c r="BYS235" s="8"/>
      <c r="BYT235" s="8"/>
      <c r="BYU235" s="8"/>
      <c r="BYV235" s="8"/>
      <c r="BYW235" s="8"/>
      <c r="BYX235" s="8"/>
      <c r="BYY235" s="8"/>
      <c r="BYZ235" s="8"/>
      <c r="BZA235" s="8"/>
      <c r="BZB235" s="8"/>
      <c r="BZC235" s="8"/>
      <c r="BZD235" s="8"/>
      <c r="BZE235" s="8"/>
      <c r="BZF235" s="8"/>
      <c r="BZG235" s="8"/>
      <c r="BZH235" s="8"/>
      <c r="BZI235" s="8"/>
      <c r="BZJ235" s="8"/>
      <c r="BZK235" s="8"/>
      <c r="BZL235" s="8"/>
      <c r="BZM235" s="8"/>
      <c r="BZN235" s="8"/>
      <c r="BZO235" s="8"/>
      <c r="BZP235" s="8"/>
      <c r="BZQ235" s="8"/>
      <c r="BZR235" s="8"/>
      <c r="BZS235" s="8"/>
      <c r="BZT235" s="8"/>
      <c r="BZU235" s="8"/>
      <c r="BZV235" s="8"/>
      <c r="BZW235" s="8"/>
      <c r="BZX235" s="8"/>
      <c r="BZY235" s="8"/>
      <c r="BZZ235" s="8"/>
      <c r="CAA235" s="8"/>
      <c r="CAB235" s="8"/>
      <c r="CAC235" s="8"/>
      <c r="CAD235" s="8"/>
      <c r="CAE235" s="8"/>
      <c r="CAF235" s="8"/>
      <c r="CAG235" s="8"/>
      <c r="CAH235" s="8"/>
      <c r="CAI235" s="8"/>
      <c r="CAJ235" s="8"/>
      <c r="CAK235" s="8"/>
      <c r="CAL235" s="8"/>
      <c r="CAM235" s="8"/>
      <c r="CAN235" s="8"/>
      <c r="CAO235" s="8"/>
      <c r="CAP235" s="8"/>
      <c r="CAQ235" s="8"/>
      <c r="CAR235" s="8"/>
      <c r="CAS235" s="8"/>
      <c r="CAT235" s="8"/>
      <c r="CAU235" s="8"/>
      <c r="CAV235" s="8"/>
      <c r="CAW235" s="8"/>
      <c r="CAX235" s="8"/>
      <c r="CAY235" s="8"/>
      <c r="CAZ235" s="8"/>
      <c r="CBA235" s="8"/>
      <c r="CBB235" s="8"/>
      <c r="CBC235" s="8"/>
      <c r="CBD235" s="8"/>
      <c r="CBE235" s="8"/>
      <c r="CBF235" s="8"/>
      <c r="CBG235" s="8"/>
      <c r="CBH235" s="8"/>
      <c r="CBI235" s="8"/>
      <c r="CBJ235" s="8"/>
      <c r="CBK235" s="8"/>
      <c r="CBL235" s="8"/>
      <c r="CBM235" s="8"/>
      <c r="CBN235" s="8"/>
      <c r="CBO235" s="8"/>
      <c r="CBP235" s="8"/>
      <c r="CBQ235" s="8"/>
      <c r="CBR235" s="8"/>
      <c r="CBS235" s="8"/>
      <c r="CBT235" s="8"/>
      <c r="CBU235" s="8"/>
      <c r="CBV235" s="8"/>
      <c r="CBW235" s="8"/>
      <c r="CBX235" s="8"/>
      <c r="CBY235" s="8"/>
      <c r="CBZ235" s="8"/>
      <c r="CCA235" s="8"/>
      <c r="CCB235" s="8"/>
      <c r="CCC235" s="8"/>
      <c r="CCD235" s="8"/>
      <c r="CCE235" s="8"/>
      <c r="CCF235" s="8"/>
      <c r="CCG235" s="8"/>
      <c r="CCH235" s="8"/>
      <c r="CCI235" s="8"/>
      <c r="CCJ235" s="8"/>
      <c r="CCK235" s="8"/>
      <c r="CCL235" s="8"/>
      <c r="CCM235" s="8"/>
      <c r="CCN235" s="8"/>
      <c r="CCO235" s="8"/>
      <c r="CCP235" s="8"/>
      <c r="CCQ235" s="8"/>
      <c r="CCR235" s="8"/>
      <c r="CCS235" s="8"/>
      <c r="CCT235" s="8"/>
      <c r="CCU235" s="8"/>
      <c r="CCV235" s="8"/>
      <c r="CCW235" s="8"/>
      <c r="CCX235" s="8"/>
      <c r="CCY235" s="8"/>
      <c r="CCZ235" s="8"/>
      <c r="CDA235" s="8"/>
      <c r="CDB235" s="8"/>
      <c r="CDC235" s="8"/>
      <c r="CDD235" s="8"/>
      <c r="CDE235" s="8"/>
      <c r="CDF235" s="8"/>
      <c r="CDG235" s="8"/>
      <c r="CDH235" s="8"/>
      <c r="CDI235" s="8"/>
      <c r="CDJ235" s="8"/>
      <c r="CDK235" s="8"/>
      <c r="CDL235" s="8"/>
      <c r="CDM235" s="8"/>
      <c r="CDN235" s="8"/>
      <c r="CDO235" s="8"/>
      <c r="CDP235" s="8"/>
      <c r="CDQ235" s="8"/>
      <c r="CDR235" s="8"/>
      <c r="CDS235" s="8"/>
      <c r="CDT235" s="8"/>
      <c r="CDU235" s="8"/>
      <c r="CDV235" s="8"/>
      <c r="CDW235" s="8"/>
      <c r="CDX235" s="8"/>
      <c r="CDY235" s="8"/>
      <c r="CDZ235" s="8"/>
      <c r="CEA235" s="8"/>
      <c r="CEB235" s="8"/>
      <c r="CEC235" s="8"/>
      <c r="CED235" s="8"/>
      <c r="CEE235" s="8"/>
      <c r="CEF235" s="8"/>
      <c r="CEG235" s="8"/>
      <c r="CEH235" s="8"/>
      <c r="CEI235" s="8"/>
      <c r="CEJ235" s="8"/>
      <c r="CEK235" s="8"/>
      <c r="CEL235" s="8"/>
      <c r="CEM235" s="8"/>
      <c r="CEN235" s="8"/>
      <c r="CEO235" s="8"/>
      <c r="CEP235" s="8"/>
      <c r="CEQ235" s="8"/>
      <c r="CER235" s="8"/>
      <c r="CES235" s="8"/>
      <c r="CET235" s="8"/>
      <c r="CEU235" s="8"/>
      <c r="CEV235" s="8"/>
      <c r="CEW235" s="8"/>
      <c r="CEX235" s="8"/>
      <c r="CEY235" s="8"/>
      <c r="CEZ235" s="8"/>
      <c r="CFA235" s="8"/>
      <c r="CFB235" s="8"/>
      <c r="CFC235" s="8"/>
      <c r="CFD235" s="8"/>
      <c r="CFE235" s="8"/>
      <c r="CFF235" s="8"/>
      <c r="CFG235" s="8"/>
      <c r="CFH235" s="8"/>
      <c r="CFI235" s="8"/>
      <c r="CFJ235" s="8"/>
      <c r="CFK235" s="8"/>
      <c r="CFL235" s="8"/>
      <c r="CFM235" s="8"/>
      <c r="CFN235" s="8"/>
      <c r="CFO235" s="8"/>
      <c r="CFP235" s="8"/>
      <c r="CFQ235" s="8"/>
      <c r="CFR235" s="8"/>
      <c r="CFS235" s="8"/>
      <c r="CFT235" s="8"/>
      <c r="CFU235" s="8"/>
      <c r="CFV235" s="8"/>
      <c r="CFW235" s="8"/>
      <c r="CFX235" s="8"/>
      <c r="CFY235" s="8"/>
      <c r="CFZ235" s="8"/>
      <c r="CGA235" s="8"/>
      <c r="CGB235" s="8"/>
      <c r="CGC235" s="8"/>
      <c r="CGD235" s="8"/>
      <c r="CGE235" s="8"/>
      <c r="CGF235" s="8"/>
      <c r="CGG235" s="8"/>
      <c r="CGH235" s="8"/>
      <c r="CGI235" s="8"/>
      <c r="CGJ235" s="8"/>
      <c r="CGK235" s="8"/>
      <c r="CGL235" s="8"/>
      <c r="CGM235" s="8"/>
      <c r="CGN235" s="8"/>
      <c r="CGO235" s="8"/>
      <c r="CGP235" s="8"/>
      <c r="CGQ235" s="8"/>
      <c r="CGR235" s="8"/>
      <c r="CGS235" s="8"/>
      <c r="CGT235" s="8"/>
      <c r="CGU235" s="8"/>
      <c r="CGV235" s="8"/>
      <c r="CGW235" s="8"/>
      <c r="CGX235" s="8"/>
      <c r="CGY235" s="8"/>
      <c r="CGZ235" s="8"/>
      <c r="CHA235" s="8"/>
      <c r="CHB235" s="8"/>
      <c r="CHC235" s="8"/>
      <c r="CHD235" s="8"/>
      <c r="CHE235" s="8"/>
      <c r="CHF235" s="8"/>
      <c r="CHG235" s="8"/>
      <c r="CHH235" s="8"/>
      <c r="CHI235" s="8"/>
      <c r="CHJ235" s="8"/>
      <c r="CHK235" s="8"/>
      <c r="CHL235" s="8"/>
      <c r="CHM235" s="8"/>
      <c r="CHN235" s="8"/>
      <c r="CHO235" s="8"/>
      <c r="CHP235" s="8"/>
      <c r="CHQ235" s="8"/>
      <c r="CHR235" s="8"/>
      <c r="CHS235" s="8"/>
      <c r="CHT235" s="8"/>
      <c r="CHU235" s="8"/>
      <c r="CHV235" s="8"/>
      <c r="CHW235" s="8"/>
      <c r="CHX235" s="8"/>
      <c r="CHY235" s="8"/>
      <c r="CHZ235" s="8"/>
      <c r="CIA235" s="8"/>
      <c r="CIB235" s="8"/>
      <c r="CIC235" s="8"/>
      <c r="CID235" s="8"/>
      <c r="CIE235" s="8"/>
      <c r="CIF235" s="8"/>
      <c r="CIG235" s="8"/>
      <c r="CIH235" s="8"/>
      <c r="CII235" s="8"/>
      <c r="CIJ235" s="8"/>
      <c r="CIK235" s="8"/>
      <c r="CIL235" s="8"/>
      <c r="CIM235" s="8"/>
      <c r="CIN235" s="8"/>
      <c r="CIO235" s="8"/>
      <c r="CIP235" s="8"/>
      <c r="CIQ235" s="8"/>
      <c r="CIR235" s="8"/>
      <c r="CIS235" s="8"/>
      <c r="CIT235" s="8"/>
      <c r="CIU235" s="8"/>
      <c r="CIV235" s="8"/>
      <c r="CIW235" s="8"/>
      <c r="CIX235" s="8"/>
      <c r="CIY235" s="8"/>
      <c r="CIZ235" s="8"/>
      <c r="CJA235" s="8"/>
      <c r="CJB235" s="8"/>
      <c r="CJC235" s="8"/>
      <c r="CJD235" s="8"/>
      <c r="CJE235" s="8"/>
      <c r="CJF235" s="8"/>
      <c r="CJG235" s="8"/>
      <c r="CJH235" s="8"/>
      <c r="CJI235" s="8"/>
      <c r="CJJ235" s="8"/>
      <c r="CJK235" s="8"/>
      <c r="CJL235" s="8"/>
      <c r="CJM235" s="8"/>
      <c r="CJN235" s="8"/>
      <c r="CJO235" s="8"/>
      <c r="CJP235" s="8"/>
      <c r="CJQ235" s="8"/>
      <c r="CJR235" s="8"/>
      <c r="CJS235" s="8"/>
      <c r="CJT235" s="8"/>
      <c r="CJU235" s="8"/>
      <c r="CJV235" s="8"/>
      <c r="CJW235" s="8"/>
      <c r="CJX235" s="8"/>
      <c r="CJY235" s="8"/>
      <c r="CJZ235" s="8"/>
      <c r="CKA235" s="8"/>
      <c r="CKB235" s="8"/>
      <c r="CKC235" s="8"/>
      <c r="CKD235" s="8"/>
      <c r="CKE235" s="8"/>
      <c r="CKF235" s="8"/>
      <c r="CKG235" s="8"/>
      <c r="CKH235" s="8"/>
      <c r="CKI235" s="8"/>
      <c r="CKJ235" s="8"/>
      <c r="CKK235" s="8"/>
      <c r="CKL235" s="8"/>
      <c r="CKM235" s="8"/>
      <c r="CKN235" s="8"/>
      <c r="CKO235" s="8"/>
      <c r="CKP235" s="8"/>
      <c r="CKQ235" s="8"/>
      <c r="CKR235" s="8"/>
      <c r="CKS235" s="8"/>
      <c r="CKT235" s="8"/>
      <c r="CKU235" s="8"/>
      <c r="CKV235" s="8"/>
      <c r="CKW235" s="8"/>
      <c r="CKX235" s="8"/>
      <c r="CKY235" s="8"/>
      <c r="CKZ235" s="8"/>
      <c r="CLA235" s="8"/>
      <c r="CLB235" s="8"/>
      <c r="CLC235" s="8"/>
      <c r="CLD235" s="8"/>
      <c r="CLE235" s="8"/>
      <c r="CLF235" s="8"/>
      <c r="CLG235" s="8"/>
      <c r="CLH235" s="8"/>
      <c r="CLI235" s="8"/>
      <c r="CLJ235" s="8"/>
      <c r="CLK235" s="8"/>
      <c r="CLL235" s="8"/>
      <c r="CLM235" s="8"/>
      <c r="CLN235" s="8"/>
      <c r="CLO235" s="8"/>
      <c r="CLP235" s="8"/>
      <c r="CLQ235" s="8"/>
      <c r="CLR235" s="8"/>
      <c r="CLS235" s="8"/>
      <c r="CLT235" s="8"/>
      <c r="CLU235" s="8"/>
      <c r="CLV235" s="8"/>
      <c r="CLW235" s="8"/>
      <c r="CLX235" s="8"/>
      <c r="CLY235" s="8"/>
      <c r="CLZ235" s="8"/>
      <c r="CMA235" s="8"/>
      <c r="CMB235" s="8"/>
      <c r="CMC235" s="8"/>
      <c r="CMD235" s="8"/>
      <c r="CME235" s="8"/>
      <c r="CMF235" s="8"/>
      <c r="CMG235" s="8"/>
      <c r="CMH235" s="8"/>
      <c r="CMI235" s="8"/>
      <c r="CMJ235" s="8"/>
      <c r="CMK235" s="8"/>
      <c r="CML235" s="8"/>
      <c r="CMM235" s="8"/>
      <c r="CMN235" s="8"/>
      <c r="CMO235" s="8"/>
      <c r="CMP235" s="8"/>
      <c r="CMQ235" s="8"/>
      <c r="CMR235" s="8"/>
      <c r="CMS235" s="8"/>
      <c r="CMT235" s="8"/>
      <c r="CMU235" s="8"/>
      <c r="CMV235" s="8"/>
      <c r="CMW235" s="8"/>
      <c r="CMX235" s="8"/>
      <c r="CMY235" s="8"/>
      <c r="CMZ235" s="8"/>
      <c r="CNA235" s="8"/>
      <c r="CNB235" s="8"/>
      <c r="CNC235" s="8"/>
      <c r="CND235" s="8"/>
      <c r="CNE235" s="8"/>
      <c r="CNF235" s="8"/>
      <c r="CNG235" s="8"/>
      <c r="CNH235" s="8"/>
      <c r="CNI235" s="8"/>
      <c r="CNJ235" s="8"/>
      <c r="CNK235" s="8"/>
      <c r="CNL235" s="8"/>
      <c r="CNM235" s="8"/>
      <c r="CNN235" s="8"/>
      <c r="CNO235" s="8"/>
      <c r="CNP235" s="8"/>
      <c r="CNQ235" s="8"/>
      <c r="CNR235" s="8"/>
      <c r="CNS235" s="8"/>
      <c r="CNT235" s="8"/>
      <c r="CNU235" s="8"/>
      <c r="CNV235" s="8"/>
      <c r="CNW235" s="8"/>
      <c r="CNX235" s="8"/>
      <c r="CNY235" s="8"/>
      <c r="CNZ235" s="8"/>
      <c r="COA235" s="8"/>
      <c r="COB235" s="8"/>
      <c r="COC235" s="8"/>
      <c r="COD235" s="8"/>
      <c r="COE235" s="8"/>
      <c r="COF235" s="8"/>
      <c r="COG235" s="8"/>
      <c r="COH235" s="8"/>
      <c r="COI235" s="8"/>
      <c r="COJ235" s="8"/>
      <c r="COK235" s="8"/>
      <c r="COL235" s="8"/>
      <c r="COM235" s="8"/>
      <c r="CON235" s="8"/>
      <c r="COO235" s="8"/>
      <c r="COP235" s="8"/>
      <c r="COQ235" s="8"/>
      <c r="COR235" s="8"/>
      <c r="COS235" s="8"/>
      <c r="COT235" s="8"/>
      <c r="COU235" s="8"/>
      <c r="COV235" s="8"/>
      <c r="COW235" s="8"/>
      <c r="COX235" s="8"/>
      <c r="COY235" s="8"/>
      <c r="COZ235" s="8"/>
      <c r="CPA235" s="8"/>
      <c r="CPB235" s="8"/>
      <c r="CPC235" s="8"/>
      <c r="CPD235" s="8"/>
      <c r="CPE235" s="8"/>
      <c r="CPF235" s="8"/>
      <c r="CPG235" s="8"/>
      <c r="CPH235" s="8"/>
      <c r="CPI235" s="8"/>
      <c r="CPJ235" s="8"/>
      <c r="CPK235" s="8"/>
      <c r="CPL235" s="8"/>
      <c r="CPM235" s="8"/>
      <c r="CPN235" s="8"/>
      <c r="CPO235" s="8"/>
      <c r="CPP235" s="8"/>
      <c r="CPQ235" s="8"/>
      <c r="CPR235" s="8"/>
      <c r="CPS235" s="8"/>
      <c r="CPT235" s="8"/>
      <c r="CPU235" s="8"/>
      <c r="CPV235" s="8"/>
      <c r="CPW235" s="8"/>
      <c r="CPX235" s="8"/>
      <c r="CPY235" s="8"/>
      <c r="CPZ235" s="8"/>
      <c r="CQA235" s="8"/>
      <c r="CQB235" s="8"/>
      <c r="CQC235" s="8"/>
      <c r="CQD235" s="8"/>
      <c r="CQE235" s="8"/>
      <c r="CQF235" s="8"/>
      <c r="CQG235" s="8"/>
      <c r="CQH235" s="8"/>
      <c r="CQI235" s="8"/>
      <c r="CQJ235" s="8"/>
      <c r="CQK235" s="8"/>
      <c r="CQL235" s="8"/>
      <c r="CQM235" s="8"/>
      <c r="CQN235" s="8"/>
      <c r="CQO235" s="8"/>
      <c r="CQP235" s="8"/>
      <c r="CQQ235" s="8"/>
      <c r="CQR235" s="8"/>
      <c r="CQS235" s="8"/>
      <c r="CQT235" s="8"/>
      <c r="CQU235" s="8"/>
      <c r="CQV235" s="8"/>
      <c r="CQW235" s="8"/>
      <c r="CQX235" s="8"/>
      <c r="CQY235" s="8"/>
      <c r="CQZ235" s="8"/>
      <c r="CRA235" s="8"/>
      <c r="CRB235" s="8"/>
      <c r="CRC235" s="8"/>
      <c r="CRD235" s="8"/>
      <c r="CRE235" s="8"/>
      <c r="CRF235" s="8"/>
      <c r="CRG235" s="8"/>
      <c r="CRH235" s="8"/>
      <c r="CRI235" s="8"/>
      <c r="CRJ235" s="8"/>
      <c r="CRK235" s="8"/>
      <c r="CRL235" s="8"/>
      <c r="CRM235" s="8"/>
      <c r="CRN235" s="8"/>
      <c r="CRO235" s="8"/>
      <c r="CRP235" s="8"/>
      <c r="CRQ235" s="8"/>
      <c r="CRR235" s="8"/>
      <c r="CRS235" s="8"/>
      <c r="CRT235" s="8"/>
      <c r="CRU235" s="8"/>
      <c r="CRV235" s="8"/>
      <c r="CRW235" s="8"/>
      <c r="CRX235" s="8"/>
      <c r="CRY235" s="8"/>
      <c r="CRZ235" s="8"/>
      <c r="CSA235" s="8"/>
      <c r="CSB235" s="8"/>
      <c r="CSC235" s="8"/>
      <c r="CSD235" s="8"/>
      <c r="CSE235" s="8"/>
      <c r="CSF235" s="8"/>
      <c r="CSG235" s="8"/>
      <c r="CSH235" s="8"/>
      <c r="CSI235" s="8"/>
      <c r="CSJ235" s="8"/>
      <c r="CSK235" s="8"/>
      <c r="CSL235" s="8"/>
      <c r="CSM235" s="8"/>
      <c r="CSN235" s="8"/>
      <c r="CSO235" s="8"/>
      <c r="CSP235" s="8"/>
      <c r="CSQ235" s="8"/>
      <c r="CSR235" s="8"/>
      <c r="CSS235" s="8"/>
      <c r="CST235" s="8"/>
      <c r="CSU235" s="8"/>
      <c r="CSV235" s="8"/>
      <c r="CSW235" s="8"/>
      <c r="CSX235" s="8"/>
      <c r="CSY235" s="8"/>
      <c r="CSZ235" s="8"/>
      <c r="CTA235" s="8"/>
      <c r="CTB235" s="8"/>
      <c r="CTC235" s="8"/>
      <c r="CTD235" s="8"/>
      <c r="CTE235" s="8"/>
      <c r="CTF235" s="8"/>
      <c r="CTG235" s="8"/>
      <c r="CTH235" s="8"/>
      <c r="CTI235" s="8"/>
      <c r="CTJ235" s="8"/>
      <c r="CTK235" s="8"/>
      <c r="CTL235" s="8"/>
      <c r="CTM235" s="8"/>
      <c r="CTN235" s="8"/>
      <c r="CTO235" s="8"/>
      <c r="CTP235" s="8"/>
      <c r="CTQ235" s="8"/>
      <c r="CTR235" s="8"/>
      <c r="CTS235" s="8"/>
      <c r="CTT235" s="8"/>
      <c r="CTU235" s="8"/>
      <c r="CTV235" s="8"/>
      <c r="CTW235" s="8"/>
      <c r="CTX235" s="8"/>
      <c r="CTY235" s="8"/>
      <c r="CTZ235" s="8"/>
      <c r="CUA235" s="8"/>
      <c r="CUB235" s="8"/>
      <c r="CUC235" s="8"/>
      <c r="CUD235" s="8"/>
      <c r="CUE235" s="8"/>
      <c r="CUF235" s="8"/>
      <c r="CUG235" s="8"/>
      <c r="CUH235" s="8"/>
      <c r="CUI235" s="8"/>
      <c r="CUJ235" s="8"/>
      <c r="CUK235" s="8"/>
      <c r="CUL235" s="8"/>
      <c r="CUM235" s="8"/>
      <c r="CUN235" s="8"/>
      <c r="CUO235" s="8"/>
      <c r="CUP235" s="8"/>
      <c r="CUQ235" s="8"/>
      <c r="CUR235" s="8"/>
      <c r="CUS235" s="8"/>
      <c r="CUT235" s="8"/>
      <c r="CUU235" s="8"/>
      <c r="CUV235" s="8"/>
      <c r="CUW235" s="8"/>
      <c r="CUX235" s="8"/>
      <c r="CUY235" s="8"/>
      <c r="CUZ235" s="8"/>
      <c r="CVA235" s="8"/>
      <c r="CVB235" s="8"/>
      <c r="CVC235" s="8"/>
      <c r="CVD235" s="8"/>
      <c r="CVE235" s="8"/>
      <c r="CVF235" s="8"/>
      <c r="CVG235" s="8"/>
      <c r="CVH235" s="8"/>
      <c r="CVI235" s="8"/>
      <c r="CVJ235" s="8"/>
      <c r="CVK235" s="8"/>
      <c r="CVL235" s="8"/>
      <c r="CVM235" s="8"/>
      <c r="CVN235" s="8"/>
      <c r="CVO235" s="8"/>
      <c r="CVP235" s="8"/>
      <c r="CVQ235" s="8"/>
      <c r="CVR235" s="8"/>
      <c r="CVS235" s="8"/>
      <c r="CVT235" s="8"/>
      <c r="CVU235" s="8"/>
      <c r="CVV235" s="8"/>
      <c r="CVW235" s="8"/>
      <c r="CVX235" s="8"/>
      <c r="CVY235" s="8"/>
      <c r="CVZ235" s="8"/>
      <c r="CWA235" s="8"/>
      <c r="CWB235" s="8"/>
      <c r="CWC235" s="8"/>
      <c r="CWD235" s="8"/>
      <c r="CWE235" s="8"/>
      <c r="CWF235" s="8"/>
      <c r="CWG235" s="8"/>
      <c r="CWH235" s="8"/>
      <c r="CWI235" s="8"/>
      <c r="CWJ235" s="8"/>
      <c r="CWK235" s="8"/>
      <c r="CWL235" s="8"/>
      <c r="CWM235" s="8"/>
      <c r="CWN235" s="8"/>
      <c r="CWO235" s="8"/>
      <c r="CWP235" s="8"/>
      <c r="CWQ235" s="8"/>
      <c r="CWR235" s="8"/>
      <c r="CWS235" s="8"/>
      <c r="CWT235" s="8"/>
      <c r="CWU235" s="8"/>
      <c r="CWV235" s="8"/>
      <c r="CWW235" s="8"/>
      <c r="CWX235" s="8"/>
      <c r="CWY235" s="8"/>
      <c r="CWZ235" s="8"/>
      <c r="CXA235" s="8"/>
      <c r="CXB235" s="8"/>
      <c r="CXC235" s="8"/>
      <c r="CXD235" s="8"/>
      <c r="CXE235" s="8"/>
      <c r="CXF235" s="8"/>
      <c r="CXG235" s="8"/>
      <c r="CXH235" s="8"/>
      <c r="CXI235" s="8"/>
      <c r="CXJ235" s="8"/>
      <c r="CXK235" s="8"/>
      <c r="CXL235" s="8"/>
      <c r="CXM235" s="8"/>
      <c r="CXN235" s="8"/>
      <c r="CXO235" s="8"/>
      <c r="CXP235" s="8"/>
      <c r="CXQ235" s="8"/>
      <c r="CXR235" s="8"/>
      <c r="CXS235" s="8"/>
      <c r="CXT235" s="8"/>
      <c r="CXU235" s="8"/>
      <c r="CXV235" s="8"/>
      <c r="CXW235" s="8"/>
      <c r="CXX235" s="8"/>
      <c r="CXY235" s="8"/>
      <c r="CXZ235" s="8"/>
      <c r="CYA235" s="8"/>
      <c r="CYB235" s="8"/>
      <c r="CYC235" s="8"/>
      <c r="CYD235" s="8"/>
      <c r="CYE235" s="8"/>
      <c r="CYF235" s="8"/>
      <c r="CYG235" s="8"/>
      <c r="CYH235" s="8"/>
      <c r="CYI235" s="8"/>
      <c r="CYJ235" s="8"/>
      <c r="CYK235" s="8"/>
      <c r="CYL235" s="8"/>
      <c r="CYM235" s="8"/>
      <c r="CYN235" s="8"/>
      <c r="CYO235" s="8"/>
      <c r="CYP235" s="8"/>
      <c r="CYQ235" s="8"/>
      <c r="CYR235" s="8"/>
      <c r="CYS235" s="8"/>
      <c r="CYT235" s="8"/>
      <c r="CYU235" s="8"/>
      <c r="CYV235" s="8"/>
      <c r="CYW235" s="8"/>
      <c r="CYX235" s="8"/>
      <c r="CYY235" s="8"/>
      <c r="CYZ235" s="8"/>
      <c r="CZA235" s="8"/>
      <c r="CZB235" s="8"/>
      <c r="CZC235" s="8"/>
      <c r="CZD235" s="8"/>
      <c r="CZE235" s="8"/>
      <c r="CZF235" s="8"/>
      <c r="CZG235" s="8"/>
      <c r="CZH235" s="8"/>
      <c r="CZI235" s="8"/>
      <c r="CZJ235" s="8"/>
      <c r="CZK235" s="8"/>
      <c r="CZL235" s="8"/>
      <c r="CZM235" s="8"/>
      <c r="CZN235" s="8"/>
      <c r="CZO235" s="8"/>
      <c r="CZP235" s="8"/>
      <c r="CZQ235" s="8"/>
      <c r="CZR235" s="8"/>
      <c r="CZS235" s="8"/>
      <c r="CZT235" s="8"/>
      <c r="CZU235" s="8"/>
      <c r="CZV235" s="8"/>
      <c r="CZW235" s="8"/>
      <c r="CZX235" s="8"/>
      <c r="CZY235" s="8"/>
      <c r="CZZ235" s="8"/>
      <c r="DAA235" s="8"/>
      <c r="DAB235" s="8"/>
      <c r="DAC235" s="8"/>
      <c r="DAD235" s="8"/>
      <c r="DAE235" s="8"/>
      <c r="DAF235" s="8"/>
      <c r="DAG235" s="8"/>
      <c r="DAH235" s="8"/>
      <c r="DAI235" s="8"/>
      <c r="DAJ235" s="8"/>
      <c r="DAK235" s="8"/>
      <c r="DAL235" s="8"/>
      <c r="DAM235" s="8"/>
      <c r="DAN235" s="8"/>
      <c r="DAO235" s="8"/>
      <c r="DAP235" s="8"/>
      <c r="DAQ235" s="8"/>
      <c r="DAR235" s="8"/>
      <c r="DAS235" s="8"/>
      <c r="DAT235" s="8"/>
      <c r="DAU235" s="8"/>
      <c r="DAV235" s="8"/>
      <c r="DAW235" s="8"/>
      <c r="DAX235" s="8"/>
      <c r="DAY235" s="8"/>
      <c r="DAZ235" s="8"/>
      <c r="DBA235" s="8"/>
      <c r="DBB235" s="8"/>
      <c r="DBC235" s="8"/>
      <c r="DBD235" s="8"/>
      <c r="DBE235" s="8"/>
      <c r="DBF235" s="8"/>
      <c r="DBG235" s="8"/>
      <c r="DBH235" s="8"/>
      <c r="DBI235" s="8"/>
      <c r="DBJ235" s="8"/>
      <c r="DBK235" s="8"/>
      <c r="DBL235" s="8"/>
      <c r="DBM235" s="8"/>
      <c r="DBN235" s="8"/>
      <c r="DBO235" s="8"/>
      <c r="DBP235" s="8"/>
      <c r="DBQ235" s="8"/>
      <c r="DBR235" s="8"/>
      <c r="DBS235" s="8"/>
      <c r="DBT235" s="8"/>
      <c r="DBU235" s="8"/>
      <c r="DBV235" s="8"/>
      <c r="DBW235" s="8"/>
      <c r="DBX235" s="8"/>
      <c r="DBY235" s="8"/>
      <c r="DBZ235" s="8"/>
      <c r="DCA235" s="8"/>
      <c r="DCB235" s="8"/>
      <c r="DCC235" s="8"/>
      <c r="DCD235" s="8"/>
      <c r="DCE235" s="8"/>
      <c r="DCF235" s="8"/>
      <c r="DCG235" s="8"/>
      <c r="DCH235" s="8"/>
      <c r="DCI235" s="8"/>
      <c r="DCJ235" s="8"/>
      <c r="DCK235" s="8"/>
      <c r="DCL235" s="8"/>
      <c r="DCM235" s="8"/>
      <c r="DCN235" s="8"/>
      <c r="DCO235" s="8"/>
      <c r="DCP235" s="8"/>
      <c r="DCQ235" s="8"/>
      <c r="DCR235" s="8"/>
      <c r="DCS235" s="8"/>
      <c r="DCT235" s="8"/>
      <c r="DCU235" s="8"/>
      <c r="DCV235" s="8"/>
      <c r="DCW235" s="8"/>
      <c r="DCX235" s="8"/>
      <c r="DCY235" s="8"/>
      <c r="DCZ235" s="8"/>
      <c r="DDA235" s="8"/>
      <c r="DDB235" s="8"/>
      <c r="DDC235" s="8"/>
      <c r="DDD235" s="8"/>
      <c r="DDE235" s="8"/>
      <c r="DDF235" s="8"/>
      <c r="DDG235" s="8"/>
      <c r="DDH235" s="8"/>
      <c r="DDI235" s="8"/>
      <c r="DDJ235" s="8"/>
      <c r="DDK235" s="8"/>
      <c r="DDL235" s="8"/>
      <c r="DDM235" s="8"/>
      <c r="DDN235" s="8"/>
      <c r="DDO235" s="8"/>
      <c r="DDP235" s="8"/>
      <c r="DDQ235" s="8"/>
      <c r="DDR235" s="8"/>
      <c r="DDS235" s="8"/>
      <c r="DDT235" s="8"/>
      <c r="DDU235" s="8"/>
      <c r="DDV235" s="8"/>
      <c r="DDW235" s="8"/>
      <c r="DDX235" s="8"/>
      <c r="DDY235" s="8"/>
      <c r="DDZ235" s="8"/>
      <c r="DEA235" s="8"/>
      <c r="DEB235" s="8"/>
      <c r="DEC235" s="8"/>
      <c r="DED235" s="8"/>
      <c r="DEE235" s="8"/>
      <c r="DEF235" s="8"/>
      <c r="DEG235" s="8"/>
      <c r="DEH235" s="8"/>
      <c r="DEI235" s="8"/>
      <c r="DEJ235" s="8"/>
      <c r="DEK235" s="8"/>
      <c r="DEL235" s="8"/>
      <c r="DEM235" s="8"/>
      <c r="DEN235" s="8"/>
      <c r="DEO235" s="8"/>
      <c r="DEP235" s="8"/>
      <c r="DEQ235" s="8"/>
      <c r="DER235" s="8"/>
      <c r="DES235" s="8"/>
      <c r="DET235" s="8"/>
      <c r="DEU235" s="8"/>
      <c r="DEV235" s="8"/>
      <c r="DEW235" s="8"/>
      <c r="DEX235" s="8"/>
      <c r="DEY235" s="8"/>
      <c r="DEZ235" s="8"/>
      <c r="DFA235" s="8"/>
      <c r="DFB235" s="8"/>
      <c r="DFC235" s="8"/>
      <c r="DFD235" s="8"/>
      <c r="DFE235" s="8"/>
      <c r="DFF235" s="8"/>
      <c r="DFG235" s="8"/>
      <c r="DFH235" s="8"/>
      <c r="DFI235" s="8"/>
      <c r="DFJ235" s="8"/>
      <c r="DFK235" s="8"/>
      <c r="DFL235" s="8"/>
      <c r="DFM235" s="8"/>
      <c r="DFN235" s="8"/>
      <c r="DFO235" s="8"/>
      <c r="DFP235" s="8"/>
      <c r="DFQ235" s="8"/>
      <c r="DFR235" s="8"/>
      <c r="DFS235" s="8"/>
      <c r="DFT235" s="8"/>
      <c r="DFU235" s="8"/>
      <c r="DFV235" s="8"/>
      <c r="DFW235" s="8"/>
      <c r="DFX235" s="8"/>
      <c r="DFY235" s="8"/>
      <c r="DFZ235" s="8"/>
      <c r="DGA235" s="8"/>
      <c r="DGB235" s="8"/>
      <c r="DGC235" s="8"/>
      <c r="DGD235" s="8"/>
      <c r="DGE235" s="8"/>
      <c r="DGF235" s="8"/>
      <c r="DGG235" s="8"/>
      <c r="DGH235" s="8"/>
      <c r="DGI235" s="8"/>
      <c r="DGJ235" s="8"/>
      <c r="DGK235" s="8"/>
      <c r="DGL235" s="8"/>
      <c r="DGM235" s="8"/>
      <c r="DGN235" s="8"/>
      <c r="DGO235" s="8"/>
      <c r="DGP235" s="8"/>
      <c r="DGQ235" s="8"/>
      <c r="DGR235" s="8"/>
      <c r="DGS235" s="8"/>
      <c r="DGT235" s="8"/>
      <c r="DGU235" s="8"/>
      <c r="DGV235" s="8"/>
      <c r="DGW235" s="8"/>
      <c r="DGX235" s="8"/>
      <c r="DGY235" s="8"/>
      <c r="DGZ235" s="8"/>
      <c r="DHA235" s="8"/>
      <c r="DHB235" s="8"/>
      <c r="DHC235" s="8"/>
      <c r="DHD235" s="8"/>
      <c r="DHE235" s="8"/>
      <c r="DHF235" s="8"/>
      <c r="DHG235" s="8"/>
      <c r="DHH235" s="8"/>
      <c r="DHI235" s="8"/>
      <c r="DHJ235" s="8"/>
      <c r="DHK235" s="8"/>
      <c r="DHL235" s="8"/>
      <c r="DHM235" s="8"/>
      <c r="DHN235" s="8"/>
      <c r="DHO235" s="8"/>
      <c r="DHP235" s="8"/>
      <c r="DHQ235" s="8"/>
      <c r="DHR235" s="8"/>
      <c r="DHS235" s="8"/>
      <c r="DHT235" s="8"/>
      <c r="DHU235" s="8"/>
      <c r="DHV235" s="8"/>
      <c r="DHW235" s="8"/>
      <c r="DHX235" s="8"/>
      <c r="DHY235" s="8"/>
      <c r="DHZ235" s="8"/>
      <c r="DIA235" s="8"/>
      <c r="DIB235" s="8"/>
      <c r="DIC235" s="8"/>
      <c r="DID235" s="8"/>
      <c r="DIE235" s="8"/>
      <c r="DIF235" s="8"/>
      <c r="DIG235" s="8"/>
      <c r="DIH235" s="8"/>
      <c r="DII235" s="8"/>
      <c r="DIJ235" s="8"/>
      <c r="DIK235" s="8"/>
      <c r="DIL235" s="8"/>
      <c r="DIM235" s="8"/>
      <c r="DIN235" s="8"/>
      <c r="DIO235" s="8"/>
      <c r="DIP235" s="8"/>
      <c r="DIQ235" s="8"/>
      <c r="DIR235" s="8"/>
      <c r="DIS235" s="8"/>
      <c r="DIT235" s="8"/>
      <c r="DIU235" s="8"/>
      <c r="DIV235" s="8"/>
      <c r="DIW235" s="8"/>
      <c r="DIX235" s="8"/>
      <c r="DIY235" s="8"/>
      <c r="DIZ235" s="8"/>
      <c r="DJA235" s="8"/>
      <c r="DJB235" s="8"/>
      <c r="DJC235" s="8"/>
      <c r="DJD235" s="8"/>
      <c r="DJE235" s="8"/>
      <c r="DJF235" s="8"/>
      <c r="DJG235" s="8"/>
      <c r="DJH235" s="8"/>
      <c r="DJI235" s="8"/>
      <c r="DJJ235" s="8"/>
      <c r="DJK235" s="8"/>
      <c r="DJL235" s="8"/>
      <c r="DJM235" s="8"/>
      <c r="DJN235" s="8"/>
      <c r="DJO235" s="8"/>
      <c r="DJP235" s="8"/>
      <c r="DJQ235" s="8"/>
      <c r="DJR235" s="8"/>
      <c r="DJS235" s="8"/>
      <c r="DJT235" s="8"/>
      <c r="DJU235" s="8"/>
      <c r="DJV235" s="8"/>
      <c r="DJW235" s="8"/>
      <c r="DJX235" s="8"/>
      <c r="DJY235" s="8"/>
      <c r="DJZ235" s="8"/>
      <c r="DKA235" s="8"/>
      <c r="DKB235" s="8"/>
      <c r="DKC235" s="8"/>
      <c r="DKD235" s="8"/>
      <c r="DKE235" s="8"/>
      <c r="DKF235" s="8"/>
      <c r="DKG235" s="8"/>
      <c r="DKH235" s="8"/>
      <c r="DKI235" s="8"/>
      <c r="DKJ235" s="8"/>
      <c r="DKK235" s="8"/>
      <c r="DKL235" s="8"/>
      <c r="DKM235" s="8"/>
      <c r="DKN235" s="8"/>
      <c r="DKO235" s="8"/>
      <c r="DKP235" s="8"/>
      <c r="DKQ235" s="8"/>
      <c r="DKR235" s="8"/>
      <c r="DKS235" s="8"/>
      <c r="DKT235" s="8"/>
      <c r="DKU235" s="8"/>
      <c r="DKV235" s="8"/>
      <c r="DKW235" s="8"/>
      <c r="DKX235" s="8"/>
      <c r="DKY235" s="8"/>
      <c r="DKZ235" s="8"/>
      <c r="DLA235" s="8"/>
      <c r="DLB235" s="8"/>
      <c r="DLC235" s="8"/>
      <c r="DLD235" s="8"/>
      <c r="DLE235" s="8"/>
      <c r="DLF235" s="8"/>
      <c r="DLG235" s="8"/>
      <c r="DLH235" s="8"/>
      <c r="DLI235" s="8"/>
      <c r="DLJ235" s="8"/>
      <c r="DLK235" s="8"/>
      <c r="DLL235" s="8"/>
      <c r="DLM235" s="8"/>
      <c r="DLN235" s="8"/>
      <c r="DLO235" s="8"/>
      <c r="DLP235" s="8"/>
      <c r="DLQ235" s="8"/>
      <c r="DLR235" s="8"/>
      <c r="DLS235" s="8"/>
      <c r="DLT235" s="8"/>
      <c r="DLU235" s="8"/>
      <c r="DLV235" s="8"/>
      <c r="DLW235" s="8"/>
      <c r="DLX235" s="8"/>
      <c r="DLY235" s="8"/>
      <c r="DLZ235" s="8"/>
      <c r="DMA235" s="8"/>
      <c r="DMB235" s="8"/>
      <c r="DMC235" s="8"/>
      <c r="DMD235" s="8"/>
      <c r="DME235" s="8"/>
      <c r="DMF235" s="8"/>
      <c r="DMG235" s="8"/>
      <c r="DMH235" s="8"/>
      <c r="DMI235" s="8"/>
      <c r="DMJ235" s="8"/>
      <c r="DMK235" s="8"/>
      <c r="DML235" s="8"/>
      <c r="DMM235" s="8"/>
      <c r="DMN235" s="8"/>
      <c r="DMO235" s="8"/>
      <c r="DMP235" s="8"/>
      <c r="DMQ235" s="8"/>
      <c r="DMR235" s="8"/>
      <c r="DMS235" s="8"/>
      <c r="DMT235" s="8"/>
      <c r="DMU235" s="8"/>
      <c r="DMV235" s="8"/>
      <c r="DMW235" s="8"/>
      <c r="DMX235" s="8"/>
      <c r="DMY235" s="8"/>
      <c r="DMZ235" s="8"/>
      <c r="DNA235" s="8"/>
      <c r="DNB235" s="8"/>
      <c r="DNC235" s="8"/>
      <c r="DND235" s="8"/>
      <c r="DNE235" s="8"/>
      <c r="DNF235" s="8"/>
      <c r="DNG235" s="8"/>
      <c r="DNH235" s="8"/>
      <c r="DNI235" s="8"/>
      <c r="DNJ235" s="8"/>
      <c r="DNK235" s="8"/>
      <c r="DNL235" s="8"/>
      <c r="DNM235" s="8"/>
      <c r="DNN235" s="8"/>
      <c r="DNO235" s="8"/>
      <c r="DNP235" s="8"/>
      <c r="DNQ235" s="8"/>
      <c r="DNR235" s="8"/>
      <c r="DNS235" s="8"/>
      <c r="DNT235" s="8"/>
      <c r="DNU235" s="8"/>
      <c r="DNV235" s="8"/>
      <c r="DNW235" s="8"/>
      <c r="DNX235" s="8"/>
      <c r="DNY235" s="8"/>
      <c r="DNZ235" s="8"/>
      <c r="DOA235" s="8"/>
      <c r="DOB235" s="8"/>
      <c r="DOC235" s="8"/>
      <c r="DOD235" s="8"/>
      <c r="DOE235" s="8"/>
      <c r="DOF235" s="8"/>
      <c r="DOG235" s="8"/>
      <c r="DOH235" s="8"/>
      <c r="DOI235" s="8"/>
      <c r="DOJ235" s="8"/>
      <c r="DOK235" s="8"/>
      <c r="DOL235" s="8"/>
      <c r="DOM235" s="8"/>
      <c r="DON235" s="8"/>
      <c r="DOO235" s="8"/>
      <c r="DOP235" s="8"/>
      <c r="DOQ235" s="8"/>
      <c r="DOR235" s="8"/>
      <c r="DOS235" s="8"/>
      <c r="DOT235" s="8"/>
      <c r="DOU235" s="8"/>
      <c r="DOV235" s="8"/>
      <c r="DOW235" s="8"/>
      <c r="DOX235" s="8"/>
      <c r="DOY235" s="8"/>
      <c r="DOZ235" s="8"/>
      <c r="DPA235" s="8"/>
      <c r="DPB235" s="8"/>
      <c r="DPC235" s="8"/>
      <c r="DPD235" s="8"/>
      <c r="DPE235" s="8"/>
      <c r="DPF235" s="8"/>
      <c r="DPG235" s="8"/>
      <c r="DPH235" s="8"/>
      <c r="DPI235" s="8"/>
      <c r="DPJ235" s="8"/>
      <c r="DPK235" s="8"/>
      <c r="DPL235" s="8"/>
      <c r="DPM235" s="8"/>
      <c r="DPN235" s="8"/>
      <c r="DPO235" s="8"/>
      <c r="DPP235" s="8"/>
      <c r="DPQ235" s="8"/>
      <c r="DPR235" s="8"/>
      <c r="DPS235" s="8"/>
      <c r="DPT235" s="8"/>
      <c r="DPU235" s="8"/>
      <c r="DPV235" s="8"/>
      <c r="DPW235" s="8"/>
      <c r="DPX235" s="8"/>
      <c r="DPY235" s="8"/>
      <c r="DPZ235" s="8"/>
      <c r="DQA235" s="8"/>
      <c r="DQB235" s="8"/>
      <c r="DQC235" s="8"/>
      <c r="DQD235" s="8"/>
      <c r="DQE235" s="8"/>
      <c r="DQF235" s="8"/>
      <c r="DQG235" s="8"/>
      <c r="DQH235" s="8"/>
      <c r="DQI235" s="8"/>
      <c r="DQJ235" s="8"/>
      <c r="DQK235" s="8"/>
      <c r="DQL235" s="8"/>
      <c r="DQM235" s="8"/>
      <c r="DQN235" s="8"/>
      <c r="DQO235" s="8"/>
      <c r="DQP235" s="8"/>
      <c r="DQQ235" s="8"/>
      <c r="DQR235" s="8"/>
      <c r="DQS235" s="8"/>
      <c r="DQT235" s="8"/>
      <c r="DQU235" s="8"/>
      <c r="DQV235" s="8"/>
      <c r="DQW235" s="8"/>
      <c r="DQX235" s="8"/>
      <c r="DQY235" s="8"/>
      <c r="DQZ235" s="8"/>
      <c r="DRA235" s="8"/>
      <c r="DRB235" s="8"/>
      <c r="DRC235" s="8"/>
      <c r="DRD235" s="8"/>
      <c r="DRE235" s="8"/>
      <c r="DRF235" s="8"/>
      <c r="DRG235" s="8"/>
      <c r="DRH235" s="8"/>
      <c r="DRI235" s="8"/>
      <c r="DRJ235" s="8"/>
      <c r="DRK235" s="8"/>
      <c r="DRL235" s="8"/>
      <c r="DRM235" s="8"/>
      <c r="DRN235" s="8"/>
      <c r="DRO235" s="8"/>
      <c r="DRP235" s="8"/>
      <c r="DRQ235" s="8"/>
      <c r="DRR235" s="8"/>
      <c r="DRS235" s="8"/>
      <c r="DRT235" s="8"/>
      <c r="DRU235" s="8"/>
      <c r="DRV235" s="8"/>
      <c r="DRW235" s="8"/>
      <c r="DRX235" s="8"/>
      <c r="DRY235" s="8"/>
      <c r="DRZ235" s="8"/>
      <c r="DSA235" s="8"/>
      <c r="DSB235" s="8"/>
      <c r="DSC235" s="8"/>
      <c r="DSD235" s="8"/>
      <c r="DSE235" s="8"/>
      <c r="DSF235" s="8"/>
      <c r="DSG235" s="8"/>
      <c r="DSH235" s="8"/>
      <c r="DSI235" s="8"/>
      <c r="DSJ235" s="8"/>
      <c r="DSK235" s="8"/>
      <c r="DSL235" s="8"/>
      <c r="DSM235" s="8"/>
      <c r="DSN235" s="8"/>
      <c r="DSO235" s="8"/>
      <c r="DSP235" s="8"/>
      <c r="DSQ235" s="8"/>
      <c r="DSR235" s="8"/>
      <c r="DSS235" s="8"/>
      <c r="DST235" s="8"/>
      <c r="DSU235" s="8"/>
      <c r="DSV235" s="8"/>
      <c r="DSW235" s="8"/>
      <c r="DSX235" s="8"/>
      <c r="DSY235" s="8"/>
      <c r="DSZ235" s="8"/>
      <c r="DTA235" s="8"/>
      <c r="DTB235" s="8"/>
      <c r="DTC235" s="8"/>
      <c r="DTD235" s="8"/>
      <c r="DTE235" s="8"/>
      <c r="DTF235" s="8"/>
      <c r="DTG235" s="8"/>
      <c r="DTH235" s="8"/>
      <c r="DTI235" s="8"/>
      <c r="DTJ235" s="8"/>
      <c r="DTK235" s="8"/>
      <c r="DTL235" s="8"/>
      <c r="DTM235" s="8"/>
      <c r="DTN235" s="8"/>
      <c r="DTO235" s="8"/>
      <c r="DTP235" s="8"/>
      <c r="DTQ235" s="8"/>
      <c r="DTR235" s="8"/>
      <c r="DTS235" s="8"/>
      <c r="DTT235" s="8"/>
      <c r="DTU235" s="8"/>
      <c r="DTV235" s="8"/>
      <c r="DTW235" s="8"/>
      <c r="DTX235" s="8"/>
      <c r="DTY235" s="8"/>
      <c r="DTZ235" s="8"/>
      <c r="DUA235" s="8"/>
      <c r="DUB235" s="8"/>
      <c r="DUC235" s="8"/>
      <c r="DUD235" s="8"/>
      <c r="DUE235" s="8"/>
      <c r="DUF235" s="8"/>
      <c r="DUG235" s="8"/>
      <c r="DUH235" s="8"/>
      <c r="DUI235" s="8"/>
      <c r="DUJ235" s="8"/>
      <c r="DUK235" s="8"/>
      <c r="DUL235" s="8"/>
      <c r="DUM235" s="8"/>
      <c r="DUN235" s="8"/>
      <c r="DUO235" s="8"/>
      <c r="DUP235" s="8"/>
      <c r="DUQ235" s="8"/>
      <c r="DUR235" s="8"/>
      <c r="DUS235" s="8"/>
      <c r="DUT235" s="8"/>
      <c r="DUU235" s="8"/>
      <c r="DUV235" s="8"/>
      <c r="DUW235" s="8"/>
      <c r="DUX235" s="8"/>
      <c r="DUY235" s="8"/>
      <c r="DUZ235" s="8"/>
      <c r="DVA235" s="8"/>
      <c r="DVB235" s="8"/>
      <c r="DVC235" s="8"/>
      <c r="DVD235" s="8"/>
      <c r="DVE235" s="8"/>
      <c r="DVF235" s="8"/>
      <c r="DVG235" s="8"/>
      <c r="DVH235" s="8"/>
      <c r="DVI235" s="8"/>
      <c r="DVJ235" s="8"/>
      <c r="DVK235" s="8"/>
      <c r="DVL235" s="8"/>
      <c r="DVM235" s="8"/>
      <c r="DVN235" s="8"/>
      <c r="DVO235" s="8"/>
      <c r="DVP235" s="8"/>
      <c r="DVQ235" s="8"/>
      <c r="DVR235" s="8"/>
      <c r="DVS235" s="8"/>
      <c r="DVT235" s="8"/>
      <c r="DVU235" s="8"/>
      <c r="DVV235" s="8"/>
      <c r="DVW235" s="8"/>
      <c r="DVX235" s="8"/>
      <c r="DVY235" s="8"/>
      <c r="DVZ235" s="8"/>
      <c r="DWA235" s="8"/>
      <c r="DWB235" s="8"/>
      <c r="DWC235" s="8"/>
      <c r="DWD235" s="8"/>
      <c r="DWE235" s="8"/>
      <c r="DWF235" s="8"/>
      <c r="DWG235" s="8"/>
      <c r="DWH235" s="8"/>
      <c r="DWI235" s="8"/>
      <c r="DWJ235" s="8"/>
      <c r="DWK235" s="8"/>
      <c r="DWL235" s="8"/>
      <c r="DWM235" s="8"/>
      <c r="DWN235" s="8"/>
      <c r="DWO235" s="8"/>
      <c r="DWP235" s="8"/>
      <c r="DWQ235" s="8"/>
      <c r="DWR235" s="8"/>
      <c r="DWS235" s="8"/>
      <c r="DWT235" s="8"/>
      <c r="DWU235" s="8"/>
      <c r="DWV235" s="8"/>
      <c r="DWW235" s="8"/>
      <c r="DWX235" s="8"/>
      <c r="DWY235" s="8"/>
      <c r="DWZ235" s="8"/>
      <c r="DXA235" s="8"/>
      <c r="DXB235" s="8"/>
      <c r="DXC235" s="8"/>
      <c r="DXD235" s="8"/>
      <c r="DXE235" s="8"/>
      <c r="DXF235" s="8"/>
      <c r="DXG235" s="8"/>
      <c r="DXH235" s="8"/>
      <c r="DXI235" s="8"/>
      <c r="DXJ235" s="8"/>
      <c r="DXK235" s="8"/>
      <c r="DXL235" s="8"/>
      <c r="DXM235" s="8"/>
      <c r="DXN235" s="8"/>
      <c r="DXO235" s="8"/>
      <c r="DXP235" s="8"/>
      <c r="DXQ235" s="8"/>
      <c r="DXR235" s="8"/>
      <c r="DXS235" s="8"/>
      <c r="DXT235" s="8"/>
      <c r="DXU235" s="8"/>
      <c r="DXV235" s="8"/>
      <c r="DXW235" s="8"/>
      <c r="DXX235" s="8"/>
      <c r="DXY235" s="8"/>
      <c r="DXZ235" s="8"/>
      <c r="DYA235" s="8"/>
      <c r="DYB235" s="8"/>
      <c r="DYC235" s="8"/>
      <c r="DYD235" s="8"/>
      <c r="DYE235" s="8"/>
      <c r="DYF235" s="8"/>
      <c r="DYG235" s="8"/>
      <c r="DYH235" s="8"/>
      <c r="DYI235" s="8"/>
      <c r="DYJ235" s="8"/>
      <c r="DYK235" s="8"/>
      <c r="DYL235" s="8"/>
      <c r="DYM235" s="8"/>
      <c r="DYN235" s="8"/>
      <c r="DYO235" s="8"/>
      <c r="DYP235" s="8"/>
      <c r="DYQ235" s="8"/>
      <c r="DYR235" s="8"/>
      <c r="DYS235" s="8"/>
      <c r="DYT235" s="8"/>
      <c r="DYU235" s="8"/>
      <c r="DYV235" s="8"/>
      <c r="DYW235" s="8"/>
      <c r="DYX235" s="8"/>
      <c r="DYY235" s="8"/>
      <c r="DYZ235" s="8"/>
      <c r="DZA235" s="8"/>
      <c r="DZB235" s="8"/>
      <c r="DZC235" s="8"/>
      <c r="DZD235" s="8"/>
      <c r="DZE235" s="8"/>
      <c r="DZF235" s="8"/>
      <c r="DZG235" s="8"/>
      <c r="DZH235" s="8"/>
      <c r="DZI235" s="8"/>
      <c r="DZJ235" s="8"/>
      <c r="DZK235" s="8"/>
      <c r="DZL235" s="8"/>
      <c r="DZM235" s="8"/>
      <c r="DZN235" s="8"/>
      <c r="DZO235" s="8"/>
      <c r="DZP235" s="8"/>
      <c r="DZQ235" s="8"/>
      <c r="DZR235" s="8"/>
      <c r="DZS235" s="8"/>
      <c r="DZT235" s="8"/>
      <c r="DZU235" s="8"/>
      <c r="DZV235" s="8"/>
      <c r="DZW235" s="8"/>
      <c r="DZX235" s="8"/>
      <c r="DZY235" s="8"/>
      <c r="DZZ235" s="8"/>
      <c r="EAA235" s="8"/>
      <c r="EAB235" s="8"/>
      <c r="EAC235" s="8"/>
      <c r="EAD235" s="8"/>
      <c r="EAE235" s="8"/>
      <c r="EAF235" s="8"/>
      <c r="EAG235" s="8"/>
      <c r="EAH235" s="8"/>
      <c r="EAI235" s="8"/>
      <c r="EAJ235" s="8"/>
      <c r="EAK235" s="8"/>
      <c r="EAL235" s="8"/>
      <c r="EAM235" s="8"/>
      <c r="EAN235" s="8"/>
      <c r="EAO235" s="8"/>
      <c r="EAP235" s="8"/>
      <c r="EAQ235" s="8"/>
      <c r="EAR235" s="8"/>
      <c r="EAS235" s="8"/>
      <c r="EAT235" s="8"/>
      <c r="EAU235" s="8"/>
      <c r="EAV235" s="8"/>
      <c r="EAW235" s="8"/>
      <c r="EAX235" s="8"/>
      <c r="EAY235" s="8"/>
      <c r="EAZ235" s="8"/>
      <c r="EBA235" s="8"/>
      <c r="EBB235" s="8"/>
      <c r="EBC235" s="8"/>
      <c r="EBD235" s="8"/>
      <c r="EBE235" s="8"/>
      <c r="EBF235" s="8"/>
      <c r="EBG235" s="8"/>
      <c r="EBH235" s="8"/>
      <c r="EBI235" s="8"/>
      <c r="EBJ235" s="8"/>
      <c r="EBK235" s="8"/>
      <c r="EBL235" s="8"/>
      <c r="EBM235" s="8"/>
      <c r="EBN235" s="8"/>
      <c r="EBO235" s="8"/>
      <c r="EBP235" s="8"/>
      <c r="EBQ235" s="8"/>
      <c r="EBR235" s="8"/>
      <c r="EBS235" s="8"/>
      <c r="EBT235" s="8"/>
      <c r="EBU235" s="8"/>
      <c r="EBV235" s="8"/>
      <c r="EBW235" s="8"/>
      <c r="EBX235" s="8"/>
      <c r="EBY235" s="8"/>
      <c r="EBZ235" s="8"/>
      <c r="ECA235" s="8"/>
      <c r="ECB235" s="8"/>
      <c r="ECC235" s="8"/>
      <c r="ECD235" s="8"/>
      <c r="ECE235" s="8"/>
      <c r="ECF235" s="8"/>
      <c r="ECG235" s="8"/>
      <c r="ECH235" s="8"/>
      <c r="ECI235" s="8"/>
      <c r="ECJ235" s="8"/>
      <c r="ECK235" s="8"/>
      <c r="ECL235" s="8"/>
      <c r="ECM235" s="8"/>
      <c r="ECN235" s="8"/>
      <c r="ECO235" s="8"/>
      <c r="ECP235" s="8"/>
      <c r="ECQ235" s="8"/>
      <c r="ECR235" s="8"/>
      <c r="ECS235" s="8"/>
      <c r="ECT235" s="8"/>
      <c r="ECU235" s="8"/>
      <c r="ECV235" s="8"/>
      <c r="ECW235" s="8"/>
      <c r="ECX235" s="8"/>
      <c r="ECY235" s="8"/>
      <c r="ECZ235" s="8"/>
      <c r="EDA235" s="8"/>
      <c r="EDB235" s="8"/>
      <c r="EDC235" s="8"/>
      <c r="EDD235" s="8"/>
      <c r="EDE235" s="8"/>
      <c r="EDF235" s="8"/>
      <c r="EDG235" s="8"/>
      <c r="EDH235" s="8"/>
      <c r="EDI235" s="8"/>
      <c r="EDJ235" s="8"/>
      <c r="EDK235" s="8"/>
      <c r="EDL235" s="8"/>
      <c r="EDM235" s="8"/>
      <c r="EDN235" s="8"/>
      <c r="EDO235" s="8"/>
      <c r="EDP235" s="8"/>
      <c r="EDQ235" s="8"/>
      <c r="EDR235" s="8"/>
      <c r="EDS235" s="8"/>
      <c r="EDT235" s="8"/>
      <c r="EDU235" s="8"/>
      <c r="EDV235" s="8"/>
      <c r="EDW235" s="8"/>
      <c r="EDX235" s="8"/>
      <c r="EDY235" s="8"/>
      <c r="EDZ235" s="8"/>
      <c r="EEA235" s="8"/>
      <c r="EEB235" s="8"/>
      <c r="EEC235" s="8"/>
      <c r="EED235" s="8"/>
      <c r="EEE235" s="8"/>
      <c r="EEF235" s="8"/>
      <c r="EEG235" s="8"/>
      <c r="EEH235" s="8"/>
      <c r="EEI235" s="8"/>
      <c r="EEJ235" s="8"/>
      <c r="EEK235" s="8"/>
      <c r="EEL235" s="8"/>
      <c r="EEM235" s="8"/>
      <c r="EEN235" s="8"/>
      <c r="EEO235" s="8"/>
      <c r="EEP235" s="8"/>
      <c r="EEQ235" s="8"/>
      <c r="EER235" s="8"/>
      <c r="EES235" s="8"/>
      <c r="EET235" s="8"/>
      <c r="EEU235" s="8"/>
      <c r="EEV235" s="8"/>
      <c r="EEW235" s="8"/>
      <c r="EEX235" s="8"/>
      <c r="EEY235" s="8"/>
      <c r="EEZ235" s="8"/>
      <c r="EFA235" s="8"/>
      <c r="EFB235" s="8"/>
      <c r="EFC235" s="8"/>
      <c r="EFD235" s="8"/>
      <c r="EFE235" s="8"/>
      <c r="EFF235" s="8"/>
      <c r="EFG235" s="8"/>
      <c r="EFH235" s="8"/>
      <c r="EFI235" s="8"/>
      <c r="EFJ235" s="8"/>
      <c r="EFK235" s="8"/>
      <c r="EFL235" s="8"/>
      <c r="EFM235" s="8"/>
      <c r="EFN235" s="8"/>
      <c r="EFO235" s="8"/>
      <c r="EFP235" s="8"/>
      <c r="EFQ235" s="8"/>
      <c r="EFR235" s="8"/>
      <c r="EFS235" s="8"/>
      <c r="EFT235" s="8"/>
      <c r="EFU235" s="8"/>
      <c r="EFV235" s="8"/>
      <c r="EFW235" s="8"/>
      <c r="EFX235" s="8"/>
      <c r="EFY235" s="8"/>
      <c r="EFZ235" s="8"/>
      <c r="EGA235" s="8"/>
      <c r="EGB235" s="8"/>
      <c r="EGC235" s="8"/>
      <c r="EGD235" s="8"/>
      <c r="EGE235" s="8"/>
      <c r="EGF235" s="8"/>
      <c r="EGG235" s="8"/>
      <c r="EGH235" s="8"/>
      <c r="EGI235" s="8"/>
      <c r="EGJ235" s="8"/>
      <c r="EGK235" s="8"/>
      <c r="EGL235" s="8"/>
      <c r="EGM235" s="8"/>
      <c r="EGN235" s="8"/>
      <c r="EGO235" s="8"/>
      <c r="EGP235" s="8"/>
      <c r="EGQ235" s="8"/>
      <c r="EGR235" s="8"/>
      <c r="EGS235" s="8"/>
      <c r="EGT235" s="8"/>
      <c r="EGU235" s="8"/>
      <c r="EGV235" s="8"/>
      <c r="EGW235" s="8"/>
      <c r="EGX235" s="8"/>
      <c r="EGY235" s="8"/>
      <c r="EGZ235" s="8"/>
      <c r="EHA235" s="8"/>
      <c r="EHB235" s="8"/>
      <c r="EHC235" s="8"/>
      <c r="EHD235" s="8"/>
      <c r="EHE235" s="8"/>
      <c r="EHF235" s="8"/>
      <c r="EHG235" s="8"/>
      <c r="EHH235" s="8"/>
      <c r="EHI235" s="8"/>
      <c r="EHJ235" s="8"/>
      <c r="EHK235" s="8"/>
      <c r="EHL235" s="8"/>
      <c r="EHM235" s="8"/>
      <c r="EHN235" s="8"/>
      <c r="EHO235" s="8"/>
      <c r="EHP235" s="8"/>
      <c r="EHQ235" s="8"/>
      <c r="EHR235" s="8"/>
      <c r="EHS235" s="8"/>
      <c r="EHT235" s="8"/>
      <c r="EHU235" s="8"/>
      <c r="EHV235" s="8"/>
      <c r="EHW235" s="8"/>
      <c r="EHX235" s="8"/>
      <c r="EHY235" s="8"/>
      <c r="EHZ235" s="8"/>
      <c r="EIA235" s="8"/>
      <c r="EIB235" s="8"/>
      <c r="EIC235" s="8"/>
      <c r="EID235" s="8"/>
      <c r="EIE235" s="8"/>
      <c r="EIF235" s="8"/>
      <c r="EIG235" s="8"/>
      <c r="EIH235" s="8"/>
      <c r="EII235" s="8"/>
      <c r="EIJ235" s="8"/>
      <c r="EIK235" s="8"/>
      <c r="EIL235" s="8"/>
      <c r="EIM235" s="8"/>
      <c r="EIN235" s="8"/>
      <c r="EIO235" s="8"/>
      <c r="EIP235" s="8"/>
      <c r="EIQ235" s="8"/>
      <c r="EIR235" s="8"/>
      <c r="EIS235" s="8"/>
      <c r="EIT235" s="8"/>
      <c r="EIU235" s="8"/>
      <c r="EIV235" s="8"/>
      <c r="EIW235" s="8"/>
      <c r="EIX235" s="8"/>
      <c r="EIY235" s="8"/>
      <c r="EIZ235" s="8"/>
      <c r="EJA235" s="8"/>
      <c r="EJB235" s="8"/>
      <c r="EJC235" s="8"/>
      <c r="EJD235" s="8"/>
      <c r="EJE235" s="8"/>
      <c r="EJF235" s="8"/>
      <c r="EJG235" s="8"/>
      <c r="EJH235" s="8"/>
      <c r="EJI235" s="8"/>
      <c r="EJJ235" s="8"/>
      <c r="EJK235" s="8"/>
      <c r="EJL235" s="8"/>
      <c r="EJM235" s="8"/>
      <c r="EJN235" s="8"/>
      <c r="EJO235" s="8"/>
      <c r="EJP235" s="8"/>
      <c r="EJQ235" s="8"/>
      <c r="EJR235" s="8"/>
      <c r="EJS235" s="8"/>
      <c r="EJT235" s="8"/>
      <c r="EJU235" s="8"/>
      <c r="EJV235" s="8"/>
      <c r="EJW235" s="8"/>
      <c r="EJX235" s="8"/>
      <c r="EJY235" s="8"/>
      <c r="EJZ235" s="8"/>
      <c r="EKA235" s="8"/>
      <c r="EKB235" s="8"/>
      <c r="EKC235" s="8"/>
      <c r="EKD235" s="8"/>
      <c r="EKE235" s="8"/>
      <c r="EKF235" s="8"/>
      <c r="EKG235" s="8"/>
      <c r="EKH235" s="8"/>
      <c r="EKI235" s="8"/>
      <c r="EKJ235" s="8"/>
      <c r="EKK235" s="8"/>
      <c r="EKL235" s="8"/>
      <c r="EKM235" s="8"/>
      <c r="EKN235" s="8"/>
      <c r="EKO235" s="8"/>
      <c r="EKP235" s="8"/>
      <c r="EKQ235" s="8"/>
      <c r="EKR235" s="8"/>
      <c r="EKS235" s="8"/>
      <c r="EKT235" s="8"/>
      <c r="EKU235" s="8"/>
      <c r="EKV235" s="8"/>
      <c r="EKW235" s="8"/>
      <c r="EKX235" s="8"/>
      <c r="EKY235" s="8"/>
      <c r="EKZ235" s="8"/>
      <c r="ELA235" s="8"/>
      <c r="ELB235" s="8"/>
      <c r="ELC235" s="8"/>
      <c r="ELD235" s="8"/>
      <c r="ELE235" s="8"/>
      <c r="ELF235" s="8"/>
      <c r="ELG235" s="8"/>
      <c r="ELH235" s="8"/>
      <c r="ELI235" s="8"/>
      <c r="ELJ235" s="8"/>
      <c r="ELK235" s="8"/>
      <c r="ELL235" s="8"/>
      <c r="ELM235" s="8"/>
      <c r="ELN235" s="8"/>
      <c r="ELO235" s="8"/>
      <c r="ELP235" s="8"/>
      <c r="ELQ235" s="8"/>
      <c r="ELR235" s="8"/>
      <c r="ELS235" s="8"/>
      <c r="ELT235" s="8"/>
      <c r="ELU235" s="8"/>
      <c r="ELV235" s="8"/>
      <c r="ELW235" s="8"/>
      <c r="ELX235" s="8"/>
      <c r="ELY235" s="8"/>
      <c r="ELZ235" s="8"/>
      <c r="EMA235" s="8"/>
      <c r="EMB235" s="8"/>
      <c r="EMC235" s="8"/>
      <c r="EMD235" s="8"/>
      <c r="EME235" s="8"/>
      <c r="EMF235" s="8"/>
      <c r="EMG235" s="8"/>
      <c r="EMH235" s="8"/>
      <c r="EMI235" s="8"/>
      <c r="EMJ235" s="8"/>
      <c r="EMK235" s="8"/>
      <c r="EML235" s="8"/>
      <c r="EMM235" s="8"/>
      <c r="EMN235" s="8"/>
      <c r="EMO235" s="8"/>
      <c r="EMP235" s="8"/>
      <c r="EMQ235" s="8"/>
      <c r="EMR235" s="8"/>
      <c r="EMS235" s="8"/>
      <c r="EMT235" s="8"/>
      <c r="EMU235" s="8"/>
      <c r="EMV235" s="8"/>
      <c r="EMW235" s="8"/>
      <c r="EMX235" s="8"/>
      <c r="EMY235" s="8"/>
      <c r="EMZ235" s="8"/>
      <c r="ENA235" s="8"/>
      <c r="ENB235" s="8"/>
      <c r="ENC235" s="8"/>
      <c r="END235" s="8"/>
      <c r="ENE235" s="8"/>
      <c r="ENF235" s="8"/>
      <c r="ENG235" s="8"/>
      <c r="ENH235" s="8"/>
      <c r="ENI235" s="8"/>
      <c r="ENJ235" s="8"/>
      <c r="ENK235" s="8"/>
      <c r="ENL235" s="8"/>
      <c r="ENM235" s="8"/>
      <c r="ENN235" s="8"/>
      <c r="ENO235" s="8"/>
      <c r="ENP235" s="8"/>
      <c r="ENQ235" s="8"/>
      <c r="ENR235" s="8"/>
      <c r="ENS235" s="8"/>
      <c r="ENT235" s="8"/>
      <c r="ENU235" s="8"/>
      <c r="ENV235" s="8"/>
      <c r="ENW235" s="8"/>
      <c r="ENX235" s="8"/>
      <c r="ENY235" s="8"/>
      <c r="ENZ235" s="8"/>
      <c r="EOA235" s="8"/>
      <c r="EOB235" s="8"/>
      <c r="EOC235" s="8"/>
      <c r="EOD235" s="8"/>
      <c r="EOE235" s="8"/>
      <c r="EOF235" s="8"/>
      <c r="EOG235" s="8"/>
      <c r="EOH235" s="8"/>
      <c r="EOI235" s="8"/>
      <c r="EOJ235" s="8"/>
      <c r="EOK235" s="8"/>
      <c r="EOL235" s="8"/>
      <c r="EOM235" s="8"/>
      <c r="EON235" s="8"/>
      <c r="EOO235" s="8"/>
      <c r="EOP235" s="8"/>
      <c r="EOQ235" s="8"/>
      <c r="EOR235" s="8"/>
      <c r="EOS235" s="8"/>
      <c r="EOT235" s="8"/>
      <c r="EOU235" s="8"/>
      <c r="EOV235" s="8"/>
      <c r="EOW235" s="8"/>
      <c r="EOX235" s="8"/>
      <c r="EOY235" s="8"/>
      <c r="EOZ235" s="8"/>
      <c r="EPA235" s="8"/>
      <c r="EPB235" s="8"/>
      <c r="EPC235" s="8"/>
      <c r="EPD235" s="8"/>
      <c r="EPE235" s="8"/>
      <c r="EPF235" s="8"/>
      <c r="EPG235" s="8"/>
      <c r="EPH235" s="8"/>
      <c r="EPI235" s="8"/>
      <c r="EPJ235" s="8"/>
      <c r="EPK235" s="8"/>
      <c r="EPL235" s="8"/>
      <c r="EPM235" s="8"/>
      <c r="EPN235" s="8"/>
      <c r="EPO235" s="8"/>
      <c r="EPP235" s="8"/>
      <c r="EPQ235" s="8"/>
      <c r="EPR235" s="8"/>
      <c r="EPS235" s="8"/>
      <c r="EPT235" s="8"/>
      <c r="EPU235" s="8"/>
      <c r="EPV235" s="8"/>
      <c r="EPW235" s="8"/>
      <c r="EPX235" s="8"/>
      <c r="EPY235" s="8"/>
      <c r="EPZ235" s="8"/>
      <c r="EQA235" s="8"/>
      <c r="EQB235" s="8"/>
      <c r="EQC235" s="8"/>
      <c r="EQD235" s="8"/>
      <c r="EQE235" s="8"/>
      <c r="EQF235" s="8"/>
      <c r="EQG235" s="8"/>
      <c r="EQH235" s="8"/>
      <c r="EQI235" s="8"/>
      <c r="EQJ235" s="8"/>
      <c r="EQK235" s="8"/>
      <c r="EQL235" s="8"/>
      <c r="EQM235" s="8"/>
      <c r="EQN235" s="8"/>
      <c r="EQO235" s="8"/>
      <c r="EQP235" s="8"/>
      <c r="EQQ235" s="8"/>
      <c r="EQR235" s="8"/>
      <c r="EQS235" s="8"/>
      <c r="EQT235" s="8"/>
      <c r="EQU235" s="8"/>
      <c r="EQV235" s="8"/>
      <c r="EQW235" s="8"/>
      <c r="EQX235" s="8"/>
      <c r="EQY235" s="8"/>
      <c r="EQZ235" s="8"/>
      <c r="ERA235" s="8"/>
      <c r="ERB235" s="8"/>
      <c r="ERC235" s="8"/>
      <c r="ERD235" s="8"/>
      <c r="ERE235" s="8"/>
      <c r="ERF235" s="8"/>
      <c r="ERG235" s="8"/>
      <c r="ERH235" s="8"/>
      <c r="ERI235" s="8"/>
      <c r="ERJ235" s="8"/>
      <c r="ERK235" s="8"/>
      <c r="ERL235" s="8"/>
      <c r="ERM235" s="8"/>
      <c r="ERN235" s="8"/>
      <c r="ERO235" s="8"/>
      <c r="ERP235" s="8"/>
      <c r="ERQ235" s="8"/>
      <c r="ERR235" s="8"/>
      <c r="ERS235" s="8"/>
      <c r="ERT235" s="8"/>
      <c r="ERU235" s="8"/>
      <c r="ERV235" s="8"/>
      <c r="ERW235" s="8"/>
      <c r="ERX235" s="8"/>
      <c r="ERY235" s="8"/>
      <c r="ERZ235" s="8"/>
      <c r="ESA235" s="8"/>
      <c r="ESB235" s="8"/>
      <c r="ESC235" s="8"/>
      <c r="ESD235" s="8"/>
      <c r="ESE235" s="8"/>
      <c r="ESF235" s="8"/>
      <c r="ESG235" s="8"/>
      <c r="ESH235" s="8"/>
      <c r="ESI235" s="8"/>
      <c r="ESJ235" s="8"/>
      <c r="ESK235" s="8"/>
      <c r="ESL235" s="8"/>
      <c r="ESM235" s="8"/>
      <c r="ESN235" s="8"/>
      <c r="ESO235" s="8"/>
      <c r="ESP235" s="8"/>
      <c r="ESQ235" s="8"/>
      <c r="ESR235" s="8"/>
      <c r="ESS235" s="8"/>
      <c r="EST235" s="8"/>
      <c r="ESU235" s="8"/>
      <c r="ESV235" s="8"/>
      <c r="ESW235" s="8"/>
      <c r="ESX235" s="8"/>
      <c r="ESY235" s="8"/>
      <c r="ESZ235" s="8"/>
      <c r="ETA235" s="8"/>
      <c r="ETB235" s="8"/>
      <c r="ETC235" s="8"/>
      <c r="ETD235" s="8"/>
      <c r="ETE235" s="8"/>
      <c r="ETF235" s="8"/>
      <c r="ETG235" s="8"/>
      <c r="ETH235" s="8"/>
      <c r="ETI235" s="8"/>
      <c r="ETJ235" s="8"/>
      <c r="ETK235" s="8"/>
      <c r="ETL235" s="8"/>
      <c r="ETM235" s="8"/>
      <c r="ETN235" s="8"/>
      <c r="ETO235" s="8"/>
      <c r="ETP235" s="8"/>
      <c r="ETQ235" s="8"/>
      <c r="ETR235" s="8"/>
      <c r="ETS235" s="8"/>
      <c r="ETT235" s="8"/>
      <c r="ETU235" s="8"/>
      <c r="ETV235" s="8"/>
      <c r="ETW235" s="8"/>
      <c r="ETX235" s="8"/>
      <c r="ETY235" s="8"/>
      <c r="ETZ235" s="8"/>
      <c r="EUA235" s="8"/>
      <c r="EUB235" s="8"/>
      <c r="EUC235" s="8"/>
      <c r="EUD235" s="8"/>
      <c r="EUE235" s="8"/>
      <c r="EUF235" s="8"/>
      <c r="EUG235" s="8"/>
      <c r="EUH235" s="8"/>
      <c r="EUI235" s="8"/>
      <c r="EUJ235" s="8"/>
      <c r="EUK235" s="8"/>
      <c r="EUL235" s="8"/>
      <c r="EUM235" s="8"/>
      <c r="EUN235" s="8"/>
      <c r="EUO235" s="8"/>
      <c r="EUP235" s="8"/>
      <c r="EUQ235" s="8"/>
      <c r="EUR235" s="8"/>
      <c r="EUS235" s="8"/>
      <c r="EUT235" s="8"/>
      <c r="EUU235" s="8"/>
      <c r="EUV235" s="8"/>
      <c r="EUW235" s="8"/>
      <c r="EUX235" s="8"/>
      <c r="EUY235" s="8"/>
      <c r="EUZ235" s="8"/>
      <c r="EVA235" s="8"/>
      <c r="EVB235" s="8"/>
      <c r="EVC235" s="8"/>
      <c r="EVD235" s="8"/>
      <c r="EVE235" s="8"/>
      <c r="EVF235" s="8"/>
      <c r="EVG235" s="8"/>
      <c r="EVH235" s="8"/>
      <c r="EVI235" s="8"/>
      <c r="EVJ235" s="8"/>
      <c r="EVK235" s="8"/>
      <c r="EVL235" s="8"/>
      <c r="EVM235" s="8"/>
      <c r="EVN235" s="8"/>
      <c r="EVO235" s="8"/>
      <c r="EVP235" s="8"/>
      <c r="EVQ235" s="8"/>
      <c r="EVR235" s="8"/>
      <c r="EVS235" s="8"/>
      <c r="EVT235" s="8"/>
      <c r="EVU235" s="8"/>
      <c r="EVV235" s="8"/>
      <c r="EVW235" s="8"/>
      <c r="EVX235" s="8"/>
      <c r="EVY235" s="8"/>
      <c r="EVZ235" s="8"/>
      <c r="EWA235" s="8"/>
      <c r="EWB235" s="8"/>
      <c r="EWC235" s="8"/>
      <c r="EWD235" s="8"/>
      <c r="EWE235" s="8"/>
      <c r="EWF235" s="8"/>
      <c r="EWG235" s="8"/>
      <c r="EWH235" s="8"/>
      <c r="EWI235" s="8"/>
      <c r="EWJ235" s="8"/>
      <c r="EWK235" s="8"/>
      <c r="EWL235" s="8"/>
      <c r="EWM235" s="8"/>
      <c r="EWN235" s="8"/>
      <c r="EWO235" s="8"/>
      <c r="EWP235" s="8"/>
      <c r="EWQ235" s="8"/>
      <c r="EWR235" s="8"/>
      <c r="EWS235" s="8"/>
      <c r="EWT235" s="8"/>
      <c r="EWU235" s="8"/>
      <c r="EWV235" s="8"/>
      <c r="EWW235" s="8"/>
      <c r="EWX235" s="8"/>
      <c r="EWY235" s="8"/>
      <c r="EWZ235" s="8"/>
      <c r="EXA235" s="8"/>
      <c r="EXB235" s="8"/>
      <c r="EXC235" s="8"/>
      <c r="EXD235" s="8"/>
      <c r="EXE235" s="8"/>
      <c r="EXF235" s="8"/>
      <c r="EXG235" s="8"/>
      <c r="EXH235" s="8"/>
      <c r="EXI235" s="8"/>
      <c r="EXJ235" s="8"/>
      <c r="EXK235" s="8"/>
      <c r="EXL235" s="8"/>
      <c r="EXM235" s="8"/>
      <c r="EXN235" s="8"/>
      <c r="EXO235" s="8"/>
      <c r="EXP235" s="8"/>
      <c r="EXQ235" s="8"/>
      <c r="EXR235" s="8"/>
      <c r="EXS235" s="8"/>
      <c r="EXT235" s="8"/>
      <c r="EXU235" s="8"/>
      <c r="EXV235" s="8"/>
      <c r="EXW235" s="8"/>
      <c r="EXX235" s="8"/>
      <c r="EXY235" s="8"/>
      <c r="EXZ235" s="8"/>
      <c r="EYA235" s="8"/>
      <c r="EYB235" s="8"/>
      <c r="EYC235" s="8"/>
      <c r="EYD235" s="8"/>
      <c r="EYE235" s="8"/>
      <c r="EYF235" s="8"/>
      <c r="EYG235" s="8"/>
      <c r="EYH235" s="8"/>
      <c r="EYI235" s="8"/>
      <c r="EYJ235" s="8"/>
      <c r="EYK235" s="8"/>
      <c r="EYL235" s="8"/>
      <c r="EYM235" s="8"/>
      <c r="EYN235" s="8"/>
      <c r="EYO235" s="8"/>
      <c r="EYP235" s="8"/>
      <c r="EYQ235" s="8"/>
      <c r="EYR235" s="8"/>
      <c r="EYS235" s="8"/>
      <c r="EYT235" s="8"/>
      <c r="EYU235" s="8"/>
      <c r="EYV235" s="8"/>
      <c r="EYW235" s="8"/>
      <c r="EYX235" s="8"/>
      <c r="EYY235" s="8"/>
      <c r="EYZ235" s="8"/>
      <c r="EZA235" s="8"/>
      <c r="EZB235" s="8"/>
      <c r="EZC235" s="8"/>
      <c r="EZD235" s="8"/>
      <c r="EZE235" s="8"/>
      <c r="EZF235" s="8"/>
      <c r="EZG235" s="8"/>
      <c r="EZH235" s="8"/>
      <c r="EZI235" s="8"/>
      <c r="EZJ235" s="8"/>
      <c r="EZK235" s="8"/>
      <c r="EZL235" s="8"/>
      <c r="EZM235" s="8"/>
      <c r="EZN235" s="8"/>
      <c r="EZO235" s="8"/>
      <c r="EZP235" s="8"/>
      <c r="EZQ235" s="8"/>
      <c r="EZR235" s="8"/>
      <c r="EZS235" s="8"/>
      <c r="EZT235" s="8"/>
      <c r="EZU235" s="8"/>
      <c r="EZV235" s="8"/>
      <c r="EZW235" s="8"/>
      <c r="EZX235" s="8"/>
      <c r="EZY235" s="8"/>
      <c r="EZZ235" s="8"/>
      <c r="FAA235" s="8"/>
      <c r="FAB235" s="8"/>
      <c r="FAC235" s="8"/>
      <c r="FAD235" s="8"/>
      <c r="FAE235" s="8"/>
      <c r="FAF235" s="8"/>
      <c r="FAG235" s="8"/>
      <c r="FAH235" s="8"/>
      <c r="FAI235" s="8"/>
      <c r="FAJ235" s="8"/>
      <c r="FAK235" s="8"/>
      <c r="FAL235" s="8"/>
      <c r="FAM235" s="8"/>
      <c r="FAN235" s="8"/>
      <c r="FAO235" s="8"/>
      <c r="FAP235" s="8"/>
      <c r="FAQ235" s="8"/>
      <c r="FAR235" s="8"/>
      <c r="FAS235" s="8"/>
      <c r="FAT235" s="8"/>
      <c r="FAU235" s="8"/>
      <c r="FAV235" s="8"/>
      <c r="FAW235" s="8"/>
      <c r="FAX235" s="8"/>
      <c r="FAY235" s="8"/>
      <c r="FAZ235" s="8"/>
      <c r="FBA235" s="8"/>
      <c r="FBB235" s="8"/>
      <c r="FBC235" s="8"/>
      <c r="FBD235" s="8"/>
      <c r="FBE235" s="8"/>
      <c r="FBF235" s="8"/>
      <c r="FBG235" s="8"/>
      <c r="FBH235" s="8"/>
      <c r="FBI235" s="8"/>
      <c r="FBJ235" s="8"/>
      <c r="FBK235" s="8"/>
      <c r="FBL235" s="8"/>
      <c r="FBM235" s="8"/>
      <c r="FBN235" s="8"/>
      <c r="FBO235" s="8"/>
      <c r="FBP235" s="8"/>
      <c r="FBQ235" s="8"/>
      <c r="FBR235" s="8"/>
      <c r="FBS235" s="8"/>
      <c r="FBT235" s="8"/>
      <c r="FBU235" s="8"/>
      <c r="FBV235" s="8"/>
      <c r="FBW235" s="8"/>
      <c r="FBX235" s="8"/>
      <c r="FBY235" s="8"/>
      <c r="FBZ235" s="8"/>
      <c r="FCA235" s="8"/>
      <c r="FCB235" s="8"/>
      <c r="FCC235" s="8"/>
      <c r="FCD235" s="8"/>
      <c r="FCE235" s="8"/>
      <c r="FCF235" s="8"/>
      <c r="FCG235" s="8"/>
      <c r="FCH235" s="8"/>
      <c r="FCI235" s="8"/>
      <c r="FCJ235" s="8"/>
      <c r="FCK235" s="8"/>
      <c r="FCL235" s="8"/>
      <c r="FCM235" s="8"/>
      <c r="FCN235" s="8"/>
      <c r="FCO235" s="8"/>
      <c r="FCP235" s="8"/>
      <c r="FCQ235" s="8"/>
      <c r="FCR235" s="8"/>
      <c r="FCS235" s="8"/>
      <c r="FCT235" s="8"/>
      <c r="FCU235" s="8"/>
      <c r="FCV235" s="8"/>
      <c r="FCW235" s="8"/>
      <c r="FCX235" s="8"/>
      <c r="FCY235" s="8"/>
      <c r="FCZ235" s="8"/>
      <c r="FDA235" s="8"/>
      <c r="FDB235" s="8"/>
      <c r="FDC235" s="8"/>
      <c r="FDD235" s="8"/>
      <c r="FDE235" s="8"/>
      <c r="FDF235" s="8"/>
      <c r="FDG235" s="8"/>
      <c r="FDH235" s="8"/>
      <c r="FDI235" s="8"/>
      <c r="FDJ235" s="8"/>
      <c r="FDK235" s="8"/>
      <c r="FDL235" s="8"/>
      <c r="FDM235" s="8"/>
      <c r="FDN235" s="8"/>
      <c r="FDO235" s="8"/>
      <c r="FDP235" s="8"/>
      <c r="FDQ235" s="8"/>
      <c r="FDR235" s="8"/>
      <c r="FDS235" s="8"/>
      <c r="FDT235" s="8"/>
      <c r="FDU235" s="8"/>
      <c r="FDV235" s="8"/>
      <c r="FDW235" s="8"/>
      <c r="FDX235" s="8"/>
      <c r="FDY235" s="8"/>
      <c r="FDZ235" s="8"/>
      <c r="FEA235" s="8"/>
      <c r="FEB235" s="8"/>
      <c r="FEC235" s="8"/>
      <c r="FED235" s="8"/>
      <c r="FEE235" s="8"/>
      <c r="FEF235" s="8"/>
      <c r="FEG235" s="8"/>
      <c r="FEH235" s="8"/>
      <c r="FEI235" s="8"/>
      <c r="FEJ235" s="8"/>
      <c r="FEK235" s="8"/>
      <c r="FEL235" s="8"/>
      <c r="FEM235" s="8"/>
      <c r="FEN235" s="8"/>
      <c r="FEO235" s="8"/>
      <c r="FEP235" s="8"/>
      <c r="FEQ235" s="8"/>
      <c r="FER235" s="8"/>
      <c r="FES235" s="8"/>
      <c r="FET235" s="8"/>
      <c r="FEU235" s="8"/>
      <c r="FEV235" s="8"/>
      <c r="FEW235" s="8"/>
      <c r="FEX235" s="8"/>
      <c r="FEY235" s="8"/>
      <c r="FEZ235" s="8"/>
      <c r="FFA235" s="8"/>
      <c r="FFB235" s="8"/>
      <c r="FFC235" s="8"/>
      <c r="FFD235" s="8"/>
      <c r="FFE235" s="8"/>
      <c r="FFF235" s="8"/>
      <c r="FFG235" s="8"/>
      <c r="FFH235" s="8"/>
      <c r="FFI235" s="8"/>
      <c r="FFJ235" s="8"/>
      <c r="FFK235" s="8"/>
      <c r="FFL235" s="8"/>
      <c r="FFM235" s="8"/>
      <c r="FFN235" s="8"/>
      <c r="FFO235" s="8"/>
      <c r="FFP235" s="8"/>
      <c r="FFQ235" s="8"/>
      <c r="FFR235" s="8"/>
      <c r="FFS235" s="8"/>
      <c r="FFT235" s="8"/>
      <c r="FFU235" s="8"/>
      <c r="FFV235" s="8"/>
      <c r="FFW235" s="8"/>
      <c r="FFX235" s="8"/>
      <c r="FFY235" s="8"/>
      <c r="FFZ235" s="8"/>
      <c r="FGA235" s="8"/>
      <c r="FGB235" s="8"/>
      <c r="FGC235" s="8"/>
      <c r="FGD235" s="8"/>
      <c r="FGE235" s="8"/>
      <c r="FGF235" s="8"/>
      <c r="FGG235" s="8"/>
      <c r="FGH235" s="8"/>
      <c r="FGI235" s="8"/>
      <c r="FGJ235" s="8"/>
      <c r="FGK235" s="8"/>
      <c r="FGL235" s="8"/>
      <c r="FGM235" s="8"/>
      <c r="FGN235" s="8"/>
      <c r="FGO235" s="8"/>
      <c r="FGP235" s="8"/>
      <c r="FGQ235" s="8"/>
      <c r="FGR235" s="8"/>
      <c r="FGS235" s="8"/>
      <c r="FGT235" s="8"/>
      <c r="FGU235" s="8"/>
      <c r="FGV235" s="8"/>
      <c r="FGW235" s="8"/>
      <c r="FGX235" s="8"/>
      <c r="FGY235" s="8"/>
      <c r="FGZ235" s="8"/>
      <c r="FHA235" s="8"/>
      <c r="FHB235" s="8"/>
      <c r="FHC235" s="8"/>
      <c r="FHD235" s="8"/>
      <c r="FHE235" s="8"/>
      <c r="FHF235" s="8"/>
      <c r="FHG235" s="8"/>
      <c r="FHH235" s="8"/>
      <c r="FHI235" s="8"/>
      <c r="FHJ235" s="8"/>
      <c r="FHK235" s="8"/>
      <c r="FHL235" s="8"/>
      <c r="FHM235" s="8"/>
      <c r="FHN235" s="8"/>
      <c r="FHO235" s="8"/>
      <c r="FHP235" s="8"/>
      <c r="FHQ235" s="8"/>
      <c r="FHR235" s="8"/>
      <c r="FHS235" s="8"/>
      <c r="FHT235" s="8"/>
      <c r="FHU235" s="8"/>
      <c r="FHV235" s="8"/>
      <c r="FHW235" s="8"/>
      <c r="FHX235" s="8"/>
      <c r="FHY235" s="8"/>
      <c r="FHZ235" s="8"/>
      <c r="FIA235" s="8"/>
      <c r="FIB235" s="8"/>
      <c r="FIC235" s="8"/>
      <c r="FID235" s="8"/>
      <c r="FIE235" s="8"/>
      <c r="FIF235" s="8"/>
      <c r="FIG235" s="8"/>
      <c r="FIH235" s="8"/>
      <c r="FII235" s="8"/>
      <c r="FIJ235" s="8"/>
      <c r="FIK235" s="8"/>
      <c r="FIL235" s="8"/>
      <c r="FIM235" s="8"/>
      <c r="FIN235" s="8"/>
      <c r="FIO235" s="8"/>
      <c r="FIP235" s="8"/>
      <c r="FIQ235" s="8"/>
      <c r="FIR235" s="8"/>
      <c r="FIS235" s="8"/>
      <c r="FIT235" s="8"/>
      <c r="FIU235" s="8"/>
      <c r="FIV235" s="8"/>
      <c r="FIW235" s="8"/>
      <c r="FIX235" s="8"/>
      <c r="FIY235" s="8"/>
      <c r="FIZ235" s="8"/>
      <c r="FJA235" s="8"/>
      <c r="FJB235" s="8"/>
      <c r="FJC235" s="8"/>
      <c r="FJD235" s="8"/>
      <c r="FJE235" s="8"/>
      <c r="FJF235" s="8"/>
      <c r="FJG235" s="8"/>
      <c r="FJH235" s="8"/>
      <c r="FJI235" s="8"/>
      <c r="FJJ235" s="8"/>
      <c r="FJK235" s="8"/>
      <c r="FJL235" s="8"/>
      <c r="FJM235" s="8"/>
      <c r="FJN235" s="8"/>
      <c r="FJO235" s="8"/>
      <c r="FJP235" s="8"/>
      <c r="FJQ235" s="8"/>
      <c r="FJR235" s="8"/>
      <c r="FJS235" s="8"/>
      <c r="FJT235" s="8"/>
      <c r="FJU235" s="8"/>
      <c r="FJV235" s="8"/>
      <c r="FJW235" s="8"/>
      <c r="FJX235" s="8"/>
      <c r="FJY235" s="8"/>
      <c r="FJZ235" s="8"/>
      <c r="FKA235" s="8"/>
      <c r="FKB235" s="8"/>
      <c r="FKC235" s="8"/>
      <c r="FKD235" s="8"/>
      <c r="FKE235" s="8"/>
      <c r="FKF235" s="8"/>
      <c r="FKG235" s="8"/>
      <c r="FKH235" s="8"/>
      <c r="FKI235" s="8"/>
      <c r="FKJ235" s="8"/>
      <c r="FKK235" s="8"/>
      <c r="FKL235" s="8"/>
      <c r="FKM235" s="8"/>
      <c r="FKN235" s="8"/>
      <c r="FKO235" s="8"/>
      <c r="FKP235" s="8"/>
      <c r="FKQ235" s="8"/>
      <c r="FKR235" s="8"/>
      <c r="FKS235" s="8"/>
      <c r="FKT235" s="8"/>
      <c r="FKU235" s="8"/>
      <c r="FKV235" s="8"/>
      <c r="FKW235" s="8"/>
      <c r="FKX235" s="8"/>
      <c r="FKY235" s="8"/>
      <c r="FKZ235" s="8"/>
      <c r="FLA235" s="8"/>
      <c r="FLB235" s="8"/>
      <c r="FLC235" s="8"/>
      <c r="FLD235" s="8"/>
      <c r="FLE235" s="8"/>
      <c r="FLF235" s="8"/>
      <c r="FLG235" s="8"/>
      <c r="FLH235" s="8"/>
      <c r="FLI235" s="8"/>
      <c r="FLJ235" s="8"/>
      <c r="FLK235" s="8"/>
      <c r="FLL235" s="8"/>
      <c r="FLM235" s="8"/>
      <c r="FLN235" s="8"/>
      <c r="FLO235" s="8"/>
      <c r="FLP235" s="8"/>
      <c r="FLQ235" s="8"/>
      <c r="FLR235" s="8"/>
      <c r="FLS235" s="8"/>
      <c r="FLT235" s="8"/>
      <c r="FLU235" s="8"/>
      <c r="FLV235" s="8"/>
      <c r="FLW235" s="8"/>
      <c r="FLX235" s="8"/>
      <c r="FLY235" s="8"/>
      <c r="FLZ235" s="8"/>
      <c r="FMA235" s="8"/>
      <c r="FMB235" s="8"/>
      <c r="FMC235" s="8"/>
      <c r="FMD235" s="8"/>
      <c r="FME235" s="8"/>
      <c r="FMF235" s="8"/>
      <c r="FMG235" s="8"/>
      <c r="FMH235" s="8"/>
      <c r="FMI235" s="8"/>
      <c r="FMJ235" s="8"/>
      <c r="FMK235" s="8"/>
      <c r="FML235" s="8"/>
      <c r="FMM235" s="8"/>
      <c r="FMN235" s="8"/>
      <c r="FMO235" s="8"/>
      <c r="FMP235" s="8"/>
      <c r="FMQ235" s="8"/>
      <c r="FMR235" s="8"/>
      <c r="FMS235" s="8"/>
      <c r="FMT235" s="8"/>
      <c r="FMU235" s="8"/>
      <c r="FMV235" s="8"/>
      <c r="FMW235" s="8"/>
      <c r="FMX235" s="8"/>
      <c r="FMY235" s="8"/>
      <c r="FMZ235" s="8"/>
      <c r="FNA235" s="8"/>
      <c r="FNB235" s="8"/>
      <c r="FNC235" s="8"/>
      <c r="FND235" s="8"/>
      <c r="FNE235" s="8"/>
      <c r="FNF235" s="8"/>
      <c r="FNG235" s="8"/>
      <c r="FNH235" s="8"/>
      <c r="FNI235" s="8"/>
      <c r="FNJ235" s="8"/>
      <c r="FNK235" s="8"/>
      <c r="FNL235" s="8"/>
      <c r="FNM235" s="8"/>
      <c r="FNN235" s="8"/>
      <c r="FNO235" s="8"/>
      <c r="FNP235" s="8"/>
      <c r="FNQ235" s="8"/>
      <c r="FNR235" s="8"/>
      <c r="FNS235" s="8"/>
      <c r="FNT235" s="8"/>
      <c r="FNU235" s="8"/>
      <c r="FNV235" s="8"/>
      <c r="FNW235" s="8"/>
      <c r="FNX235" s="8"/>
      <c r="FNY235" s="8"/>
      <c r="FNZ235" s="8"/>
      <c r="FOA235" s="8"/>
      <c r="FOB235" s="8"/>
      <c r="FOC235" s="8"/>
      <c r="FOD235" s="8"/>
      <c r="FOE235" s="8"/>
      <c r="FOF235" s="8"/>
      <c r="FOG235" s="8"/>
      <c r="FOH235" s="8"/>
      <c r="FOI235" s="8"/>
      <c r="FOJ235" s="8"/>
      <c r="FOK235" s="8"/>
      <c r="FOL235" s="8"/>
      <c r="FOM235" s="8"/>
      <c r="FON235" s="8"/>
      <c r="FOO235" s="8"/>
      <c r="FOP235" s="8"/>
      <c r="FOQ235" s="8"/>
      <c r="FOR235" s="8"/>
      <c r="FOS235" s="8"/>
      <c r="FOT235" s="8"/>
      <c r="FOU235" s="8"/>
      <c r="FOV235" s="8"/>
      <c r="FOW235" s="8"/>
      <c r="FOX235" s="8"/>
      <c r="FOY235" s="8"/>
      <c r="FOZ235" s="8"/>
      <c r="FPA235" s="8"/>
      <c r="FPB235" s="8"/>
      <c r="FPC235" s="8"/>
      <c r="FPD235" s="8"/>
      <c r="FPE235" s="8"/>
      <c r="FPF235" s="8"/>
      <c r="FPG235" s="8"/>
      <c r="FPH235" s="8"/>
      <c r="FPI235" s="8"/>
      <c r="FPJ235" s="8"/>
      <c r="FPK235" s="8"/>
      <c r="FPL235" s="8"/>
      <c r="FPM235" s="8"/>
      <c r="FPN235" s="8"/>
      <c r="FPO235" s="8"/>
      <c r="FPP235" s="8"/>
      <c r="FPQ235" s="8"/>
      <c r="FPR235" s="8"/>
      <c r="FPS235" s="8"/>
      <c r="FPT235" s="8"/>
      <c r="FPU235" s="8"/>
      <c r="FPV235" s="8"/>
      <c r="FPW235" s="8"/>
      <c r="FPX235" s="8"/>
      <c r="FPY235" s="8"/>
      <c r="FPZ235" s="8"/>
      <c r="FQA235" s="8"/>
      <c r="FQB235" s="8"/>
      <c r="FQC235" s="8"/>
      <c r="FQD235" s="8"/>
      <c r="FQE235" s="8"/>
      <c r="FQF235" s="8"/>
      <c r="FQG235" s="8"/>
      <c r="FQH235" s="8"/>
      <c r="FQI235" s="8"/>
      <c r="FQJ235" s="8"/>
      <c r="FQK235" s="8"/>
      <c r="FQL235" s="8"/>
      <c r="FQM235" s="8"/>
      <c r="FQN235" s="8"/>
      <c r="FQO235" s="8"/>
      <c r="FQP235" s="8"/>
      <c r="FQQ235" s="8"/>
      <c r="FQR235" s="8"/>
      <c r="FQS235" s="8"/>
      <c r="FQT235" s="8"/>
      <c r="FQU235" s="8"/>
      <c r="FQV235" s="8"/>
      <c r="FQW235" s="8"/>
      <c r="FQX235" s="8"/>
      <c r="FQY235" s="8"/>
      <c r="FQZ235" s="8"/>
      <c r="FRA235" s="8"/>
      <c r="FRB235" s="8"/>
      <c r="FRC235" s="8"/>
      <c r="FRD235" s="8"/>
      <c r="FRE235" s="8"/>
      <c r="FRF235" s="8"/>
      <c r="FRG235" s="8"/>
      <c r="FRH235" s="8"/>
      <c r="FRI235" s="8"/>
      <c r="FRJ235" s="8"/>
      <c r="FRK235" s="8"/>
      <c r="FRL235" s="8"/>
      <c r="FRM235" s="8"/>
      <c r="FRN235" s="8"/>
      <c r="FRO235" s="8"/>
      <c r="FRP235" s="8"/>
      <c r="FRQ235" s="8"/>
      <c r="FRR235" s="8"/>
      <c r="FRS235" s="8"/>
      <c r="FRT235" s="8"/>
      <c r="FRU235" s="8"/>
      <c r="FRV235" s="8"/>
      <c r="FRW235" s="8"/>
      <c r="FRX235" s="8"/>
      <c r="FRY235" s="8"/>
      <c r="FRZ235" s="8"/>
      <c r="FSA235" s="8"/>
      <c r="FSB235" s="8"/>
      <c r="FSC235" s="8"/>
      <c r="FSD235" s="8"/>
      <c r="FSE235" s="8"/>
      <c r="FSF235" s="8"/>
      <c r="FSG235" s="8"/>
      <c r="FSH235" s="8"/>
      <c r="FSI235" s="8"/>
      <c r="FSJ235" s="8"/>
      <c r="FSK235" s="8"/>
      <c r="FSL235" s="8"/>
      <c r="FSM235" s="8"/>
      <c r="FSN235" s="8"/>
      <c r="FSO235" s="8"/>
      <c r="FSP235" s="8"/>
      <c r="FSQ235" s="8"/>
      <c r="FSR235" s="8"/>
      <c r="FSS235" s="8"/>
      <c r="FST235" s="8"/>
      <c r="FSU235" s="8"/>
      <c r="FSV235" s="8"/>
      <c r="FSW235" s="8"/>
      <c r="FSX235" s="8"/>
      <c r="FSY235" s="8"/>
      <c r="FSZ235" s="8"/>
      <c r="FTA235" s="8"/>
      <c r="FTB235" s="8"/>
      <c r="FTC235" s="8"/>
      <c r="FTD235" s="8"/>
      <c r="FTE235" s="8"/>
      <c r="FTF235" s="8"/>
      <c r="FTG235" s="8"/>
      <c r="FTH235" s="8"/>
      <c r="FTI235" s="8"/>
      <c r="FTJ235" s="8"/>
      <c r="FTK235" s="8"/>
      <c r="FTL235" s="8"/>
      <c r="FTM235" s="8"/>
      <c r="FTN235" s="8"/>
      <c r="FTO235" s="8"/>
      <c r="FTP235" s="8"/>
      <c r="FTQ235" s="8"/>
      <c r="FTR235" s="8"/>
      <c r="FTS235" s="8"/>
      <c r="FTT235" s="8"/>
      <c r="FTU235" s="8"/>
      <c r="FTV235" s="8"/>
      <c r="FTW235" s="8"/>
      <c r="FTX235" s="8"/>
      <c r="FTY235" s="8"/>
      <c r="FTZ235" s="8"/>
      <c r="FUA235" s="8"/>
      <c r="FUB235" s="8"/>
      <c r="FUC235" s="8"/>
      <c r="FUD235" s="8"/>
      <c r="FUE235" s="8"/>
      <c r="FUF235" s="8"/>
      <c r="FUG235" s="8"/>
      <c r="FUH235" s="8"/>
      <c r="FUI235" s="8"/>
      <c r="FUJ235" s="8"/>
      <c r="FUK235" s="8"/>
      <c r="FUL235" s="8"/>
      <c r="FUM235" s="8"/>
      <c r="FUN235" s="8"/>
      <c r="FUO235" s="8"/>
      <c r="FUP235" s="8"/>
      <c r="FUQ235" s="8"/>
      <c r="FUR235" s="8"/>
      <c r="FUS235" s="8"/>
      <c r="FUT235" s="8"/>
      <c r="FUU235" s="8"/>
      <c r="FUV235" s="8"/>
      <c r="FUW235" s="8"/>
      <c r="FUX235" s="8"/>
      <c r="FUY235" s="8"/>
      <c r="FUZ235" s="8"/>
      <c r="FVA235" s="8"/>
      <c r="FVB235" s="8"/>
      <c r="FVC235" s="8"/>
      <c r="FVD235" s="8"/>
      <c r="FVE235" s="8"/>
      <c r="FVF235" s="8"/>
      <c r="FVG235" s="8"/>
      <c r="FVH235" s="8"/>
      <c r="FVI235" s="8"/>
      <c r="FVJ235" s="8"/>
      <c r="FVK235" s="8"/>
      <c r="FVL235" s="8"/>
      <c r="FVM235" s="8"/>
      <c r="FVN235" s="8"/>
      <c r="FVO235" s="8"/>
      <c r="FVP235" s="8"/>
      <c r="FVQ235" s="8"/>
      <c r="FVR235" s="8"/>
      <c r="FVS235" s="8"/>
      <c r="FVT235" s="8"/>
      <c r="FVU235" s="8"/>
      <c r="FVV235" s="8"/>
      <c r="FVW235" s="8"/>
      <c r="FVX235" s="8"/>
      <c r="FVY235" s="8"/>
      <c r="FVZ235" s="8"/>
      <c r="FWA235" s="8"/>
      <c r="FWB235" s="8"/>
      <c r="FWC235" s="8"/>
      <c r="FWD235" s="8"/>
      <c r="FWE235" s="8"/>
      <c r="FWF235" s="8"/>
      <c r="FWG235" s="8"/>
      <c r="FWH235" s="8"/>
      <c r="FWI235" s="8"/>
      <c r="FWJ235" s="8"/>
      <c r="FWK235" s="8"/>
      <c r="FWL235" s="8"/>
      <c r="FWM235" s="8"/>
      <c r="FWN235" s="8"/>
      <c r="FWO235" s="8"/>
      <c r="FWP235" s="8"/>
      <c r="FWQ235" s="8"/>
      <c r="FWR235" s="8"/>
      <c r="FWS235" s="8"/>
      <c r="FWT235" s="8"/>
      <c r="FWU235" s="8"/>
      <c r="FWV235" s="8"/>
      <c r="FWW235" s="8"/>
      <c r="FWX235" s="8"/>
      <c r="FWY235" s="8"/>
      <c r="FWZ235" s="8"/>
      <c r="FXA235" s="8"/>
      <c r="FXB235" s="8"/>
      <c r="FXC235" s="8"/>
      <c r="FXD235" s="8"/>
      <c r="FXE235" s="8"/>
      <c r="FXF235" s="8"/>
      <c r="FXG235" s="8"/>
      <c r="FXH235" s="8"/>
      <c r="FXI235" s="8"/>
      <c r="FXJ235" s="8"/>
      <c r="FXK235" s="8"/>
      <c r="FXL235" s="8"/>
      <c r="FXM235" s="8"/>
      <c r="FXN235" s="8"/>
      <c r="FXO235" s="8"/>
      <c r="FXP235" s="8"/>
      <c r="FXQ235" s="8"/>
      <c r="FXR235" s="8"/>
      <c r="FXS235" s="8"/>
      <c r="FXT235" s="8"/>
      <c r="FXU235" s="8"/>
      <c r="FXV235" s="8"/>
      <c r="FXW235" s="8"/>
      <c r="FXX235" s="8"/>
      <c r="FXY235" s="8"/>
      <c r="FXZ235" s="8"/>
      <c r="FYA235" s="8"/>
      <c r="FYB235" s="8"/>
      <c r="FYC235" s="8"/>
      <c r="FYD235" s="8"/>
      <c r="FYE235" s="8"/>
      <c r="FYF235" s="8"/>
      <c r="FYG235" s="8"/>
      <c r="FYH235" s="8"/>
      <c r="FYI235" s="8"/>
      <c r="FYJ235" s="8"/>
      <c r="FYK235" s="8"/>
      <c r="FYL235" s="8"/>
      <c r="FYM235" s="8"/>
      <c r="FYN235" s="8"/>
      <c r="FYO235" s="8"/>
      <c r="FYP235" s="8"/>
      <c r="FYQ235" s="8"/>
      <c r="FYR235" s="8"/>
      <c r="FYS235" s="8"/>
      <c r="FYT235" s="8"/>
      <c r="FYU235" s="8"/>
      <c r="FYV235" s="8"/>
      <c r="FYW235" s="8"/>
      <c r="FYX235" s="8"/>
      <c r="FYY235" s="8"/>
      <c r="FYZ235" s="8"/>
      <c r="FZA235" s="8"/>
      <c r="FZB235" s="8"/>
      <c r="FZC235" s="8"/>
      <c r="FZD235" s="8"/>
      <c r="FZE235" s="8"/>
      <c r="FZF235" s="8"/>
      <c r="FZG235" s="8"/>
      <c r="FZH235" s="8"/>
      <c r="FZI235" s="8"/>
      <c r="FZJ235" s="8"/>
      <c r="FZK235" s="8"/>
      <c r="FZL235" s="8"/>
      <c r="FZM235" s="8"/>
      <c r="FZN235" s="8"/>
      <c r="FZO235" s="8"/>
      <c r="FZP235" s="8"/>
      <c r="FZQ235" s="8"/>
      <c r="FZR235" s="8"/>
      <c r="FZS235" s="8"/>
      <c r="FZT235" s="8"/>
      <c r="FZU235" s="8"/>
      <c r="FZV235" s="8"/>
      <c r="FZW235" s="8"/>
      <c r="FZX235" s="8"/>
      <c r="FZY235" s="8"/>
      <c r="FZZ235" s="8"/>
      <c r="GAA235" s="8"/>
      <c r="GAB235" s="8"/>
      <c r="GAC235" s="8"/>
      <c r="GAD235" s="8"/>
      <c r="GAE235" s="8"/>
      <c r="GAF235" s="8"/>
      <c r="GAG235" s="8"/>
      <c r="GAH235" s="8"/>
      <c r="GAI235" s="8"/>
      <c r="GAJ235" s="8"/>
      <c r="GAK235" s="8"/>
      <c r="GAL235" s="8"/>
      <c r="GAM235" s="8"/>
      <c r="GAN235" s="8"/>
      <c r="GAO235" s="8"/>
      <c r="GAP235" s="8"/>
      <c r="GAQ235" s="8"/>
      <c r="GAR235" s="8"/>
      <c r="GAS235" s="8"/>
      <c r="GAT235" s="8"/>
      <c r="GAU235" s="8"/>
      <c r="GAV235" s="8"/>
      <c r="GAW235" s="8"/>
      <c r="GAX235" s="8"/>
      <c r="GAY235" s="8"/>
      <c r="GAZ235" s="8"/>
      <c r="GBA235" s="8"/>
      <c r="GBB235" s="8"/>
      <c r="GBC235" s="8"/>
      <c r="GBD235" s="8"/>
      <c r="GBE235" s="8"/>
      <c r="GBF235" s="8"/>
      <c r="GBG235" s="8"/>
      <c r="GBH235" s="8"/>
      <c r="GBI235" s="8"/>
      <c r="GBJ235" s="8"/>
      <c r="GBK235" s="8"/>
      <c r="GBL235" s="8"/>
      <c r="GBM235" s="8"/>
      <c r="GBN235" s="8"/>
      <c r="GBO235" s="8"/>
      <c r="GBP235" s="8"/>
      <c r="GBQ235" s="8"/>
      <c r="GBR235" s="8"/>
      <c r="GBS235" s="8"/>
      <c r="GBT235" s="8"/>
      <c r="GBU235" s="8"/>
      <c r="GBV235" s="8"/>
      <c r="GBW235" s="8"/>
      <c r="GBX235" s="8"/>
      <c r="GBY235" s="8"/>
      <c r="GBZ235" s="8"/>
      <c r="GCA235" s="8"/>
      <c r="GCB235" s="8"/>
      <c r="GCC235" s="8"/>
      <c r="GCD235" s="8"/>
      <c r="GCE235" s="8"/>
      <c r="GCF235" s="8"/>
      <c r="GCG235" s="8"/>
      <c r="GCH235" s="8"/>
      <c r="GCI235" s="8"/>
      <c r="GCJ235" s="8"/>
      <c r="GCK235" s="8"/>
      <c r="GCL235" s="8"/>
      <c r="GCM235" s="8"/>
      <c r="GCN235" s="8"/>
      <c r="GCO235" s="8"/>
      <c r="GCP235" s="8"/>
      <c r="GCQ235" s="8"/>
      <c r="GCR235" s="8"/>
      <c r="GCS235" s="8"/>
      <c r="GCT235" s="8"/>
      <c r="GCU235" s="8"/>
      <c r="GCV235" s="8"/>
      <c r="GCW235" s="8"/>
      <c r="GCX235" s="8"/>
      <c r="GCY235" s="8"/>
      <c r="GCZ235" s="8"/>
      <c r="GDA235" s="8"/>
      <c r="GDB235" s="8"/>
      <c r="GDC235" s="8"/>
      <c r="GDD235" s="8"/>
      <c r="GDE235" s="8"/>
      <c r="GDF235" s="8"/>
      <c r="GDG235" s="8"/>
      <c r="GDH235" s="8"/>
      <c r="GDI235" s="8"/>
      <c r="GDJ235" s="8"/>
      <c r="GDK235" s="8"/>
      <c r="GDL235" s="8"/>
      <c r="GDM235" s="8"/>
      <c r="GDN235" s="8"/>
      <c r="GDO235" s="8"/>
      <c r="GDP235" s="8"/>
      <c r="GDQ235" s="8"/>
      <c r="GDR235" s="8"/>
      <c r="GDS235" s="8"/>
      <c r="GDT235" s="8"/>
      <c r="GDU235" s="8"/>
      <c r="GDV235" s="8"/>
      <c r="GDW235" s="8"/>
      <c r="GDX235" s="8"/>
      <c r="GDY235" s="8"/>
      <c r="GDZ235" s="8"/>
      <c r="GEA235" s="8"/>
      <c r="GEB235" s="8"/>
      <c r="GEC235" s="8"/>
      <c r="GED235" s="8"/>
      <c r="GEE235" s="8"/>
      <c r="GEF235" s="8"/>
      <c r="GEG235" s="8"/>
      <c r="GEH235" s="8"/>
      <c r="GEI235" s="8"/>
      <c r="GEJ235" s="8"/>
      <c r="GEK235" s="8"/>
      <c r="GEL235" s="8"/>
      <c r="GEM235" s="8"/>
      <c r="GEN235" s="8"/>
      <c r="GEO235" s="8"/>
      <c r="GEP235" s="8"/>
      <c r="GEQ235" s="8"/>
      <c r="GER235" s="8"/>
      <c r="GES235" s="8"/>
      <c r="GET235" s="8"/>
      <c r="GEU235" s="8"/>
      <c r="GEV235" s="8"/>
      <c r="GEW235" s="8"/>
      <c r="GEX235" s="8"/>
      <c r="GEY235" s="8"/>
      <c r="GEZ235" s="8"/>
      <c r="GFA235" s="8"/>
      <c r="GFB235" s="8"/>
      <c r="GFC235" s="8"/>
      <c r="GFD235" s="8"/>
      <c r="GFE235" s="8"/>
      <c r="GFF235" s="8"/>
      <c r="GFG235" s="8"/>
      <c r="GFH235" s="8"/>
      <c r="GFI235" s="8"/>
      <c r="GFJ235" s="8"/>
      <c r="GFK235" s="8"/>
      <c r="GFL235" s="8"/>
      <c r="GFM235" s="8"/>
      <c r="GFN235" s="8"/>
      <c r="GFO235" s="8"/>
      <c r="GFP235" s="8"/>
      <c r="GFQ235" s="8"/>
      <c r="GFR235" s="8"/>
      <c r="GFS235" s="8"/>
      <c r="GFT235" s="8"/>
      <c r="GFU235" s="8"/>
      <c r="GFV235" s="8"/>
      <c r="GFW235" s="8"/>
      <c r="GFX235" s="8"/>
      <c r="GFY235" s="8"/>
      <c r="GFZ235" s="8"/>
      <c r="GGA235" s="8"/>
      <c r="GGB235" s="8"/>
      <c r="GGC235" s="8"/>
      <c r="GGD235" s="8"/>
      <c r="GGE235" s="8"/>
      <c r="GGF235" s="8"/>
      <c r="GGG235" s="8"/>
      <c r="GGH235" s="8"/>
      <c r="GGI235" s="8"/>
      <c r="GGJ235" s="8"/>
      <c r="GGK235" s="8"/>
      <c r="GGL235" s="8"/>
      <c r="GGM235" s="8"/>
      <c r="GGN235" s="8"/>
      <c r="GGO235" s="8"/>
      <c r="GGP235" s="8"/>
      <c r="GGQ235" s="8"/>
      <c r="GGR235" s="8"/>
      <c r="GGS235" s="8"/>
      <c r="GGT235" s="8"/>
      <c r="GGU235" s="8"/>
      <c r="GGV235" s="8"/>
      <c r="GGW235" s="8"/>
      <c r="GGX235" s="8"/>
      <c r="GGY235" s="8"/>
      <c r="GGZ235" s="8"/>
      <c r="GHA235" s="8"/>
      <c r="GHB235" s="8"/>
      <c r="GHC235" s="8"/>
      <c r="GHD235" s="8"/>
      <c r="GHE235" s="8"/>
      <c r="GHF235" s="8"/>
      <c r="GHG235" s="8"/>
      <c r="GHH235" s="8"/>
      <c r="GHI235" s="8"/>
      <c r="GHJ235" s="8"/>
      <c r="GHK235" s="8"/>
      <c r="GHL235" s="8"/>
      <c r="GHM235" s="8"/>
      <c r="GHN235" s="8"/>
      <c r="GHO235" s="8"/>
      <c r="GHP235" s="8"/>
      <c r="GHQ235" s="8"/>
      <c r="GHR235" s="8"/>
      <c r="GHS235" s="8"/>
      <c r="GHT235" s="8"/>
      <c r="GHU235" s="8"/>
      <c r="GHV235" s="8"/>
      <c r="GHW235" s="8"/>
      <c r="GHX235" s="8"/>
      <c r="GHY235" s="8"/>
      <c r="GHZ235" s="8"/>
      <c r="GIA235" s="8"/>
      <c r="GIB235" s="8"/>
      <c r="GIC235" s="8"/>
      <c r="GID235" s="8"/>
      <c r="GIE235" s="8"/>
      <c r="GIF235" s="8"/>
      <c r="GIG235" s="8"/>
      <c r="GIH235" s="8"/>
      <c r="GII235" s="8"/>
      <c r="GIJ235" s="8"/>
      <c r="GIK235" s="8"/>
      <c r="GIL235" s="8"/>
      <c r="GIM235" s="8"/>
      <c r="GIN235" s="8"/>
      <c r="GIO235" s="8"/>
      <c r="GIP235" s="8"/>
      <c r="GIQ235" s="8"/>
      <c r="GIR235" s="8"/>
      <c r="GIS235" s="8"/>
      <c r="GIT235" s="8"/>
      <c r="GIU235" s="8"/>
      <c r="GIV235" s="8"/>
      <c r="GIW235" s="8"/>
      <c r="GIX235" s="8"/>
      <c r="GIY235" s="8"/>
      <c r="GIZ235" s="8"/>
      <c r="GJA235" s="8"/>
      <c r="GJB235" s="8"/>
      <c r="GJC235" s="8"/>
      <c r="GJD235" s="8"/>
      <c r="GJE235" s="8"/>
      <c r="GJF235" s="8"/>
      <c r="GJG235" s="8"/>
      <c r="GJH235" s="8"/>
      <c r="GJI235" s="8"/>
      <c r="GJJ235" s="8"/>
      <c r="GJK235" s="8"/>
      <c r="GJL235" s="8"/>
      <c r="GJM235" s="8"/>
      <c r="GJN235" s="8"/>
      <c r="GJO235" s="8"/>
      <c r="GJP235" s="8"/>
      <c r="GJQ235" s="8"/>
      <c r="GJR235" s="8"/>
      <c r="GJS235" s="8"/>
      <c r="GJT235" s="8"/>
      <c r="GJU235" s="8"/>
      <c r="GJV235" s="8"/>
      <c r="GJW235" s="8"/>
      <c r="GJX235" s="8"/>
      <c r="GJY235" s="8"/>
      <c r="GJZ235" s="8"/>
      <c r="GKA235" s="8"/>
      <c r="GKB235" s="8"/>
      <c r="GKC235" s="8"/>
      <c r="GKD235" s="8"/>
      <c r="GKE235" s="8"/>
      <c r="GKF235" s="8"/>
      <c r="GKG235" s="8"/>
      <c r="GKH235" s="8"/>
      <c r="GKI235" s="8"/>
      <c r="GKJ235" s="8"/>
      <c r="GKK235" s="8"/>
      <c r="GKL235" s="8"/>
      <c r="GKM235" s="8"/>
      <c r="GKN235" s="8"/>
      <c r="GKO235" s="8"/>
      <c r="GKP235" s="8"/>
      <c r="GKQ235" s="8"/>
      <c r="GKR235" s="8"/>
      <c r="GKS235" s="8"/>
      <c r="GKT235" s="8"/>
      <c r="GKU235" s="8"/>
      <c r="GKV235" s="8"/>
      <c r="GKW235" s="8"/>
      <c r="GKX235" s="8"/>
      <c r="GKY235" s="8"/>
      <c r="GKZ235" s="8"/>
      <c r="GLA235" s="8"/>
      <c r="GLB235" s="8"/>
      <c r="GLC235" s="8"/>
      <c r="GLD235" s="8"/>
      <c r="GLE235" s="8"/>
      <c r="GLF235" s="8"/>
      <c r="GLG235" s="8"/>
      <c r="GLH235" s="8"/>
      <c r="GLI235" s="8"/>
      <c r="GLJ235" s="8"/>
      <c r="GLK235" s="8"/>
      <c r="GLL235" s="8"/>
      <c r="GLM235" s="8"/>
      <c r="GLN235" s="8"/>
      <c r="GLO235" s="8"/>
      <c r="GLP235" s="8"/>
      <c r="GLQ235" s="8"/>
      <c r="GLR235" s="8"/>
      <c r="GLS235" s="8"/>
      <c r="GLT235" s="8"/>
      <c r="GLU235" s="8"/>
      <c r="GLV235" s="8"/>
      <c r="GLW235" s="8"/>
      <c r="GLX235" s="8"/>
      <c r="GLY235" s="8"/>
      <c r="GLZ235" s="8"/>
      <c r="GMA235" s="8"/>
      <c r="GMB235" s="8"/>
      <c r="GMC235" s="8"/>
      <c r="GMD235" s="8"/>
      <c r="GME235" s="8"/>
      <c r="GMF235" s="8"/>
      <c r="GMG235" s="8"/>
      <c r="GMH235" s="8"/>
      <c r="GMI235" s="8"/>
      <c r="GMJ235" s="8"/>
      <c r="GMK235" s="8"/>
      <c r="GML235" s="8"/>
      <c r="GMM235" s="8"/>
      <c r="GMN235" s="8"/>
      <c r="GMO235" s="8"/>
      <c r="GMP235" s="8"/>
      <c r="GMQ235" s="8"/>
      <c r="GMR235" s="8"/>
      <c r="GMS235" s="8"/>
      <c r="GMT235" s="8"/>
      <c r="GMU235" s="8"/>
      <c r="GMV235" s="8"/>
      <c r="GMW235" s="8"/>
      <c r="GMX235" s="8"/>
      <c r="GMY235" s="8"/>
      <c r="GMZ235" s="8"/>
      <c r="GNA235" s="8"/>
      <c r="GNB235" s="8"/>
      <c r="GNC235" s="8"/>
      <c r="GND235" s="8"/>
      <c r="GNE235" s="8"/>
      <c r="GNF235" s="8"/>
      <c r="GNG235" s="8"/>
      <c r="GNH235" s="8"/>
      <c r="GNI235" s="8"/>
      <c r="GNJ235" s="8"/>
      <c r="GNK235" s="8"/>
      <c r="GNL235" s="8"/>
      <c r="GNM235" s="8"/>
      <c r="GNN235" s="8"/>
      <c r="GNO235" s="8"/>
      <c r="GNP235" s="8"/>
      <c r="GNQ235" s="8"/>
      <c r="GNR235" s="8"/>
      <c r="GNS235" s="8"/>
      <c r="GNT235" s="8"/>
      <c r="GNU235" s="8"/>
      <c r="GNV235" s="8"/>
      <c r="GNW235" s="8"/>
      <c r="GNX235" s="8"/>
      <c r="GNY235" s="8"/>
      <c r="GNZ235" s="8"/>
      <c r="GOA235" s="8"/>
      <c r="GOB235" s="8"/>
      <c r="GOC235" s="8"/>
      <c r="GOD235" s="8"/>
      <c r="GOE235" s="8"/>
      <c r="GOF235" s="8"/>
      <c r="GOG235" s="8"/>
      <c r="GOH235" s="8"/>
      <c r="GOI235" s="8"/>
      <c r="GOJ235" s="8"/>
      <c r="GOK235" s="8"/>
      <c r="GOL235" s="8"/>
      <c r="GOM235" s="8"/>
      <c r="GON235" s="8"/>
      <c r="GOO235" s="8"/>
      <c r="GOP235" s="8"/>
      <c r="GOQ235" s="8"/>
      <c r="GOR235" s="8"/>
      <c r="GOS235" s="8"/>
      <c r="GOT235" s="8"/>
      <c r="GOU235" s="8"/>
      <c r="GOV235" s="8"/>
      <c r="GOW235" s="8"/>
      <c r="GOX235" s="8"/>
      <c r="GOY235" s="8"/>
      <c r="GOZ235" s="8"/>
      <c r="GPA235" s="8"/>
      <c r="GPB235" s="8"/>
      <c r="GPC235" s="8"/>
      <c r="GPD235" s="8"/>
      <c r="GPE235" s="8"/>
      <c r="GPF235" s="8"/>
      <c r="GPG235" s="8"/>
      <c r="GPH235" s="8"/>
      <c r="GPI235" s="8"/>
      <c r="GPJ235" s="8"/>
      <c r="GPK235" s="8"/>
      <c r="GPL235" s="8"/>
      <c r="GPM235" s="8"/>
      <c r="GPN235" s="8"/>
      <c r="GPO235" s="8"/>
      <c r="GPP235" s="8"/>
      <c r="GPQ235" s="8"/>
      <c r="GPR235" s="8"/>
      <c r="GPS235" s="8"/>
      <c r="GPT235" s="8"/>
      <c r="GPU235" s="8"/>
      <c r="GPV235" s="8"/>
      <c r="GPW235" s="8"/>
      <c r="GPX235" s="8"/>
      <c r="GPY235" s="8"/>
      <c r="GPZ235" s="8"/>
      <c r="GQA235" s="8"/>
      <c r="GQB235" s="8"/>
      <c r="GQC235" s="8"/>
      <c r="GQD235" s="8"/>
      <c r="GQE235" s="8"/>
      <c r="GQF235" s="8"/>
      <c r="GQG235" s="8"/>
      <c r="GQH235" s="8"/>
      <c r="GQI235" s="8"/>
      <c r="GQJ235" s="8"/>
      <c r="GQK235" s="8"/>
      <c r="GQL235" s="8"/>
      <c r="GQM235" s="8"/>
      <c r="GQN235" s="8"/>
      <c r="GQO235" s="8"/>
      <c r="GQP235" s="8"/>
      <c r="GQQ235" s="8"/>
      <c r="GQR235" s="8"/>
      <c r="GQS235" s="8"/>
      <c r="GQT235" s="8"/>
      <c r="GQU235" s="8"/>
      <c r="GQV235" s="8"/>
      <c r="GQW235" s="8"/>
      <c r="GQX235" s="8"/>
      <c r="GQY235" s="8"/>
      <c r="GQZ235" s="8"/>
      <c r="GRA235" s="8"/>
      <c r="GRB235" s="8"/>
      <c r="GRC235" s="8"/>
      <c r="GRD235" s="8"/>
      <c r="GRE235" s="8"/>
      <c r="GRF235" s="8"/>
      <c r="GRG235" s="8"/>
      <c r="GRH235" s="8"/>
      <c r="GRI235" s="8"/>
      <c r="GRJ235" s="8"/>
      <c r="GRK235" s="8"/>
      <c r="GRL235" s="8"/>
      <c r="GRM235" s="8"/>
      <c r="GRN235" s="8"/>
      <c r="GRO235" s="8"/>
      <c r="GRP235" s="8"/>
      <c r="GRQ235" s="8"/>
      <c r="GRR235" s="8"/>
      <c r="GRS235" s="8"/>
      <c r="GRT235" s="8"/>
      <c r="GRU235" s="8"/>
      <c r="GRV235" s="8"/>
      <c r="GRW235" s="8"/>
      <c r="GRX235" s="8"/>
      <c r="GRY235" s="8"/>
      <c r="GRZ235" s="8"/>
      <c r="GSA235" s="8"/>
      <c r="GSB235" s="8"/>
      <c r="GSC235" s="8"/>
      <c r="GSD235" s="8"/>
      <c r="GSE235" s="8"/>
      <c r="GSF235" s="8"/>
      <c r="GSG235" s="8"/>
      <c r="GSH235" s="8"/>
      <c r="GSI235" s="8"/>
      <c r="GSJ235" s="8"/>
      <c r="GSK235" s="8"/>
      <c r="GSL235" s="8"/>
      <c r="GSM235" s="8"/>
      <c r="GSN235" s="8"/>
      <c r="GSO235" s="8"/>
      <c r="GSP235" s="8"/>
      <c r="GSQ235" s="8"/>
      <c r="GSR235" s="8"/>
      <c r="GSS235" s="8"/>
      <c r="GST235" s="8"/>
      <c r="GSU235" s="8"/>
      <c r="GSV235" s="8"/>
      <c r="GSW235" s="8"/>
      <c r="GSX235" s="8"/>
      <c r="GSY235" s="8"/>
      <c r="GSZ235" s="8"/>
      <c r="GTA235" s="8"/>
      <c r="GTB235" s="8"/>
      <c r="GTC235" s="8"/>
      <c r="GTD235" s="8"/>
      <c r="GTE235" s="8"/>
      <c r="GTF235" s="8"/>
      <c r="GTG235" s="8"/>
      <c r="GTH235" s="8"/>
      <c r="GTI235" s="8"/>
      <c r="GTJ235" s="8"/>
      <c r="GTK235" s="8"/>
      <c r="GTL235" s="8"/>
      <c r="GTM235" s="8"/>
      <c r="GTN235" s="8"/>
      <c r="GTO235" s="8"/>
      <c r="GTP235" s="8"/>
      <c r="GTQ235" s="8"/>
      <c r="GTR235" s="8"/>
      <c r="GTS235" s="8"/>
      <c r="GTT235" s="8"/>
      <c r="GTU235" s="8"/>
      <c r="GTV235" s="8"/>
      <c r="GTW235" s="8"/>
      <c r="GTX235" s="8"/>
      <c r="GTY235" s="8"/>
      <c r="GTZ235" s="8"/>
      <c r="GUA235" s="8"/>
      <c r="GUB235" s="8"/>
      <c r="GUC235" s="8"/>
      <c r="GUD235" s="8"/>
      <c r="GUE235" s="8"/>
      <c r="GUF235" s="8"/>
      <c r="GUG235" s="8"/>
      <c r="GUH235" s="8"/>
      <c r="GUI235" s="8"/>
      <c r="GUJ235" s="8"/>
      <c r="GUK235" s="8"/>
      <c r="GUL235" s="8"/>
      <c r="GUM235" s="8"/>
      <c r="GUN235" s="8"/>
      <c r="GUO235" s="8"/>
      <c r="GUP235" s="8"/>
      <c r="GUQ235" s="8"/>
      <c r="GUR235" s="8"/>
      <c r="GUS235" s="8"/>
      <c r="GUT235" s="8"/>
      <c r="GUU235" s="8"/>
      <c r="GUV235" s="8"/>
      <c r="GUW235" s="8"/>
      <c r="GUX235" s="8"/>
      <c r="GUY235" s="8"/>
      <c r="GUZ235" s="8"/>
      <c r="GVA235" s="8"/>
      <c r="GVB235" s="8"/>
      <c r="GVC235" s="8"/>
      <c r="GVD235" s="8"/>
      <c r="GVE235" s="8"/>
      <c r="GVF235" s="8"/>
      <c r="GVG235" s="8"/>
      <c r="GVH235" s="8"/>
      <c r="GVI235" s="8"/>
      <c r="GVJ235" s="8"/>
      <c r="GVK235" s="8"/>
      <c r="GVL235" s="8"/>
      <c r="GVM235" s="8"/>
      <c r="GVN235" s="8"/>
      <c r="GVO235" s="8"/>
      <c r="GVP235" s="8"/>
      <c r="GVQ235" s="8"/>
      <c r="GVR235" s="8"/>
      <c r="GVS235" s="8"/>
      <c r="GVT235" s="8"/>
      <c r="GVU235" s="8"/>
      <c r="GVV235" s="8"/>
      <c r="GVW235" s="8"/>
      <c r="GVX235" s="8"/>
      <c r="GVY235" s="8"/>
      <c r="GVZ235" s="8"/>
      <c r="GWA235" s="8"/>
      <c r="GWB235" s="8"/>
      <c r="GWC235" s="8"/>
      <c r="GWD235" s="8"/>
      <c r="GWE235" s="8"/>
      <c r="GWF235" s="8"/>
      <c r="GWG235" s="8"/>
      <c r="GWH235" s="8"/>
      <c r="GWI235" s="8"/>
      <c r="GWJ235" s="8"/>
      <c r="GWK235" s="8"/>
      <c r="GWL235" s="8"/>
      <c r="GWM235" s="8"/>
      <c r="GWN235" s="8"/>
      <c r="GWO235" s="8"/>
      <c r="GWP235" s="8"/>
      <c r="GWQ235" s="8"/>
      <c r="GWR235" s="8"/>
      <c r="GWS235" s="8"/>
      <c r="GWT235" s="8"/>
      <c r="GWU235" s="8"/>
      <c r="GWV235" s="8"/>
      <c r="GWW235" s="8"/>
      <c r="GWX235" s="8"/>
      <c r="GWY235" s="8"/>
      <c r="GWZ235" s="8"/>
      <c r="GXA235" s="8"/>
      <c r="GXB235" s="8"/>
      <c r="GXC235" s="8"/>
      <c r="GXD235" s="8"/>
      <c r="GXE235" s="8"/>
      <c r="GXF235" s="8"/>
      <c r="GXG235" s="8"/>
      <c r="GXH235" s="8"/>
      <c r="GXI235" s="8"/>
      <c r="GXJ235" s="8"/>
      <c r="GXK235" s="8"/>
      <c r="GXL235" s="8"/>
      <c r="GXM235" s="8"/>
      <c r="GXN235" s="8"/>
      <c r="GXO235" s="8"/>
      <c r="GXP235" s="8"/>
      <c r="GXQ235" s="8"/>
      <c r="GXR235" s="8"/>
      <c r="GXS235" s="8"/>
      <c r="GXT235" s="8"/>
      <c r="GXU235" s="8"/>
      <c r="GXV235" s="8"/>
      <c r="GXW235" s="8"/>
      <c r="GXX235" s="8"/>
      <c r="GXY235" s="8"/>
      <c r="GXZ235" s="8"/>
      <c r="GYA235" s="8"/>
      <c r="GYB235" s="8"/>
      <c r="GYC235" s="8"/>
      <c r="GYD235" s="8"/>
      <c r="GYE235" s="8"/>
      <c r="GYF235" s="8"/>
      <c r="GYG235" s="8"/>
      <c r="GYH235" s="8"/>
      <c r="GYI235" s="8"/>
      <c r="GYJ235" s="8"/>
      <c r="GYK235" s="8"/>
      <c r="GYL235" s="8"/>
      <c r="GYM235" s="8"/>
      <c r="GYN235" s="8"/>
      <c r="GYO235" s="8"/>
      <c r="GYP235" s="8"/>
      <c r="GYQ235" s="8"/>
      <c r="GYR235" s="8"/>
      <c r="GYS235" s="8"/>
      <c r="GYT235" s="8"/>
      <c r="GYU235" s="8"/>
      <c r="GYV235" s="8"/>
      <c r="GYW235" s="8"/>
      <c r="GYX235" s="8"/>
      <c r="GYY235" s="8"/>
      <c r="GYZ235" s="8"/>
      <c r="GZA235" s="8"/>
      <c r="GZB235" s="8"/>
      <c r="GZC235" s="8"/>
      <c r="GZD235" s="8"/>
      <c r="GZE235" s="8"/>
      <c r="GZF235" s="8"/>
      <c r="GZG235" s="8"/>
      <c r="GZH235" s="8"/>
      <c r="GZI235" s="8"/>
      <c r="GZJ235" s="8"/>
      <c r="GZK235" s="8"/>
      <c r="GZL235" s="8"/>
      <c r="GZM235" s="8"/>
      <c r="GZN235" s="8"/>
      <c r="GZO235" s="8"/>
      <c r="GZP235" s="8"/>
      <c r="GZQ235" s="8"/>
      <c r="GZR235" s="8"/>
      <c r="GZS235" s="8"/>
      <c r="GZT235" s="8"/>
      <c r="GZU235" s="8"/>
      <c r="GZV235" s="8"/>
      <c r="GZW235" s="8"/>
      <c r="GZX235" s="8"/>
      <c r="GZY235" s="8"/>
      <c r="GZZ235" s="8"/>
      <c r="HAA235" s="8"/>
      <c r="HAB235" s="8"/>
      <c r="HAC235" s="8"/>
      <c r="HAD235" s="8"/>
      <c r="HAE235" s="8"/>
      <c r="HAF235" s="8"/>
      <c r="HAG235" s="8"/>
      <c r="HAH235" s="8"/>
      <c r="HAI235" s="8"/>
      <c r="HAJ235" s="8"/>
      <c r="HAK235" s="8"/>
      <c r="HAL235" s="8"/>
      <c r="HAM235" s="8"/>
      <c r="HAN235" s="8"/>
      <c r="HAO235" s="8"/>
      <c r="HAP235" s="8"/>
      <c r="HAQ235" s="8"/>
      <c r="HAR235" s="8"/>
      <c r="HAS235" s="8"/>
      <c r="HAT235" s="8"/>
      <c r="HAU235" s="8"/>
      <c r="HAV235" s="8"/>
      <c r="HAW235" s="8"/>
      <c r="HAX235" s="8"/>
      <c r="HAY235" s="8"/>
      <c r="HAZ235" s="8"/>
      <c r="HBA235" s="8"/>
      <c r="HBB235" s="8"/>
      <c r="HBC235" s="8"/>
      <c r="HBD235" s="8"/>
      <c r="HBE235" s="8"/>
      <c r="HBF235" s="8"/>
      <c r="HBG235" s="8"/>
      <c r="HBH235" s="8"/>
      <c r="HBI235" s="8"/>
      <c r="HBJ235" s="8"/>
      <c r="HBK235" s="8"/>
      <c r="HBL235" s="8"/>
      <c r="HBM235" s="8"/>
      <c r="HBN235" s="8"/>
      <c r="HBO235" s="8"/>
      <c r="HBP235" s="8"/>
      <c r="HBQ235" s="8"/>
      <c r="HBR235" s="8"/>
      <c r="HBS235" s="8"/>
      <c r="HBT235" s="8"/>
      <c r="HBU235" s="8"/>
      <c r="HBV235" s="8"/>
      <c r="HBW235" s="8"/>
      <c r="HBX235" s="8"/>
      <c r="HBY235" s="8"/>
      <c r="HBZ235" s="8"/>
      <c r="HCA235" s="8"/>
      <c r="HCB235" s="8"/>
      <c r="HCC235" s="8"/>
      <c r="HCD235" s="8"/>
      <c r="HCE235" s="8"/>
      <c r="HCF235" s="8"/>
      <c r="HCG235" s="8"/>
      <c r="HCH235" s="8"/>
      <c r="HCI235" s="8"/>
      <c r="HCJ235" s="8"/>
      <c r="HCK235" s="8"/>
      <c r="HCL235" s="8"/>
      <c r="HCM235" s="8"/>
      <c r="HCN235" s="8"/>
      <c r="HCO235" s="8"/>
      <c r="HCP235" s="8"/>
      <c r="HCQ235" s="8"/>
      <c r="HCR235" s="8"/>
      <c r="HCS235" s="8"/>
      <c r="HCT235" s="8"/>
      <c r="HCU235" s="8"/>
      <c r="HCV235" s="8"/>
      <c r="HCW235" s="8"/>
      <c r="HCX235" s="8"/>
      <c r="HCY235" s="8"/>
      <c r="HCZ235" s="8"/>
      <c r="HDA235" s="8"/>
      <c r="HDB235" s="8"/>
      <c r="HDC235" s="8"/>
      <c r="HDD235" s="8"/>
      <c r="HDE235" s="8"/>
      <c r="HDF235" s="8"/>
      <c r="HDG235" s="8"/>
      <c r="HDH235" s="8"/>
      <c r="HDI235" s="8"/>
      <c r="HDJ235" s="8"/>
      <c r="HDK235" s="8"/>
      <c r="HDL235" s="8"/>
      <c r="HDM235" s="8"/>
      <c r="HDN235" s="8"/>
      <c r="HDO235" s="8"/>
      <c r="HDP235" s="8"/>
      <c r="HDQ235" s="8"/>
      <c r="HDR235" s="8"/>
      <c r="HDS235" s="8"/>
      <c r="HDT235" s="8"/>
      <c r="HDU235" s="8"/>
      <c r="HDV235" s="8"/>
      <c r="HDW235" s="8"/>
      <c r="HDX235" s="8"/>
      <c r="HDY235" s="8"/>
      <c r="HDZ235" s="8"/>
      <c r="HEA235" s="8"/>
      <c r="HEB235" s="8"/>
      <c r="HEC235" s="8"/>
      <c r="HED235" s="8"/>
      <c r="HEE235" s="8"/>
      <c r="HEF235" s="8"/>
      <c r="HEG235" s="8"/>
      <c r="HEH235" s="8"/>
      <c r="HEI235" s="8"/>
      <c r="HEJ235" s="8"/>
      <c r="HEK235" s="8"/>
      <c r="HEL235" s="8"/>
      <c r="HEM235" s="8"/>
      <c r="HEN235" s="8"/>
      <c r="HEO235" s="8"/>
      <c r="HEP235" s="8"/>
      <c r="HEQ235" s="8"/>
      <c r="HER235" s="8"/>
      <c r="HES235" s="8"/>
      <c r="HET235" s="8"/>
      <c r="HEU235" s="8"/>
      <c r="HEV235" s="8"/>
      <c r="HEW235" s="8"/>
      <c r="HEX235" s="8"/>
      <c r="HEY235" s="8"/>
      <c r="HEZ235" s="8"/>
      <c r="HFA235" s="8"/>
      <c r="HFB235" s="8"/>
      <c r="HFC235" s="8"/>
      <c r="HFD235" s="8"/>
      <c r="HFE235" s="8"/>
      <c r="HFF235" s="8"/>
      <c r="HFG235" s="8"/>
      <c r="HFH235" s="8"/>
      <c r="HFI235" s="8"/>
      <c r="HFJ235" s="8"/>
      <c r="HFK235" s="8"/>
      <c r="HFL235" s="8"/>
      <c r="HFM235" s="8"/>
      <c r="HFN235" s="8"/>
      <c r="HFO235" s="8"/>
      <c r="HFP235" s="8"/>
      <c r="HFQ235" s="8"/>
      <c r="HFR235" s="8"/>
      <c r="HFS235" s="8"/>
      <c r="HFT235" s="8"/>
      <c r="HFU235" s="8"/>
      <c r="HFV235" s="8"/>
      <c r="HFW235" s="8"/>
      <c r="HFX235" s="8"/>
      <c r="HFY235" s="8"/>
      <c r="HFZ235" s="8"/>
      <c r="HGA235" s="8"/>
      <c r="HGB235" s="8"/>
      <c r="HGC235" s="8"/>
      <c r="HGD235" s="8"/>
      <c r="HGE235" s="8"/>
      <c r="HGF235" s="8"/>
      <c r="HGG235" s="8"/>
      <c r="HGH235" s="8"/>
      <c r="HGI235" s="8"/>
      <c r="HGJ235" s="8"/>
      <c r="HGK235" s="8"/>
      <c r="HGL235" s="8"/>
      <c r="HGM235" s="8"/>
      <c r="HGN235" s="8"/>
      <c r="HGO235" s="8"/>
      <c r="HGP235" s="8"/>
      <c r="HGQ235" s="8"/>
      <c r="HGR235" s="8"/>
      <c r="HGS235" s="8"/>
      <c r="HGT235" s="8"/>
      <c r="HGU235" s="8"/>
      <c r="HGV235" s="8"/>
      <c r="HGW235" s="8"/>
      <c r="HGX235" s="8"/>
      <c r="HGY235" s="8"/>
      <c r="HGZ235" s="8"/>
      <c r="HHA235" s="8"/>
      <c r="HHB235" s="8"/>
      <c r="HHC235" s="8"/>
      <c r="HHD235" s="8"/>
      <c r="HHE235" s="8"/>
      <c r="HHF235" s="8"/>
      <c r="HHG235" s="8"/>
      <c r="HHH235" s="8"/>
      <c r="HHI235" s="8"/>
      <c r="HHJ235" s="8"/>
      <c r="HHK235" s="8"/>
      <c r="HHL235" s="8"/>
      <c r="HHM235" s="8"/>
      <c r="HHN235" s="8"/>
      <c r="HHO235" s="8"/>
      <c r="HHP235" s="8"/>
      <c r="HHQ235" s="8"/>
      <c r="HHR235" s="8"/>
      <c r="HHS235" s="8"/>
      <c r="HHT235" s="8"/>
      <c r="HHU235" s="8"/>
      <c r="HHV235" s="8"/>
      <c r="HHW235" s="8"/>
      <c r="HHX235" s="8"/>
      <c r="HHY235" s="8"/>
      <c r="HHZ235" s="8"/>
      <c r="HIA235" s="8"/>
      <c r="HIB235" s="8"/>
      <c r="HIC235" s="8"/>
      <c r="HID235" s="8"/>
      <c r="HIE235" s="8"/>
      <c r="HIF235" s="8"/>
      <c r="HIG235" s="8"/>
      <c r="HIH235" s="8"/>
      <c r="HII235" s="8"/>
      <c r="HIJ235" s="8"/>
      <c r="HIK235" s="8"/>
      <c r="HIL235" s="8"/>
      <c r="HIM235" s="8"/>
      <c r="HIN235" s="8"/>
      <c r="HIO235" s="8"/>
      <c r="HIP235" s="8"/>
      <c r="HIQ235" s="8"/>
      <c r="HIR235" s="8"/>
      <c r="HIS235" s="8"/>
      <c r="HIT235" s="8"/>
      <c r="HIU235" s="8"/>
      <c r="HIV235" s="8"/>
      <c r="HIW235" s="8"/>
      <c r="HIX235" s="8"/>
      <c r="HIY235" s="8"/>
      <c r="HIZ235" s="8"/>
      <c r="HJA235" s="8"/>
      <c r="HJB235" s="8"/>
      <c r="HJC235" s="8"/>
      <c r="HJD235" s="8"/>
      <c r="HJE235" s="8"/>
      <c r="HJF235" s="8"/>
      <c r="HJG235" s="8"/>
      <c r="HJH235" s="8"/>
      <c r="HJI235" s="8"/>
      <c r="HJJ235" s="8"/>
      <c r="HJK235" s="8"/>
      <c r="HJL235" s="8"/>
      <c r="HJM235" s="8"/>
      <c r="HJN235" s="8"/>
      <c r="HJO235" s="8"/>
      <c r="HJP235" s="8"/>
      <c r="HJQ235" s="8"/>
      <c r="HJR235" s="8"/>
      <c r="HJS235" s="8"/>
      <c r="HJT235" s="8"/>
      <c r="HJU235" s="8"/>
      <c r="HJV235" s="8"/>
      <c r="HJW235" s="8"/>
      <c r="HJX235" s="8"/>
      <c r="HJY235" s="8"/>
      <c r="HJZ235" s="8"/>
      <c r="HKA235" s="8"/>
      <c r="HKB235" s="8"/>
      <c r="HKC235" s="8"/>
      <c r="HKD235" s="8"/>
      <c r="HKE235" s="8"/>
      <c r="HKF235" s="8"/>
      <c r="HKG235" s="8"/>
      <c r="HKH235" s="8"/>
      <c r="HKI235" s="8"/>
      <c r="HKJ235" s="8"/>
      <c r="HKK235" s="8"/>
      <c r="HKL235" s="8"/>
      <c r="HKM235" s="8"/>
      <c r="HKN235" s="8"/>
      <c r="HKO235" s="8"/>
      <c r="HKP235" s="8"/>
      <c r="HKQ235" s="8"/>
      <c r="HKR235" s="8"/>
      <c r="HKS235" s="8"/>
      <c r="HKT235" s="8"/>
      <c r="HKU235" s="8"/>
      <c r="HKV235" s="8"/>
      <c r="HKW235" s="8"/>
      <c r="HKX235" s="8"/>
      <c r="HKY235" s="8"/>
      <c r="HKZ235" s="8"/>
      <c r="HLA235" s="8"/>
      <c r="HLB235" s="8"/>
      <c r="HLC235" s="8"/>
      <c r="HLD235" s="8"/>
      <c r="HLE235" s="8"/>
      <c r="HLF235" s="8"/>
      <c r="HLG235" s="8"/>
      <c r="HLH235" s="8"/>
      <c r="HLI235" s="8"/>
      <c r="HLJ235" s="8"/>
      <c r="HLK235" s="8"/>
      <c r="HLL235" s="8"/>
      <c r="HLM235" s="8"/>
      <c r="HLN235" s="8"/>
      <c r="HLO235" s="8"/>
      <c r="HLP235" s="8"/>
      <c r="HLQ235" s="8"/>
      <c r="HLR235" s="8"/>
      <c r="HLS235" s="8"/>
      <c r="HLT235" s="8"/>
      <c r="HLU235" s="8"/>
      <c r="HLV235" s="8"/>
      <c r="HLW235" s="8"/>
      <c r="HLX235" s="8"/>
      <c r="HLY235" s="8"/>
      <c r="HLZ235" s="8"/>
      <c r="HMA235" s="8"/>
      <c r="HMB235" s="8"/>
      <c r="HMC235" s="8"/>
      <c r="HMD235" s="8"/>
      <c r="HME235" s="8"/>
      <c r="HMF235" s="8"/>
      <c r="HMG235" s="8"/>
      <c r="HMH235" s="8"/>
      <c r="HMI235" s="8"/>
      <c r="HMJ235" s="8"/>
      <c r="HMK235" s="8"/>
      <c r="HML235" s="8"/>
      <c r="HMM235" s="8"/>
      <c r="HMN235" s="8"/>
      <c r="HMO235" s="8"/>
      <c r="HMP235" s="8"/>
      <c r="HMQ235" s="8"/>
      <c r="HMR235" s="8"/>
      <c r="HMS235" s="8"/>
      <c r="HMT235" s="8"/>
      <c r="HMU235" s="8"/>
      <c r="HMV235" s="8"/>
      <c r="HMW235" s="8"/>
      <c r="HMX235" s="8"/>
      <c r="HMY235" s="8"/>
      <c r="HMZ235" s="8"/>
      <c r="HNA235" s="8"/>
      <c r="HNB235" s="8"/>
      <c r="HNC235" s="8"/>
      <c r="HND235" s="8"/>
      <c r="HNE235" s="8"/>
      <c r="HNF235" s="8"/>
      <c r="HNG235" s="8"/>
      <c r="HNH235" s="8"/>
      <c r="HNI235" s="8"/>
      <c r="HNJ235" s="8"/>
      <c r="HNK235" s="8"/>
      <c r="HNL235" s="8"/>
      <c r="HNM235" s="8"/>
      <c r="HNN235" s="8"/>
      <c r="HNO235" s="8"/>
      <c r="HNP235" s="8"/>
      <c r="HNQ235" s="8"/>
      <c r="HNR235" s="8"/>
      <c r="HNS235" s="8"/>
      <c r="HNT235" s="8"/>
      <c r="HNU235" s="8"/>
      <c r="HNV235" s="8"/>
      <c r="HNW235" s="8"/>
      <c r="HNX235" s="8"/>
      <c r="HNY235" s="8"/>
      <c r="HNZ235" s="8"/>
      <c r="HOA235" s="8"/>
      <c r="HOB235" s="8"/>
      <c r="HOC235" s="8"/>
      <c r="HOD235" s="8"/>
      <c r="HOE235" s="8"/>
      <c r="HOF235" s="8"/>
      <c r="HOG235" s="8"/>
      <c r="HOH235" s="8"/>
      <c r="HOI235" s="8"/>
      <c r="HOJ235" s="8"/>
      <c r="HOK235" s="8"/>
      <c r="HOL235" s="8"/>
      <c r="HOM235" s="8"/>
      <c r="HON235" s="8"/>
      <c r="HOO235" s="8"/>
      <c r="HOP235" s="8"/>
      <c r="HOQ235" s="8"/>
      <c r="HOR235" s="8"/>
      <c r="HOS235" s="8"/>
      <c r="HOT235" s="8"/>
      <c r="HOU235" s="8"/>
      <c r="HOV235" s="8"/>
      <c r="HOW235" s="8"/>
      <c r="HOX235" s="8"/>
      <c r="HOY235" s="8"/>
      <c r="HOZ235" s="8"/>
      <c r="HPA235" s="8"/>
      <c r="HPB235" s="8"/>
      <c r="HPC235" s="8"/>
      <c r="HPD235" s="8"/>
      <c r="HPE235" s="8"/>
      <c r="HPF235" s="8"/>
      <c r="HPG235" s="8"/>
      <c r="HPH235" s="8"/>
      <c r="HPI235" s="8"/>
      <c r="HPJ235" s="8"/>
      <c r="HPK235" s="8"/>
      <c r="HPL235" s="8"/>
      <c r="HPM235" s="8"/>
      <c r="HPN235" s="8"/>
      <c r="HPO235" s="8"/>
      <c r="HPP235" s="8"/>
      <c r="HPQ235" s="8"/>
      <c r="HPR235" s="8"/>
      <c r="HPS235" s="8"/>
      <c r="HPT235" s="8"/>
      <c r="HPU235" s="8"/>
      <c r="HPV235" s="8"/>
      <c r="HPW235" s="8"/>
      <c r="HPX235" s="8"/>
      <c r="HPY235" s="8"/>
      <c r="HPZ235" s="8"/>
      <c r="HQA235" s="8"/>
      <c r="HQB235" s="8"/>
      <c r="HQC235" s="8"/>
      <c r="HQD235" s="8"/>
      <c r="HQE235" s="8"/>
      <c r="HQF235" s="8"/>
      <c r="HQG235" s="8"/>
      <c r="HQH235" s="8"/>
      <c r="HQI235" s="8"/>
      <c r="HQJ235" s="8"/>
      <c r="HQK235" s="8"/>
      <c r="HQL235" s="8"/>
      <c r="HQM235" s="8"/>
      <c r="HQN235" s="8"/>
      <c r="HQO235" s="8"/>
      <c r="HQP235" s="8"/>
      <c r="HQQ235" s="8"/>
      <c r="HQR235" s="8"/>
      <c r="HQS235" s="8"/>
      <c r="HQT235" s="8"/>
      <c r="HQU235" s="8"/>
      <c r="HQV235" s="8"/>
      <c r="HQW235" s="8"/>
      <c r="HQX235" s="8"/>
      <c r="HQY235" s="8"/>
      <c r="HQZ235" s="8"/>
      <c r="HRA235" s="8"/>
      <c r="HRB235" s="8"/>
      <c r="HRC235" s="8"/>
      <c r="HRD235" s="8"/>
      <c r="HRE235" s="8"/>
      <c r="HRF235" s="8"/>
      <c r="HRG235" s="8"/>
      <c r="HRH235" s="8"/>
      <c r="HRI235" s="8"/>
      <c r="HRJ235" s="8"/>
      <c r="HRK235" s="8"/>
      <c r="HRL235" s="8"/>
      <c r="HRM235" s="8"/>
      <c r="HRN235" s="8"/>
      <c r="HRO235" s="8"/>
      <c r="HRP235" s="8"/>
      <c r="HRQ235" s="8"/>
      <c r="HRR235" s="8"/>
      <c r="HRS235" s="8"/>
      <c r="HRT235" s="8"/>
      <c r="HRU235" s="8"/>
      <c r="HRV235" s="8"/>
      <c r="HRW235" s="8"/>
      <c r="HRX235" s="8"/>
      <c r="HRY235" s="8"/>
      <c r="HRZ235" s="8"/>
      <c r="HSA235" s="8"/>
      <c r="HSB235" s="8"/>
      <c r="HSC235" s="8"/>
      <c r="HSD235" s="8"/>
      <c r="HSE235" s="8"/>
      <c r="HSF235" s="8"/>
      <c r="HSG235" s="8"/>
      <c r="HSH235" s="8"/>
      <c r="HSI235" s="8"/>
      <c r="HSJ235" s="8"/>
      <c r="HSK235" s="8"/>
      <c r="HSL235" s="8"/>
      <c r="HSM235" s="8"/>
      <c r="HSN235" s="8"/>
      <c r="HSO235" s="8"/>
      <c r="HSP235" s="8"/>
      <c r="HSQ235" s="8"/>
      <c r="HSR235" s="8"/>
      <c r="HSS235" s="8"/>
      <c r="HST235" s="8"/>
      <c r="HSU235" s="8"/>
      <c r="HSV235" s="8"/>
      <c r="HSW235" s="8"/>
      <c r="HSX235" s="8"/>
      <c r="HSY235" s="8"/>
      <c r="HSZ235" s="8"/>
      <c r="HTA235" s="8"/>
      <c r="HTB235" s="8"/>
      <c r="HTC235" s="8"/>
      <c r="HTD235" s="8"/>
      <c r="HTE235" s="8"/>
      <c r="HTF235" s="8"/>
      <c r="HTG235" s="8"/>
      <c r="HTH235" s="8"/>
      <c r="HTI235" s="8"/>
      <c r="HTJ235" s="8"/>
      <c r="HTK235" s="8"/>
      <c r="HTL235" s="8"/>
      <c r="HTM235" s="8"/>
      <c r="HTN235" s="8"/>
      <c r="HTO235" s="8"/>
      <c r="HTP235" s="8"/>
      <c r="HTQ235" s="8"/>
      <c r="HTR235" s="8"/>
      <c r="HTS235" s="8"/>
      <c r="HTT235" s="8"/>
      <c r="HTU235" s="8"/>
      <c r="HTV235" s="8"/>
      <c r="HTW235" s="8"/>
      <c r="HTX235" s="8"/>
      <c r="HTY235" s="8"/>
      <c r="HTZ235" s="8"/>
      <c r="HUA235" s="8"/>
      <c r="HUB235" s="8"/>
      <c r="HUC235" s="8"/>
      <c r="HUD235" s="8"/>
      <c r="HUE235" s="8"/>
      <c r="HUF235" s="8"/>
      <c r="HUG235" s="8"/>
      <c r="HUH235" s="8"/>
      <c r="HUI235" s="8"/>
      <c r="HUJ235" s="8"/>
      <c r="HUK235" s="8"/>
      <c r="HUL235" s="8"/>
      <c r="HUM235" s="8"/>
      <c r="HUN235" s="8"/>
      <c r="HUO235" s="8"/>
      <c r="HUP235" s="8"/>
      <c r="HUQ235" s="8"/>
      <c r="HUR235" s="8"/>
      <c r="HUS235" s="8"/>
      <c r="HUT235" s="8"/>
      <c r="HUU235" s="8"/>
      <c r="HUV235" s="8"/>
      <c r="HUW235" s="8"/>
      <c r="HUX235" s="8"/>
      <c r="HUY235" s="8"/>
      <c r="HUZ235" s="8"/>
      <c r="HVA235" s="8"/>
      <c r="HVB235" s="8"/>
      <c r="HVC235" s="8"/>
      <c r="HVD235" s="8"/>
      <c r="HVE235" s="8"/>
      <c r="HVF235" s="8"/>
      <c r="HVG235" s="8"/>
      <c r="HVH235" s="8"/>
      <c r="HVI235" s="8"/>
      <c r="HVJ235" s="8"/>
      <c r="HVK235" s="8"/>
      <c r="HVL235" s="8"/>
      <c r="HVM235" s="8"/>
      <c r="HVN235" s="8"/>
      <c r="HVO235" s="8"/>
      <c r="HVP235" s="8"/>
      <c r="HVQ235" s="8"/>
      <c r="HVR235" s="8"/>
      <c r="HVS235" s="8"/>
      <c r="HVT235" s="8"/>
      <c r="HVU235" s="8"/>
      <c r="HVV235" s="8"/>
      <c r="HVW235" s="8"/>
      <c r="HVX235" s="8"/>
      <c r="HVY235" s="8"/>
      <c r="HVZ235" s="8"/>
      <c r="HWA235" s="8"/>
      <c r="HWB235" s="8"/>
      <c r="HWC235" s="8"/>
      <c r="HWD235" s="8"/>
      <c r="HWE235" s="8"/>
      <c r="HWF235" s="8"/>
      <c r="HWG235" s="8"/>
      <c r="HWH235" s="8"/>
      <c r="HWI235" s="8"/>
      <c r="HWJ235" s="8"/>
      <c r="HWK235" s="8"/>
      <c r="HWL235" s="8"/>
      <c r="HWM235" s="8"/>
      <c r="HWN235" s="8"/>
      <c r="HWO235" s="8"/>
      <c r="HWP235" s="8"/>
      <c r="HWQ235" s="8"/>
      <c r="HWR235" s="8"/>
      <c r="HWS235" s="8"/>
      <c r="HWT235" s="8"/>
      <c r="HWU235" s="8"/>
      <c r="HWV235" s="8"/>
      <c r="HWW235" s="8"/>
      <c r="HWX235" s="8"/>
      <c r="HWY235" s="8"/>
      <c r="HWZ235" s="8"/>
      <c r="HXA235" s="8"/>
      <c r="HXB235" s="8"/>
      <c r="HXC235" s="8"/>
      <c r="HXD235" s="8"/>
      <c r="HXE235" s="8"/>
      <c r="HXF235" s="8"/>
      <c r="HXG235" s="8"/>
      <c r="HXH235" s="8"/>
      <c r="HXI235" s="8"/>
      <c r="HXJ235" s="8"/>
      <c r="HXK235" s="8"/>
      <c r="HXL235" s="8"/>
      <c r="HXM235" s="8"/>
      <c r="HXN235" s="8"/>
      <c r="HXO235" s="8"/>
      <c r="HXP235" s="8"/>
      <c r="HXQ235" s="8"/>
      <c r="HXR235" s="8"/>
      <c r="HXS235" s="8"/>
      <c r="HXT235" s="8"/>
      <c r="HXU235" s="8"/>
      <c r="HXV235" s="8"/>
      <c r="HXW235" s="8"/>
      <c r="HXX235" s="8"/>
      <c r="HXY235" s="8"/>
      <c r="HXZ235" s="8"/>
      <c r="HYA235" s="8"/>
      <c r="HYB235" s="8"/>
      <c r="HYC235" s="8"/>
      <c r="HYD235" s="8"/>
      <c r="HYE235" s="8"/>
      <c r="HYF235" s="8"/>
      <c r="HYG235" s="8"/>
      <c r="HYH235" s="8"/>
      <c r="HYI235" s="8"/>
      <c r="HYJ235" s="8"/>
      <c r="HYK235" s="8"/>
      <c r="HYL235" s="8"/>
      <c r="HYM235" s="8"/>
      <c r="HYN235" s="8"/>
      <c r="HYO235" s="8"/>
      <c r="HYP235" s="8"/>
      <c r="HYQ235" s="8"/>
      <c r="HYR235" s="8"/>
      <c r="HYS235" s="8"/>
      <c r="HYT235" s="8"/>
      <c r="HYU235" s="8"/>
      <c r="HYV235" s="8"/>
      <c r="HYW235" s="8"/>
      <c r="HYX235" s="8"/>
      <c r="HYY235" s="8"/>
      <c r="HYZ235" s="8"/>
      <c r="HZA235" s="8"/>
      <c r="HZB235" s="8"/>
      <c r="HZC235" s="8"/>
      <c r="HZD235" s="8"/>
      <c r="HZE235" s="8"/>
      <c r="HZF235" s="8"/>
      <c r="HZG235" s="8"/>
      <c r="HZH235" s="8"/>
      <c r="HZI235" s="8"/>
      <c r="HZJ235" s="8"/>
      <c r="HZK235" s="8"/>
      <c r="HZL235" s="8"/>
      <c r="HZM235" s="8"/>
      <c r="HZN235" s="8"/>
      <c r="HZO235" s="8"/>
      <c r="HZP235" s="8"/>
      <c r="HZQ235" s="8"/>
      <c r="HZR235" s="8"/>
      <c r="HZS235" s="8"/>
      <c r="HZT235" s="8"/>
      <c r="HZU235" s="8"/>
      <c r="HZV235" s="8"/>
      <c r="HZW235" s="8"/>
      <c r="HZX235" s="8"/>
      <c r="HZY235" s="8"/>
      <c r="HZZ235" s="8"/>
      <c r="IAA235" s="8"/>
      <c r="IAB235" s="8"/>
      <c r="IAC235" s="8"/>
      <c r="IAD235" s="8"/>
      <c r="IAE235" s="8"/>
      <c r="IAF235" s="8"/>
      <c r="IAG235" s="8"/>
      <c r="IAH235" s="8"/>
      <c r="IAI235" s="8"/>
      <c r="IAJ235" s="8"/>
      <c r="IAK235" s="8"/>
      <c r="IAL235" s="8"/>
      <c r="IAM235" s="8"/>
      <c r="IAN235" s="8"/>
      <c r="IAO235" s="8"/>
      <c r="IAP235" s="8"/>
      <c r="IAQ235" s="8"/>
      <c r="IAR235" s="8"/>
      <c r="IAS235" s="8"/>
      <c r="IAT235" s="8"/>
      <c r="IAU235" s="8"/>
      <c r="IAV235" s="8"/>
      <c r="IAW235" s="8"/>
      <c r="IAX235" s="8"/>
      <c r="IAY235" s="8"/>
      <c r="IAZ235" s="8"/>
      <c r="IBA235" s="8"/>
      <c r="IBB235" s="8"/>
      <c r="IBC235" s="8"/>
      <c r="IBD235" s="8"/>
      <c r="IBE235" s="8"/>
      <c r="IBF235" s="8"/>
      <c r="IBG235" s="8"/>
      <c r="IBH235" s="8"/>
      <c r="IBI235" s="8"/>
      <c r="IBJ235" s="8"/>
      <c r="IBK235" s="8"/>
      <c r="IBL235" s="8"/>
      <c r="IBM235" s="8"/>
      <c r="IBN235" s="8"/>
      <c r="IBO235" s="8"/>
      <c r="IBP235" s="8"/>
      <c r="IBQ235" s="8"/>
      <c r="IBR235" s="8"/>
      <c r="IBS235" s="8"/>
      <c r="IBT235" s="8"/>
      <c r="IBU235" s="8"/>
      <c r="IBV235" s="8"/>
      <c r="IBW235" s="8"/>
      <c r="IBX235" s="8"/>
      <c r="IBY235" s="8"/>
      <c r="IBZ235" s="8"/>
      <c r="ICA235" s="8"/>
      <c r="ICB235" s="8"/>
      <c r="ICC235" s="8"/>
      <c r="ICD235" s="8"/>
      <c r="ICE235" s="8"/>
      <c r="ICF235" s="8"/>
      <c r="ICG235" s="8"/>
      <c r="ICH235" s="8"/>
      <c r="ICI235" s="8"/>
      <c r="ICJ235" s="8"/>
      <c r="ICK235" s="8"/>
      <c r="ICL235" s="8"/>
      <c r="ICM235" s="8"/>
      <c r="ICN235" s="8"/>
      <c r="ICO235" s="8"/>
      <c r="ICP235" s="8"/>
      <c r="ICQ235" s="8"/>
      <c r="ICR235" s="8"/>
      <c r="ICS235" s="8"/>
      <c r="ICT235" s="8"/>
      <c r="ICU235" s="8"/>
      <c r="ICV235" s="8"/>
      <c r="ICW235" s="8"/>
      <c r="ICX235" s="8"/>
      <c r="ICY235" s="8"/>
      <c r="ICZ235" s="8"/>
      <c r="IDA235" s="8"/>
      <c r="IDB235" s="8"/>
      <c r="IDC235" s="8"/>
      <c r="IDD235" s="8"/>
      <c r="IDE235" s="8"/>
      <c r="IDF235" s="8"/>
      <c r="IDG235" s="8"/>
      <c r="IDH235" s="8"/>
      <c r="IDI235" s="8"/>
      <c r="IDJ235" s="8"/>
      <c r="IDK235" s="8"/>
      <c r="IDL235" s="8"/>
      <c r="IDM235" s="8"/>
      <c r="IDN235" s="8"/>
      <c r="IDO235" s="8"/>
      <c r="IDP235" s="8"/>
      <c r="IDQ235" s="8"/>
      <c r="IDR235" s="8"/>
      <c r="IDS235" s="8"/>
      <c r="IDT235" s="8"/>
      <c r="IDU235" s="8"/>
      <c r="IDV235" s="8"/>
      <c r="IDW235" s="8"/>
      <c r="IDX235" s="8"/>
      <c r="IDY235" s="8"/>
      <c r="IDZ235" s="8"/>
      <c r="IEA235" s="8"/>
      <c r="IEB235" s="8"/>
      <c r="IEC235" s="8"/>
      <c r="IED235" s="8"/>
      <c r="IEE235" s="8"/>
      <c r="IEF235" s="8"/>
      <c r="IEG235" s="8"/>
      <c r="IEH235" s="8"/>
      <c r="IEI235" s="8"/>
      <c r="IEJ235" s="8"/>
      <c r="IEK235" s="8"/>
      <c r="IEL235" s="8"/>
      <c r="IEM235" s="8"/>
      <c r="IEN235" s="8"/>
      <c r="IEO235" s="8"/>
      <c r="IEP235" s="8"/>
      <c r="IEQ235" s="8"/>
      <c r="IER235" s="8"/>
      <c r="IES235" s="8"/>
      <c r="IET235" s="8"/>
      <c r="IEU235" s="8"/>
      <c r="IEV235" s="8"/>
      <c r="IEW235" s="8"/>
      <c r="IEX235" s="8"/>
      <c r="IEY235" s="8"/>
      <c r="IEZ235" s="8"/>
      <c r="IFA235" s="8"/>
      <c r="IFB235" s="8"/>
      <c r="IFC235" s="8"/>
      <c r="IFD235" s="8"/>
      <c r="IFE235" s="8"/>
      <c r="IFF235" s="8"/>
      <c r="IFG235" s="8"/>
      <c r="IFH235" s="8"/>
      <c r="IFI235" s="8"/>
      <c r="IFJ235" s="8"/>
      <c r="IFK235" s="8"/>
      <c r="IFL235" s="8"/>
      <c r="IFM235" s="8"/>
      <c r="IFN235" s="8"/>
      <c r="IFO235" s="8"/>
      <c r="IFP235" s="8"/>
      <c r="IFQ235" s="8"/>
      <c r="IFR235" s="8"/>
      <c r="IFS235" s="8"/>
      <c r="IFT235" s="8"/>
      <c r="IFU235" s="8"/>
      <c r="IFV235" s="8"/>
      <c r="IFW235" s="8"/>
      <c r="IFX235" s="8"/>
      <c r="IFY235" s="8"/>
      <c r="IFZ235" s="8"/>
      <c r="IGA235" s="8"/>
      <c r="IGB235" s="8"/>
      <c r="IGC235" s="8"/>
      <c r="IGD235" s="8"/>
      <c r="IGE235" s="8"/>
      <c r="IGF235" s="8"/>
      <c r="IGG235" s="8"/>
      <c r="IGH235" s="8"/>
      <c r="IGI235" s="8"/>
      <c r="IGJ235" s="8"/>
      <c r="IGK235" s="8"/>
      <c r="IGL235" s="8"/>
      <c r="IGM235" s="8"/>
      <c r="IGN235" s="8"/>
      <c r="IGO235" s="8"/>
      <c r="IGP235" s="8"/>
      <c r="IGQ235" s="8"/>
      <c r="IGR235" s="8"/>
      <c r="IGS235" s="8"/>
      <c r="IGT235" s="8"/>
      <c r="IGU235" s="8"/>
      <c r="IGV235" s="8"/>
      <c r="IGW235" s="8"/>
      <c r="IGX235" s="8"/>
      <c r="IGY235" s="8"/>
      <c r="IGZ235" s="8"/>
      <c r="IHA235" s="8"/>
      <c r="IHB235" s="8"/>
      <c r="IHC235" s="8"/>
      <c r="IHD235" s="8"/>
      <c r="IHE235" s="8"/>
      <c r="IHF235" s="8"/>
      <c r="IHG235" s="8"/>
      <c r="IHH235" s="8"/>
      <c r="IHI235" s="8"/>
      <c r="IHJ235" s="8"/>
      <c r="IHK235" s="8"/>
      <c r="IHL235" s="8"/>
      <c r="IHM235" s="8"/>
      <c r="IHN235" s="8"/>
      <c r="IHO235" s="8"/>
      <c r="IHP235" s="8"/>
      <c r="IHQ235" s="8"/>
      <c r="IHR235" s="8"/>
      <c r="IHS235" s="8"/>
      <c r="IHT235" s="8"/>
      <c r="IHU235" s="8"/>
      <c r="IHV235" s="8"/>
      <c r="IHW235" s="8"/>
      <c r="IHX235" s="8"/>
      <c r="IHY235" s="8"/>
      <c r="IHZ235" s="8"/>
      <c r="IIA235" s="8"/>
      <c r="IIB235" s="8"/>
      <c r="IIC235" s="8"/>
      <c r="IID235" s="8"/>
      <c r="IIE235" s="8"/>
      <c r="IIF235" s="8"/>
      <c r="IIG235" s="8"/>
      <c r="IIH235" s="8"/>
      <c r="III235" s="8"/>
      <c r="IIJ235" s="8"/>
      <c r="IIK235" s="8"/>
      <c r="IIL235" s="8"/>
      <c r="IIM235" s="8"/>
      <c r="IIN235" s="8"/>
      <c r="IIO235" s="8"/>
      <c r="IIP235" s="8"/>
      <c r="IIQ235" s="8"/>
      <c r="IIR235" s="8"/>
      <c r="IIS235" s="8"/>
      <c r="IIT235" s="8"/>
      <c r="IIU235" s="8"/>
      <c r="IIV235" s="8"/>
      <c r="IIW235" s="8"/>
      <c r="IIX235" s="8"/>
      <c r="IIY235" s="8"/>
      <c r="IIZ235" s="8"/>
      <c r="IJA235" s="8"/>
      <c r="IJB235" s="8"/>
      <c r="IJC235" s="8"/>
      <c r="IJD235" s="8"/>
      <c r="IJE235" s="8"/>
      <c r="IJF235" s="8"/>
      <c r="IJG235" s="8"/>
      <c r="IJH235" s="8"/>
      <c r="IJI235" s="8"/>
      <c r="IJJ235" s="8"/>
      <c r="IJK235" s="8"/>
      <c r="IJL235" s="8"/>
      <c r="IJM235" s="8"/>
      <c r="IJN235" s="8"/>
      <c r="IJO235" s="8"/>
      <c r="IJP235" s="8"/>
      <c r="IJQ235" s="8"/>
      <c r="IJR235" s="8"/>
      <c r="IJS235" s="8"/>
      <c r="IJT235" s="8"/>
      <c r="IJU235" s="8"/>
      <c r="IJV235" s="8"/>
      <c r="IJW235" s="8"/>
      <c r="IJX235" s="8"/>
      <c r="IJY235" s="8"/>
      <c r="IJZ235" s="8"/>
      <c r="IKA235" s="8"/>
      <c r="IKB235" s="8"/>
      <c r="IKC235" s="8"/>
      <c r="IKD235" s="8"/>
      <c r="IKE235" s="8"/>
      <c r="IKF235" s="8"/>
      <c r="IKG235" s="8"/>
      <c r="IKH235" s="8"/>
      <c r="IKI235" s="8"/>
      <c r="IKJ235" s="8"/>
      <c r="IKK235" s="8"/>
      <c r="IKL235" s="8"/>
      <c r="IKM235" s="8"/>
      <c r="IKN235" s="8"/>
      <c r="IKO235" s="8"/>
      <c r="IKP235" s="8"/>
      <c r="IKQ235" s="8"/>
      <c r="IKR235" s="8"/>
      <c r="IKS235" s="8"/>
      <c r="IKT235" s="8"/>
      <c r="IKU235" s="8"/>
      <c r="IKV235" s="8"/>
      <c r="IKW235" s="8"/>
      <c r="IKX235" s="8"/>
      <c r="IKY235" s="8"/>
      <c r="IKZ235" s="8"/>
      <c r="ILA235" s="8"/>
      <c r="ILB235" s="8"/>
      <c r="ILC235" s="8"/>
      <c r="ILD235" s="8"/>
      <c r="ILE235" s="8"/>
      <c r="ILF235" s="8"/>
      <c r="ILG235" s="8"/>
      <c r="ILH235" s="8"/>
      <c r="ILI235" s="8"/>
      <c r="ILJ235" s="8"/>
      <c r="ILK235" s="8"/>
      <c r="ILL235" s="8"/>
      <c r="ILM235" s="8"/>
      <c r="ILN235" s="8"/>
      <c r="ILO235" s="8"/>
      <c r="ILP235" s="8"/>
      <c r="ILQ235" s="8"/>
      <c r="ILR235" s="8"/>
      <c r="ILS235" s="8"/>
      <c r="ILT235" s="8"/>
      <c r="ILU235" s="8"/>
      <c r="ILV235" s="8"/>
      <c r="ILW235" s="8"/>
      <c r="ILX235" s="8"/>
      <c r="ILY235" s="8"/>
      <c r="ILZ235" s="8"/>
      <c r="IMA235" s="8"/>
      <c r="IMB235" s="8"/>
      <c r="IMC235" s="8"/>
      <c r="IMD235" s="8"/>
      <c r="IME235" s="8"/>
      <c r="IMF235" s="8"/>
      <c r="IMG235" s="8"/>
      <c r="IMH235" s="8"/>
      <c r="IMI235" s="8"/>
      <c r="IMJ235" s="8"/>
      <c r="IMK235" s="8"/>
      <c r="IML235" s="8"/>
      <c r="IMM235" s="8"/>
      <c r="IMN235" s="8"/>
      <c r="IMO235" s="8"/>
      <c r="IMP235" s="8"/>
      <c r="IMQ235" s="8"/>
      <c r="IMR235" s="8"/>
      <c r="IMS235" s="8"/>
      <c r="IMT235" s="8"/>
      <c r="IMU235" s="8"/>
      <c r="IMV235" s="8"/>
      <c r="IMW235" s="8"/>
      <c r="IMX235" s="8"/>
      <c r="IMY235" s="8"/>
      <c r="IMZ235" s="8"/>
      <c r="INA235" s="8"/>
      <c r="INB235" s="8"/>
      <c r="INC235" s="8"/>
      <c r="IND235" s="8"/>
      <c r="INE235" s="8"/>
      <c r="INF235" s="8"/>
      <c r="ING235" s="8"/>
      <c r="INH235" s="8"/>
      <c r="INI235" s="8"/>
      <c r="INJ235" s="8"/>
      <c r="INK235" s="8"/>
      <c r="INL235" s="8"/>
      <c r="INM235" s="8"/>
      <c r="INN235" s="8"/>
      <c r="INO235" s="8"/>
      <c r="INP235" s="8"/>
      <c r="INQ235" s="8"/>
      <c r="INR235" s="8"/>
      <c r="INS235" s="8"/>
      <c r="INT235" s="8"/>
      <c r="INU235" s="8"/>
      <c r="INV235" s="8"/>
      <c r="INW235" s="8"/>
      <c r="INX235" s="8"/>
      <c r="INY235" s="8"/>
      <c r="INZ235" s="8"/>
      <c r="IOA235" s="8"/>
      <c r="IOB235" s="8"/>
      <c r="IOC235" s="8"/>
      <c r="IOD235" s="8"/>
      <c r="IOE235" s="8"/>
      <c r="IOF235" s="8"/>
      <c r="IOG235" s="8"/>
      <c r="IOH235" s="8"/>
      <c r="IOI235" s="8"/>
      <c r="IOJ235" s="8"/>
      <c r="IOK235" s="8"/>
      <c r="IOL235" s="8"/>
      <c r="IOM235" s="8"/>
      <c r="ION235" s="8"/>
      <c r="IOO235" s="8"/>
      <c r="IOP235" s="8"/>
      <c r="IOQ235" s="8"/>
      <c r="IOR235" s="8"/>
      <c r="IOS235" s="8"/>
      <c r="IOT235" s="8"/>
      <c r="IOU235" s="8"/>
      <c r="IOV235" s="8"/>
      <c r="IOW235" s="8"/>
      <c r="IOX235" s="8"/>
      <c r="IOY235" s="8"/>
      <c r="IOZ235" s="8"/>
      <c r="IPA235" s="8"/>
      <c r="IPB235" s="8"/>
      <c r="IPC235" s="8"/>
      <c r="IPD235" s="8"/>
      <c r="IPE235" s="8"/>
      <c r="IPF235" s="8"/>
      <c r="IPG235" s="8"/>
      <c r="IPH235" s="8"/>
      <c r="IPI235" s="8"/>
      <c r="IPJ235" s="8"/>
      <c r="IPK235" s="8"/>
      <c r="IPL235" s="8"/>
      <c r="IPM235" s="8"/>
      <c r="IPN235" s="8"/>
      <c r="IPO235" s="8"/>
      <c r="IPP235" s="8"/>
      <c r="IPQ235" s="8"/>
      <c r="IPR235" s="8"/>
      <c r="IPS235" s="8"/>
      <c r="IPT235" s="8"/>
      <c r="IPU235" s="8"/>
      <c r="IPV235" s="8"/>
      <c r="IPW235" s="8"/>
      <c r="IPX235" s="8"/>
      <c r="IPY235" s="8"/>
      <c r="IPZ235" s="8"/>
      <c r="IQA235" s="8"/>
      <c r="IQB235" s="8"/>
      <c r="IQC235" s="8"/>
      <c r="IQD235" s="8"/>
      <c r="IQE235" s="8"/>
      <c r="IQF235" s="8"/>
      <c r="IQG235" s="8"/>
      <c r="IQH235" s="8"/>
      <c r="IQI235" s="8"/>
      <c r="IQJ235" s="8"/>
      <c r="IQK235" s="8"/>
      <c r="IQL235" s="8"/>
      <c r="IQM235" s="8"/>
      <c r="IQN235" s="8"/>
      <c r="IQO235" s="8"/>
      <c r="IQP235" s="8"/>
      <c r="IQQ235" s="8"/>
      <c r="IQR235" s="8"/>
      <c r="IQS235" s="8"/>
      <c r="IQT235" s="8"/>
      <c r="IQU235" s="8"/>
      <c r="IQV235" s="8"/>
      <c r="IQW235" s="8"/>
      <c r="IQX235" s="8"/>
      <c r="IQY235" s="8"/>
      <c r="IQZ235" s="8"/>
      <c r="IRA235" s="8"/>
      <c r="IRB235" s="8"/>
      <c r="IRC235" s="8"/>
      <c r="IRD235" s="8"/>
      <c r="IRE235" s="8"/>
      <c r="IRF235" s="8"/>
      <c r="IRG235" s="8"/>
      <c r="IRH235" s="8"/>
      <c r="IRI235" s="8"/>
      <c r="IRJ235" s="8"/>
      <c r="IRK235" s="8"/>
      <c r="IRL235" s="8"/>
      <c r="IRM235" s="8"/>
      <c r="IRN235" s="8"/>
      <c r="IRO235" s="8"/>
      <c r="IRP235" s="8"/>
      <c r="IRQ235" s="8"/>
      <c r="IRR235" s="8"/>
      <c r="IRS235" s="8"/>
      <c r="IRT235" s="8"/>
      <c r="IRU235" s="8"/>
      <c r="IRV235" s="8"/>
      <c r="IRW235" s="8"/>
      <c r="IRX235" s="8"/>
      <c r="IRY235" s="8"/>
      <c r="IRZ235" s="8"/>
      <c r="ISA235" s="8"/>
      <c r="ISB235" s="8"/>
      <c r="ISC235" s="8"/>
      <c r="ISD235" s="8"/>
      <c r="ISE235" s="8"/>
      <c r="ISF235" s="8"/>
      <c r="ISG235" s="8"/>
      <c r="ISH235" s="8"/>
      <c r="ISI235" s="8"/>
      <c r="ISJ235" s="8"/>
      <c r="ISK235" s="8"/>
      <c r="ISL235" s="8"/>
      <c r="ISM235" s="8"/>
      <c r="ISN235" s="8"/>
      <c r="ISO235" s="8"/>
      <c r="ISP235" s="8"/>
      <c r="ISQ235" s="8"/>
      <c r="ISR235" s="8"/>
      <c r="ISS235" s="8"/>
      <c r="IST235" s="8"/>
      <c r="ISU235" s="8"/>
      <c r="ISV235" s="8"/>
      <c r="ISW235" s="8"/>
      <c r="ISX235" s="8"/>
      <c r="ISY235" s="8"/>
      <c r="ISZ235" s="8"/>
      <c r="ITA235" s="8"/>
      <c r="ITB235" s="8"/>
      <c r="ITC235" s="8"/>
      <c r="ITD235" s="8"/>
      <c r="ITE235" s="8"/>
      <c r="ITF235" s="8"/>
      <c r="ITG235" s="8"/>
      <c r="ITH235" s="8"/>
      <c r="ITI235" s="8"/>
      <c r="ITJ235" s="8"/>
      <c r="ITK235" s="8"/>
      <c r="ITL235" s="8"/>
      <c r="ITM235" s="8"/>
      <c r="ITN235" s="8"/>
      <c r="ITO235" s="8"/>
      <c r="ITP235" s="8"/>
      <c r="ITQ235" s="8"/>
      <c r="ITR235" s="8"/>
      <c r="ITS235" s="8"/>
      <c r="ITT235" s="8"/>
      <c r="ITU235" s="8"/>
      <c r="ITV235" s="8"/>
      <c r="ITW235" s="8"/>
      <c r="ITX235" s="8"/>
      <c r="ITY235" s="8"/>
      <c r="ITZ235" s="8"/>
      <c r="IUA235" s="8"/>
      <c r="IUB235" s="8"/>
      <c r="IUC235" s="8"/>
      <c r="IUD235" s="8"/>
      <c r="IUE235" s="8"/>
      <c r="IUF235" s="8"/>
      <c r="IUG235" s="8"/>
      <c r="IUH235" s="8"/>
      <c r="IUI235" s="8"/>
      <c r="IUJ235" s="8"/>
      <c r="IUK235" s="8"/>
      <c r="IUL235" s="8"/>
      <c r="IUM235" s="8"/>
      <c r="IUN235" s="8"/>
      <c r="IUO235" s="8"/>
      <c r="IUP235" s="8"/>
      <c r="IUQ235" s="8"/>
      <c r="IUR235" s="8"/>
      <c r="IUS235" s="8"/>
      <c r="IUT235" s="8"/>
      <c r="IUU235" s="8"/>
      <c r="IUV235" s="8"/>
      <c r="IUW235" s="8"/>
      <c r="IUX235" s="8"/>
      <c r="IUY235" s="8"/>
      <c r="IUZ235" s="8"/>
      <c r="IVA235" s="8"/>
      <c r="IVB235" s="8"/>
      <c r="IVC235" s="8"/>
      <c r="IVD235" s="8"/>
      <c r="IVE235" s="8"/>
      <c r="IVF235" s="8"/>
      <c r="IVG235" s="8"/>
      <c r="IVH235" s="8"/>
      <c r="IVI235" s="8"/>
      <c r="IVJ235" s="8"/>
      <c r="IVK235" s="8"/>
      <c r="IVL235" s="8"/>
      <c r="IVM235" s="8"/>
      <c r="IVN235" s="8"/>
      <c r="IVO235" s="8"/>
      <c r="IVP235" s="8"/>
      <c r="IVQ235" s="8"/>
      <c r="IVR235" s="8"/>
      <c r="IVS235" s="8"/>
      <c r="IVT235" s="8"/>
      <c r="IVU235" s="8"/>
      <c r="IVV235" s="8"/>
      <c r="IVW235" s="8"/>
      <c r="IVX235" s="8"/>
      <c r="IVY235" s="8"/>
      <c r="IVZ235" s="8"/>
      <c r="IWA235" s="8"/>
      <c r="IWB235" s="8"/>
      <c r="IWC235" s="8"/>
      <c r="IWD235" s="8"/>
      <c r="IWE235" s="8"/>
      <c r="IWF235" s="8"/>
      <c r="IWG235" s="8"/>
      <c r="IWH235" s="8"/>
      <c r="IWI235" s="8"/>
      <c r="IWJ235" s="8"/>
      <c r="IWK235" s="8"/>
      <c r="IWL235" s="8"/>
      <c r="IWM235" s="8"/>
      <c r="IWN235" s="8"/>
      <c r="IWO235" s="8"/>
      <c r="IWP235" s="8"/>
      <c r="IWQ235" s="8"/>
      <c r="IWR235" s="8"/>
      <c r="IWS235" s="8"/>
      <c r="IWT235" s="8"/>
      <c r="IWU235" s="8"/>
      <c r="IWV235" s="8"/>
      <c r="IWW235" s="8"/>
      <c r="IWX235" s="8"/>
      <c r="IWY235" s="8"/>
      <c r="IWZ235" s="8"/>
      <c r="IXA235" s="8"/>
      <c r="IXB235" s="8"/>
      <c r="IXC235" s="8"/>
      <c r="IXD235" s="8"/>
      <c r="IXE235" s="8"/>
      <c r="IXF235" s="8"/>
      <c r="IXG235" s="8"/>
      <c r="IXH235" s="8"/>
      <c r="IXI235" s="8"/>
      <c r="IXJ235" s="8"/>
      <c r="IXK235" s="8"/>
      <c r="IXL235" s="8"/>
      <c r="IXM235" s="8"/>
      <c r="IXN235" s="8"/>
      <c r="IXO235" s="8"/>
      <c r="IXP235" s="8"/>
      <c r="IXQ235" s="8"/>
      <c r="IXR235" s="8"/>
      <c r="IXS235" s="8"/>
      <c r="IXT235" s="8"/>
      <c r="IXU235" s="8"/>
      <c r="IXV235" s="8"/>
      <c r="IXW235" s="8"/>
      <c r="IXX235" s="8"/>
      <c r="IXY235" s="8"/>
      <c r="IXZ235" s="8"/>
      <c r="IYA235" s="8"/>
      <c r="IYB235" s="8"/>
      <c r="IYC235" s="8"/>
      <c r="IYD235" s="8"/>
      <c r="IYE235" s="8"/>
      <c r="IYF235" s="8"/>
      <c r="IYG235" s="8"/>
      <c r="IYH235" s="8"/>
      <c r="IYI235" s="8"/>
      <c r="IYJ235" s="8"/>
      <c r="IYK235" s="8"/>
      <c r="IYL235" s="8"/>
      <c r="IYM235" s="8"/>
      <c r="IYN235" s="8"/>
      <c r="IYO235" s="8"/>
      <c r="IYP235" s="8"/>
      <c r="IYQ235" s="8"/>
      <c r="IYR235" s="8"/>
      <c r="IYS235" s="8"/>
      <c r="IYT235" s="8"/>
      <c r="IYU235" s="8"/>
      <c r="IYV235" s="8"/>
      <c r="IYW235" s="8"/>
      <c r="IYX235" s="8"/>
      <c r="IYY235" s="8"/>
      <c r="IYZ235" s="8"/>
      <c r="IZA235" s="8"/>
      <c r="IZB235" s="8"/>
      <c r="IZC235" s="8"/>
      <c r="IZD235" s="8"/>
      <c r="IZE235" s="8"/>
      <c r="IZF235" s="8"/>
      <c r="IZG235" s="8"/>
      <c r="IZH235" s="8"/>
      <c r="IZI235" s="8"/>
      <c r="IZJ235" s="8"/>
      <c r="IZK235" s="8"/>
      <c r="IZL235" s="8"/>
      <c r="IZM235" s="8"/>
      <c r="IZN235" s="8"/>
      <c r="IZO235" s="8"/>
      <c r="IZP235" s="8"/>
      <c r="IZQ235" s="8"/>
      <c r="IZR235" s="8"/>
      <c r="IZS235" s="8"/>
      <c r="IZT235" s="8"/>
      <c r="IZU235" s="8"/>
      <c r="IZV235" s="8"/>
      <c r="IZW235" s="8"/>
      <c r="IZX235" s="8"/>
      <c r="IZY235" s="8"/>
      <c r="IZZ235" s="8"/>
      <c r="JAA235" s="8"/>
      <c r="JAB235" s="8"/>
      <c r="JAC235" s="8"/>
      <c r="JAD235" s="8"/>
      <c r="JAE235" s="8"/>
      <c r="JAF235" s="8"/>
      <c r="JAG235" s="8"/>
      <c r="JAH235" s="8"/>
      <c r="JAI235" s="8"/>
      <c r="JAJ235" s="8"/>
      <c r="JAK235" s="8"/>
      <c r="JAL235" s="8"/>
      <c r="JAM235" s="8"/>
      <c r="JAN235" s="8"/>
      <c r="JAO235" s="8"/>
      <c r="JAP235" s="8"/>
      <c r="JAQ235" s="8"/>
      <c r="JAR235" s="8"/>
      <c r="JAS235" s="8"/>
      <c r="JAT235" s="8"/>
      <c r="JAU235" s="8"/>
      <c r="JAV235" s="8"/>
      <c r="JAW235" s="8"/>
      <c r="JAX235" s="8"/>
      <c r="JAY235" s="8"/>
      <c r="JAZ235" s="8"/>
      <c r="JBA235" s="8"/>
      <c r="JBB235" s="8"/>
      <c r="JBC235" s="8"/>
      <c r="JBD235" s="8"/>
      <c r="JBE235" s="8"/>
      <c r="JBF235" s="8"/>
      <c r="JBG235" s="8"/>
      <c r="JBH235" s="8"/>
      <c r="JBI235" s="8"/>
      <c r="JBJ235" s="8"/>
      <c r="JBK235" s="8"/>
      <c r="JBL235" s="8"/>
      <c r="JBM235" s="8"/>
      <c r="JBN235" s="8"/>
      <c r="JBO235" s="8"/>
      <c r="JBP235" s="8"/>
      <c r="JBQ235" s="8"/>
      <c r="JBR235" s="8"/>
      <c r="JBS235" s="8"/>
      <c r="JBT235" s="8"/>
      <c r="JBU235" s="8"/>
      <c r="JBV235" s="8"/>
      <c r="JBW235" s="8"/>
      <c r="JBX235" s="8"/>
      <c r="JBY235" s="8"/>
      <c r="JBZ235" s="8"/>
      <c r="JCA235" s="8"/>
      <c r="JCB235" s="8"/>
      <c r="JCC235" s="8"/>
      <c r="JCD235" s="8"/>
      <c r="JCE235" s="8"/>
      <c r="JCF235" s="8"/>
      <c r="JCG235" s="8"/>
      <c r="JCH235" s="8"/>
      <c r="JCI235" s="8"/>
      <c r="JCJ235" s="8"/>
      <c r="JCK235" s="8"/>
      <c r="JCL235" s="8"/>
      <c r="JCM235" s="8"/>
      <c r="JCN235" s="8"/>
      <c r="JCO235" s="8"/>
      <c r="JCP235" s="8"/>
      <c r="JCQ235" s="8"/>
      <c r="JCR235" s="8"/>
      <c r="JCS235" s="8"/>
      <c r="JCT235" s="8"/>
      <c r="JCU235" s="8"/>
      <c r="JCV235" s="8"/>
      <c r="JCW235" s="8"/>
      <c r="JCX235" s="8"/>
      <c r="JCY235" s="8"/>
      <c r="JCZ235" s="8"/>
      <c r="JDA235" s="8"/>
      <c r="JDB235" s="8"/>
      <c r="JDC235" s="8"/>
      <c r="JDD235" s="8"/>
      <c r="JDE235" s="8"/>
      <c r="JDF235" s="8"/>
      <c r="JDG235" s="8"/>
      <c r="JDH235" s="8"/>
      <c r="JDI235" s="8"/>
      <c r="JDJ235" s="8"/>
      <c r="JDK235" s="8"/>
      <c r="JDL235" s="8"/>
      <c r="JDM235" s="8"/>
      <c r="JDN235" s="8"/>
      <c r="JDO235" s="8"/>
      <c r="JDP235" s="8"/>
      <c r="JDQ235" s="8"/>
      <c r="JDR235" s="8"/>
      <c r="JDS235" s="8"/>
      <c r="JDT235" s="8"/>
      <c r="JDU235" s="8"/>
      <c r="JDV235" s="8"/>
      <c r="JDW235" s="8"/>
      <c r="JDX235" s="8"/>
      <c r="JDY235" s="8"/>
      <c r="JDZ235" s="8"/>
      <c r="JEA235" s="8"/>
      <c r="JEB235" s="8"/>
      <c r="JEC235" s="8"/>
      <c r="JED235" s="8"/>
      <c r="JEE235" s="8"/>
      <c r="JEF235" s="8"/>
      <c r="JEG235" s="8"/>
      <c r="JEH235" s="8"/>
      <c r="JEI235" s="8"/>
      <c r="JEJ235" s="8"/>
      <c r="JEK235" s="8"/>
      <c r="JEL235" s="8"/>
      <c r="JEM235" s="8"/>
      <c r="JEN235" s="8"/>
      <c r="JEO235" s="8"/>
      <c r="JEP235" s="8"/>
      <c r="JEQ235" s="8"/>
      <c r="JER235" s="8"/>
      <c r="JES235" s="8"/>
      <c r="JET235" s="8"/>
      <c r="JEU235" s="8"/>
      <c r="JEV235" s="8"/>
      <c r="JEW235" s="8"/>
      <c r="JEX235" s="8"/>
      <c r="JEY235" s="8"/>
      <c r="JEZ235" s="8"/>
      <c r="JFA235" s="8"/>
      <c r="JFB235" s="8"/>
      <c r="JFC235" s="8"/>
      <c r="JFD235" s="8"/>
      <c r="JFE235" s="8"/>
      <c r="JFF235" s="8"/>
      <c r="JFG235" s="8"/>
      <c r="JFH235" s="8"/>
      <c r="JFI235" s="8"/>
      <c r="JFJ235" s="8"/>
      <c r="JFK235" s="8"/>
      <c r="JFL235" s="8"/>
      <c r="JFM235" s="8"/>
      <c r="JFN235" s="8"/>
      <c r="JFO235" s="8"/>
      <c r="JFP235" s="8"/>
      <c r="JFQ235" s="8"/>
      <c r="JFR235" s="8"/>
      <c r="JFS235" s="8"/>
      <c r="JFT235" s="8"/>
      <c r="JFU235" s="8"/>
      <c r="JFV235" s="8"/>
      <c r="JFW235" s="8"/>
      <c r="JFX235" s="8"/>
      <c r="JFY235" s="8"/>
      <c r="JFZ235" s="8"/>
      <c r="JGA235" s="8"/>
      <c r="JGB235" s="8"/>
      <c r="JGC235" s="8"/>
      <c r="JGD235" s="8"/>
      <c r="JGE235" s="8"/>
      <c r="JGF235" s="8"/>
      <c r="JGG235" s="8"/>
      <c r="JGH235" s="8"/>
      <c r="JGI235" s="8"/>
      <c r="JGJ235" s="8"/>
      <c r="JGK235" s="8"/>
      <c r="JGL235" s="8"/>
      <c r="JGM235" s="8"/>
      <c r="JGN235" s="8"/>
      <c r="JGO235" s="8"/>
      <c r="JGP235" s="8"/>
      <c r="JGQ235" s="8"/>
      <c r="JGR235" s="8"/>
      <c r="JGS235" s="8"/>
      <c r="JGT235" s="8"/>
      <c r="JGU235" s="8"/>
      <c r="JGV235" s="8"/>
      <c r="JGW235" s="8"/>
      <c r="JGX235" s="8"/>
      <c r="JGY235" s="8"/>
      <c r="JGZ235" s="8"/>
      <c r="JHA235" s="8"/>
      <c r="JHB235" s="8"/>
      <c r="JHC235" s="8"/>
      <c r="JHD235" s="8"/>
      <c r="JHE235" s="8"/>
      <c r="JHF235" s="8"/>
      <c r="JHG235" s="8"/>
      <c r="JHH235" s="8"/>
      <c r="JHI235" s="8"/>
      <c r="JHJ235" s="8"/>
      <c r="JHK235" s="8"/>
      <c r="JHL235" s="8"/>
      <c r="JHM235" s="8"/>
      <c r="JHN235" s="8"/>
      <c r="JHO235" s="8"/>
      <c r="JHP235" s="8"/>
      <c r="JHQ235" s="8"/>
      <c r="JHR235" s="8"/>
      <c r="JHS235" s="8"/>
      <c r="JHT235" s="8"/>
      <c r="JHU235" s="8"/>
      <c r="JHV235" s="8"/>
      <c r="JHW235" s="8"/>
      <c r="JHX235" s="8"/>
      <c r="JHY235" s="8"/>
      <c r="JHZ235" s="8"/>
      <c r="JIA235" s="8"/>
      <c r="JIB235" s="8"/>
      <c r="JIC235" s="8"/>
      <c r="JID235" s="8"/>
      <c r="JIE235" s="8"/>
      <c r="JIF235" s="8"/>
      <c r="JIG235" s="8"/>
      <c r="JIH235" s="8"/>
      <c r="JII235" s="8"/>
      <c r="JIJ235" s="8"/>
      <c r="JIK235" s="8"/>
      <c r="JIL235" s="8"/>
      <c r="JIM235" s="8"/>
      <c r="JIN235" s="8"/>
      <c r="JIO235" s="8"/>
      <c r="JIP235" s="8"/>
      <c r="JIQ235" s="8"/>
      <c r="JIR235" s="8"/>
      <c r="JIS235" s="8"/>
      <c r="JIT235" s="8"/>
      <c r="JIU235" s="8"/>
      <c r="JIV235" s="8"/>
      <c r="JIW235" s="8"/>
      <c r="JIX235" s="8"/>
      <c r="JIY235" s="8"/>
      <c r="JIZ235" s="8"/>
      <c r="JJA235" s="8"/>
      <c r="JJB235" s="8"/>
      <c r="JJC235" s="8"/>
      <c r="JJD235" s="8"/>
      <c r="JJE235" s="8"/>
      <c r="JJF235" s="8"/>
      <c r="JJG235" s="8"/>
      <c r="JJH235" s="8"/>
      <c r="JJI235" s="8"/>
      <c r="JJJ235" s="8"/>
      <c r="JJK235" s="8"/>
      <c r="JJL235" s="8"/>
      <c r="JJM235" s="8"/>
      <c r="JJN235" s="8"/>
      <c r="JJO235" s="8"/>
      <c r="JJP235" s="8"/>
      <c r="JJQ235" s="8"/>
      <c r="JJR235" s="8"/>
      <c r="JJS235" s="8"/>
      <c r="JJT235" s="8"/>
      <c r="JJU235" s="8"/>
      <c r="JJV235" s="8"/>
      <c r="JJW235" s="8"/>
      <c r="JJX235" s="8"/>
      <c r="JJY235" s="8"/>
      <c r="JJZ235" s="8"/>
      <c r="JKA235" s="8"/>
      <c r="JKB235" s="8"/>
      <c r="JKC235" s="8"/>
      <c r="JKD235" s="8"/>
      <c r="JKE235" s="8"/>
      <c r="JKF235" s="8"/>
      <c r="JKG235" s="8"/>
      <c r="JKH235" s="8"/>
      <c r="JKI235" s="8"/>
      <c r="JKJ235" s="8"/>
      <c r="JKK235" s="8"/>
      <c r="JKL235" s="8"/>
      <c r="JKM235" s="8"/>
      <c r="JKN235" s="8"/>
      <c r="JKO235" s="8"/>
      <c r="JKP235" s="8"/>
      <c r="JKQ235" s="8"/>
      <c r="JKR235" s="8"/>
      <c r="JKS235" s="8"/>
      <c r="JKT235" s="8"/>
      <c r="JKU235" s="8"/>
      <c r="JKV235" s="8"/>
      <c r="JKW235" s="8"/>
      <c r="JKX235" s="8"/>
      <c r="JKY235" s="8"/>
      <c r="JKZ235" s="8"/>
      <c r="JLA235" s="8"/>
      <c r="JLB235" s="8"/>
      <c r="JLC235" s="8"/>
      <c r="JLD235" s="8"/>
      <c r="JLE235" s="8"/>
      <c r="JLF235" s="8"/>
      <c r="JLG235" s="8"/>
      <c r="JLH235" s="8"/>
      <c r="JLI235" s="8"/>
      <c r="JLJ235" s="8"/>
      <c r="JLK235" s="8"/>
      <c r="JLL235" s="8"/>
      <c r="JLM235" s="8"/>
      <c r="JLN235" s="8"/>
      <c r="JLO235" s="8"/>
      <c r="JLP235" s="8"/>
      <c r="JLQ235" s="8"/>
      <c r="JLR235" s="8"/>
      <c r="JLS235" s="8"/>
      <c r="JLT235" s="8"/>
      <c r="JLU235" s="8"/>
      <c r="JLV235" s="8"/>
      <c r="JLW235" s="8"/>
      <c r="JLX235" s="8"/>
      <c r="JLY235" s="8"/>
      <c r="JLZ235" s="8"/>
      <c r="JMA235" s="8"/>
      <c r="JMB235" s="8"/>
      <c r="JMC235" s="8"/>
      <c r="JMD235" s="8"/>
      <c r="JME235" s="8"/>
      <c r="JMF235" s="8"/>
      <c r="JMG235" s="8"/>
      <c r="JMH235" s="8"/>
      <c r="JMI235" s="8"/>
      <c r="JMJ235" s="8"/>
      <c r="JMK235" s="8"/>
      <c r="JML235" s="8"/>
      <c r="JMM235" s="8"/>
      <c r="JMN235" s="8"/>
      <c r="JMO235" s="8"/>
      <c r="JMP235" s="8"/>
      <c r="JMQ235" s="8"/>
      <c r="JMR235" s="8"/>
      <c r="JMS235" s="8"/>
      <c r="JMT235" s="8"/>
      <c r="JMU235" s="8"/>
      <c r="JMV235" s="8"/>
      <c r="JMW235" s="8"/>
      <c r="JMX235" s="8"/>
      <c r="JMY235" s="8"/>
      <c r="JMZ235" s="8"/>
      <c r="JNA235" s="8"/>
      <c r="JNB235" s="8"/>
      <c r="JNC235" s="8"/>
      <c r="JND235" s="8"/>
      <c r="JNE235" s="8"/>
      <c r="JNF235" s="8"/>
      <c r="JNG235" s="8"/>
      <c r="JNH235" s="8"/>
      <c r="JNI235" s="8"/>
      <c r="JNJ235" s="8"/>
      <c r="JNK235" s="8"/>
      <c r="JNL235" s="8"/>
      <c r="JNM235" s="8"/>
      <c r="JNN235" s="8"/>
      <c r="JNO235" s="8"/>
      <c r="JNP235" s="8"/>
      <c r="JNQ235" s="8"/>
      <c r="JNR235" s="8"/>
      <c r="JNS235" s="8"/>
      <c r="JNT235" s="8"/>
      <c r="JNU235" s="8"/>
      <c r="JNV235" s="8"/>
      <c r="JNW235" s="8"/>
      <c r="JNX235" s="8"/>
      <c r="JNY235" s="8"/>
      <c r="JNZ235" s="8"/>
      <c r="JOA235" s="8"/>
      <c r="JOB235" s="8"/>
      <c r="JOC235" s="8"/>
      <c r="JOD235" s="8"/>
      <c r="JOE235" s="8"/>
      <c r="JOF235" s="8"/>
      <c r="JOG235" s="8"/>
      <c r="JOH235" s="8"/>
      <c r="JOI235" s="8"/>
      <c r="JOJ235" s="8"/>
      <c r="JOK235" s="8"/>
      <c r="JOL235" s="8"/>
      <c r="JOM235" s="8"/>
      <c r="JON235" s="8"/>
      <c r="JOO235" s="8"/>
      <c r="JOP235" s="8"/>
      <c r="JOQ235" s="8"/>
      <c r="JOR235" s="8"/>
      <c r="JOS235" s="8"/>
      <c r="JOT235" s="8"/>
      <c r="JOU235" s="8"/>
      <c r="JOV235" s="8"/>
      <c r="JOW235" s="8"/>
      <c r="JOX235" s="8"/>
      <c r="JOY235" s="8"/>
      <c r="JOZ235" s="8"/>
      <c r="JPA235" s="8"/>
      <c r="JPB235" s="8"/>
      <c r="JPC235" s="8"/>
      <c r="JPD235" s="8"/>
      <c r="JPE235" s="8"/>
      <c r="JPF235" s="8"/>
      <c r="JPG235" s="8"/>
      <c r="JPH235" s="8"/>
      <c r="JPI235" s="8"/>
      <c r="JPJ235" s="8"/>
      <c r="JPK235" s="8"/>
      <c r="JPL235" s="8"/>
      <c r="JPM235" s="8"/>
      <c r="JPN235" s="8"/>
      <c r="JPO235" s="8"/>
      <c r="JPP235" s="8"/>
      <c r="JPQ235" s="8"/>
      <c r="JPR235" s="8"/>
      <c r="JPS235" s="8"/>
      <c r="JPT235" s="8"/>
      <c r="JPU235" s="8"/>
      <c r="JPV235" s="8"/>
      <c r="JPW235" s="8"/>
      <c r="JPX235" s="8"/>
      <c r="JPY235" s="8"/>
      <c r="JPZ235" s="8"/>
      <c r="JQA235" s="8"/>
      <c r="JQB235" s="8"/>
      <c r="JQC235" s="8"/>
      <c r="JQD235" s="8"/>
      <c r="JQE235" s="8"/>
      <c r="JQF235" s="8"/>
      <c r="JQG235" s="8"/>
      <c r="JQH235" s="8"/>
      <c r="JQI235" s="8"/>
      <c r="JQJ235" s="8"/>
      <c r="JQK235" s="8"/>
      <c r="JQL235" s="8"/>
      <c r="JQM235" s="8"/>
      <c r="JQN235" s="8"/>
      <c r="JQO235" s="8"/>
      <c r="JQP235" s="8"/>
      <c r="JQQ235" s="8"/>
      <c r="JQR235" s="8"/>
      <c r="JQS235" s="8"/>
      <c r="JQT235" s="8"/>
      <c r="JQU235" s="8"/>
      <c r="JQV235" s="8"/>
      <c r="JQW235" s="8"/>
      <c r="JQX235" s="8"/>
      <c r="JQY235" s="8"/>
      <c r="JQZ235" s="8"/>
      <c r="JRA235" s="8"/>
      <c r="JRB235" s="8"/>
      <c r="JRC235" s="8"/>
      <c r="JRD235" s="8"/>
      <c r="JRE235" s="8"/>
      <c r="JRF235" s="8"/>
      <c r="JRG235" s="8"/>
      <c r="JRH235" s="8"/>
      <c r="JRI235" s="8"/>
      <c r="JRJ235" s="8"/>
      <c r="JRK235" s="8"/>
      <c r="JRL235" s="8"/>
      <c r="JRM235" s="8"/>
      <c r="JRN235" s="8"/>
      <c r="JRO235" s="8"/>
      <c r="JRP235" s="8"/>
      <c r="JRQ235" s="8"/>
      <c r="JRR235" s="8"/>
      <c r="JRS235" s="8"/>
      <c r="JRT235" s="8"/>
      <c r="JRU235" s="8"/>
      <c r="JRV235" s="8"/>
      <c r="JRW235" s="8"/>
      <c r="JRX235" s="8"/>
      <c r="JRY235" s="8"/>
      <c r="JRZ235" s="8"/>
      <c r="JSA235" s="8"/>
      <c r="JSB235" s="8"/>
      <c r="JSC235" s="8"/>
      <c r="JSD235" s="8"/>
      <c r="JSE235" s="8"/>
      <c r="JSF235" s="8"/>
      <c r="JSG235" s="8"/>
      <c r="JSH235" s="8"/>
      <c r="JSI235" s="8"/>
      <c r="JSJ235" s="8"/>
      <c r="JSK235" s="8"/>
      <c r="JSL235" s="8"/>
      <c r="JSM235" s="8"/>
      <c r="JSN235" s="8"/>
      <c r="JSO235" s="8"/>
      <c r="JSP235" s="8"/>
      <c r="JSQ235" s="8"/>
      <c r="JSR235" s="8"/>
      <c r="JSS235" s="8"/>
      <c r="JST235" s="8"/>
      <c r="JSU235" s="8"/>
      <c r="JSV235" s="8"/>
      <c r="JSW235" s="8"/>
      <c r="JSX235" s="8"/>
      <c r="JSY235" s="8"/>
      <c r="JSZ235" s="8"/>
      <c r="JTA235" s="8"/>
      <c r="JTB235" s="8"/>
      <c r="JTC235" s="8"/>
      <c r="JTD235" s="8"/>
      <c r="JTE235" s="8"/>
      <c r="JTF235" s="8"/>
      <c r="JTG235" s="8"/>
      <c r="JTH235" s="8"/>
      <c r="JTI235" s="8"/>
      <c r="JTJ235" s="8"/>
      <c r="JTK235" s="8"/>
      <c r="JTL235" s="8"/>
      <c r="JTM235" s="8"/>
      <c r="JTN235" s="8"/>
      <c r="JTO235" s="8"/>
      <c r="JTP235" s="8"/>
      <c r="JTQ235" s="8"/>
      <c r="JTR235" s="8"/>
      <c r="JTS235" s="8"/>
      <c r="JTT235" s="8"/>
      <c r="JTU235" s="8"/>
      <c r="JTV235" s="8"/>
      <c r="JTW235" s="8"/>
      <c r="JTX235" s="8"/>
      <c r="JTY235" s="8"/>
      <c r="JTZ235" s="8"/>
      <c r="JUA235" s="8"/>
      <c r="JUB235" s="8"/>
      <c r="JUC235" s="8"/>
      <c r="JUD235" s="8"/>
      <c r="JUE235" s="8"/>
      <c r="JUF235" s="8"/>
      <c r="JUG235" s="8"/>
      <c r="JUH235" s="8"/>
      <c r="JUI235" s="8"/>
      <c r="JUJ235" s="8"/>
      <c r="JUK235" s="8"/>
      <c r="JUL235" s="8"/>
      <c r="JUM235" s="8"/>
      <c r="JUN235" s="8"/>
      <c r="JUO235" s="8"/>
      <c r="JUP235" s="8"/>
      <c r="JUQ235" s="8"/>
      <c r="JUR235" s="8"/>
      <c r="JUS235" s="8"/>
      <c r="JUT235" s="8"/>
      <c r="JUU235" s="8"/>
      <c r="JUV235" s="8"/>
      <c r="JUW235" s="8"/>
      <c r="JUX235" s="8"/>
      <c r="JUY235" s="8"/>
      <c r="JUZ235" s="8"/>
      <c r="JVA235" s="8"/>
      <c r="JVB235" s="8"/>
      <c r="JVC235" s="8"/>
      <c r="JVD235" s="8"/>
      <c r="JVE235" s="8"/>
      <c r="JVF235" s="8"/>
      <c r="JVG235" s="8"/>
      <c r="JVH235" s="8"/>
      <c r="JVI235" s="8"/>
      <c r="JVJ235" s="8"/>
      <c r="JVK235" s="8"/>
      <c r="JVL235" s="8"/>
      <c r="JVM235" s="8"/>
      <c r="JVN235" s="8"/>
      <c r="JVO235" s="8"/>
      <c r="JVP235" s="8"/>
      <c r="JVQ235" s="8"/>
      <c r="JVR235" s="8"/>
      <c r="JVS235" s="8"/>
      <c r="JVT235" s="8"/>
      <c r="JVU235" s="8"/>
      <c r="JVV235" s="8"/>
      <c r="JVW235" s="8"/>
      <c r="JVX235" s="8"/>
      <c r="JVY235" s="8"/>
      <c r="JVZ235" s="8"/>
      <c r="JWA235" s="8"/>
      <c r="JWB235" s="8"/>
      <c r="JWC235" s="8"/>
      <c r="JWD235" s="8"/>
      <c r="JWE235" s="8"/>
      <c r="JWF235" s="8"/>
      <c r="JWG235" s="8"/>
      <c r="JWH235" s="8"/>
      <c r="JWI235" s="8"/>
      <c r="JWJ235" s="8"/>
      <c r="JWK235" s="8"/>
      <c r="JWL235" s="8"/>
      <c r="JWM235" s="8"/>
      <c r="JWN235" s="8"/>
      <c r="JWO235" s="8"/>
      <c r="JWP235" s="8"/>
      <c r="JWQ235" s="8"/>
      <c r="JWR235" s="8"/>
      <c r="JWS235" s="8"/>
      <c r="JWT235" s="8"/>
      <c r="JWU235" s="8"/>
      <c r="JWV235" s="8"/>
      <c r="JWW235" s="8"/>
      <c r="JWX235" s="8"/>
      <c r="JWY235" s="8"/>
      <c r="JWZ235" s="8"/>
      <c r="JXA235" s="8"/>
      <c r="JXB235" s="8"/>
      <c r="JXC235" s="8"/>
      <c r="JXD235" s="8"/>
      <c r="JXE235" s="8"/>
      <c r="JXF235" s="8"/>
      <c r="JXG235" s="8"/>
      <c r="JXH235" s="8"/>
      <c r="JXI235" s="8"/>
      <c r="JXJ235" s="8"/>
      <c r="JXK235" s="8"/>
      <c r="JXL235" s="8"/>
      <c r="JXM235" s="8"/>
      <c r="JXN235" s="8"/>
      <c r="JXO235" s="8"/>
      <c r="JXP235" s="8"/>
      <c r="JXQ235" s="8"/>
      <c r="JXR235" s="8"/>
      <c r="JXS235" s="8"/>
      <c r="JXT235" s="8"/>
      <c r="JXU235" s="8"/>
      <c r="JXV235" s="8"/>
      <c r="JXW235" s="8"/>
      <c r="JXX235" s="8"/>
      <c r="JXY235" s="8"/>
      <c r="JXZ235" s="8"/>
      <c r="JYA235" s="8"/>
      <c r="JYB235" s="8"/>
      <c r="JYC235" s="8"/>
      <c r="JYD235" s="8"/>
      <c r="JYE235" s="8"/>
      <c r="JYF235" s="8"/>
      <c r="JYG235" s="8"/>
      <c r="JYH235" s="8"/>
      <c r="JYI235" s="8"/>
      <c r="JYJ235" s="8"/>
      <c r="JYK235" s="8"/>
      <c r="JYL235" s="8"/>
      <c r="JYM235" s="8"/>
      <c r="JYN235" s="8"/>
      <c r="JYO235" s="8"/>
      <c r="JYP235" s="8"/>
      <c r="JYQ235" s="8"/>
      <c r="JYR235" s="8"/>
      <c r="JYS235" s="8"/>
      <c r="JYT235" s="8"/>
      <c r="JYU235" s="8"/>
      <c r="JYV235" s="8"/>
      <c r="JYW235" s="8"/>
      <c r="JYX235" s="8"/>
      <c r="JYY235" s="8"/>
      <c r="JYZ235" s="8"/>
      <c r="JZA235" s="8"/>
      <c r="JZB235" s="8"/>
      <c r="JZC235" s="8"/>
      <c r="JZD235" s="8"/>
      <c r="JZE235" s="8"/>
      <c r="JZF235" s="8"/>
      <c r="JZG235" s="8"/>
      <c r="JZH235" s="8"/>
      <c r="JZI235" s="8"/>
      <c r="JZJ235" s="8"/>
      <c r="JZK235" s="8"/>
      <c r="JZL235" s="8"/>
      <c r="JZM235" s="8"/>
      <c r="JZN235" s="8"/>
      <c r="JZO235" s="8"/>
      <c r="JZP235" s="8"/>
      <c r="JZQ235" s="8"/>
      <c r="JZR235" s="8"/>
      <c r="JZS235" s="8"/>
      <c r="JZT235" s="8"/>
      <c r="JZU235" s="8"/>
      <c r="JZV235" s="8"/>
      <c r="JZW235" s="8"/>
      <c r="JZX235" s="8"/>
      <c r="JZY235" s="8"/>
      <c r="JZZ235" s="8"/>
      <c r="KAA235" s="8"/>
      <c r="KAB235" s="8"/>
      <c r="KAC235" s="8"/>
      <c r="KAD235" s="8"/>
      <c r="KAE235" s="8"/>
      <c r="KAF235" s="8"/>
      <c r="KAG235" s="8"/>
      <c r="KAH235" s="8"/>
      <c r="KAI235" s="8"/>
      <c r="KAJ235" s="8"/>
      <c r="KAK235" s="8"/>
      <c r="KAL235" s="8"/>
      <c r="KAM235" s="8"/>
      <c r="KAN235" s="8"/>
      <c r="KAO235" s="8"/>
      <c r="KAP235" s="8"/>
      <c r="KAQ235" s="8"/>
      <c r="KAR235" s="8"/>
      <c r="KAS235" s="8"/>
      <c r="KAT235" s="8"/>
      <c r="KAU235" s="8"/>
      <c r="KAV235" s="8"/>
      <c r="KAW235" s="8"/>
      <c r="KAX235" s="8"/>
      <c r="KAY235" s="8"/>
      <c r="KAZ235" s="8"/>
      <c r="KBA235" s="8"/>
      <c r="KBB235" s="8"/>
      <c r="KBC235" s="8"/>
      <c r="KBD235" s="8"/>
      <c r="KBE235" s="8"/>
      <c r="KBF235" s="8"/>
      <c r="KBG235" s="8"/>
      <c r="KBH235" s="8"/>
      <c r="KBI235" s="8"/>
      <c r="KBJ235" s="8"/>
      <c r="KBK235" s="8"/>
      <c r="KBL235" s="8"/>
      <c r="KBM235" s="8"/>
      <c r="KBN235" s="8"/>
      <c r="KBO235" s="8"/>
      <c r="KBP235" s="8"/>
      <c r="KBQ235" s="8"/>
      <c r="KBR235" s="8"/>
      <c r="KBS235" s="8"/>
      <c r="KBT235" s="8"/>
      <c r="KBU235" s="8"/>
      <c r="KBV235" s="8"/>
      <c r="KBW235" s="8"/>
      <c r="KBX235" s="8"/>
      <c r="KBY235" s="8"/>
      <c r="KBZ235" s="8"/>
      <c r="KCA235" s="8"/>
      <c r="KCB235" s="8"/>
      <c r="KCC235" s="8"/>
      <c r="KCD235" s="8"/>
      <c r="KCE235" s="8"/>
      <c r="KCF235" s="8"/>
      <c r="KCG235" s="8"/>
      <c r="KCH235" s="8"/>
      <c r="KCI235" s="8"/>
      <c r="KCJ235" s="8"/>
      <c r="KCK235" s="8"/>
      <c r="KCL235" s="8"/>
      <c r="KCM235" s="8"/>
      <c r="KCN235" s="8"/>
      <c r="KCO235" s="8"/>
      <c r="KCP235" s="8"/>
      <c r="KCQ235" s="8"/>
      <c r="KCR235" s="8"/>
      <c r="KCS235" s="8"/>
      <c r="KCT235" s="8"/>
      <c r="KCU235" s="8"/>
      <c r="KCV235" s="8"/>
      <c r="KCW235" s="8"/>
      <c r="KCX235" s="8"/>
      <c r="KCY235" s="8"/>
      <c r="KCZ235" s="8"/>
      <c r="KDA235" s="8"/>
      <c r="KDB235" s="8"/>
      <c r="KDC235" s="8"/>
      <c r="KDD235" s="8"/>
      <c r="KDE235" s="8"/>
      <c r="KDF235" s="8"/>
      <c r="KDG235" s="8"/>
      <c r="KDH235" s="8"/>
      <c r="KDI235" s="8"/>
      <c r="KDJ235" s="8"/>
      <c r="KDK235" s="8"/>
      <c r="KDL235" s="8"/>
      <c r="KDM235" s="8"/>
      <c r="KDN235" s="8"/>
      <c r="KDO235" s="8"/>
      <c r="KDP235" s="8"/>
      <c r="KDQ235" s="8"/>
      <c r="KDR235" s="8"/>
      <c r="KDS235" s="8"/>
      <c r="KDT235" s="8"/>
      <c r="KDU235" s="8"/>
      <c r="KDV235" s="8"/>
      <c r="KDW235" s="8"/>
      <c r="KDX235" s="8"/>
      <c r="KDY235" s="8"/>
      <c r="KDZ235" s="8"/>
      <c r="KEA235" s="8"/>
      <c r="KEB235" s="8"/>
      <c r="KEC235" s="8"/>
      <c r="KED235" s="8"/>
      <c r="KEE235" s="8"/>
      <c r="KEF235" s="8"/>
      <c r="KEG235" s="8"/>
      <c r="KEH235" s="8"/>
      <c r="KEI235" s="8"/>
      <c r="KEJ235" s="8"/>
      <c r="KEK235" s="8"/>
      <c r="KEL235" s="8"/>
      <c r="KEM235" s="8"/>
      <c r="KEN235" s="8"/>
      <c r="KEO235" s="8"/>
      <c r="KEP235" s="8"/>
      <c r="KEQ235" s="8"/>
      <c r="KER235" s="8"/>
      <c r="KES235" s="8"/>
      <c r="KET235" s="8"/>
      <c r="KEU235" s="8"/>
      <c r="KEV235" s="8"/>
      <c r="KEW235" s="8"/>
      <c r="KEX235" s="8"/>
      <c r="KEY235" s="8"/>
      <c r="KEZ235" s="8"/>
      <c r="KFA235" s="8"/>
      <c r="KFB235" s="8"/>
      <c r="KFC235" s="8"/>
      <c r="KFD235" s="8"/>
      <c r="KFE235" s="8"/>
      <c r="KFF235" s="8"/>
      <c r="KFG235" s="8"/>
      <c r="KFH235" s="8"/>
      <c r="KFI235" s="8"/>
      <c r="KFJ235" s="8"/>
      <c r="KFK235" s="8"/>
      <c r="KFL235" s="8"/>
      <c r="KFM235" s="8"/>
      <c r="KFN235" s="8"/>
      <c r="KFO235" s="8"/>
      <c r="KFP235" s="8"/>
      <c r="KFQ235" s="8"/>
      <c r="KFR235" s="8"/>
      <c r="KFS235" s="8"/>
      <c r="KFT235" s="8"/>
      <c r="KFU235" s="8"/>
      <c r="KFV235" s="8"/>
      <c r="KFW235" s="8"/>
      <c r="KFX235" s="8"/>
      <c r="KFY235" s="8"/>
      <c r="KFZ235" s="8"/>
      <c r="KGA235" s="8"/>
      <c r="KGB235" s="8"/>
      <c r="KGC235" s="8"/>
      <c r="KGD235" s="8"/>
      <c r="KGE235" s="8"/>
      <c r="KGF235" s="8"/>
      <c r="KGG235" s="8"/>
      <c r="KGH235" s="8"/>
      <c r="KGI235" s="8"/>
      <c r="KGJ235" s="8"/>
      <c r="KGK235" s="8"/>
      <c r="KGL235" s="8"/>
      <c r="KGM235" s="8"/>
      <c r="KGN235" s="8"/>
      <c r="KGO235" s="8"/>
      <c r="KGP235" s="8"/>
      <c r="KGQ235" s="8"/>
      <c r="KGR235" s="8"/>
      <c r="KGS235" s="8"/>
      <c r="KGT235" s="8"/>
      <c r="KGU235" s="8"/>
      <c r="KGV235" s="8"/>
      <c r="KGW235" s="8"/>
      <c r="KGX235" s="8"/>
      <c r="KGY235" s="8"/>
      <c r="KGZ235" s="8"/>
      <c r="KHA235" s="8"/>
      <c r="KHB235" s="8"/>
      <c r="KHC235" s="8"/>
      <c r="KHD235" s="8"/>
      <c r="KHE235" s="8"/>
      <c r="KHF235" s="8"/>
      <c r="KHG235" s="8"/>
      <c r="KHH235" s="8"/>
      <c r="KHI235" s="8"/>
      <c r="KHJ235" s="8"/>
      <c r="KHK235" s="8"/>
      <c r="KHL235" s="8"/>
      <c r="KHM235" s="8"/>
      <c r="KHN235" s="8"/>
      <c r="KHO235" s="8"/>
      <c r="KHP235" s="8"/>
      <c r="KHQ235" s="8"/>
      <c r="KHR235" s="8"/>
      <c r="KHS235" s="8"/>
      <c r="KHT235" s="8"/>
      <c r="KHU235" s="8"/>
      <c r="KHV235" s="8"/>
      <c r="KHW235" s="8"/>
      <c r="KHX235" s="8"/>
      <c r="KHY235" s="8"/>
      <c r="KHZ235" s="8"/>
      <c r="KIA235" s="8"/>
      <c r="KIB235" s="8"/>
      <c r="KIC235" s="8"/>
      <c r="KID235" s="8"/>
      <c r="KIE235" s="8"/>
      <c r="KIF235" s="8"/>
      <c r="KIG235" s="8"/>
      <c r="KIH235" s="8"/>
      <c r="KII235" s="8"/>
      <c r="KIJ235" s="8"/>
      <c r="KIK235" s="8"/>
      <c r="KIL235" s="8"/>
      <c r="KIM235" s="8"/>
      <c r="KIN235" s="8"/>
      <c r="KIO235" s="8"/>
      <c r="KIP235" s="8"/>
      <c r="KIQ235" s="8"/>
      <c r="KIR235" s="8"/>
      <c r="KIS235" s="8"/>
      <c r="KIT235" s="8"/>
      <c r="KIU235" s="8"/>
      <c r="KIV235" s="8"/>
      <c r="KIW235" s="8"/>
      <c r="KIX235" s="8"/>
      <c r="KIY235" s="8"/>
      <c r="KIZ235" s="8"/>
      <c r="KJA235" s="8"/>
      <c r="KJB235" s="8"/>
      <c r="KJC235" s="8"/>
      <c r="KJD235" s="8"/>
      <c r="KJE235" s="8"/>
      <c r="KJF235" s="8"/>
      <c r="KJG235" s="8"/>
      <c r="KJH235" s="8"/>
      <c r="KJI235" s="8"/>
      <c r="KJJ235" s="8"/>
      <c r="KJK235" s="8"/>
      <c r="KJL235" s="8"/>
      <c r="KJM235" s="8"/>
      <c r="KJN235" s="8"/>
      <c r="KJO235" s="8"/>
      <c r="KJP235" s="8"/>
      <c r="KJQ235" s="8"/>
      <c r="KJR235" s="8"/>
      <c r="KJS235" s="8"/>
      <c r="KJT235" s="8"/>
      <c r="KJU235" s="8"/>
      <c r="KJV235" s="8"/>
      <c r="KJW235" s="8"/>
      <c r="KJX235" s="8"/>
      <c r="KJY235" s="8"/>
      <c r="KJZ235" s="8"/>
      <c r="KKA235" s="8"/>
      <c r="KKB235" s="8"/>
      <c r="KKC235" s="8"/>
      <c r="KKD235" s="8"/>
      <c r="KKE235" s="8"/>
      <c r="KKF235" s="8"/>
      <c r="KKG235" s="8"/>
      <c r="KKH235" s="8"/>
      <c r="KKI235" s="8"/>
      <c r="KKJ235" s="8"/>
      <c r="KKK235" s="8"/>
      <c r="KKL235" s="8"/>
      <c r="KKM235" s="8"/>
      <c r="KKN235" s="8"/>
      <c r="KKO235" s="8"/>
      <c r="KKP235" s="8"/>
      <c r="KKQ235" s="8"/>
      <c r="KKR235" s="8"/>
      <c r="KKS235" s="8"/>
      <c r="KKT235" s="8"/>
      <c r="KKU235" s="8"/>
      <c r="KKV235" s="8"/>
      <c r="KKW235" s="8"/>
      <c r="KKX235" s="8"/>
      <c r="KKY235" s="8"/>
      <c r="KKZ235" s="8"/>
      <c r="KLA235" s="8"/>
      <c r="KLB235" s="8"/>
      <c r="KLC235" s="8"/>
      <c r="KLD235" s="8"/>
      <c r="KLE235" s="8"/>
      <c r="KLF235" s="8"/>
      <c r="KLG235" s="8"/>
      <c r="KLH235" s="8"/>
      <c r="KLI235" s="8"/>
      <c r="KLJ235" s="8"/>
      <c r="KLK235" s="8"/>
      <c r="KLL235" s="8"/>
      <c r="KLM235" s="8"/>
      <c r="KLN235" s="8"/>
      <c r="KLO235" s="8"/>
      <c r="KLP235" s="8"/>
      <c r="KLQ235" s="8"/>
      <c r="KLR235" s="8"/>
      <c r="KLS235" s="8"/>
      <c r="KLT235" s="8"/>
      <c r="KLU235" s="8"/>
      <c r="KLV235" s="8"/>
      <c r="KLW235" s="8"/>
      <c r="KLX235" s="8"/>
      <c r="KLY235" s="8"/>
      <c r="KLZ235" s="8"/>
      <c r="KMA235" s="8"/>
      <c r="KMB235" s="8"/>
      <c r="KMC235" s="8"/>
      <c r="KMD235" s="8"/>
      <c r="KME235" s="8"/>
      <c r="KMF235" s="8"/>
      <c r="KMG235" s="8"/>
      <c r="KMH235" s="8"/>
      <c r="KMI235" s="8"/>
      <c r="KMJ235" s="8"/>
      <c r="KMK235" s="8"/>
      <c r="KML235" s="8"/>
      <c r="KMM235" s="8"/>
      <c r="KMN235" s="8"/>
      <c r="KMO235" s="8"/>
      <c r="KMP235" s="8"/>
      <c r="KMQ235" s="8"/>
      <c r="KMR235" s="8"/>
      <c r="KMS235" s="8"/>
      <c r="KMT235" s="8"/>
      <c r="KMU235" s="8"/>
      <c r="KMV235" s="8"/>
      <c r="KMW235" s="8"/>
      <c r="KMX235" s="8"/>
      <c r="KMY235" s="8"/>
      <c r="KMZ235" s="8"/>
      <c r="KNA235" s="8"/>
      <c r="KNB235" s="8"/>
      <c r="KNC235" s="8"/>
      <c r="KND235" s="8"/>
      <c r="KNE235" s="8"/>
      <c r="KNF235" s="8"/>
      <c r="KNG235" s="8"/>
      <c r="KNH235" s="8"/>
      <c r="KNI235" s="8"/>
      <c r="KNJ235" s="8"/>
      <c r="KNK235" s="8"/>
      <c r="KNL235" s="8"/>
      <c r="KNM235" s="8"/>
      <c r="KNN235" s="8"/>
      <c r="KNO235" s="8"/>
      <c r="KNP235" s="8"/>
      <c r="KNQ235" s="8"/>
      <c r="KNR235" s="8"/>
      <c r="KNS235" s="8"/>
      <c r="KNT235" s="8"/>
      <c r="KNU235" s="8"/>
      <c r="KNV235" s="8"/>
      <c r="KNW235" s="8"/>
      <c r="KNX235" s="8"/>
      <c r="KNY235" s="8"/>
      <c r="KNZ235" s="8"/>
      <c r="KOA235" s="8"/>
      <c r="KOB235" s="8"/>
      <c r="KOC235" s="8"/>
      <c r="KOD235" s="8"/>
      <c r="KOE235" s="8"/>
      <c r="KOF235" s="8"/>
      <c r="KOG235" s="8"/>
      <c r="KOH235" s="8"/>
      <c r="KOI235" s="8"/>
      <c r="KOJ235" s="8"/>
      <c r="KOK235" s="8"/>
      <c r="KOL235" s="8"/>
      <c r="KOM235" s="8"/>
      <c r="KON235" s="8"/>
      <c r="KOO235" s="8"/>
      <c r="KOP235" s="8"/>
      <c r="KOQ235" s="8"/>
      <c r="KOR235" s="8"/>
      <c r="KOS235" s="8"/>
      <c r="KOT235" s="8"/>
      <c r="KOU235" s="8"/>
      <c r="KOV235" s="8"/>
      <c r="KOW235" s="8"/>
      <c r="KOX235" s="8"/>
      <c r="KOY235" s="8"/>
      <c r="KOZ235" s="8"/>
      <c r="KPA235" s="8"/>
      <c r="KPB235" s="8"/>
      <c r="KPC235" s="8"/>
      <c r="KPD235" s="8"/>
      <c r="KPE235" s="8"/>
      <c r="KPF235" s="8"/>
      <c r="KPG235" s="8"/>
      <c r="KPH235" s="8"/>
      <c r="KPI235" s="8"/>
      <c r="KPJ235" s="8"/>
      <c r="KPK235" s="8"/>
      <c r="KPL235" s="8"/>
      <c r="KPM235" s="8"/>
      <c r="KPN235" s="8"/>
      <c r="KPO235" s="8"/>
      <c r="KPP235" s="8"/>
      <c r="KPQ235" s="8"/>
      <c r="KPR235" s="8"/>
      <c r="KPS235" s="8"/>
      <c r="KPT235" s="8"/>
      <c r="KPU235" s="8"/>
      <c r="KPV235" s="8"/>
      <c r="KPW235" s="8"/>
      <c r="KPX235" s="8"/>
      <c r="KPY235" s="8"/>
      <c r="KPZ235" s="8"/>
      <c r="KQA235" s="8"/>
      <c r="KQB235" s="8"/>
      <c r="KQC235" s="8"/>
      <c r="KQD235" s="8"/>
      <c r="KQE235" s="8"/>
      <c r="KQF235" s="8"/>
      <c r="KQG235" s="8"/>
      <c r="KQH235" s="8"/>
      <c r="KQI235" s="8"/>
      <c r="KQJ235" s="8"/>
      <c r="KQK235" s="8"/>
      <c r="KQL235" s="8"/>
      <c r="KQM235" s="8"/>
      <c r="KQN235" s="8"/>
      <c r="KQO235" s="8"/>
      <c r="KQP235" s="8"/>
      <c r="KQQ235" s="8"/>
      <c r="KQR235" s="8"/>
      <c r="KQS235" s="8"/>
      <c r="KQT235" s="8"/>
      <c r="KQU235" s="8"/>
      <c r="KQV235" s="8"/>
      <c r="KQW235" s="8"/>
      <c r="KQX235" s="8"/>
      <c r="KQY235" s="8"/>
      <c r="KQZ235" s="8"/>
      <c r="KRA235" s="8"/>
      <c r="KRB235" s="8"/>
      <c r="KRC235" s="8"/>
      <c r="KRD235" s="8"/>
      <c r="KRE235" s="8"/>
      <c r="KRF235" s="8"/>
      <c r="KRG235" s="8"/>
      <c r="KRH235" s="8"/>
      <c r="KRI235" s="8"/>
      <c r="KRJ235" s="8"/>
      <c r="KRK235" s="8"/>
      <c r="KRL235" s="8"/>
      <c r="KRM235" s="8"/>
      <c r="KRN235" s="8"/>
      <c r="KRO235" s="8"/>
      <c r="KRP235" s="8"/>
      <c r="KRQ235" s="8"/>
      <c r="KRR235" s="8"/>
      <c r="KRS235" s="8"/>
      <c r="KRT235" s="8"/>
      <c r="KRU235" s="8"/>
      <c r="KRV235" s="8"/>
      <c r="KRW235" s="8"/>
      <c r="KRX235" s="8"/>
      <c r="KRY235" s="8"/>
      <c r="KRZ235" s="8"/>
      <c r="KSA235" s="8"/>
      <c r="KSB235" s="8"/>
      <c r="KSC235" s="8"/>
      <c r="KSD235" s="8"/>
      <c r="KSE235" s="8"/>
      <c r="KSF235" s="8"/>
      <c r="KSG235" s="8"/>
      <c r="KSH235" s="8"/>
      <c r="KSI235" s="8"/>
      <c r="KSJ235" s="8"/>
      <c r="KSK235" s="8"/>
      <c r="KSL235" s="8"/>
      <c r="KSM235" s="8"/>
      <c r="KSN235" s="8"/>
      <c r="KSO235" s="8"/>
      <c r="KSP235" s="8"/>
      <c r="KSQ235" s="8"/>
      <c r="KSR235" s="8"/>
      <c r="KSS235" s="8"/>
      <c r="KST235" s="8"/>
      <c r="KSU235" s="8"/>
      <c r="KSV235" s="8"/>
      <c r="KSW235" s="8"/>
      <c r="KSX235" s="8"/>
      <c r="KSY235" s="8"/>
      <c r="KSZ235" s="8"/>
      <c r="KTA235" s="8"/>
      <c r="KTB235" s="8"/>
      <c r="KTC235" s="8"/>
      <c r="KTD235" s="8"/>
      <c r="KTE235" s="8"/>
      <c r="KTF235" s="8"/>
      <c r="KTG235" s="8"/>
      <c r="KTH235" s="8"/>
      <c r="KTI235" s="8"/>
      <c r="KTJ235" s="8"/>
      <c r="KTK235" s="8"/>
      <c r="KTL235" s="8"/>
      <c r="KTM235" s="8"/>
      <c r="KTN235" s="8"/>
      <c r="KTO235" s="8"/>
      <c r="KTP235" s="8"/>
      <c r="KTQ235" s="8"/>
      <c r="KTR235" s="8"/>
      <c r="KTS235" s="8"/>
      <c r="KTT235" s="8"/>
      <c r="KTU235" s="8"/>
      <c r="KTV235" s="8"/>
      <c r="KTW235" s="8"/>
      <c r="KTX235" s="8"/>
      <c r="KTY235" s="8"/>
      <c r="KTZ235" s="8"/>
      <c r="KUA235" s="8"/>
      <c r="KUB235" s="8"/>
      <c r="KUC235" s="8"/>
      <c r="KUD235" s="8"/>
      <c r="KUE235" s="8"/>
      <c r="KUF235" s="8"/>
      <c r="KUG235" s="8"/>
      <c r="KUH235" s="8"/>
      <c r="KUI235" s="8"/>
      <c r="KUJ235" s="8"/>
      <c r="KUK235" s="8"/>
      <c r="KUL235" s="8"/>
      <c r="KUM235" s="8"/>
      <c r="KUN235" s="8"/>
      <c r="KUO235" s="8"/>
      <c r="KUP235" s="8"/>
      <c r="KUQ235" s="8"/>
      <c r="KUR235" s="8"/>
      <c r="KUS235" s="8"/>
      <c r="KUT235" s="8"/>
      <c r="KUU235" s="8"/>
      <c r="KUV235" s="8"/>
      <c r="KUW235" s="8"/>
      <c r="KUX235" s="8"/>
      <c r="KUY235" s="8"/>
      <c r="KUZ235" s="8"/>
      <c r="KVA235" s="8"/>
      <c r="KVB235" s="8"/>
      <c r="KVC235" s="8"/>
      <c r="KVD235" s="8"/>
      <c r="KVE235" s="8"/>
      <c r="KVF235" s="8"/>
      <c r="KVG235" s="8"/>
      <c r="KVH235" s="8"/>
      <c r="KVI235" s="8"/>
      <c r="KVJ235" s="8"/>
      <c r="KVK235" s="8"/>
      <c r="KVL235" s="8"/>
      <c r="KVM235" s="8"/>
      <c r="KVN235" s="8"/>
      <c r="KVO235" s="8"/>
      <c r="KVP235" s="8"/>
      <c r="KVQ235" s="8"/>
      <c r="KVR235" s="8"/>
      <c r="KVS235" s="8"/>
      <c r="KVT235" s="8"/>
      <c r="KVU235" s="8"/>
      <c r="KVV235" s="8"/>
      <c r="KVW235" s="8"/>
      <c r="KVX235" s="8"/>
      <c r="KVY235" s="8"/>
      <c r="KVZ235" s="8"/>
      <c r="KWA235" s="8"/>
      <c r="KWB235" s="8"/>
      <c r="KWC235" s="8"/>
      <c r="KWD235" s="8"/>
      <c r="KWE235" s="8"/>
      <c r="KWF235" s="8"/>
      <c r="KWG235" s="8"/>
      <c r="KWH235" s="8"/>
      <c r="KWI235" s="8"/>
      <c r="KWJ235" s="8"/>
      <c r="KWK235" s="8"/>
      <c r="KWL235" s="8"/>
      <c r="KWM235" s="8"/>
      <c r="KWN235" s="8"/>
      <c r="KWO235" s="8"/>
      <c r="KWP235" s="8"/>
      <c r="KWQ235" s="8"/>
      <c r="KWR235" s="8"/>
      <c r="KWS235" s="8"/>
      <c r="KWT235" s="8"/>
      <c r="KWU235" s="8"/>
      <c r="KWV235" s="8"/>
      <c r="KWW235" s="8"/>
      <c r="KWX235" s="8"/>
      <c r="KWY235" s="8"/>
      <c r="KWZ235" s="8"/>
      <c r="KXA235" s="8"/>
      <c r="KXB235" s="8"/>
      <c r="KXC235" s="8"/>
      <c r="KXD235" s="8"/>
      <c r="KXE235" s="8"/>
      <c r="KXF235" s="8"/>
      <c r="KXG235" s="8"/>
      <c r="KXH235" s="8"/>
      <c r="KXI235" s="8"/>
      <c r="KXJ235" s="8"/>
      <c r="KXK235" s="8"/>
      <c r="KXL235" s="8"/>
      <c r="KXM235" s="8"/>
      <c r="KXN235" s="8"/>
      <c r="KXO235" s="8"/>
      <c r="KXP235" s="8"/>
      <c r="KXQ235" s="8"/>
      <c r="KXR235" s="8"/>
      <c r="KXS235" s="8"/>
      <c r="KXT235" s="8"/>
      <c r="KXU235" s="8"/>
      <c r="KXV235" s="8"/>
      <c r="KXW235" s="8"/>
      <c r="KXX235" s="8"/>
      <c r="KXY235" s="8"/>
      <c r="KXZ235" s="8"/>
      <c r="KYA235" s="8"/>
      <c r="KYB235" s="8"/>
      <c r="KYC235" s="8"/>
      <c r="KYD235" s="8"/>
      <c r="KYE235" s="8"/>
      <c r="KYF235" s="8"/>
      <c r="KYG235" s="8"/>
      <c r="KYH235" s="8"/>
      <c r="KYI235" s="8"/>
      <c r="KYJ235" s="8"/>
      <c r="KYK235" s="8"/>
      <c r="KYL235" s="8"/>
      <c r="KYM235" s="8"/>
      <c r="KYN235" s="8"/>
      <c r="KYO235" s="8"/>
      <c r="KYP235" s="8"/>
      <c r="KYQ235" s="8"/>
      <c r="KYR235" s="8"/>
      <c r="KYS235" s="8"/>
      <c r="KYT235" s="8"/>
      <c r="KYU235" s="8"/>
      <c r="KYV235" s="8"/>
      <c r="KYW235" s="8"/>
      <c r="KYX235" s="8"/>
      <c r="KYY235" s="8"/>
      <c r="KYZ235" s="8"/>
      <c r="KZA235" s="8"/>
      <c r="KZB235" s="8"/>
      <c r="KZC235" s="8"/>
      <c r="KZD235" s="8"/>
      <c r="KZE235" s="8"/>
      <c r="KZF235" s="8"/>
      <c r="KZG235" s="8"/>
      <c r="KZH235" s="8"/>
      <c r="KZI235" s="8"/>
      <c r="KZJ235" s="8"/>
      <c r="KZK235" s="8"/>
      <c r="KZL235" s="8"/>
      <c r="KZM235" s="8"/>
      <c r="KZN235" s="8"/>
      <c r="KZO235" s="8"/>
      <c r="KZP235" s="8"/>
      <c r="KZQ235" s="8"/>
      <c r="KZR235" s="8"/>
      <c r="KZS235" s="8"/>
      <c r="KZT235" s="8"/>
      <c r="KZU235" s="8"/>
      <c r="KZV235" s="8"/>
      <c r="KZW235" s="8"/>
      <c r="KZX235" s="8"/>
      <c r="KZY235" s="8"/>
      <c r="KZZ235" s="8"/>
      <c r="LAA235" s="8"/>
      <c r="LAB235" s="8"/>
      <c r="LAC235" s="8"/>
      <c r="LAD235" s="8"/>
      <c r="LAE235" s="8"/>
      <c r="LAF235" s="8"/>
      <c r="LAG235" s="8"/>
      <c r="LAH235" s="8"/>
      <c r="LAI235" s="8"/>
      <c r="LAJ235" s="8"/>
      <c r="LAK235" s="8"/>
      <c r="LAL235" s="8"/>
      <c r="LAM235" s="8"/>
      <c r="LAN235" s="8"/>
      <c r="LAO235" s="8"/>
      <c r="LAP235" s="8"/>
      <c r="LAQ235" s="8"/>
      <c r="LAR235" s="8"/>
      <c r="LAS235" s="8"/>
      <c r="LAT235" s="8"/>
      <c r="LAU235" s="8"/>
      <c r="LAV235" s="8"/>
      <c r="LAW235" s="8"/>
      <c r="LAX235" s="8"/>
      <c r="LAY235" s="8"/>
      <c r="LAZ235" s="8"/>
      <c r="LBA235" s="8"/>
      <c r="LBB235" s="8"/>
      <c r="LBC235" s="8"/>
      <c r="LBD235" s="8"/>
      <c r="LBE235" s="8"/>
      <c r="LBF235" s="8"/>
      <c r="LBG235" s="8"/>
      <c r="LBH235" s="8"/>
      <c r="LBI235" s="8"/>
      <c r="LBJ235" s="8"/>
      <c r="LBK235" s="8"/>
      <c r="LBL235" s="8"/>
      <c r="LBM235" s="8"/>
      <c r="LBN235" s="8"/>
      <c r="LBO235" s="8"/>
      <c r="LBP235" s="8"/>
      <c r="LBQ235" s="8"/>
      <c r="LBR235" s="8"/>
      <c r="LBS235" s="8"/>
      <c r="LBT235" s="8"/>
      <c r="LBU235" s="8"/>
      <c r="LBV235" s="8"/>
      <c r="LBW235" s="8"/>
      <c r="LBX235" s="8"/>
      <c r="LBY235" s="8"/>
      <c r="LBZ235" s="8"/>
      <c r="LCA235" s="8"/>
      <c r="LCB235" s="8"/>
      <c r="LCC235" s="8"/>
      <c r="LCD235" s="8"/>
      <c r="LCE235" s="8"/>
      <c r="LCF235" s="8"/>
      <c r="LCG235" s="8"/>
      <c r="LCH235" s="8"/>
      <c r="LCI235" s="8"/>
      <c r="LCJ235" s="8"/>
      <c r="LCK235" s="8"/>
      <c r="LCL235" s="8"/>
      <c r="LCM235" s="8"/>
      <c r="LCN235" s="8"/>
      <c r="LCO235" s="8"/>
      <c r="LCP235" s="8"/>
      <c r="LCQ235" s="8"/>
      <c r="LCR235" s="8"/>
      <c r="LCS235" s="8"/>
      <c r="LCT235" s="8"/>
      <c r="LCU235" s="8"/>
      <c r="LCV235" s="8"/>
      <c r="LCW235" s="8"/>
      <c r="LCX235" s="8"/>
      <c r="LCY235" s="8"/>
      <c r="LCZ235" s="8"/>
      <c r="LDA235" s="8"/>
      <c r="LDB235" s="8"/>
      <c r="LDC235" s="8"/>
      <c r="LDD235" s="8"/>
      <c r="LDE235" s="8"/>
      <c r="LDF235" s="8"/>
      <c r="LDG235" s="8"/>
      <c r="LDH235" s="8"/>
      <c r="LDI235" s="8"/>
      <c r="LDJ235" s="8"/>
      <c r="LDK235" s="8"/>
      <c r="LDL235" s="8"/>
      <c r="LDM235" s="8"/>
      <c r="LDN235" s="8"/>
      <c r="LDO235" s="8"/>
      <c r="LDP235" s="8"/>
      <c r="LDQ235" s="8"/>
      <c r="LDR235" s="8"/>
      <c r="LDS235" s="8"/>
      <c r="LDT235" s="8"/>
      <c r="LDU235" s="8"/>
      <c r="LDV235" s="8"/>
      <c r="LDW235" s="8"/>
      <c r="LDX235" s="8"/>
      <c r="LDY235" s="8"/>
      <c r="LDZ235" s="8"/>
      <c r="LEA235" s="8"/>
      <c r="LEB235" s="8"/>
      <c r="LEC235" s="8"/>
      <c r="LED235" s="8"/>
      <c r="LEE235" s="8"/>
      <c r="LEF235" s="8"/>
      <c r="LEG235" s="8"/>
      <c r="LEH235" s="8"/>
      <c r="LEI235" s="8"/>
      <c r="LEJ235" s="8"/>
      <c r="LEK235" s="8"/>
      <c r="LEL235" s="8"/>
      <c r="LEM235" s="8"/>
      <c r="LEN235" s="8"/>
      <c r="LEO235" s="8"/>
      <c r="LEP235" s="8"/>
      <c r="LEQ235" s="8"/>
      <c r="LER235" s="8"/>
      <c r="LES235" s="8"/>
      <c r="LET235" s="8"/>
      <c r="LEU235" s="8"/>
      <c r="LEV235" s="8"/>
      <c r="LEW235" s="8"/>
      <c r="LEX235" s="8"/>
      <c r="LEY235" s="8"/>
      <c r="LEZ235" s="8"/>
      <c r="LFA235" s="8"/>
      <c r="LFB235" s="8"/>
      <c r="LFC235" s="8"/>
      <c r="LFD235" s="8"/>
      <c r="LFE235" s="8"/>
      <c r="LFF235" s="8"/>
      <c r="LFG235" s="8"/>
      <c r="LFH235" s="8"/>
      <c r="LFI235" s="8"/>
      <c r="LFJ235" s="8"/>
      <c r="LFK235" s="8"/>
      <c r="LFL235" s="8"/>
      <c r="LFM235" s="8"/>
      <c r="LFN235" s="8"/>
      <c r="LFO235" s="8"/>
      <c r="LFP235" s="8"/>
      <c r="LFQ235" s="8"/>
      <c r="LFR235" s="8"/>
      <c r="LFS235" s="8"/>
      <c r="LFT235" s="8"/>
      <c r="LFU235" s="8"/>
      <c r="LFV235" s="8"/>
      <c r="LFW235" s="8"/>
      <c r="LFX235" s="8"/>
      <c r="LFY235" s="8"/>
      <c r="LFZ235" s="8"/>
      <c r="LGA235" s="8"/>
      <c r="LGB235" s="8"/>
      <c r="LGC235" s="8"/>
      <c r="LGD235" s="8"/>
      <c r="LGE235" s="8"/>
      <c r="LGF235" s="8"/>
      <c r="LGG235" s="8"/>
      <c r="LGH235" s="8"/>
      <c r="LGI235" s="8"/>
      <c r="LGJ235" s="8"/>
      <c r="LGK235" s="8"/>
      <c r="LGL235" s="8"/>
      <c r="LGM235" s="8"/>
      <c r="LGN235" s="8"/>
      <c r="LGO235" s="8"/>
      <c r="LGP235" s="8"/>
      <c r="LGQ235" s="8"/>
      <c r="LGR235" s="8"/>
      <c r="LGS235" s="8"/>
      <c r="LGT235" s="8"/>
      <c r="LGU235" s="8"/>
      <c r="LGV235" s="8"/>
      <c r="LGW235" s="8"/>
      <c r="LGX235" s="8"/>
      <c r="LGY235" s="8"/>
      <c r="LGZ235" s="8"/>
      <c r="LHA235" s="8"/>
      <c r="LHB235" s="8"/>
      <c r="LHC235" s="8"/>
      <c r="LHD235" s="8"/>
      <c r="LHE235" s="8"/>
      <c r="LHF235" s="8"/>
      <c r="LHG235" s="8"/>
      <c r="LHH235" s="8"/>
      <c r="LHI235" s="8"/>
      <c r="LHJ235" s="8"/>
      <c r="LHK235" s="8"/>
      <c r="LHL235" s="8"/>
      <c r="LHM235" s="8"/>
      <c r="LHN235" s="8"/>
      <c r="LHO235" s="8"/>
      <c r="LHP235" s="8"/>
      <c r="LHQ235" s="8"/>
      <c r="LHR235" s="8"/>
      <c r="LHS235" s="8"/>
      <c r="LHT235" s="8"/>
      <c r="LHU235" s="8"/>
      <c r="LHV235" s="8"/>
      <c r="LHW235" s="8"/>
      <c r="LHX235" s="8"/>
      <c r="LHY235" s="8"/>
      <c r="LHZ235" s="8"/>
      <c r="LIA235" s="8"/>
      <c r="LIB235" s="8"/>
      <c r="LIC235" s="8"/>
      <c r="LID235" s="8"/>
      <c r="LIE235" s="8"/>
      <c r="LIF235" s="8"/>
      <c r="LIG235" s="8"/>
      <c r="LIH235" s="8"/>
      <c r="LII235" s="8"/>
      <c r="LIJ235" s="8"/>
      <c r="LIK235" s="8"/>
      <c r="LIL235" s="8"/>
      <c r="LIM235" s="8"/>
      <c r="LIN235" s="8"/>
      <c r="LIO235" s="8"/>
      <c r="LIP235" s="8"/>
      <c r="LIQ235" s="8"/>
      <c r="LIR235" s="8"/>
      <c r="LIS235" s="8"/>
      <c r="LIT235" s="8"/>
      <c r="LIU235" s="8"/>
      <c r="LIV235" s="8"/>
      <c r="LIW235" s="8"/>
      <c r="LIX235" s="8"/>
      <c r="LIY235" s="8"/>
      <c r="LIZ235" s="8"/>
      <c r="LJA235" s="8"/>
      <c r="LJB235" s="8"/>
      <c r="LJC235" s="8"/>
      <c r="LJD235" s="8"/>
      <c r="LJE235" s="8"/>
      <c r="LJF235" s="8"/>
      <c r="LJG235" s="8"/>
      <c r="LJH235" s="8"/>
      <c r="LJI235" s="8"/>
      <c r="LJJ235" s="8"/>
      <c r="LJK235" s="8"/>
      <c r="LJL235" s="8"/>
      <c r="LJM235" s="8"/>
      <c r="LJN235" s="8"/>
      <c r="LJO235" s="8"/>
      <c r="LJP235" s="8"/>
      <c r="LJQ235" s="8"/>
      <c r="LJR235" s="8"/>
      <c r="LJS235" s="8"/>
      <c r="LJT235" s="8"/>
      <c r="LJU235" s="8"/>
      <c r="LJV235" s="8"/>
      <c r="LJW235" s="8"/>
      <c r="LJX235" s="8"/>
      <c r="LJY235" s="8"/>
      <c r="LJZ235" s="8"/>
      <c r="LKA235" s="8"/>
      <c r="LKB235" s="8"/>
      <c r="LKC235" s="8"/>
      <c r="LKD235" s="8"/>
      <c r="LKE235" s="8"/>
      <c r="LKF235" s="8"/>
      <c r="LKG235" s="8"/>
      <c r="LKH235" s="8"/>
      <c r="LKI235" s="8"/>
      <c r="LKJ235" s="8"/>
      <c r="LKK235" s="8"/>
      <c r="LKL235" s="8"/>
      <c r="LKM235" s="8"/>
      <c r="LKN235" s="8"/>
      <c r="LKO235" s="8"/>
      <c r="LKP235" s="8"/>
      <c r="LKQ235" s="8"/>
      <c r="LKR235" s="8"/>
      <c r="LKS235" s="8"/>
      <c r="LKT235" s="8"/>
      <c r="LKU235" s="8"/>
      <c r="LKV235" s="8"/>
      <c r="LKW235" s="8"/>
      <c r="LKX235" s="8"/>
      <c r="LKY235" s="8"/>
      <c r="LKZ235" s="8"/>
      <c r="LLA235" s="8"/>
      <c r="LLB235" s="8"/>
      <c r="LLC235" s="8"/>
      <c r="LLD235" s="8"/>
      <c r="LLE235" s="8"/>
      <c r="LLF235" s="8"/>
      <c r="LLG235" s="8"/>
      <c r="LLH235" s="8"/>
      <c r="LLI235" s="8"/>
      <c r="LLJ235" s="8"/>
      <c r="LLK235" s="8"/>
      <c r="LLL235" s="8"/>
      <c r="LLM235" s="8"/>
      <c r="LLN235" s="8"/>
      <c r="LLO235" s="8"/>
      <c r="LLP235" s="8"/>
      <c r="LLQ235" s="8"/>
      <c r="LLR235" s="8"/>
      <c r="LLS235" s="8"/>
      <c r="LLT235" s="8"/>
      <c r="LLU235" s="8"/>
      <c r="LLV235" s="8"/>
      <c r="LLW235" s="8"/>
      <c r="LLX235" s="8"/>
      <c r="LLY235" s="8"/>
      <c r="LLZ235" s="8"/>
      <c r="LMA235" s="8"/>
      <c r="LMB235" s="8"/>
      <c r="LMC235" s="8"/>
      <c r="LMD235" s="8"/>
      <c r="LME235" s="8"/>
      <c r="LMF235" s="8"/>
      <c r="LMG235" s="8"/>
      <c r="LMH235" s="8"/>
      <c r="LMI235" s="8"/>
      <c r="LMJ235" s="8"/>
      <c r="LMK235" s="8"/>
      <c r="LML235" s="8"/>
      <c r="LMM235" s="8"/>
      <c r="LMN235" s="8"/>
      <c r="LMO235" s="8"/>
      <c r="LMP235" s="8"/>
      <c r="LMQ235" s="8"/>
      <c r="LMR235" s="8"/>
      <c r="LMS235" s="8"/>
      <c r="LMT235" s="8"/>
      <c r="LMU235" s="8"/>
      <c r="LMV235" s="8"/>
      <c r="LMW235" s="8"/>
      <c r="LMX235" s="8"/>
      <c r="LMY235" s="8"/>
      <c r="LMZ235" s="8"/>
      <c r="LNA235" s="8"/>
      <c r="LNB235" s="8"/>
      <c r="LNC235" s="8"/>
      <c r="LND235" s="8"/>
      <c r="LNE235" s="8"/>
      <c r="LNF235" s="8"/>
      <c r="LNG235" s="8"/>
      <c r="LNH235" s="8"/>
      <c r="LNI235" s="8"/>
      <c r="LNJ235" s="8"/>
      <c r="LNK235" s="8"/>
      <c r="LNL235" s="8"/>
      <c r="LNM235" s="8"/>
      <c r="LNN235" s="8"/>
      <c r="LNO235" s="8"/>
      <c r="LNP235" s="8"/>
      <c r="LNQ235" s="8"/>
      <c r="LNR235" s="8"/>
      <c r="LNS235" s="8"/>
      <c r="LNT235" s="8"/>
      <c r="LNU235" s="8"/>
      <c r="LNV235" s="8"/>
      <c r="LNW235" s="8"/>
      <c r="LNX235" s="8"/>
      <c r="LNY235" s="8"/>
      <c r="LNZ235" s="8"/>
      <c r="LOA235" s="8"/>
      <c r="LOB235" s="8"/>
      <c r="LOC235" s="8"/>
      <c r="LOD235" s="8"/>
      <c r="LOE235" s="8"/>
      <c r="LOF235" s="8"/>
      <c r="LOG235" s="8"/>
      <c r="LOH235" s="8"/>
      <c r="LOI235" s="8"/>
      <c r="LOJ235" s="8"/>
      <c r="LOK235" s="8"/>
      <c r="LOL235" s="8"/>
      <c r="LOM235" s="8"/>
      <c r="LON235" s="8"/>
      <c r="LOO235" s="8"/>
      <c r="LOP235" s="8"/>
      <c r="LOQ235" s="8"/>
      <c r="LOR235" s="8"/>
      <c r="LOS235" s="8"/>
      <c r="LOT235" s="8"/>
      <c r="LOU235" s="8"/>
      <c r="LOV235" s="8"/>
      <c r="LOW235" s="8"/>
      <c r="LOX235" s="8"/>
      <c r="LOY235" s="8"/>
      <c r="LOZ235" s="8"/>
      <c r="LPA235" s="8"/>
      <c r="LPB235" s="8"/>
      <c r="LPC235" s="8"/>
      <c r="LPD235" s="8"/>
      <c r="LPE235" s="8"/>
      <c r="LPF235" s="8"/>
      <c r="LPG235" s="8"/>
      <c r="LPH235" s="8"/>
      <c r="LPI235" s="8"/>
      <c r="LPJ235" s="8"/>
      <c r="LPK235" s="8"/>
      <c r="LPL235" s="8"/>
      <c r="LPM235" s="8"/>
      <c r="LPN235" s="8"/>
      <c r="LPO235" s="8"/>
      <c r="LPP235" s="8"/>
      <c r="LPQ235" s="8"/>
      <c r="LPR235" s="8"/>
      <c r="LPS235" s="8"/>
      <c r="LPT235" s="8"/>
      <c r="LPU235" s="8"/>
      <c r="LPV235" s="8"/>
      <c r="LPW235" s="8"/>
      <c r="LPX235" s="8"/>
      <c r="LPY235" s="8"/>
      <c r="LPZ235" s="8"/>
      <c r="LQA235" s="8"/>
      <c r="LQB235" s="8"/>
      <c r="LQC235" s="8"/>
      <c r="LQD235" s="8"/>
      <c r="LQE235" s="8"/>
      <c r="LQF235" s="8"/>
      <c r="LQG235" s="8"/>
      <c r="LQH235" s="8"/>
      <c r="LQI235" s="8"/>
      <c r="LQJ235" s="8"/>
      <c r="LQK235" s="8"/>
      <c r="LQL235" s="8"/>
      <c r="LQM235" s="8"/>
      <c r="LQN235" s="8"/>
      <c r="LQO235" s="8"/>
      <c r="LQP235" s="8"/>
      <c r="LQQ235" s="8"/>
      <c r="LQR235" s="8"/>
      <c r="LQS235" s="8"/>
      <c r="LQT235" s="8"/>
      <c r="LQU235" s="8"/>
      <c r="LQV235" s="8"/>
      <c r="LQW235" s="8"/>
      <c r="LQX235" s="8"/>
      <c r="LQY235" s="8"/>
      <c r="LQZ235" s="8"/>
      <c r="LRA235" s="8"/>
      <c r="LRB235" s="8"/>
      <c r="LRC235" s="8"/>
      <c r="LRD235" s="8"/>
      <c r="LRE235" s="8"/>
      <c r="LRF235" s="8"/>
      <c r="LRG235" s="8"/>
      <c r="LRH235" s="8"/>
      <c r="LRI235" s="8"/>
      <c r="LRJ235" s="8"/>
      <c r="LRK235" s="8"/>
      <c r="LRL235" s="8"/>
      <c r="LRM235" s="8"/>
      <c r="LRN235" s="8"/>
      <c r="LRO235" s="8"/>
      <c r="LRP235" s="8"/>
      <c r="LRQ235" s="8"/>
      <c r="LRR235" s="8"/>
      <c r="LRS235" s="8"/>
      <c r="LRT235" s="8"/>
      <c r="LRU235" s="8"/>
      <c r="LRV235" s="8"/>
      <c r="LRW235" s="8"/>
      <c r="LRX235" s="8"/>
      <c r="LRY235" s="8"/>
      <c r="LRZ235" s="8"/>
      <c r="LSA235" s="8"/>
      <c r="LSB235" s="8"/>
      <c r="LSC235" s="8"/>
      <c r="LSD235" s="8"/>
      <c r="LSE235" s="8"/>
      <c r="LSF235" s="8"/>
      <c r="LSG235" s="8"/>
      <c r="LSH235" s="8"/>
      <c r="LSI235" s="8"/>
      <c r="LSJ235" s="8"/>
      <c r="LSK235" s="8"/>
      <c r="LSL235" s="8"/>
      <c r="LSM235" s="8"/>
      <c r="LSN235" s="8"/>
      <c r="LSO235" s="8"/>
      <c r="LSP235" s="8"/>
      <c r="LSQ235" s="8"/>
      <c r="LSR235" s="8"/>
      <c r="LSS235" s="8"/>
      <c r="LST235" s="8"/>
      <c r="LSU235" s="8"/>
      <c r="LSV235" s="8"/>
      <c r="LSW235" s="8"/>
      <c r="LSX235" s="8"/>
      <c r="LSY235" s="8"/>
      <c r="LSZ235" s="8"/>
      <c r="LTA235" s="8"/>
      <c r="LTB235" s="8"/>
      <c r="LTC235" s="8"/>
      <c r="LTD235" s="8"/>
      <c r="LTE235" s="8"/>
      <c r="LTF235" s="8"/>
      <c r="LTG235" s="8"/>
      <c r="LTH235" s="8"/>
      <c r="LTI235" s="8"/>
      <c r="LTJ235" s="8"/>
      <c r="LTK235" s="8"/>
      <c r="LTL235" s="8"/>
      <c r="LTM235" s="8"/>
      <c r="LTN235" s="8"/>
      <c r="LTO235" s="8"/>
      <c r="LTP235" s="8"/>
      <c r="LTQ235" s="8"/>
      <c r="LTR235" s="8"/>
      <c r="LTS235" s="8"/>
      <c r="LTT235" s="8"/>
      <c r="LTU235" s="8"/>
      <c r="LTV235" s="8"/>
      <c r="LTW235" s="8"/>
      <c r="LTX235" s="8"/>
      <c r="LTY235" s="8"/>
      <c r="LTZ235" s="8"/>
      <c r="LUA235" s="8"/>
      <c r="LUB235" s="8"/>
      <c r="LUC235" s="8"/>
      <c r="LUD235" s="8"/>
      <c r="LUE235" s="8"/>
      <c r="LUF235" s="8"/>
      <c r="LUG235" s="8"/>
      <c r="LUH235" s="8"/>
      <c r="LUI235" s="8"/>
      <c r="LUJ235" s="8"/>
      <c r="LUK235" s="8"/>
      <c r="LUL235" s="8"/>
      <c r="LUM235" s="8"/>
      <c r="LUN235" s="8"/>
      <c r="LUO235" s="8"/>
      <c r="LUP235" s="8"/>
      <c r="LUQ235" s="8"/>
      <c r="LUR235" s="8"/>
      <c r="LUS235" s="8"/>
      <c r="LUT235" s="8"/>
      <c r="LUU235" s="8"/>
      <c r="LUV235" s="8"/>
      <c r="LUW235" s="8"/>
      <c r="LUX235" s="8"/>
      <c r="LUY235" s="8"/>
      <c r="LUZ235" s="8"/>
      <c r="LVA235" s="8"/>
      <c r="LVB235" s="8"/>
      <c r="LVC235" s="8"/>
      <c r="LVD235" s="8"/>
      <c r="LVE235" s="8"/>
      <c r="LVF235" s="8"/>
      <c r="LVG235" s="8"/>
      <c r="LVH235" s="8"/>
      <c r="LVI235" s="8"/>
      <c r="LVJ235" s="8"/>
      <c r="LVK235" s="8"/>
      <c r="LVL235" s="8"/>
      <c r="LVM235" s="8"/>
      <c r="LVN235" s="8"/>
      <c r="LVO235" s="8"/>
      <c r="LVP235" s="8"/>
      <c r="LVQ235" s="8"/>
      <c r="LVR235" s="8"/>
      <c r="LVS235" s="8"/>
      <c r="LVT235" s="8"/>
      <c r="LVU235" s="8"/>
      <c r="LVV235" s="8"/>
      <c r="LVW235" s="8"/>
      <c r="LVX235" s="8"/>
      <c r="LVY235" s="8"/>
      <c r="LVZ235" s="8"/>
      <c r="LWA235" s="8"/>
      <c r="LWB235" s="8"/>
      <c r="LWC235" s="8"/>
      <c r="LWD235" s="8"/>
      <c r="LWE235" s="8"/>
      <c r="LWF235" s="8"/>
      <c r="LWG235" s="8"/>
      <c r="LWH235" s="8"/>
      <c r="LWI235" s="8"/>
      <c r="LWJ235" s="8"/>
      <c r="LWK235" s="8"/>
      <c r="LWL235" s="8"/>
      <c r="LWM235" s="8"/>
      <c r="LWN235" s="8"/>
      <c r="LWO235" s="8"/>
      <c r="LWP235" s="8"/>
      <c r="LWQ235" s="8"/>
      <c r="LWR235" s="8"/>
      <c r="LWS235" s="8"/>
      <c r="LWT235" s="8"/>
      <c r="LWU235" s="8"/>
      <c r="LWV235" s="8"/>
      <c r="LWW235" s="8"/>
      <c r="LWX235" s="8"/>
      <c r="LWY235" s="8"/>
      <c r="LWZ235" s="8"/>
      <c r="LXA235" s="8"/>
      <c r="LXB235" s="8"/>
      <c r="LXC235" s="8"/>
      <c r="LXD235" s="8"/>
      <c r="LXE235" s="8"/>
      <c r="LXF235" s="8"/>
      <c r="LXG235" s="8"/>
      <c r="LXH235" s="8"/>
      <c r="LXI235" s="8"/>
      <c r="LXJ235" s="8"/>
      <c r="LXK235" s="8"/>
      <c r="LXL235" s="8"/>
      <c r="LXM235" s="8"/>
      <c r="LXN235" s="8"/>
      <c r="LXO235" s="8"/>
      <c r="LXP235" s="8"/>
      <c r="LXQ235" s="8"/>
      <c r="LXR235" s="8"/>
      <c r="LXS235" s="8"/>
      <c r="LXT235" s="8"/>
      <c r="LXU235" s="8"/>
      <c r="LXV235" s="8"/>
      <c r="LXW235" s="8"/>
      <c r="LXX235" s="8"/>
      <c r="LXY235" s="8"/>
      <c r="LXZ235" s="8"/>
      <c r="LYA235" s="8"/>
      <c r="LYB235" s="8"/>
      <c r="LYC235" s="8"/>
      <c r="LYD235" s="8"/>
      <c r="LYE235" s="8"/>
      <c r="LYF235" s="8"/>
      <c r="LYG235" s="8"/>
      <c r="LYH235" s="8"/>
      <c r="LYI235" s="8"/>
      <c r="LYJ235" s="8"/>
      <c r="LYK235" s="8"/>
      <c r="LYL235" s="8"/>
      <c r="LYM235" s="8"/>
      <c r="LYN235" s="8"/>
      <c r="LYO235" s="8"/>
      <c r="LYP235" s="8"/>
      <c r="LYQ235" s="8"/>
      <c r="LYR235" s="8"/>
      <c r="LYS235" s="8"/>
      <c r="LYT235" s="8"/>
      <c r="LYU235" s="8"/>
      <c r="LYV235" s="8"/>
      <c r="LYW235" s="8"/>
      <c r="LYX235" s="8"/>
      <c r="LYY235" s="8"/>
      <c r="LYZ235" s="8"/>
      <c r="LZA235" s="8"/>
      <c r="LZB235" s="8"/>
      <c r="LZC235" s="8"/>
      <c r="LZD235" s="8"/>
      <c r="LZE235" s="8"/>
      <c r="LZF235" s="8"/>
      <c r="LZG235" s="8"/>
      <c r="LZH235" s="8"/>
      <c r="LZI235" s="8"/>
      <c r="LZJ235" s="8"/>
      <c r="LZK235" s="8"/>
      <c r="LZL235" s="8"/>
      <c r="LZM235" s="8"/>
      <c r="LZN235" s="8"/>
      <c r="LZO235" s="8"/>
      <c r="LZP235" s="8"/>
      <c r="LZQ235" s="8"/>
      <c r="LZR235" s="8"/>
      <c r="LZS235" s="8"/>
      <c r="LZT235" s="8"/>
      <c r="LZU235" s="8"/>
      <c r="LZV235" s="8"/>
      <c r="LZW235" s="8"/>
      <c r="LZX235" s="8"/>
      <c r="LZY235" s="8"/>
      <c r="LZZ235" s="8"/>
      <c r="MAA235" s="8"/>
      <c r="MAB235" s="8"/>
      <c r="MAC235" s="8"/>
      <c r="MAD235" s="8"/>
      <c r="MAE235" s="8"/>
      <c r="MAF235" s="8"/>
      <c r="MAG235" s="8"/>
      <c r="MAH235" s="8"/>
      <c r="MAI235" s="8"/>
      <c r="MAJ235" s="8"/>
      <c r="MAK235" s="8"/>
      <c r="MAL235" s="8"/>
      <c r="MAM235" s="8"/>
      <c r="MAN235" s="8"/>
      <c r="MAO235" s="8"/>
      <c r="MAP235" s="8"/>
      <c r="MAQ235" s="8"/>
      <c r="MAR235" s="8"/>
      <c r="MAS235" s="8"/>
      <c r="MAT235" s="8"/>
      <c r="MAU235" s="8"/>
      <c r="MAV235" s="8"/>
      <c r="MAW235" s="8"/>
      <c r="MAX235" s="8"/>
      <c r="MAY235" s="8"/>
      <c r="MAZ235" s="8"/>
      <c r="MBA235" s="8"/>
      <c r="MBB235" s="8"/>
      <c r="MBC235" s="8"/>
      <c r="MBD235" s="8"/>
      <c r="MBE235" s="8"/>
      <c r="MBF235" s="8"/>
      <c r="MBG235" s="8"/>
      <c r="MBH235" s="8"/>
      <c r="MBI235" s="8"/>
      <c r="MBJ235" s="8"/>
      <c r="MBK235" s="8"/>
      <c r="MBL235" s="8"/>
      <c r="MBM235" s="8"/>
      <c r="MBN235" s="8"/>
      <c r="MBO235" s="8"/>
      <c r="MBP235" s="8"/>
      <c r="MBQ235" s="8"/>
      <c r="MBR235" s="8"/>
      <c r="MBS235" s="8"/>
      <c r="MBT235" s="8"/>
      <c r="MBU235" s="8"/>
      <c r="MBV235" s="8"/>
      <c r="MBW235" s="8"/>
      <c r="MBX235" s="8"/>
      <c r="MBY235" s="8"/>
      <c r="MBZ235" s="8"/>
      <c r="MCA235" s="8"/>
      <c r="MCB235" s="8"/>
      <c r="MCC235" s="8"/>
      <c r="MCD235" s="8"/>
      <c r="MCE235" s="8"/>
      <c r="MCF235" s="8"/>
      <c r="MCG235" s="8"/>
      <c r="MCH235" s="8"/>
      <c r="MCI235" s="8"/>
      <c r="MCJ235" s="8"/>
      <c r="MCK235" s="8"/>
      <c r="MCL235" s="8"/>
      <c r="MCM235" s="8"/>
      <c r="MCN235" s="8"/>
      <c r="MCO235" s="8"/>
      <c r="MCP235" s="8"/>
      <c r="MCQ235" s="8"/>
      <c r="MCR235" s="8"/>
      <c r="MCS235" s="8"/>
      <c r="MCT235" s="8"/>
      <c r="MCU235" s="8"/>
      <c r="MCV235" s="8"/>
      <c r="MCW235" s="8"/>
      <c r="MCX235" s="8"/>
      <c r="MCY235" s="8"/>
      <c r="MCZ235" s="8"/>
      <c r="MDA235" s="8"/>
      <c r="MDB235" s="8"/>
      <c r="MDC235" s="8"/>
      <c r="MDD235" s="8"/>
      <c r="MDE235" s="8"/>
      <c r="MDF235" s="8"/>
      <c r="MDG235" s="8"/>
      <c r="MDH235" s="8"/>
      <c r="MDI235" s="8"/>
      <c r="MDJ235" s="8"/>
      <c r="MDK235" s="8"/>
      <c r="MDL235" s="8"/>
      <c r="MDM235" s="8"/>
      <c r="MDN235" s="8"/>
      <c r="MDO235" s="8"/>
      <c r="MDP235" s="8"/>
      <c r="MDQ235" s="8"/>
      <c r="MDR235" s="8"/>
      <c r="MDS235" s="8"/>
      <c r="MDT235" s="8"/>
      <c r="MDU235" s="8"/>
      <c r="MDV235" s="8"/>
      <c r="MDW235" s="8"/>
      <c r="MDX235" s="8"/>
      <c r="MDY235" s="8"/>
      <c r="MDZ235" s="8"/>
      <c r="MEA235" s="8"/>
      <c r="MEB235" s="8"/>
      <c r="MEC235" s="8"/>
      <c r="MED235" s="8"/>
      <c r="MEE235" s="8"/>
      <c r="MEF235" s="8"/>
      <c r="MEG235" s="8"/>
      <c r="MEH235" s="8"/>
      <c r="MEI235" s="8"/>
      <c r="MEJ235" s="8"/>
      <c r="MEK235" s="8"/>
      <c r="MEL235" s="8"/>
      <c r="MEM235" s="8"/>
      <c r="MEN235" s="8"/>
      <c r="MEO235" s="8"/>
      <c r="MEP235" s="8"/>
      <c r="MEQ235" s="8"/>
      <c r="MER235" s="8"/>
      <c r="MES235" s="8"/>
      <c r="MET235" s="8"/>
      <c r="MEU235" s="8"/>
      <c r="MEV235" s="8"/>
      <c r="MEW235" s="8"/>
      <c r="MEX235" s="8"/>
      <c r="MEY235" s="8"/>
      <c r="MEZ235" s="8"/>
      <c r="MFA235" s="8"/>
      <c r="MFB235" s="8"/>
      <c r="MFC235" s="8"/>
      <c r="MFD235" s="8"/>
      <c r="MFE235" s="8"/>
      <c r="MFF235" s="8"/>
      <c r="MFG235" s="8"/>
      <c r="MFH235" s="8"/>
      <c r="MFI235" s="8"/>
      <c r="MFJ235" s="8"/>
      <c r="MFK235" s="8"/>
      <c r="MFL235" s="8"/>
      <c r="MFM235" s="8"/>
      <c r="MFN235" s="8"/>
      <c r="MFO235" s="8"/>
      <c r="MFP235" s="8"/>
      <c r="MFQ235" s="8"/>
      <c r="MFR235" s="8"/>
      <c r="MFS235" s="8"/>
      <c r="MFT235" s="8"/>
      <c r="MFU235" s="8"/>
      <c r="MFV235" s="8"/>
      <c r="MFW235" s="8"/>
      <c r="MFX235" s="8"/>
      <c r="MFY235" s="8"/>
      <c r="MFZ235" s="8"/>
      <c r="MGA235" s="8"/>
      <c r="MGB235" s="8"/>
      <c r="MGC235" s="8"/>
      <c r="MGD235" s="8"/>
      <c r="MGE235" s="8"/>
      <c r="MGF235" s="8"/>
      <c r="MGG235" s="8"/>
      <c r="MGH235" s="8"/>
      <c r="MGI235" s="8"/>
      <c r="MGJ235" s="8"/>
      <c r="MGK235" s="8"/>
      <c r="MGL235" s="8"/>
      <c r="MGM235" s="8"/>
      <c r="MGN235" s="8"/>
      <c r="MGO235" s="8"/>
      <c r="MGP235" s="8"/>
      <c r="MGQ235" s="8"/>
      <c r="MGR235" s="8"/>
      <c r="MGS235" s="8"/>
      <c r="MGT235" s="8"/>
      <c r="MGU235" s="8"/>
      <c r="MGV235" s="8"/>
      <c r="MGW235" s="8"/>
      <c r="MGX235" s="8"/>
      <c r="MGY235" s="8"/>
      <c r="MGZ235" s="8"/>
      <c r="MHA235" s="8"/>
      <c r="MHB235" s="8"/>
      <c r="MHC235" s="8"/>
      <c r="MHD235" s="8"/>
      <c r="MHE235" s="8"/>
      <c r="MHF235" s="8"/>
      <c r="MHG235" s="8"/>
      <c r="MHH235" s="8"/>
      <c r="MHI235" s="8"/>
      <c r="MHJ235" s="8"/>
      <c r="MHK235" s="8"/>
      <c r="MHL235" s="8"/>
      <c r="MHM235" s="8"/>
      <c r="MHN235" s="8"/>
      <c r="MHO235" s="8"/>
      <c r="MHP235" s="8"/>
      <c r="MHQ235" s="8"/>
      <c r="MHR235" s="8"/>
      <c r="MHS235" s="8"/>
      <c r="MHT235" s="8"/>
      <c r="MHU235" s="8"/>
      <c r="MHV235" s="8"/>
      <c r="MHW235" s="8"/>
      <c r="MHX235" s="8"/>
      <c r="MHY235" s="8"/>
      <c r="MHZ235" s="8"/>
      <c r="MIA235" s="8"/>
      <c r="MIB235" s="8"/>
      <c r="MIC235" s="8"/>
      <c r="MID235" s="8"/>
      <c r="MIE235" s="8"/>
      <c r="MIF235" s="8"/>
      <c r="MIG235" s="8"/>
      <c r="MIH235" s="8"/>
      <c r="MII235" s="8"/>
      <c r="MIJ235" s="8"/>
      <c r="MIK235" s="8"/>
      <c r="MIL235" s="8"/>
      <c r="MIM235" s="8"/>
      <c r="MIN235" s="8"/>
      <c r="MIO235" s="8"/>
      <c r="MIP235" s="8"/>
      <c r="MIQ235" s="8"/>
      <c r="MIR235" s="8"/>
      <c r="MIS235" s="8"/>
      <c r="MIT235" s="8"/>
      <c r="MIU235" s="8"/>
      <c r="MIV235" s="8"/>
      <c r="MIW235" s="8"/>
      <c r="MIX235" s="8"/>
      <c r="MIY235" s="8"/>
      <c r="MIZ235" s="8"/>
      <c r="MJA235" s="8"/>
      <c r="MJB235" s="8"/>
      <c r="MJC235" s="8"/>
      <c r="MJD235" s="8"/>
      <c r="MJE235" s="8"/>
      <c r="MJF235" s="8"/>
      <c r="MJG235" s="8"/>
      <c r="MJH235" s="8"/>
      <c r="MJI235" s="8"/>
      <c r="MJJ235" s="8"/>
      <c r="MJK235" s="8"/>
      <c r="MJL235" s="8"/>
      <c r="MJM235" s="8"/>
      <c r="MJN235" s="8"/>
      <c r="MJO235" s="8"/>
      <c r="MJP235" s="8"/>
      <c r="MJQ235" s="8"/>
      <c r="MJR235" s="8"/>
      <c r="MJS235" s="8"/>
      <c r="MJT235" s="8"/>
      <c r="MJU235" s="8"/>
      <c r="MJV235" s="8"/>
      <c r="MJW235" s="8"/>
      <c r="MJX235" s="8"/>
      <c r="MJY235" s="8"/>
      <c r="MJZ235" s="8"/>
      <c r="MKA235" s="8"/>
      <c r="MKB235" s="8"/>
      <c r="MKC235" s="8"/>
      <c r="MKD235" s="8"/>
      <c r="MKE235" s="8"/>
      <c r="MKF235" s="8"/>
      <c r="MKG235" s="8"/>
      <c r="MKH235" s="8"/>
      <c r="MKI235" s="8"/>
      <c r="MKJ235" s="8"/>
      <c r="MKK235" s="8"/>
      <c r="MKL235" s="8"/>
      <c r="MKM235" s="8"/>
      <c r="MKN235" s="8"/>
      <c r="MKO235" s="8"/>
      <c r="MKP235" s="8"/>
      <c r="MKQ235" s="8"/>
      <c r="MKR235" s="8"/>
      <c r="MKS235" s="8"/>
      <c r="MKT235" s="8"/>
      <c r="MKU235" s="8"/>
      <c r="MKV235" s="8"/>
      <c r="MKW235" s="8"/>
      <c r="MKX235" s="8"/>
      <c r="MKY235" s="8"/>
      <c r="MKZ235" s="8"/>
      <c r="MLA235" s="8"/>
      <c r="MLB235" s="8"/>
      <c r="MLC235" s="8"/>
      <c r="MLD235" s="8"/>
      <c r="MLE235" s="8"/>
      <c r="MLF235" s="8"/>
      <c r="MLG235" s="8"/>
      <c r="MLH235" s="8"/>
      <c r="MLI235" s="8"/>
      <c r="MLJ235" s="8"/>
      <c r="MLK235" s="8"/>
      <c r="MLL235" s="8"/>
      <c r="MLM235" s="8"/>
      <c r="MLN235" s="8"/>
      <c r="MLO235" s="8"/>
      <c r="MLP235" s="8"/>
      <c r="MLQ235" s="8"/>
      <c r="MLR235" s="8"/>
      <c r="MLS235" s="8"/>
      <c r="MLT235" s="8"/>
      <c r="MLU235" s="8"/>
      <c r="MLV235" s="8"/>
      <c r="MLW235" s="8"/>
      <c r="MLX235" s="8"/>
      <c r="MLY235" s="8"/>
      <c r="MLZ235" s="8"/>
      <c r="MMA235" s="8"/>
      <c r="MMB235" s="8"/>
      <c r="MMC235" s="8"/>
      <c r="MMD235" s="8"/>
      <c r="MME235" s="8"/>
      <c r="MMF235" s="8"/>
      <c r="MMG235" s="8"/>
      <c r="MMH235" s="8"/>
      <c r="MMI235" s="8"/>
      <c r="MMJ235" s="8"/>
      <c r="MMK235" s="8"/>
      <c r="MML235" s="8"/>
      <c r="MMM235" s="8"/>
      <c r="MMN235" s="8"/>
      <c r="MMO235" s="8"/>
      <c r="MMP235" s="8"/>
      <c r="MMQ235" s="8"/>
      <c r="MMR235" s="8"/>
      <c r="MMS235" s="8"/>
      <c r="MMT235" s="8"/>
      <c r="MMU235" s="8"/>
      <c r="MMV235" s="8"/>
      <c r="MMW235" s="8"/>
      <c r="MMX235" s="8"/>
      <c r="MMY235" s="8"/>
      <c r="MMZ235" s="8"/>
      <c r="MNA235" s="8"/>
      <c r="MNB235" s="8"/>
      <c r="MNC235" s="8"/>
      <c r="MND235" s="8"/>
      <c r="MNE235" s="8"/>
      <c r="MNF235" s="8"/>
      <c r="MNG235" s="8"/>
      <c r="MNH235" s="8"/>
      <c r="MNI235" s="8"/>
      <c r="MNJ235" s="8"/>
      <c r="MNK235" s="8"/>
      <c r="MNL235" s="8"/>
      <c r="MNM235" s="8"/>
      <c r="MNN235" s="8"/>
      <c r="MNO235" s="8"/>
      <c r="MNP235" s="8"/>
      <c r="MNQ235" s="8"/>
      <c r="MNR235" s="8"/>
      <c r="MNS235" s="8"/>
      <c r="MNT235" s="8"/>
      <c r="MNU235" s="8"/>
      <c r="MNV235" s="8"/>
      <c r="MNW235" s="8"/>
      <c r="MNX235" s="8"/>
      <c r="MNY235" s="8"/>
      <c r="MNZ235" s="8"/>
      <c r="MOA235" s="8"/>
      <c r="MOB235" s="8"/>
      <c r="MOC235" s="8"/>
      <c r="MOD235" s="8"/>
      <c r="MOE235" s="8"/>
      <c r="MOF235" s="8"/>
      <c r="MOG235" s="8"/>
      <c r="MOH235" s="8"/>
      <c r="MOI235" s="8"/>
      <c r="MOJ235" s="8"/>
      <c r="MOK235" s="8"/>
      <c r="MOL235" s="8"/>
      <c r="MOM235" s="8"/>
      <c r="MON235" s="8"/>
      <c r="MOO235" s="8"/>
      <c r="MOP235" s="8"/>
      <c r="MOQ235" s="8"/>
      <c r="MOR235" s="8"/>
      <c r="MOS235" s="8"/>
      <c r="MOT235" s="8"/>
      <c r="MOU235" s="8"/>
      <c r="MOV235" s="8"/>
      <c r="MOW235" s="8"/>
      <c r="MOX235" s="8"/>
      <c r="MOY235" s="8"/>
      <c r="MOZ235" s="8"/>
      <c r="MPA235" s="8"/>
      <c r="MPB235" s="8"/>
      <c r="MPC235" s="8"/>
      <c r="MPD235" s="8"/>
      <c r="MPE235" s="8"/>
      <c r="MPF235" s="8"/>
      <c r="MPG235" s="8"/>
      <c r="MPH235" s="8"/>
      <c r="MPI235" s="8"/>
      <c r="MPJ235" s="8"/>
      <c r="MPK235" s="8"/>
      <c r="MPL235" s="8"/>
      <c r="MPM235" s="8"/>
      <c r="MPN235" s="8"/>
      <c r="MPO235" s="8"/>
      <c r="MPP235" s="8"/>
      <c r="MPQ235" s="8"/>
      <c r="MPR235" s="8"/>
      <c r="MPS235" s="8"/>
      <c r="MPT235" s="8"/>
      <c r="MPU235" s="8"/>
      <c r="MPV235" s="8"/>
      <c r="MPW235" s="8"/>
      <c r="MPX235" s="8"/>
      <c r="MPY235" s="8"/>
      <c r="MPZ235" s="8"/>
      <c r="MQA235" s="8"/>
      <c r="MQB235" s="8"/>
      <c r="MQC235" s="8"/>
      <c r="MQD235" s="8"/>
      <c r="MQE235" s="8"/>
      <c r="MQF235" s="8"/>
      <c r="MQG235" s="8"/>
      <c r="MQH235" s="8"/>
      <c r="MQI235" s="8"/>
      <c r="MQJ235" s="8"/>
      <c r="MQK235" s="8"/>
      <c r="MQL235" s="8"/>
      <c r="MQM235" s="8"/>
      <c r="MQN235" s="8"/>
      <c r="MQO235" s="8"/>
      <c r="MQP235" s="8"/>
      <c r="MQQ235" s="8"/>
      <c r="MQR235" s="8"/>
      <c r="MQS235" s="8"/>
      <c r="MQT235" s="8"/>
      <c r="MQU235" s="8"/>
      <c r="MQV235" s="8"/>
      <c r="MQW235" s="8"/>
      <c r="MQX235" s="8"/>
      <c r="MQY235" s="8"/>
      <c r="MQZ235" s="8"/>
      <c r="MRA235" s="8"/>
      <c r="MRB235" s="8"/>
      <c r="MRC235" s="8"/>
      <c r="MRD235" s="8"/>
      <c r="MRE235" s="8"/>
      <c r="MRF235" s="8"/>
      <c r="MRG235" s="8"/>
      <c r="MRH235" s="8"/>
      <c r="MRI235" s="8"/>
      <c r="MRJ235" s="8"/>
      <c r="MRK235" s="8"/>
      <c r="MRL235" s="8"/>
      <c r="MRM235" s="8"/>
      <c r="MRN235" s="8"/>
      <c r="MRO235" s="8"/>
      <c r="MRP235" s="8"/>
      <c r="MRQ235" s="8"/>
      <c r="MRR235" s="8"/>
      <c r="MRS235" s="8"/>
      <c r="MRT235" s="8"/>
      <c r="MRU235" s="8"/>
      <c r="MRV235" s="8"/>
      <c r="MRW235" s="8"/>
      <c r="MRX235" s="8"/>
      <c r="MRY235" s="8"/>
      <c r="MRZ235" s="8"/>
      <c r="MSA235" s="8"/>
      <c r="MSB235" s="8"/>
      <c r="MSC235" s="8"/>
      <c r="MSD235" s="8"/>
      <c r="MSE235" s="8"/>
      <c r="MSF235" s="8"/>
      <c r="MSG235" s="8"/>
      <c r="MSH235" s="8"/>
      <c r="MSI235" s="8"/>
      <c r="MSJ235" s="8"/>
      <c r="MSK235" s="8"/>
      <c r="MSL235" s="8"/>
      <c r="MSM235" s="8"/>
      <c r="MSN235" s="8"/>
      <c r="MSO235" s="8"/>
      <c r="MSP235" s="8"/>
      <c r="MSQ235" s="8"/>
      <c r="MSR235" s="8"/>
      <c r="MSS235" s="8"/>
      <c r="MST235" s="8"/>
      <c r="MSU235" s="8"/>
      <c r="MSV235" s="8"/>
      <c r="MSW235" s="8"/>
      <c r="MSX235" s="8"/>
      <c r="MSY235" s="8"/>
      <c r="MSZ235" s="8"/>
      <c r="MTA235" s="8"/>
      <c r="MTB235" s="8"/>
      <c r="MTC235" s="8"/>
      <c r="MTD235" s="8"/>
      <c r="MTE235" s="8"/>
      <c r="MTF235" s="8"/>
      <c r="MTG235" s="8"/>
      <c r="MTH235" s="8"/>
      <c r="MTI235" s="8"/>
      <c r="MTJ235" s="8"/>
      <c r="MTK235" s="8"/>
      <c r="MTL235" s="8"/>
      <c r="MTM235" s="8"/>
      <c r="MTN235" s="8"/>
      <c r="MTO235" s="8"/>
      <c r="MTP235" s="8"/>
      <c r="MTQ235" s="8"/>
      <c r="MTR235" s="8"/>
      <c r="MTS235" s="8"/>
      <c r="MTT235" s="8"/>
      <c r="MTU235" s="8"/>
      <c r="MTV235" s="8"/>
      <c r="MTW235" s="8"/>
      <c r="MTX235" s="8"/>
      <c r="MTY235" s="8"/>
      <c r="MTZ235" s="8"/>
      <c r="MUA235" s="8"/>
      <c r="MUB235" s="8"/>
      <c r="MUC235" s="8"/>
      <c r="MUD235" s="8"/>
      <c r="MUE235" s="8"/>
      <c r="MUF235" s="8"/>
      <c r="MUG235" s="8"/>
      <c r="MUH235" s="8"/>
      <c r="MUI235" s="8"/>
      <c r="MUJ235" s="8"/>
      <c r="MUK235" s="8"/>
      <c r="MUL235" s="8"/>
      <c r="MUM235" s="8"/>
      <c r="MUN235" s="8"/>
      <c r="MUO235" s="8"/>
      <c r="MUP235" s="8"/>
      <c r="MUQ235" s="8"/>
      <c r="MUR235" s="8"/>
      <c r="MUS235" s="8"/>
      <c r="MUT235" s="8"/>
      <c r="MUU235" s="8"/>
      <c r="MUV235" s="8"/>
      <c r="MUW235" s="8"/>
      <c r="MUX235" s="8"/>
      <c r="MUY235" s="8"/>
      <c r="MUZ235" s="8"/>
      <c r="MVA235" s="8"/>
      <c r="MVB235" s="8"/>
      <c r="MVC235" s="8"/>
      <c r="MVD235" s="8"/>
      <c r="MVE235" s="8"/>
      <c r="MVF235" s="8"/>
      <c r="MVG235" s="8"/>
      <c r="MVH235" s="8"/>
      <c r="MVI235" s="8"/>
      <c r="MVJ235" s="8"/>
      <c r="MVK235" s="8"/>
      <c r="MVL235" s="8"/>
      <c r="MVM235" s="8"/>
      <c r="MVN235" s="8"/>
      <c r="MVO235" s="8"/>
      <c r="MVP235" s="8"/>
      <c r="MVQ235" s="8"/>
      <c r="MVR235" s="8"/>
      <c r="MVS235" s="8"/>
      <c r="MVT235" s="8"/>
      <c r="MVU235" s="8"/>
      <c r="MVV235" s="8"/>
      <c r="MVW235" s="8"/>
      <c r="MVX235" s="8"/>
      <c r="MVY235" s="8"/>
      <c r="MVZ235" s="8"/>
      <c r="MWA235" s="8"/>
      <c r="MWB235" s="8"/>
      <c r="MWC235" s="8"/>
      <c r="MWD235" s="8"/>
      <c r="MWE235" s="8"/>
      <c r="MWF235" s="8"/>
      <c r="MWG235" s="8"/>
      <c r="MWH235" s="8"/>
      <c r="MWI235" s="8"/>
      <c r="MWJ235" s="8"/>
      <c r="MWK235" s="8"/>
      <c r="MWL235" s="8"/>
      <c r="MWM235" s="8"/>
      <c r="MWN235" s="8"/>
      <c r="MWO235" s="8"/>
      <c r="MWP235" s="8"/>
      <c r="MWQ235" s="8"/>
      <c r="MWR235" s="8"/>
      <c r="MWS235" s="8"/>
      <c r="MWT235" s="8"/>
      <c r="MWU235" s="8"/>
      <c r="MWV235" s="8"/>
      <c r="MWW235" s="8"/>
      <c r="MWX235" s="8"/>
      <c r="MWY235" s="8"/>
      <c r="MWZ235" s="8"/>
      <c r="MXA235" s="8"/>
      <c r="MXB235" s="8"/>
      <c r="MXC235" s="8"/>
      <c r="MXD235" s="8"/>
      <c r="MXE235" s="8"/>
      <c r="MXF235" s="8"/>
      <c r="MXG235" s="8"/>
      <c r="MXH235" s="8"/>
      <c r="MXI235" s="8"/>
      <c r="MXJ235" s="8"/>
      <c r="MXK235" s="8"/>
      <c r="MXL235" s="8"/>
      <c r="MXM235" s="8"/>
      <c r="MXN235" s="8"/>
      <c r="MXO235" s="8"/>
      <c r="MXP235" s="8"/>
      <c r="MXQ235" s="8"/>
      <c r="MXR235" s="8"/>
      <c r="MXS235" s="8"/>
      <c r="MXT235" s="8"/>
      <c r="MXU235" s="8"/>
      <c r="MXV235" s="8"/>
      <c r="MXW235" s="8"/>
      <c r="MXX235" s="8"/>
      <c r="MXY235" s="8"/>
      <c r="MXZ235" s="8"/>
      <c r="MYA235" s="8"/>
      <c r="MYB235" s="8"/>
      <c r="MYC235" s="8"/>
      <c r="MYD235" s="8"/>
      <c r="MYE235" s="8"/>
      <c r="MYF235" s="8"/>
      <c r="MYG235" s="8"/>
      <c r="MYH235" s="8"/>
      <c r="MYI235" s="8"/>
      <c r="MYJ235" s="8"/>
      <c r="MYK235" s="8"/>
      <c r="MYL235" s="8"/>
      <c r="MYM235" s="8"/>
      <c r="MYN235" s="8"/>
      <c r="MYO235" s="8"/>
      <c r="MYP235" s="8"/>
      <c r="MYQ235" s="8"/>
      <c r="MYR235" s="8"/>
      <c r="MYS235" s="8"/>
      <c r="MYT235" s="8"/>
      <c r="MYU235" s="8"/>
      <c r="MYV235" s="8"/>
      <c r="MYW235" s="8"/>
      <c r="MYX235" s="8"/>
      <c r="MYY235" s="8"/>
      <c r="MYZ235" s="8"/>
      <c r="MZA235" s="8"/>
      <c r="MZB235" s="8"/>
      <c r="MZC235" s="8"/>
      <c r="MZD235" s="8"/>
      <c r="MZE235" s="8"/>
      <c r="MZF235" s="8"/>
      <c r="MZG235" s="8"/>
      <c r="MZH235" s="8"/>
      <c r="MZI235" s="8"/>
      <c r="MZJ235" s="8"/>
      <c r="MZK235" s="8"/>
      <c r="MZL235" s="8"/>
      <c r="MZM235" s="8"/>
      <c r="MZN235" s="8"/>
      <c r="MZO235" s="8"/>
      <c r="MZP235" s="8"/>
      <c r="MZQ235" s="8"/>
      <c r="MZR235" s="8"/>
      <c r="MZS235" s="8"/>
      <c r="MZT235" s="8"/>
      <c r="MZU235" s="8"/>
      <c r="MZV235" s="8"/>
      <c r="MZW235" s="8"/>
      <c r="MZX235" s="8"/>
      <c r="MZY235" s="8"/>
      <c r="MZZ235" s="8"/>
      <c r="NAA235" s="8"/>
      <c r="NAB235" s="8"/>
      <c r="NAC235" s="8"/>
      <c r="NAD235" s="8"/>
      <c r="NAE235" s="8"/>
      <c r="NAF235" s="8"/>
      <c r="NAG235" s="8"/>
      <c r="NAH235" s="8"/>
      <c r="NAI235" s="8"/>
      <c r="NAJ235" s="8"/>
      <c r="NAK235" s="8"/>
      <c r="NAL235" s="8"/>
      <c r="NAM235" s="8"/>
      <c r="NAN235" s="8"/>
      <c r="NAO235" s="8"/>
      <c r="NAP235" s="8"/>
      <c r="NAQ235" s="8"/>
      <c r="NAR235" s="8"/>
      <c r="NAS235" s="8"/>
      <c r="NAT235" s="8"/>
      <c r="NAU235" s="8"/>
      <c r="NAV235" s="8"/>
      <c r="NAW235" s="8"/>
      <c r="NAX235" s="8"/>
      <c r="NAY235" s="8"/>
      <c r="NAZ235" s="8"/>
      <c r="NBA235" s="8"/>
      <c r="NBB235" s="8"/>
      <c r="NBC235" s="8"/>
      <c r="NBD235" s="8"/>
      <c r="NBE235" s="8"/>
      <c r="NBF235" s="8"/>
      <c r="NBG235" s="8"/>
      <c r="NBH235" s="8"/>
      <c r="NBI235" s="8"/>
      <c r="NBJ235" s="8"/>
      <c r="NBK235" s="8"/>
      <c r="NBL235" s="8"/>
      <c r="NBM235" s="8"/>
      <c r="NBN235" s="8"/>
      <c r="NBO235" s="8"/>
      <c r="NBP235" s="8"/>
      <c r="NBQ235" s="8"/>
      <c r="NBR235" s="8"/>
      <c r="NBS235" s="8"/>
      <c r="NBT235" s="8"/>
      <c r="NBU235" s="8"/>
      <c r="NBV235" s="8"/>
      <c r="NBW235" s="8"/>
      <c r="NBX235" s="8"/>
      <c r="NBY235" s="8"/>
      <c r="NBZ235" s="8"/>
      <c r="NCA235" s="8"/>
      <c r="NCB235" s="8"/>
      <c r="NCC235" s="8"/>
      <c r="NCD235" s="8"/>
      <c r="NCE235" s="8"/>
      <c r="NCF235" s="8"/>
      <c r="NCG235" s="8"/>
      <c r="NCH235" s="8"/>
      <c r="NCI235" s="8"/>
      <c r="NCJ235" s="8"/>
      <c r="NCK235" s="8"/>
      <c r="NCL235" s="8"/>
      <c r="NCM235" s="8"/>
      <c r="NCN235" s="8"/>
      <c r="NCO235" s="8"/>
      <c r="NCP235" s="8"/>
      <c r="NCQ235" s="8"/>
      <c r="NCR235" s="8"/>
      <c r="NCS235" s="8"/>
      <c r="NCT235" s="8"/>
      <c r="NCU235" s="8"/>
      <c r="NCV235" s="8"/>
      <c r="NCW235" s="8"/>
      <c r="NCX235" s="8"/>
      <c r="NCY235" s="8"/>
      <c r="NCZ235" s="8"/>
      <c r="NDA235" s="8"/>
      <c r="NDB235" s="8"/>
      <c r="NDC235" s="8"/>
      <c r="NDD235" s="8"/>
      <c r="NDE235" s="8"/>
      <c r="NDF235" s="8"/>
      <c r="NDG235" s="8"/>
      <c r="NDH235" s="8"/>
      <c r="NDI235" s="8"/>
      <c r="NDJ235" s="8"/>
      <c r="NDK235" s="8"/>
      <c r="NDL235" s="8"/>
      <c r="NDM235" s="8"/>
      <c r="NDN235" s="8"/>
      <c r="NDO235" s="8"/>
      <c r="NDP235" s="8"/>
      <c r="NDQ235" s="8"/>
      <c r="NDR235" s="8"/>
      <c r="NDS235" s="8"/>
      <c r="NDT235" s="8"/>
      <c r="NDU235" s="8"/>
      <c r="NDV235" s="8"/>
      <c r="NDW235" s="8"/>
      <c r="NDX235" s="8"/>
      <c r="NDY235" s="8"/>
      <c r="NDZ235" s="8"/>
      <c r="NEA235" s="8"/>
      <c r="NEB235" s="8"/>
      <c r="NEC235" s="8"/>
      <c r="NED235" s="8"/>
      <c r="NEE235" s="8"/>
      <c r="NEF235" s="8"/>
      <c r="NEG235" s="8"/>
      <c r="NEH235" s="8"/>
      <c r="NEI235" s="8"/>
      <c r="NEJ235" s="8"/>
      <c r="NEK235" s="8"/>
      <c r="NEL235" s="8"/>
      <c r="NEM235" s="8"/>
      <c r="NEN235" s="8"/>
      <c r="NEO235" s="8"/>
      <c r="NEP235" s="8"/>
      <c r="NEQ235" s="8"/>
      <c r="NER235" s="8"/>
      <c r="NES235" s="8"/>
      <c r="NET235" s="8"/>
      <c r="NEU235" s="8"/>
      <c r="NEV235" s="8"/>
      <c r="NEW235" s="8"/>
      <c r="NEX235" s="8"/>
      <c r="NEY235" s="8"/>
      <c r="NEZ235" s="8"/>
      <c r="NFA235" s="8"/>
      <c r="NFB235" s="8"/>
      <c r="NFC235" s="8"/>
      <c r="NFD235" s="8"/>
      <c r="NFE235" s="8"/>
      <c r="NFF235" s="8"/>
      <c r="NFG235" s="8"/>
      <c r="NFH235" s="8"/>
      <c r="NFI235" s="8"/>
      <c r="NFJ235" s="8"/>
      <c r="NFK235" s="8"/>
      <c r="NFL235" s="8"/>
      <c r="NFM235" s="8"/>
      <c r="NFN235" s="8"/>
      <c r="NFO235" s="8"/>
      <c r="NFP235" s="8"/>
      <c r="NFQ235" s="8"/>
      <c r="NFR235" s="8"/>
      <c r="NFS235" s="8"/>
      <c r="NFT235" s="8"/>
      <c r="NFU235" s="8"/>
      <c r="NFV235" s="8"/>
      <c r="NFW235" s="8"/>
      <c r="NFX235" s="8"/>
      <c r="NFY235" s="8"/>
      <c r="NFZ235" s="8"/>
      <c r="NGA235" s="8"/>
      <c r="NGB235" s="8"/>
      <c r="NGC235" s="8"/>
      <c r="NGD235" s="8"/>
      <c r="NGE235" s="8"/>
      <c r="NGF235" s="8"/>
      <c r="NGG235" s="8"/>
      <c r="NGH235" s="8"/>
      <c r="NGI235" s="8"/>
      <c r="NGJ235" s="8"/>
      <c r="NGK235" s="8"/>
      <c r="NGL235" s="8"/>
      <c r="NGM235" s="8"/>
      <c r="NGN235" s="8"/>
      <c r="NGO235" s="8"/>
      <c r="NGP235" s="8"/>
      <c r="NGQ235" s="8"/>
      <c r="NGR235" s="8"/>
      <c r="NGS235" s="8"/>
      <c r="NGT235" s="8"/>
      <c r="NGU235" s="8"/>
      <c r="NGV235" s="8"/>
      <c r="NGW235" s="8"/>
      <c r="NGX235" s="8"/>
      <c r="NGY235" s="8"/>
      <c r="NGZ235" s="8"/>
      <c r="NHA235" s="8"/>
      <c r="NHB235" s="8"/>
      <c r="NHC235" s="8"/>
      <c r="NHD235" s="8"/>
      <c r="NHE235" s="8"/>
      <c r="NHF235" s="8"/>
      <c r="NHG235" s="8"/>
      <c r="NHH235" s="8"/>
      <c r="NHI235" s="8"/>
      <c r="NHJ235" s="8"/>
      <c r="NHK235" s="8"/>
      <c r="NHL235" s="8"/>
      <c r="NHM235" s="8"/>
      <c r="NHN235" s="8"/>
      <c r="NHO235" s="8"/>
      <c r="NHP235" s="8"/>
      <c r="NHQ235" s="8"/>
      <c r="NHR235" s="8"/>
      <c r="NHS235" s="8"/>
      <c r="NHT235" s="8"/>
      <c r="NHU235" s="8"/>
      <c r="NHV235" s="8"/>
      <c r="NHW235" s="8"/>
      <c r="NHX235" s="8"/>
      <c r="NHY235" s="8"/>
      <c r="NHZ235" s="8"/>
      <c r="NIA235" s="8"/>
      <c r="NIB235" s="8"/>
      <c r="NIC235" s="8"/>
      <c r="NID235" s="8"/>
      <c r="NIE235" s="8"/>
      <c r="NIF235" s="8"/>
      <c r="NIG235" s="8"/>
      <c r="NIH235" s="8"/>
      <c r="NII235" s="8"/>
      <c r="NIJ235" s="8"/>
      <c r="NIK235" s="8"/>
      <c r="NIL235" s="8"/>
      <c r="NIM235" s="8"/>
      <c r="NIN235" s="8"/>
      <c r="NIO235" s="8"/>
      <c r="NIP235" s="8"/>
      <c r="NIQ235" s="8"/>
      <c r="NIR235" s="8"/>
      <c r="NIS235" s="8"/>
      <c r="NIT235" s="8"/>
      <c r="NIU235" s="8"/>
      <c r="NIV235" s="8"/>
      <c r="NIW235" s="8"/>
      <c r="NIX235" s="8"/>
      <c r="NIY235" s="8"/>
      <c r="NIZ235" s="8"/>
      <c r="NJA235" s="8"/>
      <c r="NJB235" s="8"/>
      <c r="NJC235" s="8"/>
      <c r="NJD235" s="8"/>
      <c r="NJE235" s="8"/>
      <c r="NJF235" s="8"/>
      <c r="NJG235" s="8"/>
      <c r="NJH235" s="8"/>
      <c r="NJI235" s="8"/>
      <c r="NJJ235" s="8"/>
      <c r="NJK235" s="8"/>
      <c r="NJL235" s="8"/>
      <c r="NJM235" s="8"/>
      <c r="NJN235" s="8"/>
      <c r="NJO235" s="8"/>
      <c r="NJP235" s="8"/>
      <c r="NJQ235" s="8"/>
      <c r="NJR235" s="8"/>
      <c r="NJS235" s="8"/>
      <c r="NJT235" s="8"/>
      <c r="NJU235" s="8"/>
      <c r="NJV235" s="8"/>
      <c r="NJW235" s="8"/>
      <c r="NJX235" s="8"/>
      <c r="NJY235" s="8"/>
      <c r="NJZ235" s="8"/>
      <c r="NKA235" s="8"/>
      <c r="NKB235" s="8"/>
      <c r="NKC235" s="8"/>
      <c r="NKD235" s="8"/>
      <c r="NKE235" s="8"/>
      <c r="NKF235" s="8"/>
      <c r="NKG235" s="8"/>
      <c r="NKH235" s="8"/>
      <c r="NKI235" s="8"/>
      <c r="NKJ235" s="8"/>
      <c r="NKK235" s="8"/>
      <c r="NKL235" s="8"/>
      <c r="NKM235" s="8"/>
      <c r="NKN235" s="8"/>
      <c r="NKO235" s="8"/>
      <c r="NKP235" s="8"/>
      <c r="NKQ235" s="8"/>
      <c r="NKR235" s="8"/>
      <c r="NKS235" s="8"/>
      <c r="NKT235" s="8"/>
      <c r="NKU235" s="8"/>
      <c r="NKV235" s="8"/>
      <c r="NKW235" s="8"/>
      <c r="NKX235" s="8"/>
      <c r="NKY235" s="8"/>
      <c r="NKZ235" s="8"/>
      <c r="NLA235" s="8"/>
      <c r="NLB235" s="8"/>
      <c r="NLC235" s="8"/>
      <c r="NLD235" s="8"/>
      <c r="NLE235" s="8"/>
      <c r="NLF235" s="8"/>
      <c r="NLG235" s="8"/>
      <c r="NLH235" s="8"/>
      <c r="NLI235" s="8"/>
      <c r="NLJ235" s="8"/>
      <c r="NLK235" s="8"/>
      <c r="NLL235" s="8"/>
      <c r="NLM235" s="8"/>
      <c r="NLN235" s="8"/>
      <c r="NLO235" s="8"/>
      <c r="NLP235" s="8"/>
      <c r="NLQ235" s="8"/>
      <c r="NLR235" s="8"/>
      <c r="NLS235" s="8"/>
      <c r="NLT235" s="8"/>
      <c r="NLU235" s="8"/>
      <c r="NLV235" s="8"/>
      <c r="NLW235" s="8"/>
      <c r="NLX235" s="8"/>
      <c r="NLY235" s="8"/>
      <c r="NLZ235" s="8"/>
      <c r="NMA235" s="8"/>
      <c r="NMB235" s="8"/>
      <c r="NMC235" s="8"/>
      <c r="NMD235" s="8"/>
      <c r="NME235" s="8"/>
      <c r="NMF235" s="8"/>
      <c r="NMG235" s="8"/>
      <c r="NMH235" s="8"/>
      <c r="NMI235" s="8"/>
      <c r="NMJ235" s="8"/>
      <c r="NMK235" s="8"/>
      <c r="NML235" s="8"/>
      <c r="NMM235" s="8"/>
      <c r="NMN235" s="8"/>
      <c r="NMO235" s="8"/>
      <c r="NMP235" s="8"/>
      <c r="NMQ235" s="8"/>
      <c r="NMR235" s="8"/>
      <c r="NMS235" s="8"/>
      <c r="NMT235" s="8"/>
      <c r="NMU235" s="8"/>
      <c r="NMV235" s="8"/>
      <c r="NMW235" s="8"/>
      <c r="NMX235" s="8"/>
      <c r="NMY235" s="8"/>
      <c r="NMZ235" s="8"/>
      <c r="NNA235" s="8"/>
      <c r="NNB235" s="8"/>
      <c r="NNC235" s="8"/>
      <c r="NND235" s="8"/>
      <c r="NNE235" s="8"/>
      <c r="NNF235" s="8"/>
      <c r="NNG235" s="8"/>
      <c r="NNH235" s="8"/>
      <c r="NNI235" s="8"/>
      <c r="NNJ235" s="8"/>
      <c r="NNK235" s="8"/>
      <c r="NNL235" s="8"/>
      <c r="NNM235" s="8"/>
      <c r="NNN235" s="8"/>
      <c r="NNO235" s="8"/>
      <c r="NNP235" s="8"/>
      <c r="NNQ235" s="8"/>
      <c r="NNR235" s="8"/>
      <c r="NNS235" s="8"/>
      <c r="NNT235" s="8"/>
      <c r="NNU235" s="8"/>
      <c r="NNV235" s="8"/>
      <c r="NNW235" s="8"/>
      <c r="NNX235" s="8"/>
      <c r="NNY235" s="8"/>
      <c r="NNZ235" s="8"/>
      <c r="NOA235" s="8"/>
      <c r="NOB235" s="8"/>
      <c r="NOC235" s="8"/>
      <c r="NOD235" s="8"/>
      <c r="NOE235" s="8"/>
      <c r="NOF235" s="8"/>
      <c r="NOG235" s="8"/>
      <c r="NOH235" s="8"/>
      <c r="NOI235" s="8"/>
      <c r="NOJ235" s="8"/>
      <c r="NOK235" s="8"/>
      <c r="NOL235" s="8"/>
      <c r="NOM235" s="8"/>
      <c r="NON235" s="8"/>
      <c r="NOO235" s="8"/>
      <c r="NOP235" s="8"/>
      <c r="NOQ235" s="8"/>
      <c r="NOR235" s="8"/>
      <c r="NOS235" s="8"/>
      <c r="NOT235" s="8"/>
      <c r="NOU235" s="8"/>
      <c r="NOV235" s="8"/>
      <c r="NOW235" s="8"/>
      <c r="NOX235" s="8"/>
      <c r="NOY235" s="8"/>
      <c r="NOZ235" s="8"/>
      <c r="NPA235" s="8"/>
      <c r="NPB235" s="8"/>
      <c r="NPC235" s="8"/>
      <c r="NPD235" s="8"/>
      <c r="NPE235" s="8"/>
      <c r="NPF235" s="8"/>
      <c r="NPG235" s="8"/>
      <c r="NPH235" s="8"/>
      <c r="NPI235" s="8"/>
      <c r="NPJ235" s="8"/>
      <c r="NPK235" s="8"/>
      <c r="NPL235" s="8"/>
      <c r="NPM235" s="8"/>
      <c r="NPN235" s="8"/>
      <c r="NPO235" s="8"/>
      <c r="NPP235" s="8"/>
      <c r="NPQ235" s="8"/>
      <c r="NPR235" s="8"/>
      <c r="NPS235" s="8"/>
      <c r="NPT235" s="8"/>
      <c r="NPU235" s="8"/>
      <c r="NPV235" s="8"/>
      <c r="NPW235" s="8"/>
      <c r="NPX235" s="8"/>
      <c r="NPY235" s="8"/>
      <c r="NPZ235" s="8"/>
      <c r="NQA235" s="8"/>
      <c r="NQB235" s="8"/>
      <c r="NQC235" s="8"/>
      <c r="NQD235" s="8"/>
      <c r="NQE235" s="8"/>
      <c r="NQF235" s="8"/>
      <c r="NQG235" s="8"/>
      <c r="NQH235" s="8"/>
      <c r="NQI235" s="8"/>
      <c r="NQJ235" s="8"/>
      <c r="NQK235" s="8"/>
      <c r="NQL235" s="8"/>
      <c r="NQM235" s="8"/>
      <c r="NQN235" s="8"/>
      <c r="NQO235" s="8"/>
      <c r="NQP235" s="8"/>
      <c r="NQQ235" s="8"/>
      <c r="NQR235" s="8"/>
      <c r="NQS235" s="8"/>
      <c r="NQT235" s="8"/>
      <c r="NQU235" s="8"/>
      <c r="NQV235" s="8"/>
      <c r="NQW235" s="8"/>
      <c r="NQX235" s="8"/>
      <c r="NQY235" s="8"/>
      <c r="NQZ235" s="8"/>
      <c r="NRA235" s="8"/>
      <c r="NRB235" s="8"/>
      <c r="NRC235" s="8"/>
      <c r="NRD235" s="8"/>
      <c r="NRE235" s="8"/>
      <c r="NRF235" s="8"/>
      <c r="NRG235" s="8"/>
      <c r="NRH235" s="8"/>
      <c r="NRI235" s="8"/>
      <c r="NRJ235" s="8"/>
      <c r="NRK235" s="8"/>
      <c r="NRL235" s="8"/>
      <c r="NRM235" s="8"/>
      <c r="NRN235" s="8"/>
      <c r="NRO235" s="8"/>
      <c r="NRP235" s="8"/>
      <c r="NRQ235" s="8"/>
      <c r="NRR235" s="8"/>
      <c r="NRS235" s="8"/>
      <c r="NRT235" s="8"/>
      <c r="NRU235" s="8"/>
      <c r="NRV235" s="8"/>
      <c r="NRW235" s="8"/>
      <c r="NRX235" s="8"/>
      <c r="NRY235" s="8"/>
      <c r="NRZ235" s="8"/>
      <c r="NSA235" s="8"/>
      <c r="NSB235" s="8"/>
      <c r="NSC235" s="8"/>
      <c r="NSD235" s="8"/>
      <c r="NSE235" s="8"/>
      <c r="NSF235" s="8"/>
      <c r="NSG235" s="8"/>
      <c r="NSH235" s="8"/>
      <c r="NSI235" s="8"/>
      <c r="NSJ235" s="8"/>
      <c r="NSK235" s="8"/>
      <c r="NSL235" s="8"/>
      <c r="NSM235" s="8"/>
      <c r="NSN235" s="8"/>
      <c r="NSO235" s="8"/>
      <c r="NSP235" s="8"/>
      <c r="NSQ235" s="8"/>
      <c r="NSR235" s="8"/>
      <c r="NSS235" s="8"/>
      <c r="NST235" s="8"/>
      <c r="NSU235" s="8"/>
      <c r="NSV235" s="8"/>
      <c r="NSW235" s="8"/>
      <c r="NSX235" s="8"/>
      <c r="NSY235" s="8"/>
      <c r="NSZ235" s="8"/>
      <c r="NTA235" s="8"/>
      <c r="NTB235" s="8"/>
      <c r="NTC235" s="8"/>
      <c r="NTD235" s="8"/>
      <c r="NTE235" s="8"/>
      <c r="NTF235" s="8"/>
      <c r="NTG235" s="8"/>
      <c r="NTH235" s="8"/>
      <c r="NTI235" s="8"/>
      <c r="NTJ235" s="8"/>
      <c r="NTK235" s="8"/>
      <c r="NTL235" s="8"/>
      <c r="NTM235" s="8"/>
      <c r="NTN235" s="8"/>
      <c r="NTO235" s="8"/>
      <c r="NTP235" s="8"/>
      <c r="NTQ235" s="8"/>
      <c r="NTR235" s="8"/>
      <c r="NTS235" s="8"/>
      <c r="NTT235" s="8"/>
      <c r="NTU235" s="8"/>
      <c r="NTV235" s="8"/>
      <c r="NTW235" s="8"/>
      <c r="NTX235" s="8"/>
      <c r="NTY235" s="8"/>
      <c r="NTZ235" s="8"/>
      <c r="NUA235" s="8"/>
      <c r="NUB235" s="8"/>
      <c r="NUC235" s="8"/>
      <c r="NUD235" s="8"/>
      <c r="NUE235" s="8"/>
      <c r="NUF235" s="8"/>
      <c r="NUG235" s="8"/>
      <c r="NUH235" s="8"/>
      <c r="NUI235" s="8"/>
      <c r="NUJ235" s="8"/>
      <c r="NUK235" s="8"/>
      <c r="NUL235" s="8"/>
      <c r="NUM235" s="8"/>
      <c r="NUN235" s="8"/>
      <c r="NUO235" s="8"/>
      <c r="NUP235" s="8"/>
      <c r="NUQ235" s="8"/>
      <c r="NUR235" s="8"/>
      <c r="NUS235" s="8"/>
      <c r="NUT235" s="8"/>
      <c r="NUU235" s="8"/>
      <c r="NUV235" s="8"/>
      <c r="NUW235" s="8"/>
      <c r="NUX235" s="8"/>
      <c r="NUY235" s="8"/>
      <c r="NUZ235" s="8"/>
      <c r="NVA235" s="8"/>
      <c r="NVB235" s="8"/>
      <c r="NVC235" s="8"/>
      <c r="NVD235" s="8"/>
      <c r="NVE235" s="8"/>
      <c r="NVF235" s="8"/>
      <c r="NVG235" s="8"/>
      <c r="NVH235" s="8"/>
      <c r="NVI235" s="8"/>
      <c r="NVJ235" s="8"/>
      <c r="NVK235" s="8"/>
      <c r="NVL235" s="8"/>
      <c r="NVM235" s="8"/>
      <c r="NVN235" s="8"/>
      <c r="NVO235" s="8"/>
      <c r="NVP235" s="8"/>
      <c r="NVQ235" s="8"/>
      <c r="NVR235" s="8"/>
      <c r="NVS235" s="8"/>
      <c r="NVT235" s="8"/>
      <c r="NVU235" s="8"/>
      <c r="NVV235" s="8"/>
      <c r="NVW235" s="8"/>
      <c r="NVX235" s="8"/>
      <c r="NVY235" s="8"/>
      <c r="NVZ235" s="8"/>
      <c r="NWA235" s="8"/>
      <c r="NWB235" s="8"/>
      <c r="NWC235" s="8"/>
      <c r="NWD235" s="8"/>
      <c r="NWE235" s="8"/>
      <c r="NWF235" s="8"/>
      <c r="NWG235" s="8"/>
      <c r="NWH235" s="8"/>
      <c r="NWI235" s="8"/>
      <c r="NWJ235" s="8"/>
      <c r="NWK235" s="8"/>
      <c r="NWL235" s="8"/>
      <c r="NWM235" s="8"/>
      <c r="NWN235" s="8"/>
      <c r="NWO235" s="8"/>
      <c r="NWP235" s="8"/>
      <c r="NWQ235" s="8"/>
      <c r="NWR235" s="8"/>
      <c r="NWS235" s="8"/>
      <c r="NWT235" s="8"/>
      <c r="NWU235" s="8"/>
      <c r="NWV235" s="8"/>
      <c r="NWW235" s="8"/>
      <c r="NWX235" s="8"/>
      <c r="NWY235" s="8"/>
      <c r="NWZ235" s="8"/>
      <c r="NXA235" s="8"/>
      <c r="NXB235" s="8"/>
      <c r="NXC235" s="8"/>
      <c r="NXD235" s="8"/>
      <c r="NXE235" s="8"/>
      <c r="NXF235" s="8"/>
      <c r="NXG235" s="8"/>
      <c r="NXH235" s="8"/>
      <c r="NXI235" s="8"/>
      <c r="NXJ235" s="8"/>
      <c r="NXK235" s="8"/>
      <c r="NXL235" s="8"/>
      <c r="NXM235" s="8"/>
      <c r="NXN235" s="8"/>
      <c r="NXO235" s="8"/>
      <c r="NXP235" s="8"/>
      <c r="NXQ235" s="8"/>
      <c r="NXR235" s="8"/>
      <c r="NXS235" s="8"/>
      <c r="NXT235" s="8"/>
      <c r="NXU235" s="8"/>
      <c r="NXV235" s="8"/>
      <c r="NXW235" s="8"/>
      <c r="NXX235" s="8"/>
      <c r="NXY235" s="8"/>
      <c r="NXZ235" s="8"/>
      <c r="NYA235" s="8"/>
      <c r="NYB235" s="8"/>
      <c r="NYC235" s="8"/>
      <c r="NYD235" s="8"/>
      <c r="NYE235" s="8"/>
      <c r="NYF235" s="8"/>
      <c r="NYG235" s="8"/>
      <c r="NYH235" s="8"/>
      <c r="NYI235" s="8"/>
      <c r="NYJ235" s="8"/>
      <c r="NYK235" s="8"/>
      <c r="NYL235" s="8"/>
      <c r="NYM235" s="8"/>
      <c r="NYN235" s="8"/>
      <c r="NYO235" s="8"/>
      <c r="NYP235" s="8"/>
      <c r="NYQ235" s="8"/>
      <c r="NYR235" s="8"/>
      <c r="NYS235" s="8"/>
      <c r="NYT235" s="8"/>
      <c r="NYU235" s="8"/>
      <c r="NYV235" s="8"/>
      <c r="NYW235" s="8"/>
      <c r="NYX235" s="8"/>
      <c r="NYY235" s="8"/>
      <c r="NYZ235" s="8"/>
      <c r="NZA235" s="8"/>
      <c r="NZB235" s="8"/>
      <c r="NZC235" s="8"/>
      <c r="NZD235" s="8"/>
      <c r="NZE235" s="8"/>
      <c r="NZF235" s="8"/>
      <c r="NZG235" s="8"/>
      <c r="NZH235" s="8"/>
      <c r="NZI235" s="8"/>
      <c r="NZJ235" s="8"/>
      <c r="NZK235" s="8"/>
      <c r="NZL235" s="8"/>
      <c r="NZM235" s="8"/>
      <c r="NZN235" s="8"/>
      <c r="NZO235" s="8"/>
      <c r="NZP235" s="8"/>
      <c r="NZQ235" s="8"/>
      <c r="NZR235" s="8"/>
      <c r="NZS235" s="8"/>
      <c r="NZT235" s="8"/>
      <c r="NZU235" s="8"/>
      <c r="NZV235" s="8"/>
      <c r="NZW235" s="8"/>
      <c r="NZX235" s="8"/>
      <c r="NZY235" s="8"/>
      <c r="NZZ235" s="8"/>
      <c r="OAA235" s="8"/>
      <c r="OAB235" s="8"/>
      <c r="OAC235" s="8"/>
      <c r="OAD235" s="8"/>
      <c r="OAE235" s="8"/>
      <c r="OAF235" s="8"/>
      <c r="OAG235" s="8"/>
      <c r="OAH235" s="8"/>
      <c r="OAI235" s="8"/>
      <c r="OAJ235" s="8"/>
      <c r="OAK235" s="8"/>
      <c r="OAL235" s="8"/>
      <c r="OAM235" s="8"/>
      <c r="OAN235" s="8"/>
      <c r="OAO235" s="8"/>
      <c r="OAP235" s="8"/>
      <c r="OAQ235" s="8"/>
      <c r="OAR235" s="8"/>
      <c r="OAS235" s="8"/>
      <c r="OAT235" s="8"/>
      <c r="OAU235" s="8"/>
      <c r="OAV235" s="8"/>
      <c r="OAW235" s="8"/>
      <c r="OAX235" s="8"/>
      <c r="OAY235" s="8"/>
      <c r="OAZ235" s="8"/>
      <c r="OBA235" s="8"/>
      <c r="OBB235" s="8"/>
      <c r="OBC235" s="8"/>
      <c r="OBD235" s="8"/>
      <c r="OBE235" s="8"/>
      <c r="OBF235" s="8"/>
      <c r="OBG235" s="8"/>
      <c r="OBH235" s="8"/>
      <c r="OBI235" s="8"/>
      <c r="OBJ235" s="8"/>
      <c r="OBK235" s="8"/>
      <c r="OBL235" s="8"/>
      <c r="OBM235" s="8"/>
      <c r="OBN235" s="8"/>
      <c r="OBO235" s="8"/>
      <c r="OBP235" s="8"/>
      <c r="OBQ235" s="8"/>
      <c r="OBR235" s="8"/>
      <c r="OBS235" s="8"/>
      <c r="OBT235" s="8"/>
      <c r="OBU235" s="8"/>
      <c r="OBV235" s="8"/>
      <c r="OBW235" s="8"/>
      <c r="OBX235" s="8"/>
      <c r="OBY235" s="8"/>
      <c r="OBZ235" s="8"/>
      <c r="OCA235" s="8"/>
      <c r="OCB235" s="8"/>
      <c r="OCC235" s="8"/>
      <c r="OCD235" s="8"/>
      <c r="OCE235" s="8"/>
      <c r="OCF235" s="8"/>
      <c r="OCG235" s="8"/>
      <c r="OCH235" s="8"/>
      <c r="OCI235" s="8"/>
      <c r="OCJ235" s="8"/>
      <c r="OCK235" s="8"/>
      <c r="OCL235" s="8"/>
      <c r="OCM235" s="8"/>
      <c r="OCN235" s="8"/>
      <c r="OCO235" s="8"/>
      <c r="OCP235" s="8"/>
      <c r="OCQ235" s="8"/>
      <c r="OCR235" s="8"/>
      <c r="OCS235" s="8"/>
      <c r="OCT235" s="8"/>
      <c r="OCU235" s="8"/>
      <c r="OCV235" s="8"/>
      <c r="OCW235" s="8"/>
      <c r="OCX235" s="8"/>
      <c r="OCY235" s="8"/>
      <c r="OCZ235" s="8"/>
      <c r="ODA235" s="8"/>
      <c r="ODB235" s="8"/>
      <c r="ODC235" s="8"/>
      <c r="ODD235" s="8"/>
      <c r="ODE235" s="8"/>
      <c r="ODF235" s="8"/>
      <c r="ODG235" s="8"/>
      <c r="ODH235" s="8"/>
      <c r="ODI235" s="8"/>
      <c r="ODJ235" s="8"/>
      <c r="ODK235" s="8"/>
      <c r="ODL235" s="8"/>
      <c r="ODM235" s="8"/>
      <c r="ODN235" s="8"/>
      <c r="ODO235" s="8"/>
      <c r="ODP235" s="8"/>
      <c r="ODQ235" s="8"/>
      <c r="ODR235" s="8"/>
      <c r="ODS235" s="8"/>
      <c r="ODT235" s="8"/>
      <c r="ODU235" s="8"/>
      <c r="ODV235" s="8"/>
      <c r="ODW235" s="8"/>
      <c r="ODX235" s="8"/>
      <c r="ODY235" s="8"/>
      <c r="ODZ235" s="8"/>
      <c r="OEA235" s="8"/>
      <c r="OEB235" s="8"/>
      <c r="OEC235" s="8"/>
      <c r="OED235" s="8"/>
      <c r="OEE235" s="8"/>
      <c r="OEF235" s="8"/>
      <c r="OEG235" s="8"/>
      <c r="OEH235" s="8"/>
      <c r="OEI235" s="8"/>
      <c r="OEJ235" s="8"/>
      <c r="OEK235" s="8"/>
      <c r="OEL235" s="8"/>
      <c r="OEM235" s="8"/>
      <c r="OEN235" s="8"/>
      <c r="OEO235" s="8"/>
      <c r="OEP235" s="8"/>
      <c r="OEQ235" s="8"/>
      <c r="OER235" s="8"/>
      <c r="OES235" s="8"/>
      <c r="OET235" s="8"/>
      <c r="OEU235" s="8"/>
      <c r="OEV235" s="8"/>
      <c r="OEW235" s="8"/>
      <c r="OEX235" s="8"/>
      <c r="OEY235" s="8"/>
      <c r="OEZ235" s="8"/>
      <c r="OFA235" s="8"/>
      <c r="OFB235" s="8"/>
      <c r="OFC235" s="8"/>
      <c r="OFD235" s="8"/>
      <c r="OFE235" s="8"/>
      <c r="OFF235" s="8"/>
      <c r="OFG235" s="8"/>
      <c r="OFH235" s="8"/>
      <c r="OFI235" s="8"/>
      <c r="OFJ235" s="8"/>
      <c r="OFK235" s="8"/>
      <c r="OFL235" s="8"/>
      <c r="OFM235" s="8"/>
      <c r="OFN235" s="8"/>
      <c r="OFO235" s="8"/>
      <c r="OFP235" s="8"/>
      <c r="OFQ235" s="8"/>
      <c r="OFR235" s="8"/>
      <c r="OFS235" s="8"/>
      <c r="OFT235" s="8"/>
      <c r="OFU235" s="8"/>
      <c r="OFV235" s="8"/>
      <c r="OFW235" s="8"/>
      <c r="OFX235" s="8"/>
      <c r="OFY235" s="8"/>
      <c r="OFZ235" s="8"/>
      <c r="OGA235" s="8"/>
      <c r="OGB235" s="8"/>
      <c r="OGC235" s="8"/>
      <c r="OGD235" s="8"/>
      <c r="OGE235" s="8"/>
      <c r="OGF235" s="8"/>
      <c r="OGG235" s="8"/>
      <c r="OGH235" s="8"/>
      <c r="OGI235" s="8"/>
      <c r="OGJ235" s="8"/>
      <c r="OGK235" s="8"/>
      <c r="OGL235" s="8"/>
      <c r="OGM235" s="8"/>
      <c r="OGN235" s="8"/>
      <c r="OGO235" s="8"/>
      <c r="OGP235" s="8"/>
      <c r="OGQ235" s="8"/>
      <c r="OGR235" s="8"/>
      <c r="OGS235" s="8"/>
      <c r="OGT235" s="8"/>
      <c r="OGU235" s="8"/>
      <c r="OGV235" s="8"/>
      <c r="OGW235" s="8"/>
      <c r="OGX235" s="8"/>
      <c r="OGY235" s="8"/>
      <c r="OGZ235" s="8"/>
      <c r="OHA235" s="8"/>
      <c r="OHB235" s="8"/>
      <c r="OHC235" s="8"/>
      <c r="OHD235" s="8"/>
      <c r="OHE235" s="8"/>
      <c r="OHF235" s="8"/>
      <c r="OHG235" s="8"/>
      <c r="OHH235" s="8"/>
      <c r="OHI235" s="8"/>
      <c r="OHJ235" s="8"/>
      <c r="OHK235" s="8"/>
      <c r="OHL235" s="8"/>
      <c r="OHM235" s="8"/>
      <c r="OHN235" s="8"/>
      <c r="OHO235" s="8"/>
      <c r="OHP235" s="8"/>
      <c r="OHQ235" s="8"/>
      <c r="OHR235" s="8"/>
      <c r="OHS235" s="8"/>
      <c r="OHT235" s="8"/>
      <c r="OHU235" s="8"/>
      <c r="OHV235" s="8"/>
      <c r="OHW235" s="8"/>
      <c r="OHX235" s="8"/>
      <c r="OHY235" s="8"/>
      <c r="OHZ235" s="8"/>
      <c r="OIA235" s="8"/>
      <c r="OIB235" s="8"/>
      <c r="OIC235" s="8"/>
      <c r="OID235" s="8"/>
      <c r="OIE235" s="8"/>
      <c r="OIF235" s="8"/>
      <c r="OIG235" s="8"/>
      <c r="OIH235" s="8"/>
      <c r="OII235" s="8"/>
      <c r="OIJ235" s="8"/>
      <c r="OIK235" s="8"/>
      <c r="OIL235" s="8"/>
      <c r="OIM235" s="8"/>
      <c r="OIN235" s="8"/>
      <c r="OIO235" s="8"/>
      <c r="OIP235" s="8"/>
      <c r="OIQ235" s="8"/>
      <c r="OIR235" s="8"/>
      <c r="OIS235" s="8"/>
      <c r="OIT235" s="8"/>
      <c r="OIU235" s="8"/>
      <c r="OIV235" s="8"/>
      <c r="OIW235" s="8"/>
      <c r="OIX235" s="8"/>
      <c r="OIY235" s="8"/>
      <c r="OIZ235" s="8"/>
      <c r="OJA235" s="8"/>
      <c r="OJB235" s="8"/>
      <c r="OJC235" s="8"/>
      <c r="OJD235" s="8"/>
      <c r="OJE235" s="8"/>
      <c r="OJF235" s="8"/>
      <c r="OJG235" s="8"/>
      <c r="OJH235" s="8"/>
      <c r="OJI235" s="8"/>
      <c r="OJJ235" s="8"/>
      <c r="OJK235" s="8"/>
      <c r="OJL235" s="8"/>
      <c r="OJM235" s="8"/>
      <c r="OJN235" s="8"/>
      <c r="OJO235" s="8"/>
      <c r="OJP235" s="8"/>
      <c r="OJQ235" s="8"/>
      <c r="OJR235" s="8"/>
      <c r="OJS235" s="8"/>
      <c r="OJT235" s="8"/>
      <c r="OJU235" s="8"/>
      <c r="OJV235" s="8"/>
      <c r="OJW235" s="8"/>
      <c r="OJX235" s="8"/>
      <c r="OJY235" s="8"/>
      <c r="OJZ235" s="8"/>
      <c r="OKA235" s="8"/>
      <c r="OKB235" s="8"/>
      <c r="OKC235" s="8"/>
      <c r="OKD235" s="8"/>
      <c r="OKE235" s="8"/>
      <c r="OKF235" s="8"/>
      <c r="OKG235" s="8"/>
      <c r="OKH235" s="8"/>
      <c r="OKI235" s="8"/>
      <c r="OKJ235" s="8"/>
      <c r="OKK235" s="8"/>
      <c r="OKL235" s="8"/>
      <c r="OKM235" s="8"/>
      <c r="OKN235" s="8"/>
      <c r="OKO235" s="8"/>
      <c r="OKP235" s="8"/>
      <c r="OKQ235" s="8"/>
      <c r="OKR235" s="8"/>
      <c r="OKS235" s="8"/>
      <c r="OKT235" s="8"/>
      <c r="OKU235" s="8"/>
      <c r="OKV235" s="8"/>
      <c r="OKW235" s="8"/>
      <c r="OKX235" s="8"/>
      <c r="OKY235" s="8"/>
      <c r="OKZ235" s="8"/>
      <c r="OLA235" s="8"/>
      <c r="OLB235" s="8"/>
      <c r="OLC235" s="8"/>
      <c r="OLD235" s="8"/>
      <c r="OLE235" s="8"/>
      <c r="OLF235" s="8"/>
      <c r="OLG235" s="8"/>
      <c r="OLH235" s="8"/>
      <c r="OLI235" s="8"/>
      <c r="OLJ235" s="8"/>
      <c r="OLK235" s="8"/>
      <c r="OLL235" s="8"/>
      <c r="OLM235" s="8"/>
      <c r="OLN235" s="8"/>
      <c r="OLO235" s="8"/>
      <c r="OLP235" s="8"/>
      <c r="OLQ235" s="8"/>
      <c r="OLR235" s="8"/>
      <c r="OLS235" s="8"/>
      <c r="OLT235" s="8"/>
      <c r="OLU235" s="8"/>
      <c r="OLV235" s="8"/>
      <c r="OLW235" s="8"/>
      <c r="OLX235" s="8"/>
      <c r="OLY235" s="8"/>
      <c r="OLZ235" s="8"/>
      <c r="OMA235" s="8"/>
      <c r="OMB235" s="8"/>
      <c r="OMC235" s="8"/>
      <c r="OMD235" s="8"/>
      <c r="OME235" s="8"/>
      <c r="OMF235" s="8"/>
      <c r="OMG235" s="8"/>
      <c r="OMH235" s="8"/>
      <c r="OMI235" s="8"/>
      <c r="OMJ235" s="8"/>
      <c r="OMK235" s="8"/>
      <c r="OML235" s="8"/>
      <c r="OMM235" s="8"/>
      <c r="OMN235" s="8"/>
      <c r="OMO235" s="8"/>
      <c r="OMP235" s="8"/>
      <c r="OMQ235" s="8"/>
      <c r="OMR235" s="8"/>
      <c r="OMS235" s="8"/>
      <c r="OMT235" s="8"/>
      <c r="OMU235" s="8"/>
      <c r="OMV235" s="8"/>
      <c r="OMW235" s="8"/>
      <c r="OMX235" s="8"/>
      <c r="OMY235" s="8"/>
      <c r="OMZ235" s="8"/>
      <c r="ONA235" s="8"/>
      <c r="ONB235" s="8"/>
      <c r="ONC235" s="8"/>
      <c r="OND235" s="8"/>
      <c r="ONE235" s="8"/>
      <c r="ONF235" s="8"/>
      <c r="ONG235" s="8"/>
      <c r="ONH235" s="8"/>
      <c r="ONI235" s="8"/>
      <c r="ONJ235" s="8"/>
      <c r="ONK235" s="8"/>
      <c r="ONL235" s="8"/>
      <c r="ONM235" s="8"/>
      <c r="ONN235" s="8"/>
      <c r="ONO235" s="8"/>
      <c r="ONP235" s="8"/>
      <c r="ONQ235" s="8"/>
      <c r="ONR235" s="8"/>
      <c r="ONS235" s="8"/>
      <c r="ONT235" s="8"/>
      <c r="ONU235" s="8"/>
      <c r="ONV235" s="8"/>
      <c r="ONW235" s="8"/>
      <c r="ONX235" s="8"/>
      <c r="ONY235" s="8"/>
      <c r="ONZ235" s="8"/>
      <c r="OOA235" s="8"/>
      <c r="OOB235" s="8"/>
      <c r="OOC235" s="8"/>
      <c r="OOD235" s="8"/>
      <c r="OOE235" s="8"/>
      <c r="OOF235" s="8"/>
      <c r="OOG235" s="8"/>
      <c r="OOH235" s="8"/>
      <c r="OOI235" s="8"/>
      <c r="OOJ235" s="8"/>
      <c r="OOK235" s="8"/>
      <c r="OOL235" s="8"/>
      <c r="OOM235" s="8"/>
      <c r="OON235" s="8"/>
      <c r="OOO235" s="8"/>
      <c r="OOP235" s="8"/>
      <c r="OOQ235" s="8"/>
      <c r="OOR235" s="8"/>
      <c r="OOS235" s="8"/>
      <c r="OOT235" s="8"/>
      <c r="OOU235" s="8"/>
      <c r="OOV235" s="8"/>
      <c r="OOW235" s="8"/>
      <c r="OOX235" s="8"/>
      <c r="OOY235" s="8"/>
      <c r="OOZ235" s="8"/>
      <c r="OPA235" s="8"/>
      <c r="OPB235" s="8"/>
      <c r="OPC235" s="8"/>
      <c r="OPD235" s="8"/>
      <c r="OPE235" s="8"/>
      <c r="OPF235" s="8"/>
      <c r="OPG235" s="8"/>
      <c r="OPH235" s="8"/>
      <c r="OPI235" s="8"/>
      <c r="OPJ235" s="8"/>
      <c r="OPK235" s="8"/>
      <c r="OPL235" s="8"/>
      <c r="OPM235" s="8"/>
      <c r="OPN235" s="8"/>
      <c r="OPO235" s="8"/>
      <c r="OPP235" s="8"/>
      <c r="OPQ235" s="8"/>
      <c r="OPR235" s="8"/>
      <c r="OPS235" s="8"/>
      <c r="OPT235" s="8"/>
      <c r="OPU235" s="8"/>
      <c r="OPV235" s="8"/>
      <c r="OPW235" s="8"/>
      <c r="OPX235" s="8"/>
      <c r="OPY235" s="8"/>
      <c r="OPZ235" s="8"/>
      <c r="OQA235" s="8"/>
      <c r="OQB235" s="8"/>
      <c r="OQC235" s="8"/>
      <c r="OQD235" s="8"/>
      <c r="OQE235" s="8"/>
      <c r="OQF235" s="8"/>
      <c r="OQG235" s="8"/>
      <c r="OQH235" s="8"/>
      <c r="OQI235" s="8"/>
      <c r="OQJ235" s="8"/>
      <c r="OQK235" s="8"/>
      <c r="OQL235" s="8"/>
      <c r="OQM235" s="8"/>
      <c r="OQN235" s="8"/>
      <c r="OQO235" s="8"/>
      <c r="OQP235" s="8"/>
      <c r="OQQ235" s="8"/>
      <c r="OQR235" s="8"/>
      <c r="OQS235" s="8"/>
      <c r="OQT235" s="8"/>
      <c r="OQU235" s="8"/>
      <c r="OQV235" s="8"/>
      <c r="OQW235" s="8"/>
      <c r="OQX235" s="8"/>
      <c r="OQY235" s="8"/>
      <c r="OQZ235" s="8"/>
      <c r="ORA235" s="8"/>
      <c r="ORB235" s="8"/>
      <c r="ORC235" s="8"/>
      <c r="ORD235" s="8"/>
      <c r="ORE235" s="8"/>
      <c r="ORF235" s="8"/>
      <c r="ORG235" s="8"/>
      <c r="ORH235" s="8"/>
      <c r="ORI235" s="8"/>
      <c r="ORJ235" s="8"/>
      <c r="ORK235" s="8"/>
      <c r="ORL235" s="8"/>
      <c r="ORM235" s="8"/>
      <c r="ORN235" s="8"/>
      <c r="ORO235" s="8"/>
      <c r="ORP235" s="8"/>
      <c r="ORQ235" s="8"/>
      <c r="ORR235" s="8"/>
      <c r="ORS235" s="8"/>
      <c r="ORT235" s="8"/>
      <c r="ORU235" s="8"/>
      <c r="ORV235" s="8"/>
      <c r="ORW235" s="8"/>
      <c r="ORX235" s="8"/>
      <c r="ORY235" s="8"/>
      <c r="ORZ235" s="8"/>
      <c r="OSA235" s="8"/>
      <c r="OSB235" s="8"/>
      <c r="OSC235" s="8"/>
      <c r="OSD235" s="8"/>
      <c r="OSE235" s="8"/>
      <c r="OSF235" s="8"/>
      <c r="OSG235" s="8"/>
      <c r="OSH235" s="8"/>
      <c r="OSI235" s="8"/>
      <c r="OSJ235" s="8"/>
      <c r="OSK235" s="8"/>
      <c r="OSL235" s="8"/>
      <c r="OSM235" s="8"/>
      <c r="OSN235" s="8"/>
      <c r="OSO235" s="8"/>
      <c r="OSP235" s="8"/>
      <c r="OSQ235" s="8"/>
      <c r="OSR235" s="8"/>
      <c r="OSS235" s="8"/>
      <c r="OST235" s="8"/>
      <c r="OSU235" s="8"/>
      <c r="OSV235" s="8"/>
      <c r="OSW235" s="8"/>
      <c r="OSX235" s="8"/>
      <c r="OSY235" s="8"/>
      <c r="OSZ235" s="8"/>
      <c r="OTA235" s="8"/>
      <c r="OTB235" s="8"/>
      <c r="OTC235" s="8"/>
      <c r="OTD235" s="8"/>
      <c r="OTE235" s="8"/>
      <c r="OTF235" s="8"/>
      <c r="OTG235" s="8"/>
      <c r="OTH235" s="8"/>
      <c r="OTI235" s="8"/>
      <c r="OTJ235" s="8"/>
      <c r="OTK235" s="8"/>
      <c r="OTL235" s="8"/>
      <c r="OTM235" s="8"/>
      <c r="OTN235" s="8"/>
      <c r="OTO235" s="8"/>
      <c r="OTP235" s="8"/>
      <c r="OTQ235" s="8"/>
      <c r="OTR235" s="8"/>
      <c r="OTS235" s="8"/>
      <c r="OTT235" s="8"/>
      <c r="OTU235" s="8"/>
      <c r="OTV235" s="8"/>
      <c r="OTW235" s="8"/>
      <c r="OTX235" s="8"/>
      <c r="OTY235" s="8"/>
      <c r="OTZ235" s="8"/>
      <c r="OUA235" s="8"/>
      <c r="OUB235" s="8"/>
      <c r="OUC235" s="8"/>
      <c r="OUD235" s="8"/>
      <c r="OUE235" s="8"/>
      <c r="OUF235" s="8"/>
      <c r="OUG235" s="8"/>
      <c r="OUH235" s="8"/>
      <c r="OUI235" s="8"/>
      <c r="OUJ235" s="8"/>
      <c r="OUK235" s="8"/>
      <c r="OUL235" s="8"/>
      <c r="OUM235" s="8"/>
      <c r="OUN235" s="8"/>
      <c r="OUO235" s="8"/>
      <c r="OUP235" s="8"/>
      <c r="OUQ235" s="8"/>
      <c r="OUR235" s="8"/>
      <c r="OUS235" s="8"/>
      <c r="OUT235" s="8"/>
      <c r="OUU235" s="8"/>
      <c r="OUV235" s="8"/>
      <c r="OUW235" s="8"/>
      <c r="OUX235" s="8"/>
      <c r="OUY235" s="8"/>
      <c r="OUZ235" s="8"/>
      <c r="OVA235" s="8"/>
      <c r="OVB235" s="8"/>
      <c r="OVC235" s="8"/>
      <c r="OVD235" s="8"/>
      <c r="OVE235" s="8"/>
      <c r="OVF235" s="8"/>
      <c r="OVG235" s="8"/>
      <c r="OVH235" s="8"/>
      <c r="OVI235" s="8"/>
      <c r="OVJ235" s="8"/>
      <c r="OVK235" s="8"/>
      <c r="OVL235" s="8"/>
      <c r="OVM235" s="8"/>
      <c r="OVN235" s="8"/>
      <c r="OVO235" s="8"/>
      <c r="OVP235" s="8"/>
      <c r="OVQ235" s="8"/>
      <c r="OVR235" s="8"/>
      <c r="OVS235" s="8"/>
      <c r="OVT235" s="8"/>
      <c r="OVU235" s="8"/>
      <c r="OVV235" s="8"/>
      <c r="OVW235" s="8"/>
      <c r="OVX235" s="8"/>
      <c r="OVY235" s="8"/>
      <c r="OVZ235" s="8"/>
      <c r="OWA235" s="8"/>
      <c r="OWB235" s="8"/>
      <c r="OWC235" s="8"/>
      <c r="OWD235" s="8"/>
      <c r="OWE235" s="8"/>
      <c r="OWF235" s="8"/>
      <c r="OWG235" s="8"/>
      <c r="OWH235" s="8"/>
      <c r="OWI235" s="8"/>
      <c r="OWJ235" s="8"/>
      <c r="OWK235" s="8"/>
      <c r="OWL235" s="8"/>
      <c r="OWM235" s="8"/>
      <c r="OWN235" s="8"/>
      <c r="OWO235" s="8"/>
      <c r="OWP235" s="8"/>
      <c r="OWQ235" s="8"/>
      <c r="OWR235" s="8"/>
      <c r="OWS235" s="8"/>
      <c r="OWT235" s="8"/>
      <c r="OWU235" s="8"/>
      <c r="OWV235" s="8"/>
      <c r="OWW235" s="8"/>
      <c r="OWX235" s="8"/>
      <c r="OWY235" s="8"/>
      <c r="OWZ235" s="8"/>
      <c r="OXA235" s="8"/>
      <c r="OXB235" s="8"/>
      <c r="OXC235" s="8"/>
      <c r="OXD235" s="8"/>
      <c r="OXE235" s="8"/>
      <c r="OXF235" s="8"/>
      <c r="OXG235" s="8"/>
      <c r="OXH235" s="8"/>
      <c r="OXI235" s="8"/>
      <c r="OXJ235" s="8"/>
      <c r="OXK235" s="8"/>
      <c r="OXL235" s="8"/>
      <c r="OXM235" s="8"/>
      <c r="OXN235" s="8"/>
      <c r="OXO235" s="8"/>
      <c r="OXP235" s="8"/>
      <c r="OXQ235" s="8"/>
      <c r="OXR235" s="8"/>
      <c r="OXS235" s="8"/>
      <c r="OXT235" s="8"/>
      <c r="OXU235" s="8"/>
      <c r="OXV235" s="8"/>
      <c r="OXW235" s="8"/>
      <c r="OXX235" s="8"/>
      <c r="OXY235" s="8"/>
      <c r="OXZ235" s="8"/>
      <c r="OYA235" s="8"/>
      <c r="OYB235" s="8"/>
      <c r="OYC235" s="8"/>
      <c r="OYD235" s="8"/>
      <c r="OYE235" s="8"/>
      <c r="OYF235" s="8"/>
      <c r="OYG235" s="8"/>
      <c r="OYH235" s="8"/>
      <c r="OYI235" s="8"/>
      <c r="OYJ235" s="8"/>
      <c r="OYK235" s="8"/>
      <c r="OYL235" s="8"/>
      <c r="OYM235" s="8"/>
      <c r="OYN235" s="8"/>
      <c r="OYO235" s="8"/>
      <c r="OYP235" s="8"/>
      <c r="OYQ235" s="8"/>
      <c r="OYR235" s="8"/>
      <c r="OYS235" s="8"/>
      <c r="OYT235" s="8"/>
      <c r="OYU235" s="8"/>
      <c r="OYV235" s="8"/>
      <c r="OYW235" s="8"/>
      <c r="OYX235" s="8"/>
      <c r="OYY235" s="8"/>
      <c r="OYZ235" s="8"/>
      <c r="OZA235" s="8"/>
      <c r="OZB235" s="8"/>
      <c r="OZC235" s="8"/>
      <c r="OZD235" s="8"/>
      <c r="OZE235" s="8"/>
      <c r="OZF235" s="8"/>
      <c r="OZG235" s="8"/>
      <c r="OZH235" s="8"/>
      <c r="OZI235" s="8"/>
      <c r="OZJ235" s="8"/>
      <c r="OZK235" s="8"/>
      <c r="OZL235" s="8"/>
      <c r="OZM235" s="8"/>
      <c r="OZN235" s="8"/>
      <c r="OZO235" s="8"/>
      <c r="OZP235" s="8"/>
      <c r="OZQ235" s="8"/>
      <c r="OZR235" s="8"/>
      <c r="OZS235" s="8"/>
      <c r="OZT235" s="8"/>
      <c r="OZU235" s="8"/>
      <c r="OZV235" s="8"/>
      <c r="OZW235" s="8"/>
      <c r="OZX235" s="8"/>
      <c r="OZY235" s="8"/>
      <c r="OZZ235" s="8"/>
      <c r="PAA235" s="8"/>
      <c r="PAB235" s="8"/>
      <c r="PAC235" s="8"/>
      <c r="PAD235" s="8"/>
      <c r="PAE235" s="8"/>
      <c r="PAF235" s="8"/>
      <c r="PAG235" s="8"/>
      <c r="PAH235" s="8"/>
      <c r="PAI235" s="8"/>
      <c r="PAJ235" s="8"/>
      <c r="PAK235" s="8"/>
      <c r="PAL235" s="8"/>
      <c r="PAM235" s="8"/>
      <c r="PAN235" s="8"/>
      <c r="PAO235" s="8"/>
      <c r="PAP235" s="8"/>
      <c r="PAQ235" s="8"/>
      <c r="PAR235" s="8"/>
      <c r="PAS235" s="8"/>
      <c r="PAT235" s="8"/>
      <c r="PAU235" s="8"/>
      <c r="PAV235" s="8"/>
      <c r="PAW235" s="8"/>
      <c r="PAX235" s="8"/>
      <c r="PAY235" s="8"/>
      <c r="PAZ235" s="8"/>
      <c r="PBA235" s="8"/>
      <c r="PBB235" s="8"/>
      <c r="PBC235" s="8"/>
      <c r="PBD235" s="8"/>
      <c r="PBE235" s="8"/>
      <c r="PBF235" s="8"/>
      <c r="PBG235" s="8"/>
      <c r="PBH235" s="8"/>
      <c r="PBI235" s="8"/>
      <c r="PBJ235" s="8"/>
      <c r="PBK235" s="8"/>
      <c r="PBL235" s="8"/>
      <c r="PBM235" s="8"/>
      <c r="PBN235" s="8"/>
      <c r="PBO235" s="8"/>
      <c r="PBP235" s="8"/>
      <c r="PBQ235" s="8"/>
      <c r="PBR235" s="8"/>
      <c r="PBS235" s="8"/>
      <c r="PBT235" s="8"/>
      <c r="PBU235" s="8"/>
      <c r="PBV235" s="8"/>
      <c r="PBW235" s="8"/>
      <c r="PBX235" s="8"/>
      <c r="PBY235" s="8"/>
      <c r="PBZ235" s="8"/>
      <c r="PCA235" s="8"/>
      <c r="PCB235" s="8"/>
      <c r="PCC235" s="8"/>
      <c r="PCD235" s="8"/>
      <c r="PCE235" s="8"/>
      <c r="PCF235" s="8"/>
      <c r="PCG235" s="8"/>
      <c r="PCH235" s="8"/>
      <c r="PCI235" s="8"/>
      <c r="PCJ235" s="8"/>
      <c r="PCK235" s="8"/>
      <c r="PCL235" s="8"/>
      <c r="PCM235" s="8"/>
      <c r="PCN235" s="8"/>
      <c r="PCO235" s="8"/>
      <c r="PCP235" s="8"/>
      <c r="PCQ235" s="8"/>
      <c r="PCR235" s="8"/>
      <c r="PCS235" s="8"/>
      <c r="PCT235" s="8"/>
      <c r="PCU235" s="8"/>
      <c r="PCV235" s="8"/>
      <c r="PCW235" s="8"/>
      <c r="PCX235" s="8"/>
      <c r="PCY235" s="8"/>
      <c r="PCZ235" s="8"/>
      <c r="PDA235" s="8"/>
      <c r="PDB235" s="8"/>
      <c r="PDC235" s="8"/>
      <c r="PDD235" s="8"/>
      <c r="PDE235" s="8"/>
      <c r="PDF235" s="8"/>
      <c r="PDG235" s="8"/>
      <c r="PDH235" s="8"/>
      <c r="PDI235" s="8"/>
      <c r="PDJ235" s="8"/>
      <c r="PDK235" s="8"/>
      <c r="PDL235" s="8"/>
      <c r="PDM235" s="8"/>
      <c r="PDN235" s="8"/>
      <c r="PDO235" s="8"/>
      <c r="PDP235" s="8"/>
      <c r="PDQ235" s="8"/>
      <c r="PDR235" s="8"/>
      <c r="PDS235" s="8"/>
      <c r="PDT235" s="8"/>
      <c r="PDU235" s="8"/>
      <c r="PDV235" s="8"/>
      <c r="PDW235" s="8"/>
      <c r="PDX235" s="8"/>
      <c r="PDY235" s="8"/>
      <c r="PDZ235" s="8"/>
      <c r="PEA235" s="8"/>
      <c r="PEB235" s="8"/>
      <c r="PEC235" s="8"/>
      <c r="PED235" s="8"/>
      <c r="PEE235" s="8"/>
      <c r="PEF235" s="8"/>
      <c r="PEG235" s="8"/>
      <c r="PEH235" s="8"/>
      <c r="PEI235" s="8"/>
      <c r="PEJ235" s="8"/>
      <c r="PEK235" s="8"/>
      <c r="PEL235" s="8"/>
      <c r="PEM235" s="8"/>
      <c r="PEN235" s="8"/>
      <c r="PEO235" s="8"/>
      <c r="PEP235" s="8"/>
      <c r="PEQ235" s="8"/>
      <c r="PER235" s="8"/>
      <c r="PES235" s="8"/>
      <c r="PET235" s="8"/>
      <c r="PEU235" s="8"/>
      <c r="PEV235" s="8"/>
      <c r="PEW235" s="8"/>
      <c r="PEX235" s="8"/>
      <c r="PEY235" s="8"/>
      <c r="PEZ235" s="8"/>
      <c r="PFA235" s="8"/>
      <c r="PFB235" s="8"/>
      <c r="PFC235" s="8"/>
      <c r="PFD235" s="8"/>
      <c r="PFE235" s="8"/>
      <c r="PFF235" s="8"/>
      <c r="PFG235" s="8"/>
      <c r="PFH235" s="8"/>
      <c r="PFI235" s="8"/>
      <c r="PFJ235" s="8"/>
      <c r="PFK235" s="8"/>
      <c r="PFL235" s="8"/>
      <c r="PFM235" s="8"/>
      <c r="PFN235" s="8"/>
      <c r="PFO235" s="8"/>
      <c r="PFP235" s="8"/>
      <c r="PFQ235" s="8"/>
      <c r="PFR235" s="8"/>
      <c r="PFS235" s="8"/>
      <c r="PFT235" s="8"/>
      <c r="PFU235" s="8"/>
      <c r="PFV235" s="8"/>
      <c r="PFW235" s="8"/>
      <c r="PFX235" s="8"/>
      <c r="PFY235" s="8"/>
      <c r="PFZ235" s="8"/>
      <c r="PGA235" s="8"/>
      <c r="PGB235" s="8"/>
      <c r="PGC235" s="8"/>
      <c r="PGD235" s="8"/>
      <c r="PGE235" s="8"/>
      <c r="PGF235" s="8"/>
      <c r="PGG235" s="8"/>
      <c r="PGH235" s="8"/>
      <c r="PGI235" s="8"/>
      <c r="PGJ235" s="8"/>
      <c r="PGK235" s="8"/>
      <c r="PGL235" s="8"/>
      <c r="PGM235" s="8"/>
      <c r="PGN235" s="8"/>
      <c r="PGO235" s="8"/>
      <c r="PGP235" s="8"/>
      <c r="PGQ235" s="8"/>
      <c r="PGR235" s="8"/>
      <c r="PGS235" s="8"/>
      <c r="PGT235" s="8"/>
      <c r="PGU235" s="8"/>
      <c r="PGV235" s="8"/>
      <c r="PGW235" s="8"/>
      <c r="PGX235" s="8"/>
      <c r="PGY235" s="8"/>
      <c r="PGZ235" s="8"/>
      <c r="PHA235" s="8"/>
      <c r="PHB235" s="8"/>
      <c r="PHC235" s="8"/>
      <c r="PHD235" s="8"/>
      <c r="PHE235" s="8"/>
      <c r="PHF235" s="8"/>
      <c r="PHG235" s="8"/>
      <c r="PHH235" s="8"/>
      <c r="PHI235" s="8"/>
      <c r="PHJ235" s="8"/>
      <c r="PHK235" s="8"/>
      <c r="PHL235" s="8"/>
      <c r="PHM235" s="8"/>
      <c r="PHN235" s="8"/>
      <c r="PHO235" s="8"/>
      <c r="PHP235" s="8"/>
      <c r="PHQ235" s="8"/>
      <c r="PHR235" s="8"/>
      <c r="PHS235" s="8"/>
      <c r="PHT235" s="8"/>
      <c r="PHU235" s="8"/>
      <c r="PHV235" s="8"/>
      <c r="PHW235" s="8"/>
      <c r="PHX235" s="8"/>
      <c r="PHY235" s="8"/>
      <c r="PHZ235" s="8"/>
      <c r="PIA235" s="8"/>
      <c r="PIB235" s="8"/>
      <c r="PIC235" s="8"/>
      <c r="PID235" s="8"/>
      <c r="PIE235" s="8"/>
      <c r="PIF235" s="8"/>
      <c r="PIG235" s="8"/>
      <c r="PIH235" s="8"/>
      <c r="PII235" s="8"/>
      <c r="PIJ235" s="8"/>
      <c r="PIK235" s="8"/>
      <c r="PIL235" s="8"/>
      <c r="PIM235" s="8"/>
      <c r="PIN235" s="8"/>
      <c r="PIO235" s="8"/>
      <c r="PIP235" s="8"/>
      <c r="PIQ235" s="8"/>
      <c r="PIR235" s="8"/>
      <c r="PIS235" s="8"/>
      <c r="PIT235" s="8"/>
      <c r="PIU235" s="8"/>
      <c r="PIV235" s="8"/>
      <c r="PIW235" s="8"/>
      <c r="PIX235" s="8"/>
      <c r="PIY235" s="8"/>
      <c r="PIZ235" s="8"/>
      <c r="PJA235" s="8"/>
      <c r="PJB235" s="8"/>
      <c r="PJC235" s="8"/>
      <c r="PJD235" s="8"/>
      <c r="PJE235" s="8"/>
      <c r="PJF235" s="8"/>
      <c r="PJG235" s="8"/>
      <c r="PJH235" s="8"/>
      <c r="PJI235" s="8"/>
      <c r="PJJ235" s="8"/>
      <c r="PJK235" s="8"/>
      <c r="PJL235" s="8"/>
      <c r="PJM235" s="8"/>
      <c r="PJN235" s="8"/>
      <c r="PJO235" s="8"/>
      <c r="PJP235" s="8"/>
      <c r="PJQ235" s="8"/>
      <c r="PJR235" s="8"/>
      <c r="PJS235" s="8"/>
      <c r="PJT235" s="8"/>
      <c r="PJU235" s="8"/>
      <c r="PJV235" s="8"/>
      <c r="PJW235" s="8"/>
      <c r="PJX235" s="8"/>
      <c r="PJY235" s="8"/>
      <c r="PJZ235" s="8"/>
      <c r="PKA235" s="8"/>
      <c r="PKB235" s="8"/>
      <c r="PKC235" s="8"/>
      <c r="PKD235" s="8"/>
      <c r="PKE235" s="8"/>
      <c r="PKF235" s="8"/>
      <c r="PKG235" s="8"/>
      <c r="PKH235" s="8"/>
      <c r="PKI235" s="8"/>
      <c r="PKJ235" s="8"/>
      <c r="PKK235" s="8"/>
      <c r="PKL235" s="8"/>
      <c r="PKM235" s="8"/>
      <c r="PKN235" s="8"/>
      <c r="PKO235" s="8"/>
      <c r="PKP235" s="8"/>
      <c r="PKQ235" s="8"/>
      <c r="PKR235" s="8"/>
      <c r="PKS235" s="8"/>
      <c r="PKT235" s="8"/>
      <c r="PKU235" s="8"/>
      <c r="PKV235" s="8"/>
      <c r="PKW235" s="8"/>
      <c r="PKX235" s="8"/>
      <c r="PKY235" s="8"/>
      <c r="PKZ235" s="8"/>
      <c r="PLA235" s="8"/>
      <c r="PLB235" s="8"/>
      <c r="PLC235" s="8"/>
      <c r="PLD235" s="8"/>
      <c r="PLE235" s="8"/>
      <c r="PLF235" s="8"/>
      <c r="PLG235" s="8"/>
      <c r="PLH235" s="8"/>
      <c r="PLI235" s="8"/>
      <c r="PLJ235" s="8"/>
      <c r="PLK235" s="8"/>
      <c r="PLL235" s="8"/>
      <c r="PLM235" s="8"/>
      <c r="PLN235" s="8"/>
      <c r="PLO235" s="8"/>
      <c r="PLP235" s="8"/>
      <c r="PLQ235" s="8"/>
      <c r="PLR235" s="8"/>
      <c r="PLS235" s="8"/>
      <c r="PLT235" s="8"/>
      <c r="PLU235" s="8"/>
      <c r="PLV235" s="8"/>
      <c r="PLW235" s="8"/>
      <c r="PLX235" s="8"/>
      <c r="PLY235" s="8"/>
      <c r="PLZ235" s="8"/>
      <c r="PMA235" s="8"/>
      <c r="PMB235" s="8"/>
      <c r="PMC235" s="8"/>
      <c r="PMD235" s="8"/>
      <c r="PME235" s="8"/>
      <c r="PMF235" s="8"/>
      <c r="PMG235" s="8"/>
      <c r="PMH235" s="8"/>
      <c r="PMI235" s="8"/>
      <c r="PMJ235" s="8"/>
      <c r="PMK235" s="8"/>
      <c r="PML235" s="8"/>
      <c r="PMM235" s="8"/>
      <c r="PMN235" s="8"/>
      <c r="PMO235" s="8"/>
      <c r="PMP235" s="8"/>
      <c r="PMQ235" s="8"/>
      <c r="PMR235" s="8"/>
      <c r="PMS235" s="8"/>
      <c r="PMT235" s="8"/>
      <c r="PMU235" s="8"/>
      <c r="PMV235" s="8"/>
      <c r="PMW235" s="8"/>
      <c r="PMX235" s="8"/>
      <c r="PMY235" s="8"/>
      <c r="PMZ235" s="8"/>
      <c r="PNA235" s="8"/>
      <c r="PNB235" s="8"/>
      <c r="PNC235" s="8"/>
      <c r="PND235" s="8"/>
      <c r="PNE235" s="8"/>
      <c r="PNF235" s="8"/>
      <c r="PNG235" s="8"/>
      <c r="PNH235" s="8"/>
      <c r="PNI235" s="8"/>
      <c r="PNJ235" s="8"/>
      <c r="PNK235" s="8"/>
      <c r="PNL235" s="8"/>
      <c r="PNM235" s="8"/>
      <c r="PNN235" s="8"/>
      <c r="PNO235" s="8"/>
      <c r="PNP235" s="8"/>
      <c r="PNQ235" s="8"/>
      <c r="PNR235" s="8"/>
      <c r="PNS235" s="8"/>
      <c r="PNT235" s="8"/>
      <c r="PNU235" s="8"/>
      <c r="PNV235" s="8"/>
      <c r="PNW235" s="8"/>
      <c r="PNX235" s="8"/>
      <c r="PNY235" s="8"/>
      <c r="PNZ235" s="8"/>
      <c r="POA235" s="8"/>
      <c r="POB235" s="8"/>
      <c r="POC235" s="8"/>
      <c r="POD235" s="8"/>
      <c r="POE235" s="8"/>
      <c r="POF235" s="8"/>
      <c r="POG235" s="8"/>
      <c r="POH235" s="8"/>
      <c r="POI235" s="8"/>
      <c r="POJ235" s="8"/>
      <c r="POK235" s="8"/>
      <c r="POL235" s="8"/>
      <c r="POM235" s="8"/>
      <c r="PON235" s="8"/>
      <c r="POO235" s="8"/>
      <c r="POP235" s="8"/>
      <c r="POQ235" s="8"/>
      <c r="POR235" s="8"/>
      <c r="POS235" s="8"/>
      <c r="POT235" s="8"/>
      <c r="POU235" s="8"/>
      <c r="POV235" s="8"/>
      <c r="POW235" s="8"/>
      <c r="POX235" s="8"/>
      <c r="POY235" s="8"/>
      <c r="POZ235" s="8"/>
      <c r="PPA235" s="8"/>
      <c r="PPB235" s="8"/>
      <c r="PPC235" s="8"/>
      <c r="PPD235" s="8"/>
      <c r="PPE235" s="8"/>
      <c r="PPF235" s="8"/>
      <c r="PPG235" s="8"/>
      <c r="PPH235" s="8"/>
      <c r="PPI235" s="8"/>
      <c r="PPJ235" s="8"/>
      <c r="PPK235" s="8"/>
      <c r="PPL235" s="8"/>
      <c r="PPM235" s="8"/>
      <c r="PPN235" s="8"/>
      <c r="PPO235" s="8"/>
      <c r="PPP235" s="8"/>
      <c r="PPQ235" s="8"/>
      <c r="PPR235" s="8"/>
      <c r="PPS235" s="8"/>
      <c r="PPT235" s="8"/>
      <c r="PPU235" s="8"/>
      <c r="PPV235" s="8"/>
      <c r="PPW235" s="8"/>
      <c r="PPX235" s="8"/>
      <c r="PPY235" s="8"/>
      <c r="PPZ235" s="8"/>
      <c r="PQA235" s="8"/>
      <c r="PQB235" s="8"/>
      <c r="PQC235" s="8"/>
      <c r="PQD235" s="8"/>
      <c r="PQE235" s="8"/>
      <c r="PQF235" s="8"/>
      <c r="PQG235" s="8"/>
      <c r="PQH235" s="8"/>
      <c r="PQI235" s="8"/>
      <c r="PQJ235" s="8"/>
      <c r="PQK235" s="8"/>
      <c r="PQL235" s="8"/>
      <c r="PQM235" s="8"/>
      <c r="PQN235" s="8"/>
      <c r="PQO235" s="8"/>
      <c r="PQP235" s="8"/>
      <c r="PQQ235" s="8"/>
      <c r="PQR235" s="8"/>
      <c r="PQS235" s="8"/>
      <c r="PQT235" s="8"/>
      <c r="PQU235" s="8"/>
      <c r="PQV235" s="8"/>
      <c r="PQW235" s="8"/>
      <c r="PQX235" s="8"/>
      <c r="PQY235" s="8"/>
      <c r="PQZ235" s="8"/>
      <c r="PRA235" s="8"/>
      <c r="PRB235" s="8"/>
      <c r="PRC235" s="8"/>
      <c r="PRD235" s="8"/>
      <c r="PRE235" s="8"/>
      <c r="PRF235" s="8"/>
      <c r="PRG235" s="8"/>
      <c r="PRH235" s="8"/>
      <c r="PRI235" s="8"/>
      <c r="PRJ235" s="8"/>
      <c r="PRK235" s="8"/>
      <c r="PRL235" s="8"/>
      <c r="PRM235" s="8"/>
      <c r="PRN235" s="8"/>
      <c r="PRO235" s="8"/>
      <c r="PRP235" s="8"/>
      <c r="PRQ235" s="8"/>
      <c r="PRR235" s="8"/>
      <c r="PRS235" s="8"/>
      <c r="PRT235" s="8"/>
      <c r="PRU235" s="8"/>
      <c r="PRV235" s="8"/>
      <c r="PRW235" s="8"/>
      <c r="PRX235" s="8"/>
      <c r="PRY235" s="8"/>
      <c r="PRZ235" s="8"/>
      <c r="PSA235" s="8"/>
      <c r="PSB235" s="8"/>
      <c r="PSC235" s="8"/>
      <c r="PSD235" s="8"/>
      <c r="PSE235" s="8"/>
      <c r="PSF235" s="8"/>
      <c r="PSG235" s="8"/>
      <c r="PSH235" s="8"/>
      <c r="PSI235" s="8"/>
      <c r="PSJ235" s="8"/>
      <c r="PSK235" s="8"/>
      <c r="PSL235" s="8"/>
      <c r="PSM235" s="8"/>
      <c r="PSN235" s="8"/>
      <c r="PSO235" s="8"/>
      <c r="PSP235" s="8"/>
      <c r="PSQ235" s="8"/>
      <c r="PSR235" s="8"/>
      <c r="PSS235" s="8"/>
      <c r="PST235" s="8"/>
      <c r="PSU235" s="8"/>
      <c r="PSV235" s="8"/>
      <c r="PSW235" s="8"/>
      <c r="PSX235" s="8"/>
      <c r="PSY235" s="8"/>
      <c r="PSZ235" s="8"/>
      <c r="PTA235" s="8"/>
      <c r="PTB235" s="8"/>
      <c r="PTC235" s="8"/>
      <c r="PTD235" s="8"/>
      <c r="PTE235" s="8"/>
      <c r="PTF235" s="8"/>
      <c r="PTG235" s="8"/>
      <c r="PTH235" s="8"/>
      <c r="PTI235" s="8"/>
      <c r="PTJ235" s="8"/>
      <c r="PTK235" s="8"/>
      <c r="PTL235" s="8"/>
      <c r="PTM235" s="8"/>
      <c r="PTN235" s="8"/>
      <c r="PTO235" s="8"/>
      <c r="PTP235" s="8"/>
      <c r="PTQ235" s="8"/>
      <c r="PTR235" s="8"/>
      <c r="PTS235" s="8"/>
      <c r="PTT235" s="8"/>
      <c r="PTU235" s="8"/>
      <c r="PTV235" s="8"/>
      <c r="PTW235" s="8"/>
      <c r="PTX235" s="8"/>
      <c r="PTY235" s="8"/>
      <c r="PTZ235" s="8"/>
      <c r="PUA235" s="8"/>
      <c r="PUB235" s="8"/>
      <c r="PUC235" s="8"/>
      <c r="PUD235" s="8"/>
      <c r="PUE235" s="8"/>
      <c r="PUF235" s="8"/>
      <c r="PUG235" s="8"/>
      <c r="PUH235" s="8"/>
      <c r="PUI235" s="8"/>
      <c r="PUJ235" s="8"/>
      <c r="PUK235" s="8"/>
      <c r="PUL235" s="8"/>
      <c r="PUM235" s="8"/>
      <c r="PUN235" s="8"/>
      <c r="PUO235" s="8"/>
      <c r="PUP235" s="8"/>
      <c r="PUQ235" s="8"/>
      <c r="PUR235" s="8"/>
      <c r="PUS235" s="8"/>
      <c r="PUT235" s="8"/>
      <c r="PUU235" s="8"/>
      <c r="PUV235" s="8"/>
      <c r="PUW235" s="8"/>
      <c r="PUX235" s="8"/>
      <c r="PUY235" s="8"/>
      <c r="PUZ235" s="8"/>
      <c r="PVA235" s="8"/>
      <c r="PVB235" s="8"/>
      <c r="PVC235" s="8"/>
      <c r="PVD235" s="8"/>
      <c r="PVE235" s="8"/>
      <c r="PVF235" s="8"/>
      <c r="PVG235" s="8"/>
      <c r="PVH235" s="8"/>
      <c r="PVI235" s="8"/>
      <c r="PVJ235" s="8"/>
      <c r="PVK235" s="8"/>
      <c r="PVL235" s="8"/>
      <c r="PVM235" s="8"/>
      <c r="PVN235" s="8"/>
      <c r="PVO235" s="8"/>
      <c r="PVP235" s="8"/>
      <c r="PVQ235" s="8"/>
      <c r="PVR235" s="8"/>
      <c r="PVS235" s="8"/>
      <c r="PVT235" s="8"/>
      <c r="PVU235" s="8"/>
      <c r="PVV235" s="8"/>
      <c r="PVW235" s="8"/>
      <c r="PVX235" s="8"/>
      <c r="PVY235" s="8"/>
      <c r="PVZ235" s="8"/>
      <c r="PWA235" s="8"/>
      <c r="PWB235" s="8"/>
      <c r="PWC235" s="8"/>
      <c r="PWD235" s="8"/>
      <c r="PWE235" s="8"/>
      <c r="PWF235" s="8"/>
      <c r="PWG235" s="8"/>
      <c r="PWH235" s="8"/>
      <c r="PWI235" s="8"/>
      <c r="PWJ235" s="8"/>
      <c r="PWK235" s="8"/>
      <c r="PWL235" s="8"/>
      <c r="PWM235" s="8"/>
      <c r="PWN235" s="8"/>
      <c r="PWO235" s="8"/>
      <c r="PWP235" s="8"/>
      <c r="PWQ235" s="8"/>
      <c r="PWR235" s="8"/>
      <c r="PWS235" s="8"/>
      <c r="PWT235" s="8"/>
      <c r="PWU235" s="8"/>
      <c r="PWV235" s="8"/>
      <c r="PWW235" s="8"/>
      <c r="PWX235" s="8"/>
      <c r="PWY235" s="8"/>
      <c r="PWZ235" s="8"/>
      <c r="PXA235" s="8"/>
      <c r="PXB235" s="8"/>
      <c r="PXC235" s="8"/>
      <c r="PXD235" s="8"/>
      <c r="PXE235" s="8"/>
      <c r="PXF235" s="8"/>
      <c r="PXG235" s="8"/>
      <c r="PXH235" s="8"/>
      <c r="PXI235" s="8"/>
      <c r="PXJ235" s="8"/>
      <c r="PXK235" s="8"/>
      <c r="PXL235" s="8"/>
      <c r="PXM235" s="8"/>
      <c r="PXN235" s="8"/>
      <c r="PXO235" s="8"/>
      <c r="PXP235" s="8"/>
      <c r="PXQ235" s="8"/>
      <c r="PXR235" s="8"/>
      <c r="PXS235" s="8"/>
      <c r="PXT235" s="8"/>
      <c r="PXU235" s="8"/>
      <c r="PXV235" s="8"/>
      <c r="PXW235" s="8"/>
      <c r="PXX235" s="8"/>
      <c r="PXY235" s="8"/>
      <c r="PXZ235" s="8"/>
      <c r="PYA235" s="8"/>
      <c r="PYB235" s="8"/>
      <c r="PYC235" s="8"/>
      <c r="PYD235" s="8"/>
      <c r="PYE235" s="8"/>
      <c r="PYF235" s="8"/>
      <c r="PYG235" s="8"/>
      <c r="PYH235" s="8"/>
      <c r="PYI235" s="8"/>
      <c r="PYJ235" s="8"/>
      <c r="PYK235" s="8"/>
      <c r="PYL235" s="8"/>
      <c r="PYM235" s="8"/>
      <c r="PYN235" s="8"/>
      <c r="PYO235" s="8"/>
      <c r="PYP235" s="8"/>
      <c r="PYQ235" s="8"/>
      <c r="PYR235" s="8"/>
      <c r="PYS235" s="8"/>
      <c r="PYT235" s="8"/>
      <c r="PYU235" s="8"/>
      <c r="PYV235" s="8"/>
      <c r="PYW235" s="8"/>
      <c r="PYX235" s="8"/>
      <c r="PYY235" s="8"/>
      <c r="PYZ235" s="8"/>
      <c r="PZA235" s="8"/>
      <c r="PZB235" s="8"/>
      <c r="PZC235" s="8"/>
      <c r="PZD235" s="8"/>
      <c r="PZE235" s="8"/>
      <c r="PZF235" s="8"/>
      <c r="PZG235" s="8"/>
      <c r="PZH235" s="8"/>
      <c r="PZI235" s="8"/>
      <c r="PZJ235" s="8"/>
      <c r="PZK235" s="8"/>
      <c r="PZL235" s="8"/>
      <c r="PZM235" s="8"/>
      <c r="PZN235" s="8"/>
      <c r="PZO235" s="8"/>
      <c r="PZP235" s="8"/>
      <c r="PZQ235" s="8"/>
      <c r="PZR235" s="8"/>
      <c r="PZS235" s="8"/>
      <c r="PZT235" s="8"/>
      <c r="PZU235" s="8"/>
      <c r="PZV235" s="8"/>
      <c r="PZW235" s="8"/>
      <c r="PZX235" s="8"/>
      <c r="PZY235" s="8"/>
      <c r="PZZ235" s="8"/>
      <c r="QAA235" s="8"/>
      <c r="QAB235" s="8"/>
      <c r="QAC235" s="8"/>
      <c r="QAD235" s="8"/>
      <c r="QAE235" s="8"/>
      <c r="QAF235" s="8"/>
      <c r="QAG235" s="8"/>
      <c r="QAH235" s="8"/>
      <c r="QAI235" s="8"/>
      <c r="QAJ235" s="8"/>
      <c r="QAK235" s="8"/>
      <c r="QAL235" s="8"/>
      <c r="QAM235" s="8"/>
      <c r="QAN235" s="8"/>
      <c r="QAO235" s="8"/>
      <c r="QAP235" s="8"/>
      <c r="QAQ235" s="8"/>
      <c r="QAR235" s="8"/>
      <c r="QAS235" s="8"/>
      <c r="QAT235" s="8"/>
      <c r="QAU235" s="8"/>
      <c r="QAV235" s="8"/>
      <c r="QAW235" s="8"/>
      <c r="QAX235" s="8"/>
      <c r="QAY235" s="8"/>
      <c r="QAZ235" s="8"/>
      <c r="QBA235" s="8"/>
      <c r="QBB235" s="8"/>
      <c r="QBC235" s="8"/>
      <c r="QBD235" s="8"/>
      <c r="QBE235" s="8"/>
      <c r="QBF235" s="8"/>
      <c r="QBG235" s="8"/>
      <c r="QBH235" s="8"/>
      <c r="QBI235" s="8"/>
      <c r="QBJ235" s="8"/>
      <c r="QBK235" s="8"/>
      <c r="QBL235" s="8"/>
      <c r="QBM235" s="8"/>
      <c r="QBN235" s="8"/>
      <c r="QBO235" s="8"/>
      <c r="QBP235" s="8"/>
      <c r="QBQ235" s="8"/>
      <c r="QBR235" s="8"/>
      <c r="QBS235" s="8"/>
      <c r="QBT235" s="8"/>
      <c r="QBU235" s="8"/>
      <c r="QBV235" s="8"/>
      <c r="QBW235" s="8"/>
      <c r="QBX235" s="8"/>
      <c r="QBY235" s="8"/>
      <c r="QBZ235" s="8"/>
      <c r="QCA235" s="8"/>
      <c r="QCB235" s="8"/>
      <c r="QCC235" s="8"/>
      <c r="QCD235" s="8"/>
      <c r="QCE235" s="8"/>
      <c r="QCF235" s="8"/>
      <c r="QCG235" s="8"/>
      <c r="QCH235" s="8"/>
      <c r="QCI235" s="8"/>
      <c r="QCJ235" s="8"/>
      <c r="QCK235" s="8"/>
      <c r="QCL235" s="8"/>
      <c r="QCM235" s="8"/>
      <c r="QCN235" s="8"/>
      <c r="QCO235" s="8"/>
      <c r="QCP235" s="8"/>
      <c r="QCQ235" s="8"/>
      <c r="QCR235" s="8"/>
      <c r="QCS235" s="8"/>
      <c r="QCT235" s="8"/>
      <c r="QCU235" s="8"/>
      <c r="QCV235" s="8"/>
      <c r="QCW235" s="8"/>
      <c r="QCX235" s="8"/>
      <c r="QCY235" s="8"/>
      <c r="QCZ235" s="8"/>
      <c r="QDA235" s="8"/>
      <c r="QDB235" s="8"/>
      <c r="QDC235" s="8"/>
      <c r="QDD235" s="8"/>
      <c r="QDE235" s="8"/>
      <c r="QDF235" s="8"/>
      <c r="QDG235" s="8"/>
      <c r="QDH235" s="8"/>
      <c r="QDI235" s="8"/>
      <c r="QDJ235" s="8"/>
      <c r="QDK235" s="8"/>
      <c r="QDL235" s="8"/>
      <c r="QDM235" s="8"/>
      <c r="QDN235" s="8"/>
      <c r="QDO235" s="8"/>
      <c r="QDP235" s="8"/>
      <c r="QDQ235" s="8"/>
      <c r="QDR235" s="8"/>
      <c r="QDS235" s="8"/>
      <c r="QDT235" s="8"/>
      <c r="QDU235" s="8"/>
      <c r="QDV235" s="8"/>
      <c r="QDW235" s="8"/>
      <c r="QDX235" s="8"/>
      <c r="QDY235" s="8"/>
      <c r="QDZ235" s="8"/>
      <c r="QEA235" s="8"/>
      <c r="QEB235" s="8"/>
      <c r="QEC235" s="8"/>
      <c r="QED235" s="8"/>
      <c r="QEE235" s="8"/>
      <c r="QEF235" s="8"/>
      <c r="QEG235" s="8"/>
      <c r="QEH235" s="8"/>
      <c r="QEI235" s="8"/>
      <c r="QEJ235" s="8"/>
      <c r="QEK235" s="8"/>
      <c r="QEL235" s="8"/>
      <c r="QEM235" s="8"/>
      <c r="QEN235" s="8"/>
      <c r="QEO235" s="8"/>
      <c r="QEP235" s="8"/>
      <c r="QEQ235" s="8"/>
      <c r="QER235" s="8"/>
      <c r="QES235" s="8"/>
      <c r="QET235" s="8"/>
      <c r="QEU235" s="8"/>
      <c r="QEV235" s="8"/>
      <c r="QEW235" s="8"/>
      <c r="QEX235" s="8"/>
      <c r="QEY235" s="8"/>
      <c r="QEZ235" s="8"/>
      <c r="QFA235" s="8"/>
      <c r="QFB235" s="8"/>
      <c r="QFC235" s="8"/>
      <c r="QFD235" s="8"/>
      <c r="QFE235" s="8"/>
      <c r="QFF235" s="8"/>
      <c r="QFG235" s="8"/>
      <c r="QFH235" s="8"/>
      <c r="QFI235" s="8"/>
      <c r="QFJ235" s="8"/>
      <c r="QFK235" s="8"/>
      <c r="QFL235" s="8"/>
      <c r="QFM235" s="8"/>
      <c r="QFN235" s="8"/>
      <c r="QFO235" s="8"/>
      <c r="QFP235" s="8"/>
      <c r="QFQ235" s="8"/>
      <c r="QFR235" s="8"/>
      <c r="QFS235" s="8"/>
      <c r="QFT235" s="8"/>
      <c r="QFU235" s="8"/>
      <c r="QFV235" s="8"/>
      <c r="QFW235" s="8"/>
      <c r="QFX235" s="8"/>
      <c r="QFY235" s="8"/>
      <c r="QFZ235" s="8"/>
      <c r="QGA235" s="8"/>
      <c r="QGB235" s="8"/>
      <c r="QGC235" s="8"/>
      <c r="QGD235" s="8"/>
      <c r="QGE235" s="8"/>
      <c r="QGF235" s="8"/>
      <c r="QGG235" s="8"/>
      <c r="QGH235" s="8"/>
      <c r="QGI235" s="8"/>
      <c r="QGJ235" s="8"/>
      <c r="QGK235" s="8"/>
      <c r="QGL235" s="8"/>
      <c r="QGM235" s="8"/>
      <c r="QGN235" s="8"/>
      <c r="QGO235" s="8"/>
      <c r="QGP235" s="8"/>
      <c r="QGQ235" s="8"/>
      <c r="QGR235" s="8"/>
      <c r="QGS235" s="8"/>
      <c r="QGT235" s="8"/>
      <c r="QGU235" s="8"/>
      <c r="QGV235" s="8"/>
      <c r="QGW235" s="8"/>
      <c r="QGX235" s="8"/>
      <c r="QGY235" s="8"/>
      <c r="QGZ235" s="8"/>
      <c r="QHA235" s="8"/>
      <c r="QHB235" s="8"/>
      <c r="QHC235" s="8"/>
      <c r="QHD235" s="8"/>
      <c r="QHE235" s="8"/>
      <c r="QHF235" s="8"/>
      <c r="QHG235" s="8"/>
      <c r="QHH235" s="8"/>
      <c r="QHI235" s="8"/>
      <c r="QHJ235" s="8"/>
      <c r="QHK235" s="8"/>
      <c r="QHL235" s="8"/>
      <c r="QHM235" s="8"/>
      <c r="QHN235" s="8"/>
      <c r="QHO235" s="8"/>
      <c r="QHP235" s="8"/>
      <c r="QHQ235" s="8"/>
      <c r="QHR235" s="8"/>
      <c r="QHS235" s="8"/>
      <c r="QHT235" s="8"/>
      <c r="QHU235" s="8"/>
      <c r="QHV235" s="8"/>
      <c r="QHW235" s="8"/>
      <c r="QHX235" s="8"/>
      <c r="QHY235" s="8"/>
      <c r="QHZ235" s="8"/>
      <c r="QIA235" s="8"/>
      <c r="QIB235" s="8"/>
      <c r="QIC235" s="8"/>
      <c r="QID235" s="8"/>
      <c r="QIE235" s="8"/>
      <c r="QIF235" s="8"/>
      <c r="QIG235" s="8"/>
      <c r="QIH235" s="8"/>
      <c r="QII235" s="8"/>
      <c r="QIJ235" s="8"/>
      <c r="QIK235" s="8"/>
      <c r="QIL235" s="8"/>
      <c r="QIM235" s="8"/>
      <c r="QIN235" s="8"/>
      <c r="QIO235" s="8"/>
      <c r="QIP235" s="8"/>
      <c r="QIQ235" s="8"/>
      <c r="QIR235" s="8"/>
      <c r="QIS235" s="8"/>
      <c r="QIT235" s="8"/>
      <c r="QIU235" s="8"/>
      <c r="QIV235" s="8"/>
      <c r="QIW235" s="8"/>
      <c r="QIX235" s="8"/>
      <c r="QIY235" s="8"/>
      <c r="QIZ235" s="8"/>
      <c r="QJA235" s="8"/>
      <c r="QJB235" s="8"/>
      <c r="QJC235" s="8"/>
      <c r="QJD235" s="8"/>
      <c r="QJE235" s="8"/>
      <c r="QJF235" s="8"/>
      <c r="QJG235" s="8"/>
      <c r="QJH235" s="8"/>
      <c r="QJI235" s="8"/>
      <c r="QJJ235" s="8"/>
      <c r="QJK235" s="8"/>
      <c r="QJL235" s="8"/>
      <c r="QJM235" s="8"/>
      <c r="QJN235" s="8"/>
      <c r="QJO235" s="8"/>
      <c r="QJP235" s="8"/>
      <c r="QJQ235" s="8"/>
      <c r="QJR235" s="8"/>
      <c r="QJS235" s="8"/>
      <c r="QJT235" s="8"/>
      <c r="QJU235" s="8"/>
      <c r="QJV235" s="8"/>
      <c r="QJW235" s="8"/>
      <c r="QJX235" s="8"/>
      <c r="QJY235" s="8"/>
      <c r="QJZ235" s="8"/>
      <c r="QKA235" s="8"/>
      <c r="QKB235" s="8"/>
      <c r="QKC235" s="8"/>
      <c r="QKD235" s="8"/>
      <c r="QKE235" s="8"/>
      <c r="QKF235" s="8"/>
      <c r="QKG235" s="8"/>
      <c r="QKH235" s="8"/>
      <c r="QKI235" s="8"/>
      <c r="QKJ235" s="8"/>
      <c r="QKK235" s="8"/>
      <c r="QKL235" s="8"/>
      <c r="QKM235" s="8"/>
      <c r="QKN235" s="8"/>
      <c r="QKO235" s="8"/>
      <c r="QKP235" s="8"/>
      <c r="QKQ235" s="8"/>
      <c r="QKR235" s="8"/>
      <c r="QKS235" s="8"/>
      <c r="QKT235" s="8"/>
      <c r="QKU235" s="8"/>
      <c r="QKV235" s="8"/>
      <c r="QKW235" s="8"/>
      <c r="QKX235" s="8"/>
      <c r="QKY235" s="8"/>
      <c r="QKZ235" s="8"/>
      <c r="QLA235" s="8"/>
      <c r="QLB235" s="8"/>
      <c r="QLC235" s="8"/>
      <c r="QLD235" s="8"/>
      <c r="QLE235" s="8"/>
      <c r="QLF235" s="8"/>
      <c r="QLG235" s="8"/>
      <c r="QLH235" s="8"/>
      <c r="QLI235" s="8"/>
      <c r="QLJ235" s="8"/>
      <c r="QLK235" s="8"/>
      <c r="QLL235" s="8"/>
      <c r="QLM235" s="8"/>
      <c r="QLN235" s="8"/>
      <c r="QLO235" s="8"/>
      <c r="QLP235" s="8"/>
      <c r="QLQ235" s="8"/>
      <c r="QLR235" s="8"/>
      <c r="QLS235" s="8"/>
      <c r="QLT235" s="8"/>
      <c r="QLU235" s="8"/>
      <c r="QLV235" s="8"/>
      <c r="QLW235" s="8"/>
      <c r="QLX235" s="8"/>
      <c r="QLY235" s="8"/>
      <c r="QLZ235" s="8"/>
      <c r="QMA235" s="8"/>
      <c r="QMB235" s="8"/>
      <c r="QMC235" s="8"/>
      <c r="QMD235" s="8"/>
      <c r="QME235" s="8"/>
      <c r="QMF235" s="8"/>
      <c r="QMG235" s="8"/>
      <c r="QMH235" s="8"/>
      <c r="QMI235" s="8"/>
      <c r="QMJ235" s="8"/>
      <c r="QMK235" s="8"/>
      <c r="QML235" s="8"/>
      <c r="QMM235" s="8"/>
      <c r="QMN235" s="8"/>
      <c r="QMO235" s="8"/>
      <c r="QMP235" s="8"/>
      <c r="QMQ235" s="8"/>
      <c r="QMR235" s="8"/>
      <c r="QMS235" s="8"/>
      <c r="QMT235" s="8"/>
      <c r="QMU235" s="8"/>
      <c r="QMV235" s="8"/>
      <c r="QMW235" s="8"/>
      <c r="QMX235" s="8"/>
      <c r="QMY235" s="8"/>
      <c r="QMZ235" s="8"/>
      <c r="QNA235" s="8"/>
      <c r="QNB235" s="8"/>
      <c r="QNC235" s="8"/>
      <c r="QND235" s="8"/>
      <c r="QNE235" s="8"/>
      <c r="QNF235" s="8"/>
      <c r="QNG235" s="8"/>
      <c r="QNH235" s="8"/>
      <c r="QNI235" s="8"/>
      <c r="QNJ235" s="8"/>
      <c r="QNK235" s="8"/>
      <c r="QNL235" s="8"/>
      <c r="QNM235" s="8"/>
      <c r="QNN235" s="8"/>
      <c r="QNO235" s="8"/>
      <c r="QNP235" s="8"/>
      <c r="QNQ235" s="8"/>
      <c r="QNR235" s="8"/>
      <c r="QNS235" s="8"/>
      <c r="QNT235" s="8"/>
      <c r="QNU235" s="8"/>
      <c r="QNV235" s="8"/>
      <c r="QNW235" s="8"/>
      <c r="QNX235" s="8"/>
      <c r="QNY235" s="8"/>
      <c r="QNZ235" s="8"/>
      <c r="QOA235" s="8"/>
      <c r="QOB235" s="8"/>
      <c r="QOC235" s="8"/>
      <c r="QOD235" s="8"/>
      <c r="QOE235" s="8"/>
      <c r="QOF235" s="8"/>
      <c r="QOG235" s="8"/>
      <c r="QOH235" s="8"/>
      <c r="QOI235" s="8"/>
      <c r="QOJ235" s="8"/>
      <c r="QOK235" s="8"/>
      <c r="QOL235" s="8"/>
      <c r="QOM235" s="8"/>
      <c r="QON235" s="8"/>
      <c r="QOO235" s="8"/>
      <c r="QOP235" s="8"/>
      <c r="QOQ235" s="8"/>
      <c r="QOR235" s="8"/>
      <c r="QOS235" s="8"/>
      <c r="QOT235" s="8"/>
      <c r="QOU235" s="8"/>
      <c r="QOV235" s="8"/>
      <c r="QOW235" s="8"/>
      <c r="QOX235" s="8"/>
      <c r="QOY235" s="8"/>
      <c r="QOZ235" s="8"/>
      <c r="QPA235" s="8"/>
      <c r="QPB235" s="8"/>
      <c r="QPC235" s="8"/>
      <c r="QPD235" s="8"/>
      <c r="QPE235" s="8"/>
      <c r="QPF235" s="8"/>
      <c r="QPG235" s="8"/>
      <c r="QPH235" s="8"/>
      <c r="QPI235" s="8"/>
      <c r="QPJ235" s="8"/>
      <c r="QPK235" s="8"/>
      <c r="QPL235" s="8"/>
      <c r="QPM235" s="8"/>
      <c r="QPN235" s="8"/>
      <c r="QPO235" s="8"/>
      <c r="QPP235" s="8"/>
      <c r="QPQ235" s="8"/>
      <c r="QPR235" s="8"/>
      <c r="QPS235" s="8"/>
      <c r="QPT235" s="8"/>
      <c r="QPU235" s="8"/>
      <c r="QPV235" s="8"/>
      <c r="QPW235" s="8"/>
      <c r="QPX235" s="8"/>
      <c r="QPY235" s="8"/>
      <c r="QPZ235" s="8"/>
      <c r="QQA235" s="8"/>
      <c r="QQB235" s="8"/>
      <c r="QQC235" s="8"/>
      <c r="QQD235" s="8"/>
      <c r="QQE235" s="8"/>
      <c r="QQF235" s="8"/>
      <c r="QQG235" s="8"/>
      <c r="QQH235" s="8"/>
      <c r="QQI235" s="8"/>
      <c r="QQJ235" s="8"/>
      <c r="QQK235" s="8"/>
      <c r="QQL235" s="8"/>
      <c r="QQM235" s="8"/>
      <c r="QQN235" s="8"/>
      <c r="QQO235" s="8"/>
      <c r="QQP235" s="8"/>
      <c r="QQQ235" s="8"/>
      <c r="QQR235" s="8"/>
      <c r="QQS235" s="8"/>
      <c r="QQT235" s="8"/>
      <c r="QQU235" s="8"/>
      <c r="QQV235" s="8"/>
      <c r="QQW235" s="8"/>
      <c r="QQX235" s="8"/>
      <c r="QQY235" s="8"/>
      <c r="QQZ235" s="8"/>
      <c r="QRA235" s="8"/>
      <c r="QRB235" s="8"/>
      <c r="QRC235" s="8"/>
      <c r="QRD235" s="8"/>
      <c r="QRE235" s="8"/>
      <c r="QRF235" s="8"/>
      <c r="QRG235" s="8"/>
      <c r="QRH235" s="8"/>
      <c r="QRI235" s="8"/>
      <c r="QRJ235" s="8"/>
      <c r="QRK235" s="8"/>
      <c r="QRL235" s="8"/>
      <c r="QRM235" s="8"/>
      <c r="QRN235" s="8"/>
      <c r="QRO235" s="8"/>
      <c r="QRP235" s="8"/>
      <c r="QRQ235" s="8"/>
      <c r="QRR235" s="8"/>
      <c r="QRS235" s="8"/>
      <c r="QRT235" s="8"/>
      <c r="QRU235" s="8"/>
      <c r="QRV235" s="8"/>
      <c r="QRW235" s="8"/>
      <c r="QRX235" s="8"/>
      <c r="QRY235" s="8"/>
      <c r="QRZ235" s="8"/>
      <c r="QSA235" s="8"/>
      <c r="QSB235" s="8"/>
      <c r="QSC235" s="8"/>
      <c r="QSD235" s="8"/>
      <c r="QSE235" s="8"/>
      <c r="QSF235" s="8"/>
      <c r="QSG235" s="8"/>
      <c r="QSH235" s="8"/>
      <c r="QSI235" s="8"/>
      <c r="QSJ235" s="8"/>
      <c r="QSK235" s="8"/>
      <c r="QSL235" s="8"/>
      <c r="QSM235" s="8"/>
      <c r="QSN235" s="8"/>
      <c r="QSO235" s="8"/>
      <c r="QSP235" s="8"/>
      <c r="QSQ235" s="8"/>
      <c r="QSR235" s="8"/>
      <c r="QSS235" s="8"/>
      <c r="QST235" s="8"/>
      <c r="QSU235" s="8"/>
      <c r="QSV235" s="8"/>
      <c r="QSW235" s="8"/>
      <c r="QSX235" s="8"/>
      <c r="QSY235" s="8"/>
      <c r="QSZ235" s="8"/>
      <c r="QTA235" s="8"/>
      <c r="QTB235" s="8"/>
      <c r="QTC235" s="8"/>
      <c r="QTD235" s="8"/>
      <c r="QTE235" s="8"/>
      <c r="QTF235" s="8"/>
      <c r="QTG235" s="8"/>
      <c r="QTH235" s="8"/>
      <c r="QTI235" s="8"/>
      <c r="QTJ235" s="8"/>
      <c r="QTK235" s="8"/>
      <c r="QTL235" s="8"/>
      <c r="QTM235" s="8"/>
      <c r="QTN235" s="8"/>
      <c r="QTO235" s="8"/>
      <c r="QTP235" s="8"/>
      <c r="QTQ235" s="8"/>
      <c r="QTR235" s="8"/>
      <c r="QTS235" s="8"/>
      <c r="QTT235" s="8"/>
      <c r="QTU235" s="8"/>
      <c r="QTV235" s="8"/>
      <c r="QTW235" s="8"/>
      <c r="QTX235" s="8"/>
      <c r="QTY235" s="8"/>
      <c r="QTZ235" s="8"/>
      <c r="QUA235" s="8"/>
      <c r="QUB235" s="8"/>
      <c r="QUC235" s="8"/>
      <c r="QUD235" s="8"/>
      <c r="QUE235" s="8"/>
      <c r="QUF235" s="8"/>
      <c r="QUG235" s="8"/>
      <c r="QUH235" s="8"/>
      <c r="QUI235" s="8"/>
      <c r="QUJ235" s="8"/>
      <c r="QUK235" s="8"/>
      <c r="QUL235" s="8"/>
      <c r="QUM235" s="8"/>
      <c r="QUN235" s="8"/>
      <c r="QUO235" s="8"/>
      <c r="QUP235" s="8"/>
      <c r="QUQ235" s="8"/>
      <c r="QUR235" s="8"/>
      <c r="QUS235" s="8"/>
      <c r="QUT235" s="8"/>
      <c r="QUU235" s="8"/>
      <c r="QUV235" s="8"/>
      <c r="QUW235" s="8"/>
      <c r="QUX235" s="8"/>
      <c r="QUY235" s="8"/>
      <c r="QUZ235" s="8"/>
      <c r="QVA235" s="8"/>
      <c r="QVB235" s="8"/>
      <c r="QVC235" s="8"/>
      <c r="QVD235" s="8"/>
      <c r="QVE235" s="8"/>
      <c r="QVF235" s="8"/>
      <c r="QVG235" s="8"/>
      <c r="QVH235" s="8"/>
      <c r="QVI235" s="8"/>
      <c r="QVJ235" s="8"/>
      <c r="QVK235" s="8"/>
      <c r="QVL235" s="8"/>
      <c r="QVM235" s="8"/>
      <c r="QVN235" s="8"/>
      <c r="QVO235" s="8"/>
      <c r="QVP235" s="8"/>
      <c r="QVQ235" s="8"/>
      <c r="QVR235" s="8"/>
      <c r="QVS235" s="8"/>
      <c r="QVT235" s="8"/>
      <c r="QVU235" s="8"/>
      <c r="QVV235" s="8"/>
      <c r="QVW235" s="8"/>
      <c r="QVX235" s="8"/>
      <c r="QVY235" s="8"/>
      <c r="QVZ235" s="8"/>
      <c r="QWA235" s="8"/>
      <c r="QWB235" s="8"/>
      <c r="QWC235" s="8"/>
      <c r="QWD235" s="8"/>
      <c r="QWE235" s="8"/>
      <c r="QWF235" s="8"/>
      <c r="QWG235" s="8"/>
      <c r="QWH235" s="8"/>
      <c r="QWI235" s="8"/>
      <c r="QWJ235" s="8"/>
      <c r="QWK235" s="8"/>
      <c r="QWL235" s="8"/>
      <c r="QWM235" s="8"/>
      <c r="QWN235" s="8"/>
      <c r="QWO235" s="8"/>
      <c r="QWP235" s="8"/>
      <c r="QWQ235" s="8"/>
      <c r="QWR235" s="8"/>
      <c r="QWS235" s="8"/>
      <c r="QWT235" s="8"/>
      <c r="QWU235" s="8"/>
      <c r="QWV235" s="8"/>
      <c r="QWW235" s="8"/>
      <c r="QWX235" s="8"/>
      <c r="QWY235" s="8"/>
      <c r="QWZ235" s="8"/>
      <c r="QXA235" s="8"/>
      <c r="QXB235" s="8"/>
      <c r="QXC235" s="8"/>
      <c r="QXD235" s="8"/>
      <c r="QXE235" s="8"/>
      <c r="QXF235" s="8"/>
      <c r="QXG235" s="8"/>
      <c r="QXH235" s="8"/>
      <c r="QXI235" s="8"/>
      <c r="QXJ235" s="8"/>
      <c r="QXK235" s="8"/>
      <c r="QXL235" s="8"/>
      <c r="QXM235" s="8"/>
      <c r="QXN235" s="8"/>
      <c r="QXO235" s="8"/>
      <c r="QXP235" s="8"/>
      <c r="QXQ235" s="8"/>
      <c r="QXR235" s="8"/>
      <c r="QXS235" s="8"/>
      <c r="QXT235" s="8"/>
      <c r="QXU235" s="8"/>
      <c r="QXV235" s="8"/>
      <c r="QXW235" s="8"/>
      <c r="QXX235" s="8"/>
      <c r="QXY235" s="8"/>
      <c r="QXZ235" s="8"/>
      <c r="QYA235" s="8"/>
      <c r="QYB235" s="8"/>
      <c r="QYC235" s="8"/>
      <c r="QYD235" s="8"/>
      <c r="QYE235" s="8"/>
      <c r="QYF235" s="8"/>
      <c r="QYG235" s="8"/>
      <c r="QYH235" s="8"/>
      <c r="QYI235" s="8"/>
      <c r="QYJ235" s="8"/>
      <c r="QYK235" s="8"/>
      <c r="QYL235" s="8"/>
      <c r="QYM235" s="8"/>
      <c r="QYN235" s="8"/>
      <c r="QYO235" s="8"/>
      <c r="QYP235" s="8"/>
      <c r="QYQ235" s="8"/>
      <c r="QYR235" s="8"/>
      <c r="QYS235" s="8"/>
      <c r="QYT235" s="8"/>
      <c r="QYU235" s="8"/>
      <c r="QYV235" s="8"/>
      <c r="QYW235" s="8"/>
      <c r="QYX235" s="8"/>
      <c r="QYY235" s="8"/>
      <c r="QYZ235" s="8"/>
      <c r="QZA235" s="8"/>
      <c r="QZB235" s="8"/>
      <c r="QZC235" s="8"/>
      <c r="QZD235" s="8"/>
      <c r="QZE235" s="8"/>
      <c r="QZF235" s="8"/>
      <c r="QZG235" s="8"/>
      <c r="QZH235" s="8"/>
      <c r="QZI235" s="8"/>
      <c r="QZJ235" s="8"/>
      <c r="QZK235" s="8"/>
      <c r="QZL235" s="8"/>
      <c r="QZM235" s="8"/>
      <c r="QZN235" s="8"/>
      <c r="QZO235" s="8"/>
      <c r="QZP235" s="8"/>
      <c r="QZQ235" s="8"/>
      <c r="QZR235" s="8"/>
      <c r="QZS235" s="8"/>
      <c r="QZT235" s="8"/>
      <c r="QZU235" s="8"/>
      <c r="QZV235" s="8"/>
      <c r="QZW235" s="8"/>
      <c r="QZX235" s="8"/>
      <c r="QZY235" s="8"/>
      <c r="QZZ235" s="8"/>
      <c r="RAA235" s="8"/>
      <c r="RAB235" s="8"/>
      <c r="RAC235" s="8"/>
      <c r="RAD235" s="8"/>
      <c r="RAE235" s="8"/>
      <c r="RAF235" s="8"/>
      <c r="RAG235" s="8"/>
      <c r="RAH235" s="8"/>
      <c r="RAI235" s="8"/>
      <c r="RAJ235" s="8"/>
      <c r="RAK235" s="8"/>
      <c r="RAL235" s="8"/>
      <c r="RAM235" s="8"/>
      <c r="RAN235" s="8"/>
      <c r="RAO235" s="8"/>
      <c r="RAP235" s="8"/>
      <c r="RAQ235" s="8"/>
      <c r="RAR235" s="8"/>
      <c r="RAS235" s="8"/>
      <c r="RAT235" s="8"/>
      <c r="RAU235" s="8"/>
      <c r="RAV235" s="8"/>
      <c r="RAW235" s="8"/>
      <c r="RAX235" s="8"/>
      <c r="RAY235" s="8"/>
      <c r="RAZ235" s="8"/>
      <c r="RBA235" s="8"/>
      <c r="RBB235" s="8"/>
      <c r="RBC235" s="8"/>
      <c r="RBD235" s="8"/>
      <c r="RBE235" s="8"/>
      <c r="RBF235" s="8"/>
      <c r="RBG235" s="8"/>
      <c r="RBH235" s="8"/>
      <c r="RBI235" s="8"/>
      <c r="RBJ235" s="8"/>
      <c r="RBK235" s="8"/>
      <c r="RBL235" s="8"/>
      <c r="RBM235" s="8"/>
      <c r="RBN235" s="8"/>
      <c r="RBO235" s="8"/>
      <c r="RBP235" s="8"/>
      <c r="RBQ235" s="8"/>
      <c r="RBR235" s="8"/>
      <c r="RBS235" s="8"/>
      <c r="RBT235" s="8"/>
      <c r="RBU235" s="8"/>
      <c r="RBV235" s="8"/>
      <c r="RBW235" s="8"/>
      <c r="RBX235" s="8"/>
      <c r="RBY235" s="8"/>
      <c r="RBZ235" s="8"/>
      <c r="RCA235" s="8"/>
      <c r="RCB235" s="8"/>
      <c r="RCC235" s="8"/>
      <c r="RCD235" s="8"/>
      <c r="RCE235" s="8"/>
      <c r="RCF235" s="8"/>
      <c r="RCG235" s="8"/>
      <c r="RCH235" s="8"/>
      <c r="RCI235" s="8"/>
      <c r="RCJ235" s="8"/>
      <c r="RCK235" s="8"/>
      <c r="RCL235" s="8"/>
      <c r="RCM235" s="8"/>
      <c r="RCN235" s="8"/>
      <c r="RCO235" s="8"/>
      <c r="RCP235" s="8"/>
      <c r="RCQ235" s="8"/>
      <c r="RCR235" s="8"/>
      <c r="RCS235" s="8"/>
      <c r="RCT235" s="8"/>
      <c r="RCU235" s="8"/>
      <c r="RCV235" s="8"/>
      <c r="RCW235" s="8"/>
      <c r="RCX235" s="8"/>
      <c r="RCY235" s="8"/>
      <c r="RCZ235" s="8"/>
      <c r="RDA235" s="8"/>
      <c r="RDB235" s="8"/>
      <c r="RDC235" s="8"/>
      <c r="RDD235" s="8"/>
      <c r="RDE235" s="8"/>
      <c r="RDF235" s="8"/>
      <c r="RDG235" s="8"/>
      <c r="RDH235" s="8"/>
      <c r="RDI235" s="8"/>
      <c r="RDJ235" s="8"/>
      <c r="RDK235" s="8"/>
      <c r="RDL235" s="8"/>
      <c r="RDM235" s="8"/>
      <c r="RDN235" s="8"/>
      <c r="RDO235" s="8"/>
      <c r="RDP235" s="8"/>
      <c r="RDQ235" s="8"/>
      <c r="RDR235" s="8"/>
      <c r="RDS235" s="8"/>
      <c r="RDT235" s="8"/>
      <c r="RDU235" s="8"/>
      <c r="RDV235" s="8"/>
      <c r="RDW235" s="8"/>
      <c r="RDX235" s="8"/>
      <c r="RDY235" s="8"/>
      <c r="RDZ235" s="8"/>
      <c r="REA235" s="8"/>
      <c r="REB235" s="8"/>
      <c r="REC235" s="8"/>
      <c r="RED235" s="8"/>
      <c r="REE235" s="8"/>
      <c r="REF235" s="8"/>
      <c r="REG235" s="8"/>
      <c r="REH235" s="8"/>
      <c r="REI235" s="8"/>
      <c r="REJ235" s="8"/>
      <c r="REK235" s="8"/>
      <c r="REL235" s="8"/>
      <c r="REM235" s="8"/>
      <c r="REN235" s="8"/>
      <c r="REO235" s="8"/>
      <c r="REP235" s="8"/>
      <c r="REQ235" s="8"/>
      <c r="RER235" s="8"/>
      <c r="RES235" s="8"/>
      <c r="RET235" s="8"/>
      <c r="REU235" s="8"/>
      <c r="REV235" s="8"/>
      <c r="REW235" s="8"/>
      <c r="REX235" s="8"/>
      <c r="REY235" s="8"/>
      <c r="REZ235" s="8"/>
      <c r="RFA235" s="8"/>
      <c r="RFB235" s="8"/>
      <c r="RFC235" s="8"/>
      <c r="RFD235" s="8"/>
      <c r="RFE235" s="8"/>
      <c r="RFF235" s="8"/>
      <c r="RFG235" s="8"/>
      <c r="RFH235" s="8"/>
      <c r="RFI235" s="8"/>
      <c r="RFJ235" s="8"/>
      <c r="RFK235" s="8"/>
      <c r="RFL235" s="8"/>
      <c r="RFM235" s="8"/>
      <c r="RFN235" s="8"/>
      <c r="RFO235" s="8"/>
      <c r="RFP235" s="8"/>
      <c r="RFQ235" s="8"/>
      <c r="RFR235" s="8"/>
      <c r="RFS235" s="8"/>
      <c r="RFT235" s="8"/>
      <c r="RFU235" s="8"/>
      <c r="RFV235" s="8"/>
      <c r="RFW235" s="8"/>
      <c r="RFX235" s="8"/>
      <c r="RFY235" s="8"/>
      <c r="RFZ235" s="8"/>
      <c r="RGA235" s="8"/>
      <c r="RGB235" s="8"/>
      <c r="RGC235" s="8"/>
      <c r="RGD235" s="8"/>
      <c r="RGE235" s="8"/>
      <c r="RGF235" s="8"/>
      <c r="RGG235" s="8"/>
      <c r="RGH235" s="8"/>
      <c r="RGI235" s="8"/>
      <c r="RGJ235" s="8"/>
      <c r="RGK235" s="8"/>
      <c r="RGL235" s="8"/>
      <c r="RGM235" s="8"/>
      <c r="RGN235" s="8"/>
      <c r="RGO235" s="8"/>
      <c r="RGP235" s="8"/>
      <c r="RGQ235" s="8"/>
      <c r="RGR235" s="8"/>
      <c r="RGS235" s="8"/>
      <c r="RGT235" s="8"/>
      <c r="RGU235" s="8"/>
      <c r="RGV235" s="8"/>
      <c r="RGW235" s="8"/>
      <c r="RGX235" s="8"/>
      <c r="RGY235" s="8"/>
      <c r="RGZ235" s="8"/>
      <c r="RHA235" s="8"/>
      <c r="RHB235" s="8"/>
      <c r="RHC235" s="8"/>
      <c r="RHD235" s="8"/>
      <c r="RHE235" s="8"/>
      <c r="RHF235" s="8"/>
      <c r="RHG235" s="8"/>
      <c r="RHH235" s="8"/>
      <c r="RHI235" s="8"/>
      <c r="RHJ235" s="8"/>
      <c r="RHK235" s="8"/>
      <c r="RHL235" s="8"/>
      <c r="RHM235" s="8"/>
      <c r="RHN235" s="8"/>
      <c r="RHO235" s="8"/>
      <c r="RHP235" s="8"/>
      <c r="RHQ235" s="8"/>
      <c r="RHR235" s="8"/>
      <c r="RHS235" s="8"/>
      <c r="RHT235" s="8"/>
      <c r="RHU235" s="8"/>
      <c r="RHV235" s="8"/>
      <c r="RHW235" s="8"/>
      <c r="RHX235" s="8"/>
      <c r="RHY235" s="8"/>
      <c r="RHZ235" s="8"/>
      <c r="RIA235" s="8"/>
      <c r="RIB235" s="8"/>
      <c r="RIC235" s="8"/>
      <c r="RID235" s="8"/>
      <c r="RIE235" s="8"/>
      <c r="RIF235" s="8"/>
      <c r="RIG235" s="8"/>
      <c r="RIH235" s="8"/>
      <c r="RII235" s="8"/>
      <c r="RIJ235" s="8"/>
      <c r="RIK235" s="8"/>
      <c r="RIL235" s="8"/>
      <c r="RIM235" s="8"/>
      <c r="RIN235" s="8"/>
      <c r="RIO235" s="8"/>
      <c r="RIP235" s="8"/>
      <c r="RIQ235" s="8"/>
      <c r="RIR235" s="8"/>
      <c r="RIS235" s="8"/>
      <c r="RIT235" s="8"/>
      <c r="RIU235" s="8"/>
      <c r="RIV235" s="8"/>
      <c r="RIW235" s="8"/>
      <c r="RIX235" s="8"/>
      <c r="RIY235" s="8"/>
      <c r="RIZ235" s="8"/>
      <c r="RJA235" s="8"/>
      <c r="RJB235" s="8"/>
      <c r="RJC235" s="8"/>
      <c r="RJD235" s="8"/>
      <c r="RJE235" s="8"/>
      <c r="RJF235" s="8"/>
      <c r="RJG235" s="8"/>
      <c r="RJH235" s="8"/>
      <c r="RJI235" s="8"/>
      <c r="RJJ235" s="8"/>
      <c r="RJK235" s="8"/>
      <c r="RJL235" s="8"/>
      <c r="RJM235" s="8"/>
      <c r="RJN235" s="8"/>
      <c r="RJO235" s="8"/>
      <c r="RJP235" s="8"/>
      <c r="RJQ235" s="8"/>
      <c r="RJR235" s="8"/>
      <c r="RJS235" s="8"/>
      <c r="RJT235" s="8"/>
      <c r="RJU235" s="8"/>
      <c r="RJV235" s="8"/>
      <c r="RJW235" s="8"/>
      <c r="RJX235" s="8"/>
      <c r="RJY235" s="8"/>
      <c r="RJZ235" s="8"/>
      <c r="RKA235" s="8"/>
      <c r="RKB235" s="8"/>
      <c r="RKC235" s="8"/>
      <c r="RKD235" s="8"/>
      <c r="RKE235" s="8"/>
      <c r="RKF235" s="8"/>
      <c r="RKG235" s="8"/>
      <c r="RKH235" s="8"/>
      <c r="RKI235" s="8"/>
      <c r="RKJ235" s="8"/>
      <c r="RKK235" s="8"/>
      <c r="RKL235" s="8"/>
      <c r="RKM235" s="8"/>
      <c r="RKN235" s="8"/>
      <c r="RKO235" s="8"/>
      <c r="RKP235" s="8"/>
      <c r="RKQ235" s="8"/>
      <c r="RKR235" s="8"/>
      <c r="RKS235" s="8"/>
      <c r="RKT235" s="8"/>
      <c r="RKU235" s="8"/>
      <c r="RKV235" s="8"/>
      <c r="RKW235" s="8"/>
      <c r="RKX235" s="8"/>
      <c r="RKY235" s="8"/>
      <c r="RKZ235" s="8"/>
      <c r="RLA235" s="8"/>
      <c r="RLB235" s="8"/>
      <c r="RLC235" s="8"/>
      <c r="RLD235" s="8"/>
      <c r="RLE235" s="8"/>
      <c r="RLF235" s="8"/>
      <c r="RLG235" s="8"/>
      <c r="RLH235" s="8"/>
      <c r="RLI235" s="8"/>
      <c r="RLJ235" s="8"/>
      <c r="RLK235" s="8"/>
      <c r="RLL235" s="8"/>
      <c r="RLM235" s="8"/>
      <c r="RLN235" s="8"/>
      <c r="RLO235" s="8"/>
      <c r="RLP235" s="8"/>
      <c r="RLQ235" s="8"/>
      <c r="RLR235" s="8"/>
      <c r="RLS235" s="8"/>
      <c r="RLT235" s="8"/>
      <c r="RLU235" s="8"/>
      <c r="RLV235" s="8"/>
      <c r="RLW235" s="8"/>
      <c r="RLX235" s="8"/>
      <c r="RLY235" s="8"/>
      <c r="RLZ235" s="8"/>
      <c r="RMA235" s="8"/>
      <c r="RMB235" s="8"/>
      <c r="RMC235" s="8"/>
      <c r="RMD235" s="8"/>
      <c r="RME235" s="8"/>
      <c r="RMF235" s="8"/>
      <c r="RMG235" s="8"/>
      <c r="RMH235" s="8"/>
      <c r="RMI235" s="8"/>
      <c r="RMJ235" s="8"/>
      <c r="RMK235" s="8"/>
      <c r="RML235" s="8"/>
      <c r="RMM235" s="8"/>
      <c r="RMN235" s="8"/>
      <c r="RMO235" s="8"/>
      <c r="RMP235" s="8"/>
      <c r="RMQ235" s="8"/>
      <c r="RMR235" s="8"/>
      <c r="RMS235" s="8"/>
      <c r="RMT235" s="8"/>
      <c r="RMU235" s="8"/>
      <c r="RMV235" s="8"/>
      <c r="RMW235" s="8"/>
      <c r="RMX235" s="8"/>
      <c r="RMY235" s="8"/>
      <c r="RMZ235" s="8"/>
      <c r="RNA235" s="8"/>
      <c r="RNB235" s="8"/>
      <c r="RNC235" s="8"/>
      <c r="RND235" s="8"/>
      <c r="RNE235" s="8"/>
      <c r="RNF235" s="8"/>
      <c r="RNG235" s="8"/>
      <c r="RNH235" s="8"/>
      <c r="RNI235" s="8"/>
      <c r="RNJ235" s="8"/>
      <c r="RNK235" s="8"/>
      <c r="RNL235" s="8"/>
      <c r="RNM235" s="8"/>
      <c r="RNN235" s="8"/>
      <c r="RNO235" s="8"/>
      <c r="RNP235" s="8"/>
      <c r="RNQ235" s="8"/>
      <c r="RNR235" s="8"/>
      <c r="RNS235" s="8"/>
      <c r="RNT235" s="8"/>
      <c r="RNU235" s="8"/>
      <c r="RNV235" s="8"/>
      <c r="RNW235" s="8"/>
      <c r="RNX235" s="8"/>
      <c r="RNY235" s="8"/>
      <c r="RNZ235" s="8"/>
      <c r="ROA235" s="8"/>
      <c r="ROB235" s="8"/>
      <c r="ROC235" s="8"/>
      <c r="ROD235" s="8"/>
      <c r="ROE235" s="8"/>
      <c r="ROF235" s="8"/>
      <c r="ROG235" s="8"/>
      <c r="ROH235" s="8"/>
      <c r="ROI235" s="8"/>
      <c r="ROJ235" s="8"/>
      <c r="ROK235" s="8"/>
      <c r="ROL235" s="8"/>
      <c r="ROM235" s="8"/>
      <c r="RON235" s="8"/>
      <c r="ROO235" s="8"/>
      <c r="ROP235" s="8"/>
      <c r="ROQ235" s="8"/>
      <c r="ROR235" s="8"/>
      <c r="ROS235" s="8"/>
      <c r="ROT235" s="8"/>
      <c r="ROU235" s="8"/>
      <c r="ROV235" s="8"/>
      <c r="ROW235" s="8"/>
      <c r="ROX235" s="8"/>
      <c r="ROY235" s="8"/>
      <c r="ROZ235" s="8"/>
      <c r="RPA235" s="8"/>
      <c r="RPB235" s="8"/>
      <c r="RPC235" s="8"/>
      <c r="RPD235" s="8"/>
      <c r="RPE235" s="8"/>
      <c r="RPF235" s="8"/>
      <c r="RPG235" s="8"/>
      <c r="RPH235" s="8"/>
      <c r="RPI235" s="8"/>
      <c r="RPJ235" s="8"/>
      <c r="RPK235" s="8"/>
      <c r="RPL235" s="8"/>
      <c r="RPM235" s="8"/>
      <c r="RPN235" s="8"/>
      <c r="RPO235" s="8"/>
      <c r="RPP235" s="8"/>
      <c r="RPQ235" s="8"/>
      <c r="RPR235" s="8"/>
      <c r="RPS235" s="8"/>
      <c r="RPT235" s="8"/>
      <c r="RPU235" s="8"/>
      <c r="RPV235" s="8"/>
      <c r="RPW235" s="8"/>
      <c r="RPX235" s="8"/>
      <c r="RPY235" s="8"/>
      <c r="RPZ235" s="8"/>
      <c r="RQA235" s="8"/>
      <c r="RQB235" s="8"/>
      <c r="RQC235" s="8"/>
      <c r="RQD235" s="8"/>
      <c r="RQE235" s="8"/>
      <c r="RQF235" s="8"/>
      <c r="RQG235" s="8"/>
      <c r="RQH235" s="8"/>
      <c r="RQI235" s="8"/>
      <c r="RQJ235" s="8"/>
      <c r="RQK235" s="8"/>
      <c r="RQL235" s="8"/>
      <c r="RQM235" s="8"/>
      <c r="RQN235" s="8"/>
      <c r="RQO235" s="8"/>
      <c r="RQP235" s="8"/>
      <c r="RQQ235" s="8"/>
      <c r="RQR235" s="8"/>
      <c r="RQS235" s="8"/>
      <c r="RQT235" s="8"/>
      <c r="RQU235" s="8"/>
      <c r="RQV235" s="8"/>
      <c r="RQW235" s="8"/>
      <c r="RQX235" s="8"/>
      <c r="RQY235" s="8"/>
      <c r="RQZ235" s="8"/>
      <c r="RRA235" s="8"/>
      <c r="RRB235" s="8"/>
      <c r="RRC235" s="8"/>
      <c r="RRD235" s="8"/>
      <c r="RRE235" s="8"/>
      <c r="RRF235" s="8"/>
      <c r="RRG235" s="8"/>
      <c r="RRH235" s="8"/>
      <c r="RRI235" s="8"/>
      <c r="RRJ235" s="8"/>
      <c r="RRK235" s="8"/>
      <c r="RRL235" s="8"/>
      <c r="RRM235" s="8"/>
      <c r="RRN235" s="8"/>
      <c r="RRO235" s="8"/>
      <c r="RRP235" s="8"/>
      <c r="RRQ235" s="8"/>
      <c r="RRR235" s="8"/>
      <c r="RRS235" s="8"/>
      <c r="RRT235" s="8"/>
      <c r="RRU235" s="8"/>
      <c r="RRV235" s="8"/>
      <c r="RRW235" s="8"/>
      <c r="RRX235" s="8"/>
      <c r="RRY235" s="8"/>
      <c r="RRZ235" s="8"/>
      <c r="RSA235" s="8"/>
      <c r="RSB235" s="8"/>
      <c r="RSC235" s="8"/>
      <c r="RSD235" s="8"/>
      <c r="RSE235" s="8"/>
      <c r="RSF235" s="8"/>
      <c r="RSG235" s="8"/>
      <c r="RSH235" s="8"/>
      <c r="RSI235" s="8"/>
      <c r="RSJ235" s="8"/>
      <c r="RSK235" s="8"/>
      <c r="RSL235" s="8"/>
      <c r="RSM235" s="8"/>
      <c r="RSN235" s="8"/>
      <c r="RSO235" s="8"/>
      <c r="RSP235" s="8"/>
      <c r="RSQ235" s="8"/>
      <c r="RSR235" s="8"/>
      <c r="RSS235" s="8"/>
      <c r="RST235" s="8"/>
      <c r="RSU235" s="8"/>
      <c r="RSV235" s="8"/>
      <c r="RSW235" s="8"/>
      <c r="RSX235" s="8"/>
      <c r="RSY235" s="8"/>
      <c r="RSZ235" s="8"/>
      <c r="RTA235" s="8"/>
      <c r="RTB235" s="8"/>
      <c r="RTC235" s="8"/>
      <c r="RTD235" s="8"/>
      <c r="RTE235" s="8"/>
      <c r="RTF235" s="8"/>
      <c r="RTG235" s="8"/>
      <c r="RTH235" s="8"/>
      <c r="RTI235" s="8"/>
      <c r="RTJ235" s="8"/>
      <c r="RTK235" s="8"/>
      <c r="RTL235" s="8"/>
      <c r="RTM235" s="8"/>
      <c r="RTN235" s="8"/>
      <c r="RTO235" s="8"/>
      <c r="RTP235" s="8"/>
      <c r="RTQ235" s="8"/>
      <c r="RTR235" s="8"/>
      <c r="RTS235" s="8"/>
      <c r="RTT235" s="8"/>
      <c r="RTU235" s="8"/>
      <c r="RTV235" s="8"/>
      <c r="RTW235" s="8"/>
      <c r="RTX235" s="8"/>
      <c r="RTY235" s="8"/>
      <c r="RTZ235" s="8"/>
      <c r="RUA235" s="8"/>
      <c r="RUB235" s="8"/>
      <c r="RUC235" s="8"/>
      <c r="RUD235" s="8"/>
      <c r="RUE235" s="8"/>
      <c r="RUF235" s="8"/>
      <c r="RUG235" s="8"/>
      <c r="RUH235" s="8"/>
      <c r="RUI235" s="8"/>
      <c r="RUJ235" s="8"/>
      <c r="RUK235" s="8"/>
      <c r="RUL235" s="8"/>
      <c r="RUM235" s="8"/>
      <c r="RUN235" s="8"/>
      <c r="RUO235" s="8"/>
      <c r="RUP235" s="8"/>
      <c r="RUQ235" s="8"/>
      <c r="RUR235" s="8"/>
      <c r="RUS235" s="8"/>
      <c r="RUT235" s="8"/>
      <c r="RUU235" s="8"/>
      <c r="RUV235" s="8"/>
      <c r="RUW235" s="8"/>
      <c r="RUX235" s="8"/>
      <c r="RUY235" s="8"/>
      <c r="RUZ235" s="8"/>
      <c r="RVA235" s="8"/>
      <c r="RVB235" s="8"/>
      <c r="RVC235" s="8"/>
      <c r="RVD235" s="8"/>
      <c r="RVE235" s="8"/>
      <c r="RVF235" s="8"/>
      <c r="RVG235" s="8"/>
      <c r="RVH235" s="8"/>
      <c r="RVI235" s="8"/>
      <c r="RVJ235" s="8"/>
      <c r="RVK235" s="8"/>
      <c r="RVL235" s="8"/>
      <c r="RVM235" s="8"/>
      <c r="RVN235" s="8"/>
      <c r="RVO235" s="8"/>
      <c r="RVP235" s="8"/>
      <c r="RVQ235" s="8"/>
      <c r="RVR235" s="8"/>
      <c r="RVS235" s="8"/>
      <c r="RVT235" s="8"/>
      <c r="RVU235" s="8"/>
      <c r="RVV235" s="8"/>
      <c r="RVW235" s="8"/>
      <c r="RVX235" s="8"/>
      <c r="RVY235" s="8"/>
      <c r="RVZ235" s="8"/>
      <c r="RWA235" s="8"/>
      <c r="RWB235" s="8"/>
      <c r="RWC235" s="8"/>
      <c r="RWD235" s="8"/>
      <c r="RWE235" s="8"/>
      <c r="RWF235" s="8"/>
      <c r="RWG235" s="8"/>
      <c r="RWH235" s="8"/>
      <c r="RWI235" s="8"/>
      <c r="RWJ235" s="8"/>
      <c r="RWK235" s="8"/>
      <c r="RWL235" s="8"/>
      <c r="RWM235" s="8"/>
      <c r="RWN235" s="8"/>
      <c r="RWO235" s="8"/>
      <c r="RWP235" s="8"/>
      <c r="RWQ235" s="8"/>
      <c r="RWR235" s="8"/>
      <c r="RWS235" s="8"/>
      <c r="RWT235" s="8"/>
      <c r="RWU235" s="8"/>
      <c r="RWV235" s="8"/>
      <c r="RWW235" s="8"/>
      <c r="RWX235" s="8"/>
      <c r="RWY235" s="8"/>
      <c r="RWZ235" s="8"/>
      <c r="RXA235" s="8"/>
      <c r="RXB235" s="8"/>
      <c r="RXC235" s="8"/>
      <c r="RXD235" s="8"/>
      <c r="RXE235" s="8"/>
      <c r="RXF235" s="8"/>
      <c r="RXG235" s="8"/>
      <c r="RXH235" s="8"/>
      <c r="RXI235" s="8"/>
      <c r="RXJ235" s="8"/>
      <c r="RXK235" s="8"/>
      <c r="RXL235" s="8"/>
      <c r="RXM235" s="8"/>
      <c r="RXN235" s="8"/>
      <c r="RXO235" s="8"/>
      <c r="RXP235" s="8"/>
      <c r="RXQ235" s="8"/>
      <c r="RXR235" s="8"/>
      <c r="RXS235" s="8"/>
      <c r="RXT235" s="8"/>
      <c r="RXU235" s="8"/>
      <c r="RXV235" s="8"/>
      <c r="RXW235" s="8"/>
      <c r="RXX235" s="8"/>
      <c r="RXY235" s="8"/>
      <c r="RXZ235" s="8"/>
      <c r="RYA235" s="8"/>
      <c r="RYB235" s="8"/>
      <c r="RYC235" s="8"/>
      <c r="RYD235" s="8"/>
      <c r="RYE235" s="8"/>
      <c r="RYF235" s="8"/>
      <c r="RYG235" s="8"/>
      <c r="RYH235" s="8"/>
      <c r="RYI235" s="8"/>
      <c r="RYJ235" s="8"/>
      <c r="RYK235" s="8"/>
      <c r="RYL235" s="8"/>
      <c r="RYM235" s="8"/>
      <c r="RYN235" s="8"/>
      <c r="RYO235" s="8"/>
      <c r="RYP235" s="8"/>
      <c r="RYQ235" s="8"/>
      <c r="RYR235" s="8"/>
      <c r="RYS235" s="8"/>
      <c r="RYT235" s="8"/>
      <c r="RYU235" s="8"/>
      <c r="RYV235" s="8"/>
      <c r="RYW235" s="8"/>
      <c r="RYX235" s="8"/>
      <c r="RYY235" s="8"/>
      <c r="RYZ235" s="8"/>
      <c r="RZA235" s="8"/>
      <c r="RZB235" s="8"/>
      <c r="RZC235" s="8"/>
      <c r="RZD235" s="8"/>
      <c r="RZE235" s="8"/>
      <c r="RZF235" s="8"/>
      <c r="RZG235" s="8"/>
      <c r="RZH235" s="8"/>
      <c r="RZI235" s="8"/>
      <c r="RZJ235" s="8"/>
      <c r="RZK235" s="8"/>
      <c r="RZL235" s="8"/>
      <c r="RZM235" s="8"/>
      <c r="RZN235" s="8"/>
      <c r="RZO235" s="8"/>
      <c r="RZP235" s="8"/>
      <c r="RZQ235" s="8"/>
      <c r="RZR235" s="8"/>
      <c r="RZS235" s="8"/>
      <c r="RZT235" s="8"/>
      <c r="RZU235" s="8"/>
      <c r="RZV235" s="8"/>
      <c r="RZW235" s="8"/>
      <c r="RZX235" s="8"/>
      <c r="RZY235" s="8"/>
      <c r="RZZ235" s="8"/>
      <c r="SAA235" s="8"/>
      <c r="SAB235" s="8"/>
      <c r="SAC235" s="8"/>
      <c r="SAD235" s="8"/>
      <c r="SAE235" s="8"/>
      <c r="SAF235" s="8"/>
      <c r="SAG235" s="8"/>
      <c r="SAH235" s="8"/>
      <c r="SAI235" s="8"/>
      <c r="SAJ235" s="8"/>
      <c r="SAK235" s="8"/>
      <c r="SAL235" s="8"/>
      <c r="SAM235" s="8"/>
      <c r="SAN235" s="8"/>
      <c r="SAO235" s="8"/>
      <c r="SAP235" s="8"/>
      <c r="SAQ235" s="8"/>
      <c r="SAR235" s="8"/>
      <c r="SAS235" s="8"/>
      <c r="SAT235" s="8"/>
      <c r="SAU235" s="8"/>
      <c r="SAV235" s="8"/>
      <c r="SAW235" s="8"/>
      <c r="SAX235" s="8"/>
      <c r="SAY235" s="8"/>
      <c r="SAZ235" s="8"/>
      <c r="SBA235" s="8"/>
      <c r="SBB235" s="8"/>
      <c r="SBC235" s="8"/>
      <c r="SBD235" s="8"/>
      <c r="SBE235" s="8"/>
      <c r="SBF235" s="8"/>
      <c r="SBG235" s="8"/>
      <c r="SBH235" s="8"/>
      <c r="SBI235" s="8"/>
      <c r="SBJ235" s="8"/>
      <c r="SBK235" s="8"/>
      <c r="SBL235" s="8"/>
      <c r="SBM235" s="8"/>
      <c r="SBN235" s="8"/>
      <c r="SBO235" s="8"/>
      <c r="SBP235" s="8"/>
      <c r="SBQ235" s="8"/>
      <c r="SBR235" s="8"/>
      <c r="SBS235" s="8"/>
      <c r="SBT235" s="8"/>
      <c r="SBU235" s="8"/>
      <c r="SBV235" s="8"/>
      <c r="SBW235" s="8"/>
      <c r="SBX235" s="8"/>
      <c r="SBY235" s="8"/>
      <c r="SBZ235" s="8"/>
      <c r="SCA235" s="8"/>
      <c r="SCB235" s="8"/>
      <c r="SCC235" s="8"/>
      <c r="SCD235" s="8"/>
      <c r="SCE235" s="8"/>
      <c r="SCF235" s="8"/>
      <c r="SCG235" s="8"/>
      <c r="SCH235" s="8"/>
      <c r="SCI235" s="8"/>
      <c r="SCJ235" s="8"/>
      <c r="SCK235" s="8"/>
      <c r="SCL235" s="8"/>
      <c r="SCM235" s="8"/>
      <c r="SCN235" s="8"/>
      <c r="SCO235" s="8"/>
      <c r="SCP235" s="8"/>
      <c r="SCQ235" s="8"/>
      <c r="SCR235" s="8"/>
      <c r="SCS235" s="8"/>
      <c r="SCT235" s="8"/>
      <c r="SCU235" s="8"/>
      <c r="SCV235" s="8"/>
      <c r="SCW235" s="8"/>
      <c r="SCX235" s="8"/>
      <c r="SCY235" s="8"/>
      <c r="SCZ235" s="8"/>
      <c r="SDA235" s="8"/>
      <c r="SDB235" s="8"/>
      <c r="SDC235" s="8"/>
      <c r="SDD235" s="8"/>
      <c r="SDE235" s="8"/>
      <c r="SDF235" s="8"/>
      <c r="SDG235" s="8"/>
      <c r="SDH235" s="8"/>
      <c r="SDI235" s="8"/>
      <c r="SDJ235" s="8"/>
      <c r="SDK235" s="8"/>
      <c r="SDL235" s="8"/>
      <c r="SDM235" s="8"/>
      <c r="SDN235" s="8"/>
      <c r="SDO235" s="8"/>
      <c r="SDP235" s="8"/>
      <c r="SDQ235" s="8"/>
      <c r="SDR235" s="8"/>
      <c r="SDS235" s="8"/>
      <c r="SDT235" s="8"/>
      <c r="SDU235" s="8"/>
      <c r="SDV235" s="8"/>
      <c r="SDW235" s="8"/>
      <c r="SDX235" s="8"/>
      <c r="SDY235" s="8"/>
      <c r="SDZ235" s="8"/>
      <c r="SEA235" s="8"/>
      <c r="SEB235" s="8"/>
      <c r="SEC235" s="8"/>
      <c r="SED235" s="8"/>
      <c r="SEE235" s="8"/>
      <c r="SEF235" s="8"/>
      <c r="SEG235" s="8"/>
      <c r="SEH235" s="8"/>
      <c r="SEI235" s="8"/>
      <c r="SEJ235" s="8"/>
      <c r="SEK235" s="8"/>
      <c r="SEL235" s="8"/>
      <c r="SEM235" s="8"/>
      <c r="SEN235" s="8"/>
      <c r="SEO235" s="8"/>
      <c r="SEP235" s="8"/>
      <c r="SEQ235" s="8"/>
      <c r="SER235" s="8"/>
      <c r="SES235" s="8"/>
      <c r="SET235" s="8"/>
      <c r="SEU235" s="8"/>
      <c r="SEV235" s="8"/>
      <c r="SEW235" s="8"/>
      <c r="SEX235" s="8"/>
      <c r="SEY235" s="8"/>
      <c r="SEZ235" s="8"/>
      <c r="SFA235" s="8"/>
      <c r="SFB235" s="8"/>
      <c r="SFC235" s="8"/>
      <c r="SFD235" s="8"/>
      <c r="SFE235" s="8"/>
      <c r="SFF235" s="8"/>
      <c r="SFG235" s="8"/>
      <c r="SFH235" s="8"/>
      <c r="SFI235" s="8"/>
      <c r="SFJ235" s="8"/>
      <c r="SFK235" s="8"/>
      <c r="SFL235" s="8"/>
      <c r="SFM235" s="8"/>
      <c r="SFN235" s="8"/>
      <c r="SFO235" s="8"/>
      <c r="SFP235" s="8"/>
      <c r="SFQ235" s="8"/>
      <c r="SFR235" s="8"/>
      <c r="SFS235" s="8"/>
      <c r="SFT235" s="8"/>
      <c r="SFU235" s="8"/>
      <c r="SFV235" s="8"/>
      <c r="SFW235" s="8"/>
      <c r="SFX235" s="8"/>
      <c r="SFY235" s="8"/>
      <c r="SFZ235" s="8"/>
      <c r="SGA235" s="8"/>
      <c r="SGB235" s="8"/>
      <c r="SGC235" s="8"/>
      <c r="SGD235" s="8"/>
      <c r="SGE235" s="8"/>
      <c r="SGF235" s="8"/>
      <c r="SGG235" s="8"/>
      <c r="SGH235" s="8"/>
      <c r="SGI235" s="8"/>
      <c r="SGJ235" s="8"/>
      <c r="SGK235" s="8"/>
      <c r="SGL235" s="8"/>
      <c r="SGM235" s="8"/>
      <c r="SGN235" s="8"/>
      <c r="SGO235" s="8"/>
      <c r="SGP235" s="8"/>
      <c r="SGQ235" s="8"/>
      <c r="SGR235" s="8"/>
      <c r="SGS235" s="8"/>
      <c r="SGT235" s="8"/>
      <c r="SGU235" s="8"/>
      <c r="SGV235" s="8"/>
      <c r="SGW235" s="8"/>
      <c r="SGX235" s="8"/>
      <c r="SGY235" s="8"/>
      <c r="SGZ235" s="8"/>
      <c r="SHA235" s="8"/>
      <c r="SHB235" s="8"/>
      <c r="SHC235" s="8"/>
      <c r="SHD235" s="8"/>
      <c r="SHE235" s="8"/>
      <c r="SHF235" s="8"/>
      <c r="SHG235" s="8"/>
      <c r="SHH235" s="8"/>
      <c r="SHI235" s="8"/>
      <c r="SHJ235" s="8"/>
      <c r="SHK235" s="8"/>
      <c r="SHL235" s="8"/>
      <c r="SHM235" s="8"/>
      <c r="SHN235" s="8"/>
      <c r="SHO235" s="8"/>
      <c r="SHP235" s="8"/>
      <c r="SHQ235" s="8"/>
      <c r="SHR235" s="8"/>
      <c r="SHS235" s="8"/>
      <c r="SHT235" s="8"/>
      <c r="SHU235" s="8"/>
      <c r="SHV235" s="8"/>
      <c r="SHW235" s="8"/>
      <c r="SHX235" s="8"/>
      <c r="SHY235" s="8"/>
      <c r="SHZ235" s="8"/>
      <c r="SIA235" s="8"/>
      <c r="SIB235" s="8"/>
      <c r="SIC235" s="8"/>
      <c r="SID235" s="8"/>
      <c r="SIE235" s="8"/>
      <c r="SIF235" s="8"/>
      <c r="SIG235" s="8"/>
      <c r="SIH235" s="8"/>
      <c r="SII235" s="8"/>
      <c r="SIJ235" s="8"/>
      <c r="SIK235" s="8"/>
      <c r="SIL235" s="8"/>
      <c r="SIM235" s="8"/>
      <c r="SIN235" s="8"/>
      <c r="SIO235" s="8"/>
      <c r="SIP235" s="8"/>
      <c r="SIQ235" s="8"/>
      <c r="SIR235" s="8"/>
      <c r="SIS235" s="8"/>
      <c r="SIT235" s="8"/>
      <c r="SIU235" s="8"/>
      <c r="SIV235" s="8"/>
      <c r="SIW235" s="8"/>
      <c r="SIX235" s="8"/>
      <c r="SIY235" s="8"/>
      <c r="SIZ235" s="8"/>
      <c r="SJA235" s="8"/>
      <c r="SJB235" s="8"/>
      <c r="SJC235" s="8"/>
      <c r="SJD235" s="8"/>
      <c r="SJE235" s="8"/>
      <c r="SJF235" s="8"/>
      <c r="SJG235" s="8"/>
      <c r="SJH235" s="8"/>
      <c r="SJI235" s="8"/>
      <c r="SJJ235" s="8"/>
      <c r="SJK235" s="8"/>
      <c r="SJL235" s="8"/>
      <c r="SJM235" s="8"/>
      <c r="SJN235" s="8"/>
      <c r="SJO235" s="8"/>
      <c r="SJP235" s="8"/>
      <c r="SJQ235" s="8"/>
      <c r="SJR235" s="8"/>
      <c r="SJS235" s="8"/>
      <c r="SJT235" s="8"/>
      <c r="SJU235" s="8"/>
      <c r="SJV235" s="8"/>
      <c r="SJW235" s="8"/>
      <c r="SJX235" s="8"/>
      <c r="SJY235" s="8"/>
      <c r="SJZ235" s="8"/>
      <c r="SKA235" s="8"/>
      <c r="SKB235" s="8"/>
      <c r="SKC235" s="8"/>
      <c r="SKD235" s="8"/>
      <c r="SKE235" s="8"/>
      <c r="SKF235" s="8"/>
      <c r="SKG235" s="8"/>
      <c r="SKH235" s="8"/>
      <c r="SKI235" s="8"/>
      <c r="SKJ235" s="8"/>
      <c r="SKK235" s="8"/>
      <c r="SKL235" s="8"/>
      <c r="SKM235" s="8"/>
      <c r="SKN235" s="8"/>
      <c r="SKO235" s="8"/>
      <c r="SKP235" s="8"/>
      <c r="SKQ235" s="8"/>
      <c r="SKR235" s="8"/>
      <c r="SKS235" s="8"/>
      <c r="SKT235" s="8"/>
      <c r="SKU235" s="8"/>
      <c r="SKV235" s="8"/>
      <c r="SKW235" s="8"/>
      <c r="SKX235" s="8"/>
      <c r="SKY235" s="8"/>
      <c r="SKZ235" s="8"/>
      <c r="SLA235" s="8"/>
      <c r="SLB235" s="8"/>
      <c r="SLC235" s="8"/>
      <c r="SLD235" s="8"/>
      <c r="SLE235" s="8"/>
      <c r="SLF235" s="8"/>
      <c r="SLG235" s="8"/>
      <c r="SLH235" s="8"/>
      <c r="SLI235" s="8"/>
      <c r="SLJ235" s="8"/>
      <c r="SLK235" s="8"/>
      <c r="SLL235" s="8"/>
      <c r="SLM235" s="8"/>
      <c r="SLN235" s="8"/>
      <c r="SLO235" s="8"/>
      <c r="SLP235" s="8"/>
      <c r="SLQ235" s="8"/>
      <c r="SLR235" s="8"/>
      <c r="SLS235" s="8"/>
      <c r="SLT235" s="8"/>
      <c r="SLU235" s="8"/>
      <c r="SLV235" s="8"/>
      <c r="SLW235" s="8"/>
      <c r="SLX235" s="8"/>
      <c r="SLY235" s="8"/>
      <c r="SLZ235" s="8"/>
      <c r="SMA235" s="8"/>
      <c r="SMB235" s="8"/>
      <c r="SMC235" s="8"/>
      <c r="SMD235" s="8"/>
      <c r="SME235" s="8"/>
      <c r="SMF235" s="8"/>
      <c r="SMG235" s="8"/>
      <c r="SMH235" s="8"/>
      <c r="SMI235" s="8"/>
      <c r="SMJ235" s="8"/>
      <c r="SMK235" s="8"/>
      <c r="SML235" s="8"/>
      <c r="SMM235" s="8"/>
      <c r="SMN235" s="8"/>
      <c r="SMO235" s="8"/>
      <c r="SMP235" s="8"/>
      <c r="SMQ235" s="8"/>
      <c r="SMR235" s="8"/>
      <c r="SMS235" s="8"/>
      <c r="SMT235" s="8"/>
      <c r="SMU235" s="8"/>
      <c r="SMV235" s="8"/>
      <c r="SMW235" s="8"/>
      <c r="SMX235" s="8"/>
      <c r="SMY235" s="8"/>
      <c r="SMZ235" s="8"/>
      <c r="SNA235" s="8"/>
      <c r="SNB235" s="8"/>
      <c r="SNC235" s="8"/>
      <c r="SND235" s="8"/>
      <c r="SNE235" s="8"/>
      <c r="SNF235" s="8"/>
      <c r="SNG235" s="8"/>
      <c r="SNH235" s="8"/>
      <c r="SNI235" s="8"/>
      <c r="SNJ235" s="8"/>
      <c r="SNK235" s="8"/>
      <c r="SNL235" s="8"/>
      <c r="SNM235" s="8"/>
      <c r="SNN235" s="8"/>
      <c r="SNO235" s="8"/>
      <c r="SNP235" s="8"/>
      <c r="SNQ235" s="8"/>
      <c r="SNR235" s="8"/>
      <c r="SNS235" s="8"/>
      <c r="SNT235" s="8"/>
      <c r="SNU235" s="8"/>
      <c r="SNV235" s="8"/>
      <c r="SNW235" s="8"/>
      <c r="SNX235" s="8"/>
      <c r="SNY235" s="8"/>
      <c r="SNZ235" s="8"/>
      <c r="SOA235" s="8"/>
      <c r="SOB235" s="8"/>
      <c r="SOC235" s="8"/>
      <c r="SOD235" s="8"/>
      <c r="SOE235" s="8"/>
      <c r="SOF235" s="8"/>
      <c r="SOG235" s="8"/>
      <c r="SOH235" s="8"/>
      <c r="SOI235" s="8"/>
      <c r="SOJ235" s="8"/>
      <c r="SOK235" s="8"/>
      <c r="SOL235" s="8"/>
      <c r="SOM235" s="8"/>
      <c r="SON235" s="8"/>
      <c r="SOO235" s="8"/>
      <c r="SOP235" s="8"/>
      <c r="SOQ235" s="8"/>
      <c r="SOR235" s="8"/>
      <c r="SOS235" s="8"/>
      <c r="SOT235" s="8"/>
      <c r="SOU235" s="8"/>
      <c r="SOV235" s="8"/>
      <c r="SOW235" s="8"/>
      <c r="SOX235" s="8"/>
      <c r="SOY235" s="8"/>
      <c r="SOZ235" s="8"/>
      <c r="SPA235" s="8"/>
      <c r="SPB235" s="8"/>
      <c r="SPC235" s="8"/>
      <c r="SPD235" s="8"/>
      <c r="SPE235" s="8"/>
      <c r="SPF235" s="8"/>
      <c r="SPG235" s="8"/>
      <c r="SPH235" s="8"/>
      <c r="SPI235" s="8"/>
      <c r="SPJ235" s="8"/>
      <c r="SPK235" s="8"/>
      <c r="SPL235" s="8"/>
      <c r="SPM235" s="8"/>
      <c r="SPN235" s="8"/>
      <c r="SPO235" s="8"/>
      <c r="SPP235" s="8"/>
      <c r="SPQ235" s="8"/>
      <c r="SPR235" s="8"/>
      <c r="SPS235" s="8"/>
      <c r="SPT235" s="8"/>
      <c r="SPU235" s="8"/>
      <c r="SPV235" s="8"/>
      <c r="SPW235" s="8"/>
      <c r="SPX235" s="8"/>
      <c r="SPY235" s="8"/>
      <c r="SPZ235" s="8"/>
      <c r="SQA235" s="8"/>
      <c r="SQB235" s="8"/>
      <c r="SQC235" s="8"/>
      <c r="SQD235" s="8"/>
      <c r="SQE235" s="8"/>
      <c r="SQF235" s="8"/>
      <c r="SQG235" s="8"/>
      <c r="SQH235" s="8"/>
      <c r="SQI235" s="8"/>
      <c r="SQJ235" s="8"/>
      <c r="SQK235" s="8"/>
      <c r="SQL235" s="8"/>
      <c r="SQM235" s="8"/>
      <c r="SQN235" s="8"/>
      <c r="SQO235" s="8"/>
      <c r="SQP235" s="8"/>
      <c r="SQQ235" s="8"/>
      <c r="SQR235" s="8"/>
      <c r="SQS235" s="8"/>
      <c r="SQT235" s="8"/>
      <c r="SQU235" s="8"/>
      <c r="SQV235" s="8"/>
      <c r="SQW235" s="8"/>
      <c r="SQX235" s="8"/>
      <c r="SQY235" s="8"/>
      <c r="SQZ235" s="8"/>
      <c r="SRA235" s="8"/>
      <c r="SRB235" s="8"/>
      <c r="SRC235" s="8"/>
      <c r="SRD235" s="8"/>
      <c r="SRE235" s="8"/>
      <c r="SRF235" s="8"/>
      <c r="SRG235" s="8"/>
      <c r="SRH235" s="8"/>
      <c r="SRI235" s="8"/>
      <c r="SRJ235" s="8"/>
      <c r="SRK235" s="8"/>
      <c r="SRL235" s="8"/>
      <c r="SRM235" s="8"/>
      <c r="SRN235" s="8"/>
      <c r="SRO235" s="8"/>
      <c r="SRP235" s="8"/>
      <c r="SRQ235" s="8"/>
      <c r="SRR235" s="8"/>
      <c r="SRS235" s="8"/>
      <c r="SRT235" s="8"/>
      <c r="SRU235" s="8"/>
      <c r="SRV235" s="8"/>
      <c r="SRW235" s="8"/>
      <c r="SRX235" s="8"/>
      <c r="SRY235" s="8"/>
      <c r="SRZ235" s="8"/>
      <c r="SSA235" s="8"/>
      <c r="SSB235" s="8"/>
      <c r="SSC235" s="8"/>
      <c r="SSD235" s="8"/>
      <c r="SSE235" s="8"/>
      <c r="SSF235" s="8"/>
      <c r="SSG235" s="8"/>
      <c r="SSH235" s="8"/>
      <c r="SSI235" s="8"/>
      <c r="SSJ235" s="8"/>
      <c r="SSK235" s="8"/>
      <c r="SSL235" s="8"/>
      <c r="SSM235" s="8"/>
      <c r="SSN235" s="8"/>
      <c r="SSO235" s="8"/>
      <c r="SSP235" s="8"/>
      <c r="SSQ235" s="8"/>
      <c r="SSR235" s="8"/>
      <c r="SSS235" s="8"/>
      <c r="SST235" s="8"/>
      <c r="SSU235" s="8"/>
      <c r="SSV235" s="8"/>
      <c r="SSW235" s="8"/>
      <c r="SSX235" s="8"/>
      <c r="SSY235" s="8"/>
      <c r="SSZ235" s="8"/>
      <c r="STA235" s="8"/>
      <c r="STB235" s="8"/>
      <c r="STC235" s="8"/>
      <c r="STD235" s="8"/>
      <c r="STE235" s="8"/>
      <c r="STF235" s="8"/>
      <c r="STG235" s="8"/>
      <c r="STH235" s="8"/>
      <c r="STI235" s="8"/>
      <c r="STJ235" s="8"/>
      <c r="STK235" s="8"/>
      <c r="STL235" s="8"/>
      <c r="STM235" s="8"/>
      <c r="STN235" s="8"/>
      <c r="STO235" s="8"/>
      <c r="STP235" s="8"/>
      <c r="STQ235" s="8"/>
      <c r="STR235" s="8"/>
      <c r="STS235" s="8"/>
      <c r="STT235" s="8"/>
      <c r="STU235" s="8"/>
      <c r="STV235" s="8"/>
      <c r="STW235" s="8"/>
      <c r="STX235" s="8"/>
      <c r="STY235" s="8"/>
      <c r="STZ235" s="8"/>
      <c r="SUA235" s="8"/>
      <c r="SUB235" s="8"/>
      <c r="SUC235" s="8"/>
      <c r="SUD235" s="8"/>
      <c r="SUE235" s="8"/>
      <c r="SUF235" s="8"/>
      <c r="SUG235" s="8"/>
      <c r="SUH235" s="8"/>
      <c r="SUI235" s="8"/>
      <c r="SUJ235" s="8"/>
      <c r="SUK235" s="8"/>
      <c r="SUL235" s="8"/>
      <c r="SUM235" s="8"/>
      <c r="SUN235" s="8"/>
      <c r="SUO235" s="8"/>
      <c r="SUP235" s="8"/>
      <c r="SUQ235" s="8"/>
      <c r="SUR235" s="8"/>
      <c r="SUS235" s="8"/>
      <c r="SUT235" s="8"/>
      <c r="SUU235" s="8"/>
      <c r="SUV235" s="8"/>
      <c r="SUW235" s="8"/>
      <c r="SUX235" s="8"/>
      <c r="SUY235" s="8"/>
      <c r="SUZ235" s="8"/>
      <c r="SVA235" s="8"/>
      <c r="SVB235" s="8"/>
      <c r="SVC235" s="8"/>
      <c r="SVD235" s="8"/>
      <c r="SVE235" s="8"/>
      <c r="SVF235" s="8"/>
      <c r="SVG235" s="8"/>
      <c r="SVH235" s="8"/>
      <c r="SVI235" s="8"/>
      <c r="SVJ235" s="8"/>
      <c r="SVK235" s="8"/>
      <c r="SVL235" s="8"/>
      <c r="SVM235" s="8"/>
      <c r="SVN235" s="8"/>
      <c r="SVO235" s="8"/>
      <c r="SVP235" s="8"/>
      <c r="SVQ235" s="8"/>
      <c r="SVR235" s="8"/>
      <c r="SVS235" s="8"/>
      <c r="SVT235" s="8"/>
      <c r="SVU235" s="8"/>
      <c r="SVV235" s="8"/>
      <c r="SVW235" s="8"/>
      <c r="SVX235" s="8"/>
      <c r="SVY235" s="8"/>
      <c r="SVZ235" s="8"/>
      <c r="SWA235" s="8"/>
      <c r="SWB235" s="8"/>
      <c r="SWC235" s="8"/>
      <c r="SWD235" s="8"/>
      <c r="SWE235" s="8"/>
      <c r="SWF235" s="8"/>
      <c r="SWG235" s="8"/>
      <c r="SWH235" s="8"/>
      <c r="SWI235" s="8"/>
      <c r="SWJ235" s="8"/>
      <c r="SWK235" s="8"/>
      <c r="SWL235" s="8"/>
      <c r="SWM235" s="8"/>
      <c r="SWN235" s="8"/>
      <c r="SWO235" s="8"/>
      <c r="SWP235" s="8"/>
      <c r="SWQ235" s="8"/>
      <c r="SWR235" s="8"/>
      <c r="SWS235" s="8"/>
      <c r="SWT235" s="8"/>
      <c r="SWU235" s="8"/>
      <c r="SWV235" s="8"/>
      <c r="SWW235" s="8"/>
      <c r="SWX235" s="8"/>
      <c r="SWY235" s="8"/>
      <c r="SWZ235" s="8"/>
      <c r="SXA235" s="8"/>
      <c r="SXB235" s="8"/>
      <c r="SXC235" s="8"/>
      <c r="SXD235" s="8"/>
      <c r="SXE235" s="8"/>
      <c r="SXF235" s="8"/>
      <c r="SXG235" s="8"/>
      <c r="SXH235" s="8"/>
      <c r="SXI235" s="8"/>
      <c r="SXJ235" s="8"/>
      <c r="SXK235" s="8"/>
      <c r="SXL235" s="8"/>
      <c r="SXM235" s="8"/>
      <c r="SXN235" s="8"/>
      <c r="SXO235" s="8"/>
      <c r="SXP235" s="8"/>
      <c r="SXQ235" s="8"/>
      <c r="SXR235" s="8"/>
      <c r="SXS235" s="8"/>
      <c r="SXT235" s="8"/>
      <c r="SXU235" s="8"/>
      <c r="SXV235" s="8"/>
      <c r="SXW235" s="8"/>
      <c r="SXX235" s="8"/>
      <c r="SXY235" s="8"/>
      <c r="SXZ235" s="8"/>
      <c r="SYA235" s="8"/>
      <c r="SYB235" s="8"/>
      <c r="SYC235" s="8"/>
      <c r="SYD235" s="8"/>
      <c r="SYE235" s="8"/>
      <c r="SYF235" s="8"/>
      <c r="SYG235" s="8"/>
      <c r="SYH235" s="8"/>
      <c r="SYI235" s="8"/>
      <c r="SYJ235" s="8"/>
      <c r="SYK235" s="8"/>
      <c r="SYL235" s="8"/>
      <c r="SYM235" s="8"/>
      <c r="SYN235" s="8"/>
      <c r="SYO235" s="8"/>
      <c r="SYP235" s="8"/>
      <c r="SYQ235" s="8"/>
      <c r="SYR235" s="8"/>
      <c r="SYS235" s="8"/>
      <c r="SYT235" s="8"/>
      <c r="SYU235" s="8"/>
      <c r="SYV235" s="8"/>
      <c r="SYW235" s="8"/>
      <c r="SYX235" s="8"/>
      <c r="SYY235" s="8"/>
      <c r="SYZ235" s="8"/>
      <c r="SZA235" s="8"/>
      <c r="SZB235" s="8"/>
      <c r="SZC235" s="8"/>
      <c r="SZD235" s="8"/>
      <c r="SZE235" s="8"/>
      <c r="SZF235" s="8"/>
      <c r="SZG235" s="8"/>
      <c r="SZH235" s="8"/>
      <c r="SZI235" s="8"/>
      <c r="SZJ235" s="8"/>
      <c r="SZK235" s="8"/>
      <c r="SZL235" s="8"/>
      <c r="SZM235" s="8"/>
      <c r="SZN235" s="8"/>
      <c r="SZO235" s="8"/>
      <c r="SZP235" s="8"/>
      <c r="SZQ235" s="8"/>
      <c r="SZR235" s="8"/>
      <c r="SZS235" s="8"/>
      <c r="SZT235" s="8"/>
      <c r="SZU235" s="8"/>
      <c r="SZV235" s="8"/>
      <c r="SZW235" s="8"/>
      <c r="SZX235" s="8"/>
      <c r="SZY235" s="8"/>
      <c r="SZZ235" s="8"/>
      <c r="TAA235" s="8"/>
      <c r="TAB235" s="8"/>
      <c r="TAC235" s="8"/>
      <c r="TAD235" s="8"/>
      <c r="TAE235" s="8"/>
      <c r="TAF235" s="8"/>
      <c r="TAG235" s="8"/>
      <c r="TAH235" s="8"/>
      <c r="TAI235" s="8"/>
      <c r="TAJ235" s="8"/>
      <c r="TAK235" s="8"/>
      <c r="TAL235" s="8"/>
      <c r="TAM235" s="8"/>
      <c r="TAN235" s="8"/>
      <c r="TAO235" s="8"/>
      <c r="TAP235" s="8"/>
      <c r="TAQ235" s="8"/>
      <c r="TAR235" s="8"/>
      <c r="TAS235" s="8"/>
      <c r="TAT235" s="8"/>
      <c r="TAU235" s="8"/>
      <c r="TAV235" s="8"/>
      <c r="TAW235" s="8"/>
      <c r="TAX235" s="8"/>
      <c r="TAY235" s="8"/>
      <c r="TAZ235" s="8"/>
      <c r="TBA235" s="8"/>
      <c r="TBB235" s="8"/>
      <c r="TBC235" s="8"/>
      <c r="TBD235" s="8"/>
      <c r="TBE235" s="8"/>
      <c r="TBF235" s="8"/>
      <c r="TBG235" s="8"/>
      <c r="TBH235" s="8"/>
      <c r="TBI235" s="8"/>
      <c r="TBJ235" s="8"/>
      <c r="TBK235" s="8"/>
      <c r="TBL235" s="8"/>
      <c r="TBM235" s="8"/>
      <c r="TBN235" s="8"/>
      <c r="TBO235" s="8"/>
      <c r="TBP235" s="8"/>
      <c r="TBQ235" s="8"/>
      <c r="TBR235" s="8"/>
      <c r="TBS235" s="8"/>
      <c r="TBT235" s="8"/>
      <c r="TBU235" s="8"/>
      <c r="TBV235" s="8"/>
      <c r="TBW235" s="8"/>
      <c r="TBX235" s="8"/>
      <c r="TBY235" s="8"/>
      <c r="TBZ235" s="8"/>
      <c r="TCA235" s="8"/>
      <c r="TCB235" s="8"/>
      <c r="TCC235" s="8"/>
      <c r="TCD235" s="8"/>
      <c r="TCE235" s="8"/>
      <c r="TCF235" s="8"/>
      <c r="TCG235" s="8"/>
      <c r="TCH235" s="8"/>
      <c r="TCI235" s="8"/>
      <c r="TCJ235" s="8"/>
      <c r="TCK235" s="8"/>
      <c r="TCL235" s="8"/>
      <c r="TCM235" s="8"/>
      <c r="TCN235" s="8"/>
      <c r="TCO235" s="8"/>
      <c r="TCP235" s="8"/>
      <c r="TCQ235" s="8"/>
      <c r="TCR235" s="8"/>
      <c r="TCS235" s="8"/>
      <c r="TCT235" s="8"/>
      <c r="TCU235" s="8"/>
      <c r="TCV235" s="8"/>
      <c r="TCW235" s="8"/>
      <c r="TCX235" s="8"/>
      <c r="TCY235" s="8"/>
      <c r="TCZ235" s="8"/>
      <c r="TDA235" s="8"/>
      <c r="TDB235" s="8"/>
      <c r="TDC235" s="8"/>
      <c r="TDD235" s="8"/>
      <c r="TDE235" s="8"/>
      <c r="TDF235" s="8"/>
      <c r="TDG235" s="8"/>
      <c r="TDH235" s="8"/>
      <c r="TDI235" s="8"/>
      <c r="TDJ235" s="8"/>
      <c r="TDK235" s="8"/>
      <c r="TDL235" s="8"/>
      <c r="TDM235" s="8"/>
      <c r="TDN235" s="8"/>
      <c r="TDO235" s="8"/>
      <c r="TDP235" s="8"/>
      <c r="TDQ235" s="8"/>
      <c r="TDR235" s="8"/>
      <c r="TDS235" s="8"/>
      <c r="TDT235" s="8"/>
      <c r="TDU235" s="8"/>
      <c r="TDV235" s="8"/>
      <c r="TDW235" s="8"/>
      <c r="TDX235" s="8"/>
      <c r="TDY235" s="8"/>
      <c r="TDZ235" s="8"/>
      <c r="TEA235" s="8"/>
      <c r="TEB235" s="8"/>
      <c r="TEC235" s="8"/>
      <c r="TED235" s="8"/>
      <c r="TEE235" s="8"/>
      <c r="TEF235" s="8"/>
      <c r="TEG235" s="8"/>
      <c r="TEH235" s="8"/>
      <c r="TEI235" s="8"/>
      <c r="TEJ235" s="8"/>
      <c r="TEK235" s="8"/>
      <c r="TEL235" s="8"/>
      <c r="TEM235" s="8"/>
      <c r="TEN235" s="8"/>
      <c r="TEO235" s="8"/>
      <c r="TEP235" s="8"/>
      <c r="TEQ235" s="8"/>
      <c r="TER235" s="8"/>
      <c r="TES235" s="8"/>
      <c r="TET235" s="8"/>
      <c r="TEU235" s="8"/>
      <c r="TEV235" s="8"/>
      <c r="TEW235" s="8"/>
      <c r="TEX235" s="8"/>
      <c r="TEY235" s="8"/>
      <c r="TEZ235" s="8"/>
      <c r="TFA235" s="8"/>
      <c r="TFB235" s="8"/>
      <c r="TFC235" s="8"/>
      <c r="TFD235" s="8"/>
      <c r="TFE235" s="8"/>
      <c r="TFF235" s="8"/>
      <c r="TFG235" s="8"/>
      <c r="TFH235" s="8"/>
      <c r="TFI235" s="8"/>
      <c r="TFJ235" s="8"/>
      <c r="TFK235" s="8"/>
      <c r="TFL235" s="8"/>
      <c r="TFM235" s="8"/>
      <c r="TFN235" s="8"/>
      <c r="TFO235" s="8"/>
      <c r="TFP235" s="8"/>
      <c r="TFQ235" s="8"/>
      <c r="TFR235" s="8"/>
      <c r="TFS235" s="8"/>
      <c r="TFT235" s="8"/>
      <c r="TFU235" s="8"/>
      <c r="TFV235" s="8"/>
      <c r="TFW235" s="8"/>
      <c r="TFX235" s="8"/>
      <c r="TFY235" s="8"/>
      <c r="TFZ235" s="8"/>
      <c r="TGA235" s="8"/>
      <c r="TGB235" s="8"/>
      <c r="TGC235" s="8"/>
      <c r="TGD235" s="8"/>
      <c r="TGE235" s="8"/>
      <c r="TGF235" s="8"/>
      <c r="TGG235" s="8"/>
      <c r="TGH235" s="8"/>
      <c r="TGI235" s="8"/>
      <c r="TGJ235" s="8"/>
      <c r="TGK235" s="8"/>
      <c r="TGL235" s="8"/>
      <c r="TGM235" s="8"/>
      <c r="TGN235" s="8"/>
      <c r="TGO235" s="8"/>
      <c r="TGP235" s="8"/>
      <c r="TGQ235" s="8"/>
      <c r="TGR235" s="8"/>
      <c r="TGS235" s="8"/>
      <c r="TGT235" s="8"/>
      <c r="TGU235" s="8"/>
      <c r="TGV235" s="8"/>
      <c r="TGW235" s="8"/>
      <c r="TGX235" s="8"/>
      <c r="TGY235" s="8"/>
      <c r="TGZ235" s="8"/>
      <c r="THA235" s="8"/>
      <c r="THB235" s="8"/>
      <c r="THC235" s="8"/>
      <c r="THD235" s="8"/>
      <c r="THE235" s="8"/>
      <c r="THF235" s="8"/>
      <c r="THG235" s="8"/>
      <c r="THH235" s="8"/>
      <c r="THI235" s="8"/>
      <c r="THJ235" s="8"/>
      <c r="THK235" s="8"/>
      <c r="THL235" s="8"/>
      <c r="THM235" s="8"/>
      <c r="THN235" s="8"/>
      <c r="THO235" s="8"/>
      <c r="THP235" s="8"/>
      <c r="THQ235" s="8"/>
      <c r="THR235" s="8"/>
      <c r="THS235" s="8"/>
      <c r="THT235" s="8"/>
      <c r="THU235" s="8"/>
      <c r="THV235" s="8"/>
      <c r="THW235" s="8"/>
      <c r="THX235" s="8"/>
      <c r="THY235" s="8"/>
      <c r="THZ235" s="8"/>
      <c r="TIA235" s="8"/>
      <c r="TIB235" s="8"/>
      <c r="TIC235" s="8"/>
      <c r="TID235" s="8"/>
      <c r="TIE235" s="8"/>
      <c r="TIF235" s="8"/>
      <c r="TIG235" s="8"/>
      <c r="TIH235" s="8"/>
      <c r="TII235" s="8"/>
      <c r="TIJ235" s="8"/>
      <c r="TIK235" s="8"/>
      <c r="TIL235" s="8"/>
      <c r="TIM235" s="8"/>
      <c r="TIN235" s="8"/>
      <c r="TIO235" s="8"/>
      <c r="TIP235" s="8"/>
      <c r="TIQ235" s="8"/>
      <c r="TIR235" s="8"/>
      <c r="TIS235" s="8"/>
      <c r="TIT235" s="8"/>
      <c r="TIU235" s="8"/>
      <c r="TIV235" s="8"/>
      <c r="TIW235" s="8"/>
      <c r="TIX235" s="8"/>
      <c r="TIY235" s="8"/>
      <c r="TIZ235" s="8"/>
      <c r="TJA235" s="8"/>
      <c r="TJB235" s="8"/>
      <c r="TJC235" s="8"/>
      <c r="TJD235" s="8"/>
      <c r="TJE235" s="8"/>
      <c r="TJF235" s="8"/>
      <c r="TJG235" s="8"/>
      <c r="TJH235" s="8"/>
      <c r="TJI235" s="8"/>
      <c r="TJJ235" s="8"/>
      <c r="TJK235" s="8"/>
      <c r="TJL235" s="8"/>
      <c r="TJM235" s="8"/>
      <c r="TJN235" s="8"/>
      <c r="TJO235" s="8"/>
      <c r="TJP235" s="8"/>
      <c r="TJQ235" s="8"/>
      <c r="TJR235" s="8"/>
      <c r="TJS235" s="8"/>
      <c r="TJT235" s="8"/>
      <c r="TJU235" s="8"/>
      <c r="TJV235" s="8"/>
      <c r="TJW235" s="8"/>
      <c r="TJX235" s="8"/>
      <c r="TJY235" s="8"/>
      <c r="TJZ235" s="8"/>
      <c r="TKA235" s="8"/>
      <c r="TKB235" s="8"/>
      <c r="TKC235" s="8"/>
      <c r="TKD235" s="8"/>
      <c r="TKE235" s="8"/>
      <c r="TKF235" s="8"/>
      <c r="TKG235" s="8"/>
      <c r="TKH235" s="8"/>
      <c r="TKI235" s="8"/>
      <c r="TKJ235" s="8"/>
      <c r="TKK235" s="8"/>
      <c r="TKL235" s="8"/>
      <c r="TKM235" s="8"/>
      <c r="TKN235" s="8"/>
      <c r="TKO235" s="8"/>
      <c r="TKP235" s="8"/>
      <c r="TKQ235" s="8"/>
      <c r="TKR235" s="8"/>
      <c r="TKS235" s="8"/>
      <c r="TKT235" s="8"/>
      <c r="TKU235" s="8"/>
      <c r="TKV235" s="8"/>
      <c r="TKW235" s="8"/>
      <c r="TKX235" s="8"/>
      <c r="TKY235" s="8"/>
      <c r="TKZ235" s="8"/>
      <c r="TLA235" s="8"/>
      <c r="TLB235" s="8"/>
      <c r="TLC235" s="8"/>
      <c r="TLD235" s="8"/>
      <c r="TLE235" s="8"/>
      <c r="TLF235" s="8"/>
      <c r="TLG235" s="8"/>
      <c r="TLH235" s="8"/>
      <c r="TLI235" s="8"/>
      <c r="TLJ235" s="8"/>
      <c r="TLK235" s="8"/>
      <c r="TLL235" s="8"/>
      <c r="TLM235" s="8"/>
      <c r="TLN235" s="8"/>
      <c r="TLO235" s="8"/>
      <c r="TLP235" s="8"/>
      <c r="TLQ235" s="8"/>
      <c r="TLR235" s="8"/>
      <c r="TLS235" s="8"/>
      <c r="TLT235" s="8"/>
      <c r="TLU235" s="8"/>
      <c r="TLV235" s="8"/>
      <c r="TLW235" s="8"/>
      <c r="TLX235" s="8"/>
      <c r="TLY235" s="8"/>
      <c r="TLZ235" s="8"/>
      <c r="TMA235" s="8"/>
      <c r="TMB235" s="8"/>
      <c r="TMC235" s="8"/>
      <c r="TMD235" s="8"/>
      <c r="TME235" s="8"/>
      <c r="TMF235" s="8"/>
      <c r="TMG235" s="8"/>
      <c r="TMH235" s="8"/>
      <c r="TMI235" s="8"/>
      <c r="TMJ235" s="8"/>
      <c r="TMK235" s="8"/>
      <c r="TML235" s="8"/>
      <c r="TMM235" s="8"/>
      <c r="TMN235" s="8"/>
      <c r="TMO235" s="8"/>
      <c r="TMP235" s="8"/>
      <c r="TMQ235" s="8"/>
      <c r="TMR235" s="8"/>
      <c r="TMS235" s="8"/>
      <c r="TMT235" s="8"/>
      <c r="TMU235" s="8"/>
      <c r="TMV235" s="8"/>
      <c r="TMW235" s="8"/>
      <c r="TMX235" s="8"/>
      <c r="TMY235" s="8"/>
      <c r="TMZ235" s="8"/>
      <c r="TNA235" s="8"/>
      <c r="TNB235" s="8"/>
      <c r="TNC235" s="8"/>
      <c r="TND235" s="8"/>
      <c r="TNE235" s="8"/>
      <c r="TNF235" s="8"/>
      <c r="TNG235" s="8"/>
      <c r="TNH235" s="8"/>
      <c r="TNI235" s="8"/>
      <c r="TNJ235" s="8"/>
      <c r="TNK235" s="8"/>
      <c r="TNL235" s="8"/>
      <c r="TNM235" s="8"/>
      <c r="TNN235" s="8"/>
      <c r="TNO235" s="8"/>
      <c r="TNP235" s="8"/>
      <c r="TNQ235" s="8"/>
      <c r="TNR235" s="8"/>
      <c r="TNS235" s="8"/>
      <c r="TNT235" s="8"/>
      <c r="TNU235" s="8"/>
      <c r="TNV235" s="8"/>
      <c r="TNW235" s="8"/>
      <c r="TNX235" s="8"/>
      <c r="TNY235" s="8"/>
      <c r="TNZ235" s="8"/>
      <c r="TOA235" s="8"/>
      <c r="TOB235" s="8"/>
      <c r="TOC235" s="8"/>
      <c r="TOD235" s="8"/>
      <c r="TOE235" s="8"/>
      <c r="TOF235" s="8"/>
      <c r="TOG235" s="8"/>
      <c r="TOH235" s="8"/>
      <c r="TOI235" s="8"/>
      <c r="TOJ235" s="8"/>
      <c r="TOK235" s="8"/>
      <c r="TOL235" s="8"/>
      <c r="TOM235" s="8"/>
      <c r="TON235" s="8"/>
      <c r="TOO235" s="8"/>
      <c r="TOP235" s="8"/>
      <c r="TOQ235" s="8"/>
      <c r="TOR235" s="8"/>
      <c r="TOS235" s="8"/>
      <c r="TOT235" s="8"/>
      <c r="TOU235" s="8"/>
      <c r="TOV235" s="8"/>
      <c r="TOW235" s="8"/>
      <c r="TOX235" s="8"/>
      <c r="TOY235" s="8"/>
      <c r="TOZ235" s="8"/>
      <c r="TPA235" s="8"/>
      <c r="TPB235" s="8"/>
      <c r="TPC235" s="8"/>
      <c r="TPD235" s="8"/>
      <c r="TPE235" s="8"/>
      <c r="TPF235" s="8"/>
      <c r="TPG235" s="8"/>
      <c r="TPH235" s="8"/>
      <c r="TPI235" s="8"/>
      <c r="TPJ235" s="8"/>
      <c r="TPK235" s="8"/>
      <c r="TPL235" s="8"/>
      <c r="TPM235" s="8"/>
      <c r="TPN235" s="8"/>
      <c r="TPO235" s="8"/>
      <c r="TPP235" s="8"/>
      <c r="TPQ235" s="8"/>
      <c r="TPR235" s="8"/>
      <c r="TPS235" s="8"/>
      <c r="TPT235" s="8"/>
      <c r="TPU235" s="8"/>
      <c r="TPV235" s="8"/>
      <c r="TPW235" s="8"/>
      <c r="TPX235" s="8"/>
      <c r="TPY235" s="8"/>
      <c r="TPZ235" s="8"/>
      <c r="TQA235" s="8"/>
      <c r="TQB235" s="8"/>
      <c r="TQC235" s="8"/>
      <c r="TQD235" s="8"/>
      <c r="TQE235" s="8"/>
      <c r="TQF235" s="8"/>
      <c r="TQG235" s="8"/>
      <c r="TQH235" s="8"/>
      <c r="TQI235" s="8"/>
      <c r="TQJ235" s="8"/>
      <c r="TQK235" s="8"/>
      <c r="TQL235" s="8"/>
      <c r="TQM235" s="8"/>
      <c r="TQN235" s="8"/>
      <c r="TQO235" s="8"/>
      <c r="TQP235" s="8"/>
      <c r="TQQ235" s="8"/>
      <c r="TQR235" s="8"/>
      <c r="TQS235" s="8"/>
      <c r="TQT235" s="8"/>
      <c r="TQU235" s="8"/>
      <c r="TQV235" s="8"/>
      <c r="TQW235" s="8"/>
      <c r="TQX235" s="8"/>
      <c r="TQY235" s="8"/>
      <c r="TQZ235" s="8"/>
      <c r="TRA235" s="8"/>
      <c r="TRB235" s="8"/>
      <c r="TRC235" s="8"/>
      <c r="TRD235" s="8"/>
      <c r="TRE235" s="8"/>
      <c r="TRF235" s="8"/>
      <c r="TRG235" s="8"/>
      <c r="TRH235" s="8"/>
      <c r="TRI235" s="8"/>
      <c r="TRJ235" s="8"/>
      <c r="TRK235" s="8"/>
      <c r="TRL235" s="8"/>
      <c r="TRM235" s="8"/>
      <c r="TRN235" s="8"/>
      <c r="TRO235" s="8"/>
      <c r="TRP235" s="8"/>
      <c r="TRQ235" s="8"/>
      <c r="TRR235" s="8"/>
      <c r="TRS235" s="8"/>
      <c r="TRT235" s="8"/>
      <c r="TRU235" s="8"/>
      <c r="TRV235" s="8"/>
      <c r="TRW235" s="8"/>
      <c r="TRX235" s="8"/>
      <c r="TRY235" s="8"/>
      <c r="TRZ235" s="8"/>
      <c r="TSA235" s="8"/>
      <c r="TSB235" s="8"/>
      <c r="TSC235" s="8"/>
      <c r="TSD235" s="8"/>
      <c r="TSE235" s="8"/>
      <c r="TSF235" s="8"/>
      <c r="TSG235" s="8"/>
      <c r="TSH235" s="8"/>
      <c r="TSI235" s="8"/>
      <c r="TSJ235" s="8"/>
      <c r="TSK235" s="8"/>
      <c r="TSL235" s="8"/>
      <c r="TSM235" s="8"/>
      <c r="TSN235" s="8"/>
      <c r="TSO235" s="8"/>
      <c r="TSP235" s="8"/>
      <c r="TSQ235" s="8"/>
      <c r="TSR235" s="8"/>
      <c r="TSS235" s="8"/>
      <c r="TST235" s="8"/>
      <c r="TSU235" s="8"/>
      <c r="TSV235" s="8"/>
      <c r="TSW235" s="8"/>
      <c r="TSX235" s="8"/>
      <c r="TSY235" s="8"/>
      <c r="TSZ235" s="8"/>
      <c r="TTA235" s="8"/>
      <c r="TTB235" s="8"/>
      <c r="TTC235" s="8"/>
      <c r="TTD235" s="8"/>
      <c r="TTE235" s="8"/>
      <c r="TTF235" s="8"/>
      <c r="TTG235" s="8"/>
      <c r="TTH235" s="8"/>
      <c r="TTI235" s="8"/>
      <c r="TTJ235" s="8"/>
      <c r="TTK235" s="8"/>
      <c r="TTL235" s="8"/>
      <c r="TTM235" s="8"/>
      <c r="TTN235" s="8"/>
      <c r="TTO235" s="8"/>
      <c r="TTP235" s="8"/>
      <c r="TTQ235" s="8"/>
      <c r="TTR235" s="8"/>
      <c r="TTS235" s="8"/>
      <c r="TTT235" s="8"/>
      <c r="TTU235" s="8"/>
      <c r="TTV235" s="8"/>
      <c r="TTW235" s="8"/>
      <c r="TTX235" s="8"/>
      <c r="TTY235" s="8"/>
      <c r="TTZ235" s="8"/>
      <c r="TUA235" s="8"/>
      <c r="TUB235" s="8"/>
      <c r="TUC235" s="8"/>
      <c r="TUD235" s="8"/>
      <c r="TUE235" s="8"/>
      <c r="TUF235" s="8"/>
      <c r="TUG235" s="8"/>
      <c r="TUH235" s="8"/>
      <c r="TUI235" s="8"/>
      <c r="TUJ235" s="8"/>
      <c r="TUK235" s="8"/>
      <c r="TUL235" s="8"/>
      <c r="TUM235" s="8"/>
      <c r="TUN235" s="8"/>
      <c r="TUO235" s="8"/>
      <c r="TUP235" s="8"/>
      <c r="TUQ235" s="8"/>
      <c r="TUR235" s="8"/>
      <c r="TUS235" s="8"/>
      <c r="TUT235" s="8"/>
      <c r="TUU235" s="8"/>
      <c r="TUV235" s="8"/>
      <c r="TUW235" s="8"/>
      <c r="TUX235" s="8"/>
      <c r="TUY235" s="8"/>
      <c r="TUZ235" s="8"/>
      <c r="TVA235" s="8"/>
      <c r="TVB235" s="8"/>
      <c r="TVC235" s="8"/>
      <c r="TVD235" s="8"/>
      <c r="TVE235" s="8"/>
      <c r="TVF235" s="8"/>
      <c r="TVG235" s="8"/>
      <c r="TVH235" s="8"/>
      <c r="TVI235" s="8"/>
      <c r="TVJ235" s="8"/>
      <c r="TVK235" s="8"/>
      <c r="TVL235" s="8"/>
      <c r="TVM235" s="8"/>
      <c r="TVN235" s="8"/>
      <c r="TVO235" s="8"/>
      <c r="TVP235" s="8"/>
      <c r="TVQ235" s="8"/>
      <c r="TVR235" s="8"/>
      <c r="TVS235" s="8"/>
      <c r="TVT235" s="8"/>
      <c r="TVU235" s="8"/>
      <c r="TVV235" s="8"/>
      <c r="TVW235" s="8"/>
      <c r="TVX235" s="8"/>
      <c r="TVY235" s="8"/>
      <c r="TVZ235" s="8"/>
      <c r="TWA235" s="8"/>
      <c r="TWB235" s="8"/>
      <c r="TWC235" s="8"/>
      <c r="TWD235" s="8"/>
      <c r="TWE235" s="8"/>
      <c r="TWF235" s="8"/>
      <c r="TWG235" s="8"/>
      <c r="TWH235" s="8"/>
      <c r="TWI235" s="8"/>
      <c r="TWJ235" s="8"/>
      <c r="TWK235" s="8"/>
      <c r="TWL235" s="8"/>
      <c r="TWM235" s="8"/>
      <c r="TWN235" s="8"/>
      <c r="TWO235" s="8"/>
      <c r="TWP235" s="8"/>
      <c r="TWQ235" s="8"/>
      <c r="TWR235" s="8"/>
      <c r="TWS235" s="8"/>
      <c r="TWT235" s="8"/>
      <c r="TWU235" s="8"/>
      <c r="TWV235" s="8"/>
      <c r="TWW235" s="8"/>
      <c r="TWX235" s="8"/>
      <c r="TWY235" s="8"/>
      <c r="TWZ235" s="8"/>
      <c r="TXA235" s="8"/>
      <c r="TXB235" s="8"/>
      <c r="TXC235" s="8"/>
      <c r="TXD235" s="8"/>
      <c r="TXE235" s="8"/>
      <c r="TXF235" s="8"/>
      <c r="TXG235" s="8"/>
      <c r="TXH235" s="8"/>
      <c r="TXI235" s="8"/>
      <c r="TXJ235" s="8"/>
      <c r="TXK235" s="8"/>
      <c r="TXL235" s="8"/>
      <c r="TXM235" s="8"/>
      <c r="TXN235" s="8"/>
      <c r="TXO235" s="8"/>
      <c r="TXP235" s="8"/>
      <c r="TXQ235" s="8"/>
      <c r="TXR235" s="8"/>
      <c r="TXS235" s="8"/>
      <c r="TXT235" s="8"/>
      <c r="TXU235" s="8"/>
      <c r="TXV235" s="8"/>
      <c r="TXW235" s="8"/>
      <c r="TXX235" s="8"/>
      <c r="TXY235" s="8"/>
      <c r="TXZ235" s="8"/>
      <c r="TYA235" s="8"/>
      <c r="TYB235" s="8"/>
      <c r="TYC235" s="8"/>
      <c r="TYD235" s="8"/>
      <c r="TYE235" s="8"/>
      <c r="TYF235" s="8"/>
      <c r="TYG235" s="8"/>
      <c r="TYH235" s="8"/>
      <c r="TYI235" s="8"/>
      <c r="TYJ235" s="8"/>
      <c r="TYK235" s="8"/>
      <c r="TYL235" s="8"/>
      <c r="TYM235" s="8"/>
      <c r="TYN235" s="8"/>
      <c r="TYO235" s="8"/>
      <c r="TYP235" s="8"/>
      <c r="TYQ235" s="8"/>
      <c r="TYR235" s="8"/>
      <c r="TYS235" s="8"/>
      <c r="TYT235" s="8"/>
      <c r="TYU235" s="8"/>
      <c r="TYV235" s="8"/>
      <c r="TYW235" s="8"/>
      <c r="TYX235" s="8"/>
      <c r="TYY235" s="8"/>
      <c r="TYZ235" s="8"/>
      <c r="TZA235" s="8"/>
      <c r="TZB235" s="8"/>
      <c r="TZC235" s="8"/>
      <c r="TZD235" s="8"/>
      <c r="TZE235" s="8"/>
      <c r="TZF235" s="8"/>
      <c r="TZG235" s="8"/>
      <c r="TZH235" s="8"/>
      <c r="TZI235" s="8"/>
      <c r="TZJ235" s="8"/>
      <c r="TZK235" s="8"/>
      <c r="TZL235" s="8"/>
      <c r="TZM235" s="8"/>
      <c r="TZN235" s="8"/>
      <c r="TZO235" s="8"/>
      <c r="TZP235" s="8"/>
      <c r="TZQ235" s="8"/>
      <c r="TZR235" s="8"/>
      <c r="TZS235" s="8"/>
      <c r="TZT235" s="8"/>
      <c r="TZU235" s="8"/>
      <c r="TZV235" s="8"/>
      <c r="TZW235" s="8"/>
      <c r="TZX235" s="8"/>
      <c r="TZY235" s="8"/>
      <c r="TZZ235" s="8"/>
      <c r="UAA235" s="8"/>
      <c r="UAB235" s="8"/>
      <c r="UAC235" s="8"/>
      <c r="UAD235" s="8"/>
      <c r="UAE235" s="8"/>
      <c r="UAF235" s="8"/>
      <c r="UAG235" s="8"/>
      <c r="UAH235" s="8"/>
      <c r="UAI235" s="8"/>
      <c r="UAJ235" s="8"/>
      <c r="UAK235" s="8"/>
      <c r="UAL235" s="8"/>
      <c r="UAM235" s="8"/>
      <c r="UAN235" s="8"/>
      <c r="UAO235" s="8"/>
      <c r="UAP235" s="8"/>
      <c r="UAQ235" s="8"/>
      <c r="UAR235" s="8"/>
      <c r="UAS235" s="8"/>
      <c r="UAT235" s="8"/>
      <c r="UAU235" s="8"/>
      <c r="UAV235" s="8"/>
      <c r="UAW235" s="8"/>
      <c r="UAX235" s="8"/>
      <c r="UAY235" s="8"/>
      <c r="UAZ235" s="8"/>
      <c r="UBA235" s="8"/>
      <c r="UBB235" s="8"/>
      <c r="UBC235" s="8"/>
      <c r="UBD235" s="8"/>
      <c r="UBE235" s="8"/>
      <c r="UBF235" s="8"/>
      <c r="UBG235" s="8"/>
      <c r="UBH235" s="8"/>
      <c r="UBI235" s="8"/>
      <c r="UBJ235" s="8"/>
      <c r="UBK235" s="8"/>
      <c r="UBL235" s="8"/>
      <c r="UBM235" s="8"/>
      <c r="UBN235" s="8"/>
      <c r="UBO235" s="8"/>
      <c r="UBP235" s="8"/>
      <c r="UBQ235" s="8"/>
      <c r="UBR235" s="8"/>
      <c r="UBS235" s="8"/>
      <c r="UBT235" s="8"/>
      <c r="UBU235" s="8"/>
      <c r="UBV235" s="8"/>
      <c r="UBW235" s="8"/>
      <c r="UBX235" s="8"/>
      <c r="UBY235" s="8"/>
      <c r="UBZ235" s="8"/>
      <c r="UCA235" s="8"/>
      <c r="UCB235" s="8"/>
      <c r="UCC235" s="8"/>
      <c r="UCD235" s="8"/>
      <c r="UCE235" s="8"/>
      <c r="UCF235" s="8"/>
      <c r="UCG235" s="8"/>
      <c r="UCH235" s="8"/>
      <c r="UCI235" s="8"/>
      <c r="UCJ235" s="8"/>
      <c r="UCK235" s="8"/>
      <c r="UCL235" s="8"/>
      <c r="UCM235" s="8"/>
      <c r="UCN235" s="8"/>
      <c r="UCO235" s="8"/>
      <c r="UCP235" s="8"/>
      <c r="UCQ235" s="8"/>
      <c r="UCR235" s="8"/>
      <c r="UCS235" s="8"/>
      <c r="UCT235" s="8"/>
      <c r="UCU235" s="8"/>
      <c r="UCV235" s="8"/>
      <c r="UCW235" s="8"/>
      <c r="UCX235" s="8"/>
      <c r="UCY235" s="8"/>
      <c r="UCZ235" s="8"/>
      <c r="UDA235" s="8"/>
      <c r="UDB235" s="8"/>
      <c r="UDC235" s="8"/>
      <c r="UDD235" s="8"/>
      <c r="UDE235" s="8"/>
      <c r="UDF235" s="8"/>
      <c r="UDG235" s="8"/>
      <c r="UDH235" s="8"/>
      <c r="UDI235" s="8"/>
      <c r="UDJ235" s="8"/>
      <c r="UDK235" s="8"/>
      <c r="UDL235" s="8"/>
      <c r="UDM235" s="8"/>
      <c r="UDN235" s="8"/>
      <c r="UDO235" s="8"/>
      <c r="UDP235" s="8"/>
      <c r="UDQ235" s="8"/>
      <c r="UDR235" s="8"/>
      <c r="UDS235" s="8"/>
      <c r="UDT235" s="8"/>
      <c r="UDU235" s="8"/>
      <c r="UDV235" s="8"/>
      <c r="UDW235" s="8"/>
      <c r="UDX235" s="8"/>
      <c r="UDY235" s="8"/>
      <c r="UDZ235" s="8"/>
      <c r="UEA235" s="8"/>
      <c r="UEB235" s="8"/>
      <c r="UEC235" s="8"/>
      <c r="UED235" s="8"/>
      <c r="UEE235" s="8"/>
      <c r="UEF235" s="8"/>
      <c r="UEG235" s="8"/>
      <c r="UEH235" s="8"/>
      <c r="UEI235" s="8"/>
      <c r="UEJ235" s="8"/>
      <c r="UEK235" s="8"/>
      <c r="UEL235" s="8"/>
      <c r="UEM235" s="8"/>
      <c r="UEN235" s="8"/>
      <c r="UEO235" s="8"/>
      <c r="UEP235" s="8"/>
      <c r="UEQ235" s="8"/>
      <c r="UER235" s="8"/>
      <c r="UES235" s="8"/>
      <c r="UET235" s="8"/>
      <c r="UEU235" s="8"/>
      <c r="UEV235" s="8"/>
      <c r="UEW235" s="8"/>
      <c r="UEX235" s="8"/>
      <c r="UEY235" s="8"/>
      <c r="UEZ235" s="8"/>
      <c r="UFA235" s="8"/>
      <c r="UFB235" s="8"/>
      <c r="UFC235" s="8"/>
      <c r="UFD235" s="8"/>
      <c r="UFE235" s="8"/>
      <c r="UFF235" s="8"/>
      <c r="UFG235" s="8"/>
      <c r="UFH235" s="8"/>
      <c r="UFI235" s="8"/>
      <c r="UFJ235" s="8"/>
      <c r="UFK235" s="8"/>
      <c r="UFL235" s="8"/>
      <c r="UFM235" s="8"/>
      <c r="UFN235" s="8"/>
      <c r="UFO235" s="8"/>
      <c r="UFP235" s="8"/>
      <c r="UFQ235" s="8"/>
      <c r="UFR235" s="8"/>
      <c r="UFS235" s="8"/>
      <c r="UFT235" s="8"/>
      <c r="UFU235" s="8"/>
      <c r="UFV235" s="8"/>
      <c r="UFW235" s="8"/>
      <c r="UFX235" s="8"/>
      <c r="UFY235" s="8"/>
      <c r="UFZ235" s="8"/>
      <c r="UGA235" s="8"/>
      <c r="UGB235" s="8"/>
      <c r="UGC235" s="8"/>
      <c r="UGD235" s="8"/>
      <c r="UGE235" s="8"/>
      <c r="UGF235" s="8"/>
      <c r="UGG235" s="8"/>
      <c r="UGH235" s="8"/>
      <c r="UGI235" s="8"/>
      <c r="UGJ235" s="8"/>
      <c r="UGK235" s="8"/>
      <c r="UGL235" s="8"/>
      <c r="UGM235" s="8"/>
      <c r="UGN235" s="8"/>
      <c r="UGO235" s="8"/>
      <c r="UGP235" s="8"/>
      <c r="UGQ235" s="8"/>
      <c r="UGR235" s="8"/>
      <c r="UGS235" s="8"/>
      <c r="UGT235" s="8"/>
      <c r="UGU235" s="8"/>
      <c r="UGV235" s="8"/>
      <c r="UGW235" s="8"/>
      <c r="UGX235" s="8"/>
      <c r="UGY235" s="8"/>
      <c r="UGZ235" s="8"/>
      <c r="UHA235" s="8"/>
      <c r="UHB235" s="8"/>
      <c r="UHC235" s="8"/>
      <c r="UHD235" s="8"/>
      <c r="UHE235" s="8"/>
      <c r="UHF235" s="8"/>
      <c r="UHG235" s="8"/>
      <c r="UHH235" s="8"/>
      <c r="UHI235" s="8"/>
      <c r="UHJ235" s="8"/>
      <c r="UHK235" s="8"/>
      <c r="UHL235" s="8"/>
      <c r="UHM235" s="8"/>
      <c r="UHN235" s="8"/>
      <c r="UHO235" s="8"/>
      <c r="UHP235" s="8"/>
      <c r="UHQ235" s="8"/>
      <c r="UHR235" s="8"/>
      <c r="UHS235" s="8"/>
      <c r="UHT235" s="8"/>
      <c r="UHU235" s="8"/>
      <c r="UHV235" s="8"/>
      <c r="UHW235" s="8"/>
      <c r="UHX235" s="8"/>
      <c r="UHY235" s="8"/>
      <c r="UHZ235" s="8"/>
      <c r="UIA235" s="8"/>
      <c r="UIB235" s="8"/>
      <c r="UIC235" s="8"/>
      <c r="UID235" s="8"/>
      <c r="UIE235" s="8"/>
      <c r="UIF235" s="8"/>
      <c r="UIG235" s="8"/>
      <c r="UIH235" s="8"/>
      <c r="UII235" s="8"/>
      <c r="UIJ235" s="8"/>
      <c r="UIK235" s="8"/>
      <c r="UIL235" s="8"/>
      <c r="UIM235" s="8"/>
      <c r="UIN235" s="8"/>
      <c r="UIO235" s="8"/>
      <c r="UIP235" s="8"/>
      <c r="UIQ235" s="8"/>
      <c r="UIR235" s="8"/>
      <c r="UIS235" s="8"/>
      <c r="UIT235" s="8"/>
      <c r="UIU235" s="8"/>
      <c r="UIV235" s="8"/>
      <c r="UIW235" s="8"/>
      <c r="UIX235" s="8"/>
      <c r="UIY235" s="8"/>
      <c r="UIZ235" s="8"/>
      <c r="UJA235" s="8"/>
      <c r="UJB235" s="8"/>
      <c r="UJC235" s="8"/>
      <c r="UJD235" s="8"/>
      <c r="UJE235" s="8"/>
      <c r="UJF235" s="8"/>
      <c r="UJG235" s="8"/>
      <c r="UJH235" s="8"/>
      <c r="UJI235" s="8"/>
      <c r="UJJ235" s="8"/>
      <c r="UJK235" s="8"/>
      <c r="UJL235" s="8"/>
      <c r="UJM235" s="8"/>
      <c r="UJN235" s="8"/>
      <c r="UJO235" s="8"/>
      <c r="UJP235" s="8"/>
      <c r="UJQ235" s="8"/>
      <c r="UJR235" s="8"/>
      <c r="UJS235" s="8"/>
      <c r="UJT235" s="8"/>
      <c r="UJU235" s="8"/>
      <c r="UJV235" s="8"/>
      <c r="UJW235" s="8"/>
      <c r="UJX235" s="8"/>
      <c r="UJY235" s="8"/>
      <c r="UJZ235" s="8"/>
      <c r="UKA235" s="8"/>
      <c r="UKB235" s="8"/>
      <c r="UKC235" s="8"/>
      <c r="UKD235" s="8"/>
      <c r="UKE235" s="8"/>
      <c r="UKF235" s="8"/>
      <c r="UKG235" s="8"/>
      <c r="UKH235" s="8"/>
      <c r="UKI235" s="8"/>
      <c r="UKJ235" s="8"/>
      <c r="UKK235" s="8"/>
      <c r="UKL235" s="8"/>
      <c r="UKM235" s="8"/>
      <c r="UKN235" s="8"/>
      <c r="UKO235" s="8"/>
      <c r="UKP235" s="8"/>
      <c r="UKQ235" s="8"/>
      <c r="UKR235" s="8"/>
      <c r="UKS235" s="8"/>
      <c r="UKT235" s="8"/>
      <c r="UKU235" s="8"/>
      <c r="UKV235" s="8"/>
      <c r="UKW235" s="8"/>
      <c r="UKX235" s="8"/>
      <c r="UKY235" s="8"/>
      <c r="UKZ235" s="8"/>
      <c r="ULA235" s="8"/>
      <c r="ULB235" s="8"/>
      <c r="ULC235" s="8"/>
      <c r="ULD235" s="8"/>
      <c r="ULE235" s="8"/>
      <c r="ULF235" s="8"/>
      <c r="ULG235" s="8"/>
      <c r="ULH235" s="8"/>
      <c r="ULI235" s="8"/>
      <c r="ULJ235" s="8"/>
      <c r="ULK235" s="8"/>
      <c r="ULL235" s="8"/>
      <c r="ULM235" s="8"/>
      <c r="ULN235" s="8"/>
      <c r="ULO235" s="8"/>
      <c r="ULP235" s="8"/>
      <c r="ULQ235" s="8"/>
      <c r="ULR235" s="8"/>
      <c r="ULS235" s="8"/>
      <c r="ULT235" s="8"/>
      <c r="ULU235" s="8"/>
      <c r="ULV235" s="8"/>
      <c r="ULW235" s="8"/>
      <c r="ULX235" s="8"/>
      <c r="ULY235" s="8"/>
      <c r="ULZ235" s="8"/>
      <c r="UMA235" s="8"/>
      <c r="UMB235" s="8"/>
      <c r="UMC235" s="8"/>
      <c r="UMD235" s="8"/>
      <c r="UME235" s="8"/>
      <c r="UMF235" s="8"/>
      <c r="UMG235" s="8"/>
      <c r="UMH235" s="8"/>
      <c r="UMI235" s="8"/>
      <c r="UMJ235" s="8"/>
      <c r="UMK235" s="8"/>
      <c r="UML235" s="8"/>
      <c r="UMM235" s="8"/>
      <c r="UMN235" s="8"/>
      <c r="UMO235" s="8"/>
      <c r="UMP235" s="8"/>
      <c r="UMQ235" s="8"/>
      <c r="UMR235" s="8"/>
      <c r="UMS235" s="8"/>
      <c r="UMT235" s="8"/>
      <c r="UMU235" s="8"/>
      <c r="UMV235" s="8"/>
      <c r="UMW235" s="8"/>
      <c r="UMX235" s="8"/>
      <c r="UMY235" s="8"/>
      <c r="UMZ235" s="8"/>
      <c r="UNA235" s="8"/>
      <c r="UNB235" s="8"/>
      <c r="UNC235" s="8"/>
      <c r="UND235" s="8"/>
      <c r="UNE235" s="8"/>
      <c r="UNF235" s="8"/>
      <c r="UNG235" s="8"/>
      <c r="UNH235" s="8"/>
      <c r="UNI235" s="8"/>
      <c r="UNJ235" s="8"/>
      <c r="UNK235" s="8"/>
      <c r="UNL235" s="8"/>
      <c r="UNM235" s="8"/>
      <c r="UNN235" s="8"/>
      <c r="UNO235" s="8"/>
      <c r="UNP235" s="8"/>
      <c r="UNQ235" s="8"/>
      <c r="UNR235" s="8"/>
      <c r="UNS235" s="8"/>
      <c r="UNT235" s="8"/>
      <c r="UNU235" s="8"/>
      <c r="UNV235" s="8"/>
      <c r="UNW235" s="8"/>
      <c r="UNX235" s="8"/>
      <c r="UNY235" s="8"/>
      <c r="UNZ235" s="8"/>
      <c r="UOA235" s="8"/>
      <c r="UOB235" s="8"/>
      <c r="UOC235" s="8"/>
      <c r="UOD235" s="8"/>
      <c r="UOE235" s="8"/>
      <c r="UOF235" s="8"/>
      <c r="UOG235" s="8"/>
      <c r="UOH235" s="8"/>
      <c r="UOI235" s="8"/>
      <c r="UOJ235" s="8"/>
      <c r="UOK235" s="8"/>
      <c r="UOL235" s="8"/>
      <c r="UOM235" s="8"/>
      <c r="UON235" s="8"/>
      <c r="UOO235" s="8"/>
      <c r="UOP235" s="8"/>
      <c r="UOQ235" s="8"/>
      <c r="UOR235" s="8"/>
      <c r="UOS235" s="8"/>
      <c r="UOT235" s="8"/>
      <c r="UOU235" s="8"/>
      <c r="UOV235" s="8"/>
      <c r="UOW235" s="8"/>
      <c r="UOX235" s="8"/>
      <c r="UOY235" s="8"/>
      <c r="UOZ235" s="8"/>
      <c r="UPA235" s="8"/>
      <c r="UPB235" s="8"/>
      <c r="UPC235" s="8"/>
      <c r="UPD235" s="8"/>
      <c r="UPE235" s="8"/>
      <c r="UPF235" s="8"/>
      <c r="UPG235" s="8"/>
      <c r="UPH235" s="8"/>
      <c r="UPI235" s="8"/>
      <c r="UPJ235" s="8"/>
      <c r="UPK235" s="8"/>
      <c r="UPL235" s="8"/>
      <c r="UPM235" s="8"/>
      <c r="UPN235" s="8"/>
      <c r="UPO235" s="8"/>
      <c r="UPP235" s="8"/>
      <c r="UPQ235" s="8"/>
      <c r="UPR235" s="8"/>
      <c r="UPS235" s="8"/>
      <c r="UPT235" s="8"/>
      <c r="UPU235" s="8"/>
      <c r="UPV235" s="8"/>
      <c r="UPW235" s="8"/>
      <c r="UPX235" s="8"/>
      <c r="UPY235" s="8"/>
      <c r="UPZ235" s="8"/>
      <c r="UQA235" s="8"/>
      <c r="UQB235" s="8"/>
      <c r="UQC235" s="8"/>
      <c r="UQD235" s="8"/>
      <c r="UQE235" s="8"/>
      <c r="UQF235" s="8"/>
      <c r="UQG235" s="8"/>
      <c r="UQH235" s="8"/>
      <c r="UQI235" s="8"/>
      <c r="UQJ235" s="8"/>
      <c r="UQK235" s="8"/>
      <c r="UQL235" s="8"/>
      <c r="UQM235" s="8"/>
      <c r="UQN235" s="8"/>
      <c r="UQO235" s="8"/>
      <c r="UQP235" s="8"/>
      <c r="UQQ235" s="8"/>
      <c r="UQR235" s="8"/>
      <c r="UQS235" s="8"/>
      <c r="UQT235" s="8"/>
      <c r="UQU235" s="8"/>
      <c r="UQV235" s="8"/>
      <c r="UQW235" s="8"/>
      <c r="UQX235" s="8"/>
      <c r="UQY235" s="8"/>
      <c r="UQZ235" s="8"/>
      <c r="URA235" s="8"/>
      <c r="URB235" s="8"/>
      <c r="URC235" s="8"/>
      <c r="URD235" s="8"/>
      <c r="URE235" s="8"/>
      <c r="URF235" s="8"/>
      <c r="URG235" s="8"/>
      <c r="URH235" s="8"/>
      <c r="URI235" s="8"/>
      <c r="URJ235" s="8"/>
      <c r="URK235" s="8"/>
      <c r="URL235" s="8"/>
      <c r="URM235" s="8"/>
      <c r="URN235" s="8"/>
      <c r="URO235" s="8"/>
      <c r="URP235" s="8"/>
      <c r="URQ235" s="8"/>
      <c r="URR235" s="8"/>
      <c r="URS235" s="8"/>
      <c r="URT235" s="8"/>
      <c r="URU235" s="8"/>
      <c r="URV235" s="8"/>
      <c r="URW235" s="8"/>
      <c r="URX235" s="8"/>
      <c r="URY235" s="8"/>
      <c r="URZ235" s="8"/>
      <c r="USA235" s="8"/>
      <c r="USB235" s="8"/>
      <c r="USC235" s="8"/>
      <c r="USD235" s="8"/>
      <c r="USE235" s="8"/>
      <c r="USF235" s="8"/>
      <c r="USG235" s="8"/>
      <c r="USH235" s="8"/>
      <c r="USI235" s="8"/>
      <c r="USJ235" s="8"/>
      <c r="USK235" s="8"/>
      <c r="USL235" s="8"/>
      <c r="USM235" s="8"/>
      <c r="USN235" s="8"/>
      <c r="USO235" s="8"/>
      <c r="USP235" s="8"/>
      <c r="USQ235" s="8"/>
      <c r="USR235" s="8"/>
      <c r="USS235" s="8"/>
      <c r="UST235" s="8"/>
      <c r="USU235" s="8"/>
      <c r="USV235" s="8"/>
      <c r="USW235" s="8"/>
      <c r="USX235" s="8"/>
      <c r="USY235" s="8"/>
      <c r="USZ235" s="8"/>
      <c r="UTA235" s="8"/>
      <c r="UTB235" s="8"/>
      <c r="UTC235" s="8"/>
      <c r="UTD235" s="8"/>
      <c r="UTE235" s="8"/>
      <c r="UTF235" s="8"/>
      <c r="UTG235" s="8"/>
      <c r="UTH235" s="8"/>
      <c r="UTI235" s="8"/>
      <c r="UTJ235" s="8"/>
      <c r="UTK235" s="8"/>
      <c r="UTL235" s="8"/>
      <c r="UTM235" s="8"/>
      <c r="UTN235" s="8"/>
      <c r="UTO235" s="8"/>
      <c r="UTP235" s="8"/>
      <c r="UTQ235" s="8"/>
      <c r="UTR235" s="8"/>
      <c r="UTS235" s="8"/>
      <c r="UTT235" s="8"/>
      <c r="UTU235" s="8"/>
      <c r="UTV235" s="8"/>
      <c r="UTW235" s="8"/>
      <c r="UTX235" s="8"/>
      <c r="UTY235" s="8"/>
      <c r="UTZ235" s="8"/>
      <c r="UUA235" s="8"/>
      <c r="UUB235" s="8"/>
      <c r="UUC235" s="8"/>
      <c r="UUD235" s="8"/>
      <c r="UUE235" s="8"/>
      <c r="UUF235" s="8"/>
      <c r="UUG235" s="8"/>
      <c r="UUH235" s="8"/>
      <c r="UUI235" s="8"/>
      <c r="UUJ235" s="8"/>
      <c r="UUK235" s="8"/>
      <c r="UUL235" s="8"/>
      <c r="UUM235" s="8"/>
      <c r="UUN235" s="8"/>
      <c r="UUO235" s="8"/>
      <c r="UUP235" s="8"/>
      <c r="UUQ235" s="8"/>
      <c r="UUR235" s="8"/>
      <c r="UUS235" s="8"/>
      <c r="UUT235" s="8"/>
      <c r="UUU235" s="8"/>
      <c r="UUV235" s="8"/>
      <c r="UUW235" s="8"/>
      <c r="UUX235" s="8"/>
      <c r="UUY235" s="8"/>
      <c r="UUZ235" s="8"/>
      <c r="UVA235" s="8"/>
      <c r="UVB235" s="8"/>
      <c r="UVC235" s="8"/>
      <c r="UVD235" s="8"/>
      <c r="UVE235" s="8"/>
      <c r="UVF235" s="8"/>
      <c r="UVG235" s="8"/>
      <c r="UVH235" s="8"/>
      <c r="UVI235" s="8"/>
      <c r="UVJ235" s="8"/>
      <c r="UVK235" s="8"/>
      <c r="UVL235" s="8"/>
      <c r="UVM235" s="8"/>
      <c r="UVN235" s="8"/>
      <c r="UVO235" s="8"/>
      <c r="UVP235" s="8"/>
      <c r="UVQ235" s="8"/>
      <c r="UVR235" s="8"/>
      <c r="UVS235" s="8"/>
      <c r="UVT235" s="8"/>
      <c r="UVU235" s="8"/>
      <c r="UVV235" s="8"/>
      <c r="UVW235" s="8"/>
      <c r="UVX235" s="8"/>
      <c r="UVY235" s="8"/>
      <c r="UVZ235" s="8"/>
      <c r="UWA235" s="8"/>
      <c r="UWB235" s="8"/>
      <c r="UWC235" s="8"/>
      <c r="UWD235" s="8"/>
      <c r="UWE235" s="8"/>
      <c r="UWF235" s="8"/>
      <c r="UWG235" s="8"/>
      <c r="UWH235" s="8"/>
      <c r="UWI235" s="8"/>
      <c r="UWJ235" s="8"/>
      <c r="UWK235" s="8"/>
      <c r="UWL235" s="8"/>
      <c r="UWM235" s="8"/>
      <c r="UWN235" s="8"/>
      <c r="UWO235" s="8"/>
      <c r="UWP235" s="8"/>
      <c r="UWQ235" s="8"/>
      <c r="UWR235" s="8"/>
      <c r="UWS235" s="8"/>
      <c r="UWT235" s="8"/>
      <c r="UWU235" s="8"/>
      <c r="UWV235" s="8"/>
      <c r="UWW235" s="8"/>
      <c r="UWX235" s="8"/>
      <c r="UWY235" s="8"/>
      <c r="UWZ235" s="8"/>
      <c r="UXA235" s="8"/>
      <c r="UXB235" s="8"/>
      <c r="UXC235" s="8"/>
      <c r="UXD235" s="8"/>
      <c r="UXE235" s="8"/>
      <c r="UXF235" s="8"/>
      <c r="UXG235" s="8"/>
      <c r="UXH235" s="8"/>
      <c r="UXI235" s="8"/>
      <c r="UXJ235" s="8"/>
      <c r="UXK235" s="8"/>
      <c r="UXL235" s="8"/>
      <c r="UXM235" s="8"/>
      <c r="UXN235" s="8"/>
      <c r="UXO235" s="8"/>
      <c r="UXP235" s="8"/>
      <c r="UXQ235" s="8"/>
      <c r="UXR235" s="8"/>
      <c r="UXS235" s="8"/>
      <c r="UXT235" s="8"/>
      <c r="UXU235" s="8"/>
      <c r="UXV235" s="8"/>
      <c r="UXW235" s="8"/>
      <c r="UXX235" s="8"/>
      <c r="UXY235" s="8"/>
      <c r="UXZ235" s="8"/>
      <c r="UYA235" s="8"/>
      <c r="UYB235" s="8"/>
      <c r="UYC235" s="8"/>
      <c r="UYD235" s="8"/>
      <c r="UYE235" s="8"/>
      <c r="UYF235" s="8"/>
      <c r="UYG235" s="8"/>
      <c r="UYH235" s="8"/>
      <c r="UYI235" s="8"/>
      <c r="UYJ235" s="8"/>
      <c r="UYK235" s="8"/>
      <c r="UYL235" s="8"/>
      <c r="UYM235" s="8"/>
      <c r="UYN235" s="8"/>
      <c r="UYO235" s="8"/>
      <c r="UYP235" s="8"/>
      <c r="UYQ235" s="8"/>
      <c r="UYR235" s="8"/>
      <c r="UYS235" s="8"/>
      <c r="UYT235" s="8"/>
      <c r="UYU235" s="8"/>
      <c r="UYV235" s="8"/>
      <c r="UYW235" s="8"/>
      <c r="UYX235" s="8"/>
      <c r="UYY235" s="8"/>
      <c r="UYZ235" s="8"/>
      <c r="UZA235" s="8"/>
      <c r="UZB235" s="8"/>
      <c r="UZC235" s="8"/>
      <c r="UZD235" s="8"/>
      <c r="UZE235" s="8"/>
      <c r="UZF235" s="8"/>
      <c r="UZG235" s="8"/>
      <c r="UZH235" s="8"/>
      <c r="UZI235" s="8"/>
      <c r="UZJ235" s="8"/>
      <c r="UZK235" s="8"/>
      <c r="UZL235" s="8"/>
      <c r="UZM235" s="8"/>
      <c r="UZN235" s="8"/>
      <c r="UZO235" s="8"/>
      <c r="UZP235" s="8"/>
      <c r="UZQ235" s="8"/>
      <c r="UZR235" s="8"/>
      <c r="UZS235" s="8"/>
      <c r="UZT235" s="8"/>
      <c r="UZU235" s="8"/>
      <c r="UZV235" s="8"/>
      <c r="UZW235" s="8"/>
      <c r="UZX235" s="8"/>
      <c r="UZY235" s="8"/>
      <c r="UZZ235" s="8"/>
      <c r="VAA235" s="8"/>
      <c r="VAB235" s="8"/>
      <c r="VAC235" s="8"/>
      <c r="VAD235" s="8"/>
      <c r="VAE235" s="8"/>
      <c r="VAF235" s="8"/>
      <c r="VAG235" s="8"/>
      <c r="VAH235" s="8"/>
      <c r="VAI235" s="8"/>
      <c r="VAJ235" s="8"/>
      <c r="VAK235" s="8"/>
      <c r="VAL235" s="8"/>
      <c r="VAM235" s="8"/>
      <c r="VAN235" s="8"/>
      <c r="VAO235" s="8"/>
      <c r="VAP235" s="8"/>
      <c r="VAQ235" s="8"/>
      <c r="VAR235" s="8"/>
      <c r="VAS235" s="8"/>
      <c r="VAT235" s="8"/>
      <c r="VAU235" s="8"/>
      <c r="VAV235" s="8"/>
      <c r="VAW235" s="8"/>
      <c r="VAX235" s="8"/>
      <c r="VAY235" s="8"/>
      <c r="VAZ235" s="8"/>
      <c r="VBA235" s="8"/>
      <c r="VBB235" s="8"/>
      <c r="VBC235" s="8"/>
      <c r="VBD235" s="8"/>
      <c r="VBE235" s="8"/>
      <c r="VBF235" s="8"/>
      <c r="VBG235" s="8"/>
      <c r="VBH235" s="8"/>
      <c r="VBI235" s="8"/>
      <c r="VBJ235" s="8"/>
      <c r="VBK235" s="8"/>
      <c r="VBL235" s="8"/>
      <c r="VBM235" s="8"/>
      <c r="VBN235" s="8"/>
      <c r="VBO235" s="8"/>
      <c r="VBP235" s="8"/>
      <c r="VBQ235" s="8"/>
      <c r="VBR235" s="8"/>
      <c r="VBS235" s="8"/>
      <c r="VBT235" s="8"/>
      <c r="VBU235" s="8"/>
      <c r="VBV235" s="8"/>
      <c r="VBW235" s="8"/>
      <c r="VBX235" s="8"/>
      <c r="VBY235" s="8"/>
      <c r="VBZ235" s="8"/>
      <c r="VCA235" s="8"/>
      <c r="VCB235" s="8"/>
      <c r="VCC235" s="8"/>
      <c r="VCD235" s="8"/>
      <c r="VCE235" s="8"/>
      <c r="VCF235" s="8"/>
      <c r="VCG235" s="8"/>
      <c r="VCH235" s="8"/>
      <c r="VCI235" s="8"/>
      <c r="VCJ235" s="8"/>
      <c r="VCK235" s="8"/>
      <c r="VCL235" s="8"/>
      <c r="VCM235" s="8"/>
      <c r="VCN235" s="8"/>
      <c r="VCO235" s="8"/>
      <c r="VCP235" s="8"/>
      <c r="VCQ235" s="8"/>
      <c r="VCR235" s="8"/>
      <c r="VCS235" s="8"/>
      <c r="VCT235" s="8"/>
      <c r="VCU235" s="8"/>
      <c r="VCV235" s="8"/>
      <c r="VCW235" s="8"/>
      <c r="VCX235" s="8"/>
      <c r="VCY235" s="8"/>
      <c r="VCZ235" s="8"/>
      <c r="VDA235" s="8"/>
      <c r="VDB235" s="8"/>
      <c r="VDC235" s="8"/>
      <c r="VDD235" s="8"/>
      <c r="VDE235" s="8"/>
      <c r="VDF235" s="8"/>
      <c r="VDG235" s="8"/>
      <c r="VDH235" s="8"/>
      <c r="VDI235" s="8"/>
      <c r="VDJ235" s="8"/>
      <c r="VDK235" s="8"/>
      <c r="VDL235" s="8"/>
      <c r="VDM235" s="8"/>
      <c r="VDN235" s="8"/>
      <c r="VDO235" s="8"/>
      <c r="VDP235" s="8"/>
      <c r="VDQ235" s="8"/>
      <c r="VDR235" s="8"/>
      <c r="VDS235" s="8"/>
      <c r="VDT235" s="8"/>
      <c r="VDU235" s="8"/>
      <c r="VDV235" s="8"/>
      <c r="VDW235" s="8"/>
      <c r="VDX235" s="8"/>
      <c r="VDY235" s="8"/>
      <c r="VDZ235" s="8"/>
      <c r="VEA235" s="8"/>
      <c r="VEB235" s="8"/>
      <c r="VEC235" s="8"/>
      <c r="VED235" s="8"/>
      <c r="VEE235" s="8"/>
      <c r="VEF235" s="8"/>
      <c r="VEG235" s="8"/>
      <c r="VEH235" s="8"/>
      <c r="VEI235" s="8"/>
      <c r="VEJ235" s="8"/>
      <c r="VEK235" s="8"/>
      <c r="VEL235" s="8"/>
      <c r="VEM235" s="8"/>
      <c r="VEN235" s="8"/>
      <c r="VEO235" s="8"/>
      <c r="VEP235" s="8"/>
      <c r="VEQ235" s="8"/>
      <c r="VER235" s="8"/>
      <c r="VES235" s="8"/>
      <c r="VET235" s="8"/>
      <c r="VEU235" s="8"/>
      <c r="VEV235" s="8"/>
      <c r="VEW235" s="8"/>
      <c r="VEX235" s="8"/>
      <c r="VEY235" s="8"/>
      <c r="VEZ235" s="8"/>
      <c r="VFA235" s="8"/>
      <c r="VFB235" s="8"/>
      <c r="VFC235" s="8"/>
      <c r="VFD235" s="8"/>
      <c r="VFE235" s="8"/>
      <c r="VFF235" s="8"/>
      <c r="VFG235" s="8"/>
      <c r="VFH235" s="8"/>
      <c r="VFI235" s="8"/>
      <c r="VFJ235" s="8"/>
      <c r="VFK235" s="8"/>
      <c r="VFL235" s="8"/>
      <c r="VFM235" s="8"/>
      <c r="VFN235" s="8"/>
      <c r="VFO235" s="8"/>
      <c r="VFP235" s="8"/>
      <c r="VFQ235" s="8"/>
      <c r="VFR235" s="8"/>
      <c r="VFS235" s="8"/>
      <c r="VFT235" s="8"/>
      <c r="VFU235" s="8"/>
      <c r="VFV235" s="8"/>
      <c r="VFW235" s="8"/>
      <c r="VFX235" s="8"/>
      <c r="VFY235" s="8"/>
      <c r="VFZ235" s="8"/>
      <c r="VGA235" s="8"/>
      <c r="VGB235" s="8"/>
      <c r="VGC235" s="8"/>
      <c r="VGD235" s="8"/>
      <c r="VGE235" s="8"/>
      <c r="VGF235" s="8"/>
      <c r="VGG235" s="8"/>
      <c r="VGH235" s="8"/>
      <c r="VGI235" s="8"/>
      <c r="VGJ235" s="8"/>
      <c r="VGK235" s="8"/>
      <c r="VGL235" s="8"/>
      <c r="VGM235" s="8"/>
      <c r="VGN235" s="8"/>
      <c r="VGO235" s="8"/>
      <c r="VGP235" s="8"/>
      <c r="VGQ235" s="8"/>
      <c r="VGR235" s="8"/>
      <c r="VGS235" s="8"/>
      <c r="VGT235" s="8"/>
      <c r="VGU235" s="8"/>
      <c r="VGV235" s="8"/>
      <c r="VGW235" s="8"/>
      <c r="VGX235" s="8"/>
      <c r="VGY235" s="8"/>
      <c r="VGZ235" s="8"/>
      <c r="VHA235" s="8"/>
      <c r="VHB235" s="8"/>
      <c r="VHC235" s="8"/>
      <c r="VHD235" s="8"/>
      <c r="VHE235" s="8"/>
      <c r="VHF235" s="8"/>
      <c r="VHG235" s="8"/>
      <c r="VHH235" s="8"/>
      <c r="VHI235" s="8"/>
      <c r="VHJ235" s="8"/>
      <c r="VHK235" s="8"/>
      <c r="VHL235" s="8"/>
      <c r="VHM235" s="8"/>
      <c r="VHN235" s="8"/>
      <c r="VHO235" s="8"/>
      <c r="VHP235" s="8"/>
      <c r="VHQ235" s="8"/>
      <c r="VHR235" s="8"/>
      <c r="VHS235" s="8"/>
      <c r="VHT235" s="8"/>
      <c r="VHU235" s="8"/>
      <c r="VHV235" s="8"/>
      <c r="VHW235" s="8"/>
      <c r="VHX235" s="8"/>
      <c r="VHY235" s="8"/>
      <c r="VHZ235" s="8"/>
      <c r="VIA235" s="8"/>
      <c r="VIB235" s="8"/>
      <c r="VIC235" s="8"/>
      <c r="VID235" s="8"/>
      <c r="VIE235" s="8"/>
      <c r="VIF235" s="8"/>
      <c r="VIG235" s="8"/>
      <c r="VIH235" s="8"/>
      <c r="VII235" s="8"/>
      <c r="VIJ235" s="8"/>
      <c r="VIK235" s="8"/>
      <c r="VIL235" s="8"/>
      <c r="VIM235" s="8"/>
      <c r="VIN235" s="8"/>
      <c r="VIO235" s="8"/>
      <c r="VIP235" s="8"/>
      <c r="VIQ235" s="8"/>
      <c r="VIR235" s="8"/>
      <c r="VIS235" s="8"/>
      <c r="VIT235" s="8"/>
      <c r="VIU235" s="8"/>
      <c r="VIV235" s="8"/>
      <c r="VIW235" s="8"/>
      <c r="VIX235" s="8"/>
      <c r="VIY235" s="8"/>
      <c r="VIZ235" s="8"/>
      <c r="VJA235" s="8"/>
      <c r="VJB235" s="8"/>
      <c r="VJC235" s="8"/>
      <c r="VJD235" s="8"/>
      <c r="VJE235" s="8"/>
      <c r="VJF235" s="8"/>
      <c r="VJG235" s="8"/>
      <c r="VJH235" s="8"/>
      <c r="VJI235" s="8"/>
      <c r="VJJ235" s="8"/>
      <c r="VJK235" s="8"/>
      <c r="VJL235" s="8"/>
      <c r="VJM235" s="8"/>
      <c r="VJN235" s="8"/>
      <c r="VJO235" s="8"/>
      <c r="VJP235" s="8"/>
      <c r="VJQ235" s="8"/>
      <c r="VJR235" s="8"/>
      <c r="VJS235" s="8"/>
      <c r="VJT235" s="8"/>
      <c r="VJU235" s="8"/>
      <c r="VJV235" s="8"/>
      <c r="VJW235" s="8"/>
      <c r="VJX235" s="8"/>
      <c r="VJY235" s="8"/>
      <c r="VJZ235" s="8"/>
      <c r="VKA235" s="8"/>
      <c r="VKB235" s="8"/>
      <c r="VKC235" s="8"/>
      <c r="VKD235" s="8"/>
      <c r="VKE235" s="8"/>
      <c r="VKF235" s="8"/>
      <c r="VKG235" s="8"/>
      <c r="VKH235" s="8"/>
      <c r="VKI235" s="8"/>
      <c r="VKJ235" s="8"/>
      <c r="VKK235" s="8"/>
      <c r="VKL235" s="8"/>
      <c r="VKM235" s="8"/>
      <c r="VKN235" s="8"/>
      <c r="VKO235" s="8"/>
      <c r="VKP235" s="8"/>
      <c r="VKQ235" s="8"/>
      <c r="VKR235" s="8"/>
      <c r="VKS235" s="8"/>
      <c r="VKT235" s="8"/>
      <c r="VKU235" s="8"/>
      <c r="VKV235" s="8"/>
      <c r="VKW235" s="8"/>
      <c r="VKX235" s="8"/>
      <c r="VKY235" s="8"/>
      <c r="VKZ235" s="8"/>
      <c r="VLA235" s="8"/>
      <c r="VLB235" s="8"/>
      <c r="VLC235" s="8"/>
      <c r="VLD235" s="8"/>
      <c r="VLE235" s="8"/>
      <c r="VLF235" s="8"/>
      <c r="VLG235" s="8"/>
      <c r="VLH235" s="8"/>
      <c r="VLI235" s="8"/>
      <c r="VLJ235" s="8"/>
      <c r="VLK235" s="8"/>
      <c r="VLL235" s="8"/>
      <c r="VLM235" s="8"/>
      <c r="VLN235" s="8"/>
      <c r="VLO235" s="8"/>
      <c r="VLP235" s="8"/>
      <c r="VLQ235" s="8"/>
      <c r="VLR235" s="8"/>
      <c r="VLS235" s="8"/>
      <c r="VLT235" s="8"/>
      <c r="VLU235" s="8"/>
      <c r="VLV235" s="8"/>
      <c r="VLW235" s="8"/>
      <c r="VLX235" s="8"/>
      <c r="VLY235" s="8"/>
      <c r="VLZ235" s="8"/>
      <c r="VMA235" s="8"/>
      <c r="VMB235" s="8"/>
      <c r="VMC235" s="8"/>
      <c r="VMD235" s="8"/>
      <c r="VME235" s="8"/>
      <c r="VMF235" s="8"/>
      <c r="VMG235" s="8"/>
      <c r="VMH235" s="8"/>
      <c r="VMI235" s="8"/>
      <c r="VMJ235" s="8"/>
      <c r="VMK235" s="8"/>
      <c r="VML235" s="8"/>
      <c r="VMM235" s="8"/>
      <c r="VMN235" s="8"/>
      <c r="VMO235" s="8"/>
      <c r="VMP235" s="8"/>
      <c r="VMQ235" s="8"/>
      <c r="VMR235" s="8"/>
      <c r="VMS235" s="8"/>
      <c r="VMT235" s="8"/>
      <c r="VMU235" s="8"/>
      <c r="VMV235" s="8"/>
      <c r="VMW235" s="8"/>
      <c r="VMX235" s="8"/>
      <c r="VMY235" s="8"/>
      <c r="VMZ235" s="8"/>
      <c r="VNA235" s="8"/>
      <c r="VNB235" s="8"/>
      <c r="VNC235" s="8"/>
      <c r="VND235" s="8"/>
      <c r="VNE235" s="8"/>
      <c r="VNF235" s="8"/>
      <c r="VNG235" s="8"/>
      <c r="VNH235" s="8"/>
      <c r="VNI235" s="8"/>
      <c r="VNJ235" s="8"/>
      <c r="VNK235" s="8"/>
      <c r="VNL235" s="8"/>
      <c r="VNM235" s="8"/>
      <c r="VNN235" s="8"/>
      <c r="VNO235" s="8"/>
      <c r="VNP235" s="8"/>
      <c r="VNQ235" s="8"/>
      <c r="VNR235" s="8"/>
      <c r="VNS235" s="8"/>
      <c r="VNT235" s="8"/>
      <c r="VNU235" s="8"/>
      <c r="VNV235" s="8"/>
      <c r="VNW235" s="8"/>
      <c r="VNX235" s="8"/>
      <c r="VNY235" s="8"/>
      <c r="VNZ235" s="8"/>
      <c r="VOA235" s="8"/>
      <c r="VOB235" s="8"/>
      <c r="VOC235" s="8"/>
      <c r="VOD235" s="8"/>
      <c r="VOE235" s="8"/>
      <c r="VOF235" s="8"/>
      <c r="VOG235" s="8"/>
      <c r="VOH235" s="8"/>
      <c r="VOI235" s="8"/>
      <c r="VOJ235" s="8"/>
      <c r="VOK235" s="8"/>
      <c r="VOL235" s="8"/>
      <c r="VOM235" s="8"/>
      <c r="VON235" s="8"/>
      <c r="VOO235" s="8"/>
      <c r="VOP235" s="8"/>
      <c r="VOQ235" s="8"/>
      <c r="VOR235" s="8"/>
      <c r="VOS235" s="8"/>
      <c r="VOT235" s="8"/>
      <c r="VOU235" s="8"/>
      <c r="VOV235" s="8"/>
      <c r="VOW235" s="8"/>
      <c r="VOX235" s="8"/>
      <c r="VOY235" s="8"/>
      <c r="VOZ235" s="8"/>
      <c r="VPA235" s="8"/>
      <c r="VPB235" s="8"/>
      <c r="VPC235" s="8"/>
      <c r="VPD235" s="8"/>
      <c r="VPE235" s="8"/>
      <c r="VPF235" s="8"/>
      <c r="VPG235" s="8"/>
      <c r="VPH235" s="8"/>
      <c r="VPI235" s="8"/>
      <c r="VPJ235" s="8"/>
      <c r="VPK235" s="8"/>
      <c r="VPL235" s="8"/>
      <c r="VPM235" s="8"/>
      <c r="VPN235" s="8"/>
      <c r="VPO235" s="8"/>
      <c r="VPP235" s="8"/>
      <c r="VPQ235" s="8"/>
      <c r="VPR235" s="8"/>
      <c r="VPS235" s="8"/>
      <c r="VPT235" s="8"/>
      <c r="VPU235" s="8"/>
      <c r="VPV235" s="8"/>
      <c r="VPW235" s="8"/>
      <c r="VPX235" s="8"/>
      <c r="VPY235" s="8"/>
      <c r="VPZ235" s="8"/>
      <c r="VQA235" s="8"/>
      <c r="VQB235" s="8"/>
      <c r="VQC235" s="8"/>
      <c r="VQD235" s="8"/>
      <c r="VQE235" s="8"/>
      <c r="VQF235" s="8"/>
      <c r="VQG235" s="8"/>
      <c r="VQH235" s="8"/>
      <c r="VQI235" s="8"/>
      <c r="VQJ235" s="8"/>
      <c r="VQK235" s="8"/>
      <c r="VQL235" s="8"/>
      <c r="VQM235" s="8"/>
      <c r="VQN235" s="8"/>
      <c r="VQO235" s="8"/>
      <c r="VQP235" s="8"/>
      <c r="VQQ235" s="8"/>
      <c r="VQR235" s="8"/>
      <c r="VQS235" s="8"/>
      <c r="VQT235" s="8"/>
      <c r="VQU235" s="8"/>
      <c r="VQV235" s="8"/>
      <c r="VQW235" s="8"/>
      <c r="VQX235" s="8"/>
      <c r="VQY235" s="8"/>
      <c r="VQZ235" s="8"/>
      <c r="VRA235" s="8"/>
      <c r="VRB235" s="8"/>
      <c r="VRC235" s="8"/>
      <c r="VRD235" s="8"/>
      <c r="VRE235" s="8"/>
      <c r="VRF235" s="8"/>
      <c r="VRG235" s="8"/>
      <c r="VRH235" s="8"/>
      <c r="VRI235" s="8"/>
      <c r="VRJ235" s="8"/>
      <c r="VRK235" s="8"/>
      <c r="VRL235" s="8"/>
      <c r="VRM235" s="8"/>
      <c r="VRN235" s="8"/>
      <c r="VRO235" s="8"/>
      <c r="VRP235" s="8"/>
      <c r="VRQ235" s="8"/>
      <c r="VRR235" s="8"/>
      <c r="VRS235" s="8"/>
      <c r="VRT235" s="8"/>
      <c r="VRU235" s="8"/>
      <c r="VRV235" s="8"/>
      <c r="VRW235" s="8"/>
      <c r="VRX235" s="8"/>
      <c r="VRY235" s="8"/>
      <c r="VRZ235" s="8"/>
      <c r="VSA235" s="8"/>
      <c r="VSB235" s="8"/>
      <c r="VSC235" s="8"/>
      <c r="VSD235" s="8"/>
      <c r="VSE235" s="8"/>
      <c r="VSF235" s="8"/>
      <c r="VSG235" s="8"/>
      <c r="VSH235" s="8"/>
      <c r="VSI235" s="8"/>
      <c r="VSJ235" s="8"/>
      <c r="VSK235" s="8"/>
      <c r="VSL235" s="8"/>
      <c r="VSM235" s="8"/>
      <c r="VSN235" s="8"/>
      <c r="VSO235" s="8"/>
      <c r="VSP235" s="8"/>
      <c r="VSQ235" s="8"/>
      <c r="VSR235" s="8"/>
      <c r="VSS235" s="8"/>
      <c r="VST235" s="8"/>
      <c r="VSU235" s="8"/>
      <c r="VSV235" s="8"/>
      <c r="VSW235" s="8"/>
      <c r="VSX235" s="8"/>
      <c r="VSY235" s="8"/>
      <c r="VSZ235" s="8"/>
      <c r="VTA235" s="8"/>
      <c r="VTB235" s="8"/>
      <c r="VTC235" s="8"/>
      <c r="VTD235" s="8"/>
      <c r="VTE235" s="8"/>
      <c r="VTF235" s="8"/>
      <c r="VTG235" s="8"/>
      <c r="VTH235" s="8"/>
      <c r="VTI235" s="8"/>
      <c r="VTJ235" s="8"/>
      <c r="VTK235" s="8"/>
      <c r="VTL235" s="8"/>
      <c r="VTM235" s="8"/>
      <c r="VTN235" s="8"/>
      <c r="VTO235" s="8"/>
      <c r="VTP235" s="8"/>
      <c r="VTQ235" s="8"/>
      <c r="VTR235" s="8"/>
      <c r="VTS235" s="8"/>
      <c r="VTT235" s="8"/>
      <c r="VTU235" s="8"/>
      <c r="VTV235" s="8"/>
      <c r="VTW235" s="8"/>
      <c r="VTX235" s="8"/>
      <c r="VTY235" s="8"/>
      <c r="VTZ235" s="8"/>
      <c r="VUA235" s="8"/>
      <c r="VUB235" s="8"/>
      <c r="VUC235" s="8"/>
      <c r="VUD235" s="8"/>
      <c r="VUE235" s="8"/>
      <c r="VUF235" s="8"/>
      <c r="VUG235" s="8"/>
      <c r="VUH235" s="8"/>
      <c r="VUI235" s="8"/>
      <c r="VUJ235" s="8"/>
      <c r="VUK235" s="8"/>
      <c r="VUL235" s="8"/>
      <c r="VUM235" s="8"/>
      <c r="VUN235" s="8"/>
      <c r="VUO235" s="8"/>
      <c r="VUP235" s="8"/>
      <c r="VUQ235" s="8"/>
      <c r="VUR235" s="8"/>
      <c r="VUS235" s="8"/>
      <c r="VUT235" s="8"/>
      <c r="VUU235" s="8"/>
      <c r="VUV235" s="8"/>
      <c r="VUW235" s="8"/>
      <c r="VUX235" s="8"/>
      <c r="VUY235" s="8"/>
      <c r="VUZ235" s="8"/>
      <c r="VVA235" s="8"/>
      <c r="VVB235" s="8"/>
      <c r="VVC235" s="8"/>
      <c r="VVD235" s="8"/>
      <c r="VVE235" s="8"/>
      <c r="VVF235" s="8"/>
      <c r="VVG235" s="8"/>
      <c r="VVH235" s="8"/>
      <c r="VVI235" s="8"/>
      <c r="VVJ235" s="8"/>
      <c r="VVK235" s="8"/>
      <c r="VVL235" s="8"/>
      <c r="VVM235" s="8"/>
      <c r="VVN235" s="8"/>
      <c r="VVO235" s="8"/>
      <c r="VVP235" s="8"/>
      <c r="VVQ235" s="8"/>
      <c r="VVR235" s="8"/>
      <c r="VVS235" s="8"/>
      <c r="VVT235" s="8"/>
      <c r="VVU235" s="8"/>
      <c r="VVV235" s="8"/>
      <c r="VVW235" s="8"/>
      <c r="VVX235" s="8"/>
      <c r="VVY235" s="8"/>
      <c r="VVZ235" s="8"/>
      <c r="VWA235" s="8"/>
      <c r="VWB235" s="8"/>
      <c r="VWC235" s="8"/>
      <c r="VWD235" s="8"/>
      <c r="VWE235" s="8"/>
      <c r="VWF235" s="8"/>
      <c r="VWG235" s="8"/>
      <c r="VWH235" s="8"/>
      <c r="VWI235" s="8"/>
      <c r="VWJ235" s="8"/>
      <c r="VWK235" s="8"/>
      <c r="VWL235" s="8"/>
      <c r="VWM235" s="8"/>
      <c r="VWN235" s="8"/>
      <c r="VWO235" s="8"/>
      <c r="VWP235" s="8"/>
      <c r="VWQ235" s="8"/>
      <c r="VWR235" s="8"/>
      <c r="VWS235" s="8"/>
      <c r="VWT235" s="8"/>
      <c r="VWU235" s="8"/>
      <c r="VWV235" s="8"/>
      <c r="VWW235" s="8"/>
      <c r="VWX235" s="8"/>
      <c r="VWY235" s="8"/>
      <c r="VWZ235" s="8"/>
      <c r="VXA235" s="8"/>
      <c r="VXB235" s="8"/>
      <c r="VXC235" s="8"/>
      <c r="VXD235" s="8"/>
      <c r="VXE235" s="8"/>
      <c r="VXF235" s="8"/>
      <c r="VXG235" s="8"/>
      <c r="VXH235" s="8"/>
      <c r="VXI235" s="8"/>
      <c r="VXJ235" s="8"/>
      <c r="VXK235" s="8"/>
      <c r="VXL235" s="8"/>
      <c r="VXM235" s="8"/>
      <c r="VXN235" s="8"/>
      <c r="VXO235" s="8"/>
      <c r="VXP235" s="8"/>
      <c r="VXQ235" s="8"/>
      <c r="VXR235" s="8"/>
      <c r="VXS235" s="8"/>
      <c r="VXT235" s="8"/>
      <c r="VXU235" s="8"/>
      <c r="VXV235" s="8"/>
      <c r="VXW235" s="8"/>
      <c r="VXX235" s="8"/>
      <c r="VXY235" s="8"/>
      <c r="VXZ235" s="8"/>
      <c r="VYA235" s="8"/>
      <c r="VYB235" s="8"/>
      <c r="VYC235" s="8"/>
      <c r="VYD235" s="8"/>
      <c r="VYE235" s="8"/>
      <c r="VYF235" s="8"/>
      <c r="VYG235" s="8"/>
      <c r="VYH235" s="8"/>
      <c r="VYI235" s="8"/>
      <c r="VYJ235" s="8"/>
      <c r="VYK235" s="8"/>
      <c r="VYL235" s="8"/>
      <c r="VYM235" s="8"/>
      <c r="VYN235" s="8"/>
      <c r="VYO235" s="8"/>
      <c r="VYP235" s="8"/>
      <c r="VYQ235" s="8"/>
      <c r="VYR235" s="8"/>
      <c r="VYS235" s="8"/>
      <c r="VYT235" s="8"/>
      <c r="VYU235" s="8"/>
      <c r="VYV235" s="8"/>
      <c r="VYW235" s="8"/>
      <c r="VYX235" s="8"/>
      <c r="VYY235" s="8"/>
      <c r="VYZ235" s="8"/>
      <c r="VZA235" s="8"/>
      <c r="VZB235" s="8"/>
      <c r="VZC235" s="8"/>
      <c r="VZD235" s="8"/>
      <c r="VZE235" s="8"/>
      <c r="VZF235" s="8"/>
      <c r="VZG235" s="8"/>
      <c r="VZH235" s="8"/>
      <c r="VZI235" s="8"/>
      <c r="VZJ235" s="8"/>
      <c r="VZK235" s="8"/>
      <c r="VZL235" s="8"/>
      <c r="VZM235" s="8"/>
      <c r="VZN235" s="8"/>
      <c r="VZO235" s="8"/>
      <c r="VZP235" s="8"/>
      <c r="VZQ235" s="8"/>
      <c r="VZR235" s="8"/>
      <c r="VZS235" s="8"/>
      <c r="VZT235" s="8"/>
      <c r="VZU235" s="8"/>
      <c r="VZV235" s="8"/>
      <c r="VZW235" s="8"/>
      <c r="VZX235" s="8"/>
      <c r="VZY235" s="8"/>
      <c r="VZZ235" s="8"/>
      <c r="WAA235" s="8"/>
      <c r="WAB235" s="8"/>
      <c r="WAC235" s="8"/>
      <c r="WAD235" s="8"/>
      <c r="WAE235" s="8"/>
      <c r="WAF235" s="8"/>
      <c r="WAG235" s="8"/>
      <c r="WAH235" s="8"/>
      <c r="WAI235" s="8"/>
      <c r="WAJ235" s="8"/>
      <c r="WAK235" s="8"/>
      <c r="WAL235" s="8"/>
      <c r="WAM235" s="8"/>
      <c r="WAN235" s="8"/>
      <c r="WAO235" s="8"/>
      <c r="WAP235" s="8"/>
      <c r="WAQ235" s="8"/>
      <c r="WAR235" s="8"/>
      <c r="WAS235" s="8"/>
      <c r="WAT235" s="8"/>
      <c r="WAU235" s="8"/>
      <c r="WAV235" s="8"/>
      <c r="WAW235" s="8"/>
      <c r="WAX235" s="8"/>
      <c r="WAY235" s="8"/>
      <c r="WAZ235" s="8"/>
      <c r="WBA235" s="8"/>
      <c r="WBB235" s="8"/>
      <c r="WBC235" s="8"/>
      <c r="WBD235" s="8"/>
      <c r="WBE235" s="8"/>
      <c r="WBF235" s="8"/>
      <c r="WBG235" s="8"/>
      <c r="WBH235" s="8"/>
      <c r="WBI235" s="8"/>
      <c r="WBJ235" s="8"/>
      <c r="WBK235" s="8"/>
      <c r="WBL235" s="8"/>
      <c r="WBM235" s="8"/>
      <c r="WBN235" s="8"/>
      <c r="WBO235" s="8"/>
      <c r="WBP235" s="8"/>
      <c r="WBQ235" s="8"/>
      <c r="WBR235" s="8"/>
      <c r="WBS235" s="8"/>
      <c r="WBT235" s="8"/>
      <c r="WBU235" s="8"/>
      <c r="WBV235" s="8"/>
      <c r="WBW235" s="8"/>
      <c r="WBX235" s="8"/>
      <c r="WBY235" s="8"/>
      <c r="WBZ235" s="8"/>
      <c r="WCA235" s="8"/>
      <c r="WCB235" s="8"/>
      <c r="WCC235" s="8"/>
      <c r="WCD235" s="8"/>
      <c r="WCE235" s="8"/>
      <c r="WCF235" s="8"/>
      <c r="WCG235" s="8"/>
      <c r="WCH235" s="8"/>
      <c r="WCI235" s="8"/>
      <c r="WCJ235" s="8"/>
      <c r="WCK235" s="8"/>
      <c r="WCL235" s="8"/>
      <c r="WCM235" s="8"/>
      <c r="WCN235" s="8"/>
      <c r="WCO235" s="8"/>
      <c r="WCP235" s="8"/>
      <c r="WCQ235" s="8"/>
      <c r="WCR235" s="8"/>
      <c r="WCS235" s="8"/>
      <c r="WCT235" s="8"/>
      <c r="WCU235" s="8"/>
      <c r="WCV235" s="8"/>
      <c r="WCW235" s="8"/>
      <c r="WCX235" s="8"/>
      <c r="WCY235" s="8"/>
      <c r="WCZ235" s="8"/>
      <c r="WDA235" s="8"/>
      <c r="WDB235" s="8"/>
      <c r="WDC235" s="8"/>
      <c r="WDD235" s="8"/>
      <c r="WDE235" s="8"/>
      <c r="WDF235" s="8"/>
      <c r="WDG235" s="8"/>
      <c r="WDH235" s="8"/>
      <c r="WDI235" s="8"/>
      <c r="WDJ235" s="8"/>
      <c r="WDK235" s="8"/>
      <c r="WDL235" s="8"/>
      <c r="WDM235" s="8"/>
      <c r="WDN235" s="8"/>
      <c r="WDO235" s="8"/>
      <c r="WDP235" s="8"/>
      <c r="WDQ235" s="8"/>
      <c r="WDR235" s="8"/>
      <c r="WDS235" s="8"/>
      <c r="WDT235" s="8"/>
      <c r="WDU235" s="8"/>
      <c r="WDV235" s="8"/>
      <c r="WDW235" s="8"/>
      <c r="WDX235" s="8"/>
      <c r="WDY235" s="8"/>
      <c r="WDZ235" s="8"/>
      <c r="WEA235" s="8"/>
      <c r="WEB235" s="8"/>
      <c r="WEC235" s="8"/>
      <c r="WED235" s="8"/>
      <c r="WEE235" s="8"/>
      <c r="WEF235" s="8"/>
      <c r="WEG235" s="8"/>
      <c r="WEH235" s="8"/>
      <c r="WEI235" s="8"/>
      <c r="WEJ235" s="8"/>
      <c r="WEK235" s="8"/>
      <c r="WEL235" s="8"/>
      <c r="WEM235" s="8"/>
      <c r="WEN235" s="8"/>
      <c r="WEO235" s="8"/>
      <c r="WEP235" s="8"/>
      <c r="WEQ235" s="8"/>
      <c r="WER235" s="8"/>
      <c r="WES235" s="8"/>
      <c r="WET235" s="8"/>
      <c r="WEU235" s="8"/>
      <c r="WEV235" s="8"/>
      <c r="WEW235" s="8"/>
      <c r="WEX235" s="8"/>
      <c r="WEY235" s="8"/>
      <c r="WEZ235" s="8"/>
      <c r="WFA235" s="8"/>
      <c r="WFB235" s="8"/>
      <c r="WFC235" s="8"/>
      <c r="WFD235" s="8"/>
      <c r="WFE235" s="8"/>
      <c r="WFF235" s="8"/>
      <c r="WFG235" s="8"/>
      <c r="WFH235" s="8"/>
      <c r="WFI235" s="8"/>
      <c r="WFJ235" s="8"/>
      <c r="WFK235" s="8"/>
      <c r="WFL235" s="8"/>
      <c r="WFM235" s="8"/>
      <c r="WFN235" s="8"/>
      <c r="WFO235" s="8"/>
      <c r="WFP235" s="8"/>
      <c r="WFQ235" s="8"/>
      <c r="WFR235" s="8"/>
      <c r="WFS235" s="8"/>
      <c r="WFT235" s="8"/>
      <c r="WFU235" s="8"/>
      <c r="WFV235" s="8"/>
      <c r="WFW235" s="8"/>
      <c r="WFX235" s="8"/>
      <c r="WFY235" s="8"/>
      <c r="WFZ235" s="8"/>
      <c r="WGA235" s="8"/>
      <c r="WGB235" s="8"/>
      <c r="WGC235" s="8"/>
      <c r="WGD235" s="8"/>
      <c r="WGE235" s="8"/>
      <c r="WGF235" s="8"/>
      <c r="WGG235" s="8"/>
      <c r="WGH235" s="8"/>
      <c r="WGI235" s="8"/>
      <c r="WGJ235" s="8"/>
      <c r="WGK235" s="8"/>
      <c r="WGL235" s="8"/>
      <c r="WGM235" s="8"/>
      <c r="WGN235" s="8"/>
      <c r="WGO235" s="8"/>
      <c r="WGP235" s="8"/>
      <c r="WGQ235" s="8"/>
      <c r="WGR235" s="8"/>
      <c r="WGS235" s="8"/>
      <c r="WGT235" s="8"/>
      <c r="WGU235" s="8"/>
      <c r="WGV235" s="8"/>
      <c r="WGW235" s="8"/>
      <c r="WGX235" s="8"/>
      <c r="WGY235" s="8"/>
      <c r="WGZ235" s="8"/>
      <c r="WHA235" s="8"/>
      <c r="WHB235" s="8"/>
      <c r="WHC235" s="8"/>
      <c r="WHD235" s="8"/>
      <c r="WHE235" s="8"/>
      <c r="WHF235" s="8"/>
      <c r="WHG235" s="8"/>
      <c r="WHH235" s="8"/>
      <c r="WHI235" s="8"/>
      <c r="WHJ235" s="8"/>
      <c r="WHK235" s="8"/>
      <c r="WHL235" s="8"/>
      <c r="WHM235" s="8"/>
      <c r="WHN235" s="8"/>
      <c r="WHO235" s="8"/>
      <c r="WHP235" s="8"/>
      <c r="WHQ235" s="8"/>
      <c r="WHR235" s="8"/>
      <c r="WHS235" s="8"/>
      <c r="WHT235" s="8"/>
      <c r="WHU235" s="8"/>
      <c r="WHV235" s="8"/>
      <c r="WHW235" s="8"/>
      <c r="WHX235" s="8"/>
      <c r="WHY235" s="8"/>
      <c r="WHZ235" s="8"/>
      <c r="WIA235" s="8"/>
      <c r="WIB235" s="8"/>
      <c r="WIC235" s="8"/>
      <c r="WID235" s="8"/>
      <c r="WIE235" s="8"/>
      <c r="WIF235" s="8"/>
      <c r="WIG235" s="8"/>
      <c r="WIH235" s="8"/>
      <c r="WII235" s="8"/>
      <c r="WIJ235" s="8"/>
      <c r="WIK235" s="8"/>
      <c r="WIL235" s="8"/>
      <c r="WIM235" s="8"/>
      <c r="WIN235" s="8"/>
      <c r="WIO235" s="8"/>
      <c r="WIP235" s="8"/>
      <c r="WIQ235" s="8"/>
      <c r="WIR235" s="8"/>
      <c r="WIS235" s="8"/>
      <c r="WIT235" s="8"/>
      <c r="WIU235" s="8"/>
      <c r="WIV235" s="8"/>
      <c r="WIW235" s="8"/>
      <c r="WIX235" s="8"/>
      <c r="WIY235" s="8"/>
      <c r="WIZ235" s="8"/>
      <c r="WJA235" s="8"/>
      <c r="WJB235" s="8"/>
      <c r="WJC235" s="8"/>
      <c r="WJD235" s="8"/>
      <c r="WJE235" s="8"/>
      <c r="WJF235" s="8"/>
      <c r="WJG235" s="8"/>
      <c r="WJH235" s="8"/>
      <c r="WJI235" s="8"/>
      <c r="WJJ235" s="8"/>
      <c r="WJK235" s="8"/>
      <c r="WJL235" s="8"/>
      <c r="WJM235" s="8"/>
      <c r="WJN235" s="8"/>
      <c r="WJO235" s="8"/>
      <c r="WJP235" s="8"/>
      <c r="WJQ235" s="8"/>
      <c r="WJR235" s="8"/>
      <c r="WJS235" s="8"/>
      <c r="WJT235" s="8"/>
      <c r="WJU235" s="8"/>
      <c r="WJV235" s="8"/>
      <c r="WJW235" s="8"/>
      <c r="WJX235" s="8"/>
      <c r="WJY235" s="8"/>
      <c r="WJZ235" s="8"/>
      <c r="WKA235" s="8"/>
      <c r="WKB235" s="8"/>
      <c r="WKC235" s="8"/>
      <c r="WKD235" s="8"/>
      <c r="WKE235" s="8"/>
      <c r="WKF235" s="8"/>
      <c r="WKG235" s="8"/>
      <c r="WKH235" s="8"/>
      <c r="WKI235" s="8"/>
      <c r="WKJ235" s="8"/>
      <c r="WKK235" s="8"/>
      <c r="WKL235" s="8"/>
      <c r="WKM235" s="8"/>
      <c r="WKN235" s="8"/>
      <c r="WKO235" s="8"/>
      <c r="WKP235" s="8"/>
      <c r="WKQ235" s="8"/>
      <c r="WKR235" s="8"/>
      <c r="WKS235" s="8"/>
      <c r="WKT235" s="8"/>
      <c r="WKU235" s="8"/>
      <c r="WKV235" s="8"/>
      <c r="WKW235" s="8"/>
      <c r="WKX235" s="8"/>
      <c r="WKY235" s="8"/>
      <c r="WKZ235" s="8"/>
      <c r="WLA235" s="8"/>
      <c r="WLB235" s="8"/>
      <c r="WLC235" s="8"/>
      <c r="WLD235" s="8"/>
      <c r="WLE235" s="8"/>
      <c r="WLF235" s="8"/>
      <c r="WLG235" s="8"/>
      <c r="WLH235" s="8"/>
      <c r="WLI235" s="8"/>
      <c r="WLJ235" s="8"/>
      <c r="WLK235" s="8"/>
      <c r="WLL235" s="8"/>
      <c r="WLM235" s="8"/>
      <c r="WLN235" s="8"/>
      <c r="WLO235" s="8"/>
      <c r="WLP235" s="8"/>
      <c r="WLQ235" s="8"/>
      <c r="WLR235" s="8"/>
      <c r="WLS235" s="8"/>
      <c r="WLT235" s="8"/>
      <c r="WLU235" s="8"/>
      <c r="WLV235" s="8"/>
      <c r="WLW235" s="8"/>
      <c r="WLX235" s="8"/>
      <c r="WLY235" s="8"/>
      <c r="WLZ235" s="8"/>
      <c r="WMA235" s="8"/>
      <c r="WMB235" s="8"/>
      <c r="WMC235" s="8"/>
      <c r="WMD235" s="8"/>
      <c r="WME235" s="8"/>
      <c r="WMF235" s="8"/>
      <c r="WMG235" s="8"/>
      <c r="WMH235" s="8"/>
      <c r="WMI235" s="8"/>
      <c r="WMJ235" s="8"/>
      <c r="WMK235" s="8"/>
      <c r="WML235" s="8"/>
      <c r="WMM235" s="8"/>
      <c r="WMN235" s="8"/>
      <c r="WMO235" s="8"/>
      <c r="WMP235" s="8"/>
      <c r="WMQ235" s="8"/>
      <c r="WMR235" s="8"/>
      <c r="WMS235" s="8"/>
      <c r="WMT235" s="8"/>
      <c r="WMU235" s="8"/>
      <c r="WMV235" s="8"/>
      <c r="WMW235" s="8"/>
      <c r="WMX235" s="8"/>
      <c r="WMY235" s="8"/>
      <c r="WMZ235" s="8"/>
      <c r="WNA235" s="8"/>
      <c r="WNB235" s="8"/>
      <c r="WNC235" s="8"/>
      <c r="WND235" s="8"/>
      <c r="WNE235" s="8"/>
      <c r="WNF235" s="8"/>
      <c r="WNG235" s="8"/>
      <c r="WNH235" s="8"/>
      <c r="WNI235" s="8"/>
      <c r="WNJ235" s="8"/>
      <c r="WNK235" s="8"/>
      <c r="WNL235" s="8"/>
      <c r="WNM235" s="8"/>
      <c r="WNN235" s="8"/>
      <c r="WNO235" s="8"/>
      <c r="WNP235" s="8"/>
      <c r="WNQ235" s="8"/>
      <c r="WNR235" s="8"/>
      <c r="WNS235" s="8"/>
      <c r="WNT235" s="8"/>
      <c r="WNU235" s="8"/>
      <c r="WNV235" s="8"/>
      <c r="WNW235" s="8"/>
      <c r="WNX235" s="8"/>
      <c r="WNY235" s="8"/>
      <c r="WNZ235" s="8"/>
      <c r="WOA235" s="8"/>
      <c r="WOB235" s="8"/>
      <c r="WOC235" s="8"/>
      <c r="WOD235" s="8"/>
      <c r="WOE235" s="8"/>
      <c r="WOF235" s="8"/>
      <c r="WOG235" s="8"/>
      <c r="WOH235" s="8"/>
      <c r="WOI235" s="8"/>
      <c r="WOJ235" s="8"/>
      <c r="WOK235" s="8"/>
      <c r="WOL235" s="8"/>
      <c r="WOM235" s="8"/>
      <c r="WON235" s="8"/>
      <c r="WOO235" s="8"/>
      <c r="WOP235" s="8"/>
      <c r="WOQ235" s="8"/>
      <c r="WOR235" s="8"/>
      <c r="WOS235" s="8"/>
      <c r="WOT235" s="8"/>
      <c r="WOU235" s="8"/>
      <c r="WOV235" s="8"/>
      <c r="WOW235" s="8"/>
      <c r="WOX235" s="8"/>
      <c r="WOY235" s="8"/>
      <c r="WOZ235" s="8"/>
      <c r="WPA235" s="8"/>
      <c r="WPB235" s="8"/>
      <c r="WPC235" s="8"/>
      <c r="WPD235" s="8"/>
      <c r="WPE235" s="8"/>
      <c r="WPF235" s="8"/>
      <c r="WPG235" s="8"/>
      <c r="WPH235" s="8"/>
      <c r="WPI235" s="8"/>
      <c r="WPJ235" s="8"/>
      <c r="WPK235" s="8"/>
      <c r="WPL235" s="8"/>
      <c r="WPM235" s="8"/>
      <c r="WPN235" s="8"/>
      <c r="WPO235" s="8"/>
      <c r="WPP235" s="8"/>
      <c r="WPQ235" s="8"/>
      <c r="WPR235" s="8"/>
      <c r="WPS235" s="8"/>
      <c r="WPT235" s="8"/>
      <c r="WPU235" s="8"/>
      <c r="WPV235" s="8"/>
      <c r="WPW235" s="8"/>
      <c r="WPX235" s="8"/>
      <c r="WPY235" s="8"/>
      <c r="WPZ235" s="8"/>
      <c r="WQA235" s="8"/>
      <c r="WQB235" s="8"/>
      <c r="WQC235" s="8"/>
      <c r="WQD235" s="8"/>
      <c r="WQE235" s="8"/>
      <c r="WQF235" s="8"/>
      <c r="WQG235" s="8"/>
      <c r="WQH235" s="8"/>
      <c r="WQI235" s="8"/>
      <c r="WQJ235" s="8"/>
      <c r="WQK235" s="8"/>
      <c r="WQL235" s="8"/>
      <c r="WQM235" s="8"/>
      <c r="WQN235" s="8"/>
      <c r="WQO235" s="8"/>
      <c r="WQP235" s="8"/>
      <c r="WQQ235" s="8"/>
      <c r="WQR235" s="8"/>
      <c r="WQS235" s="8"/>
      <c r="WQT235" s="8"/>
      <c r="WQU235" s="8"/>
      <c r="WQV235" s="8"/>
      <c r="WQW235" s="8"/>
      <c r="WQX235" s="8"/>
      <c r="WQY235" s="8"/>
      <c r="WQZ235" s="8"/>
      <c r="WRA235" s="8"/>
      <c r="WRB235" s="8"/>
      <c r="WRC235" s="8"/>
      <c r="WRD235" s="8"/>
      <c r="WRE235" s="8"/>
      <c r="WRF235" s="8"/>
      <c r="WRG235" s="8"/>
      <c r="WRH235" s="8"/>
      <c r="WRI235" s="8"/>
      <c r="WRJ235" s="8"/>
      <c r="WRK235" s="8"/>
      <c r="WRL235" s="8"/>
      <c r="WRM235" s="8"/>
      <c r="WRN235" s="8"/>
      <c r="WRO235" s="8"/>
      <c r="WRP235" s="8"/>
      <c r="WRQ235" s="8"/>
      <c r="WRR235" s="8"/>
      <c r="WRS235" s="8"/>
      <c r="WRT235" s="8"/>
      <c r="WRU235" s="8"/>
      <c r="WRV235" s="8"/>
      <c r="WRW235" s="8"/>
      <c r="WRX235" s="8"/>
      <c r="WRY235" s="8"/>
      <c r="WRZ235" s="8"/>
      <c r="WSA235" s="8"/>
      <c r="WSB235" s="8"/>
      <c r="WSC235" s="8"/>
      <c r="WSD235" s="8"/>
      <c r="WSE235" s="8"/>
      <c r="WSF235" s="8"/>
      <c r="WSG235" s="8"/>
      <c r="WSH235" s="8"/>
      <c r="WSI235" s="8"/>
      <c r="WSJ235" s="8"/>
      <c r="WSK235" s="8"/>
      <c r="WSL235" s="8"/>
      <c r="WSM235" s="8"/>
      <c r="WSN235" s="8"/>
      <c r="WSO235" s="8"/>
      <c r="WSP235" s="8"/>
      <c r="WSQ235" s="8"/>
      <c r="WSR235" s="8"/>
      <c r="WSS235" s="8"/>
      <c r="WST235" s="8"/>
      <c r="WSU235" s="8"/>
      <c r="WSV235" s="8"/>
      <c r="WSW235" s="8"/>
      <c r="WSX235" s="8"/>
      <c r="WSY235" s="8"/>
      <c r="WSZ235" s="8"/>
      <c r="WTA235" s="8"/>
      <c r="WTB235" s="8"/>
      <c r="WTC235" s="8"/>
      <c r="WTD235" s="8"/>
      <c r="WTE235" s="8"/>
      <c r="WTF235" s="8"/>
      <c r="WTG235" s="8"/>
      <c r="WTH235" s="8"/>
      <c r="WTI235" s="8"/>
      <c r="WTJ235" s="8"/>
      <c r="WTK235" s="8"/>
      <c r="WTL235" s="8"/>
      <c r="WTM235" s="8"/>
      <c r="WTN235" s="8"/>
      <c r="WTO235" s="8"/>
      <c r="WTP235" s="8"/>
      <c r="WTQ235" s="8"/>
      <c r="WTR235" s="8"/>
      <c r="WTS235" s="8"/>
      <c r="WTT235" s="8"/>
      <c r="WTU235" s="8"/>
      <c r="WTV235" s="8"/>
      <c r="WTW235" s="8"/>
      <c r="WTX235" s="8"/>
      <c r="WTY235" s="8"/>
      <c r="WTZ235" s="8"/>
      <c r="WUA235" s="8"/>
      <c r="WUB235" s="8"/>
      <c r="WUC235" s="8"/>
      <c r="WUD235" s="8"/>
      <c r="WUE235" s="8"/>
      <c r="WUF235" s="8"/>
      <c r="WUG235" s="8"/>
      <c r="WUH235" s="8"/>
      <c r="WUI235" s="8"/>
      <c r="WUJ235" s="8"/>
      <c r="WUK235" s="8"/>
      <c r="WUL235" s="8"/>
      <c r="WUM235" s="8"/>
      <c r="WUN235" s="8"/>
      <c r="WUO235" s="8"/>
      <c r="WUP235" s="8"/>
    </row>
    <row r="236" spans="1:16110" x14ac:dyDescent="0.2">
      <c r="A236" s="588" t="s">
        <v>607</v>
      </c>
      <c r="B236" s="497" t="s">
        <v>524</v>
      </c>
      <c r="C236" s="573" t="s">
        <v>199</v>
      </c>
      <c r="D236" s="543">
        <v>212</v>
      </c>
      <c r="E236" s="529">
        <v>138</v>
      </c>
      <c r="F236" s="529">
        <v>119</v>
      </c>
      <c r="G236" s="529">
        <v>118</v>
      </c>
      <c r="H236" s="530">
        <v>92</v>
      </c>
      <c r="I236" s="531">
        <f t="shared" si="318"/>
        <v>0.85507246376811596</v>
      </c>
      <c r="J236" s="532">
        <f t="shared" si="319"/>
        <v>0.99159663865546221</v>
      </c>
      <c r="K236" s="543">
        <v>239</v>
      </c>
      <c r="L236" s="529">
        <v>200</v>
      </c>
      <c r="M236" s="529">
        <v>173</v>
      </c>
      <c r="N236" s="529">
        <v>172</v>
      </c>
      <c r="O236" s="530">
        <v>155</v>
      </c>
      <c r="P236" s="531">
        <f t="shared" si="346"/>
        <v>0.86</v>
      </c>
      <c r="Q236" s="532">
        <f t="shared" si="347"/>
        <v>0.9942196531791907</v>
      </c>
      <c r="R236" s="543">
        <v>223</v>
      </c>
      <c r="S236" s="529">
        <v>218</v>
      </c>
      <c r="T236" s="529">
        <v>159</v>
      </c>
      <c r="U236" s="529">
        <v>158</v>
      </c>
      <c r="V236" s="530">
        <v>135</v>
      </c>
      <c r="W236" s="531">
        <f t="shared" si="316"/>
        <v>0.72477064220183485</v>
      </c>
      <c r="X236" s="532">
        <f t="shared" si="317"/>
        <v>0.99371069182389937</v>
      </c>
      <c r="Y236" s="543">
        <v>272</v>
      </c>
      <c r="Z236" s="529">
        <v>257</v>
      </c>
      <c r="AA236" s="529">
        <v>204</v>
      </c>
      <c r="AB236" s="529">
        <v>203</v>
      </c>
      <c r="AC236" s="530">
        <v>182</v>
      </c>
      <c r="AD236" s="531">
        <f t="shared" si="348"/>
        <v>0.78988326848249024</v>
      </c>
      <c r="AE236" s="532">
        <f t="shared" si="349"/>
        <v>0.99509803921568629</v>
      </c>
      <c r="AF236" s="543">
        <v>259</v>
      </c>
      <c r="AG236" s="529">
        <v>247</v>
      </c>
      <c r="AH236" s="529">
        <v>196</v>
      </c>
      <c r="AI236" s="529">
        <v>195</v>
      </c>
      <c r="AJ236" s="530">
        <v>174</v>
      </c>
      <c r="AK236" s="531">
        <f t="shared" si="350"/>
        <v>0.78947368421052633</v>
      </c>
      <c r="AL236" s="532">
        <f t="shared" si="351"/>
        <v>0.99489795918367352</v>
      </c>
      <c r="AM236" s="543">
        <v>219</v>
      </c>
      <c r="AN236" s="529">
        <v>211</v>
      </c>
      <c r="AO236" s="529">
        <v>171</v>
      </c>
      <c r="AP236" s="529">
        <v>170</v>
      </c>
      <c r="AQ236" s="530">
        <v>149</v>
      </c>
      <c r="AR236" s="531">
        <f t="shared" si="352"/>
        <v>0.80568720379146919</v>
      </c>
      <c r="AS236" s="532">
        <f t="shared" si="353"/>
        <v>0.99415204678362568</v>
      </c>
      <c r="AT236" s="543">
        <v>178</v>
      </c>
      <c r="AU236" s="529">
        <v>175</v>
      </c>
      <c r="AV236" s="529">
        <v>131</v>
      </c>
      <c r="AW236" s="529">
        <v>130</v>
      </c>
      <c r="AX236" s="530">
        <v>111</v>
      </c>
      <c r="AY236" s="531">
        <f t="shared" si="354"/>
        <v>0.74285714285714288</v>
      </c>
      <c r="AZ236" s="532">
        <f t="shared" si="355"/>
        <v>0.99236641221374045</v>
      </c>
      <c r="BA236" s="543">
        <v>200</v>
      </c>
      <c r="BB236" s="529">
        <v>194</v>
      </c>
      <c r="BC236" s="529">
        <v>155</v>
      </c>
      <c r="BD236" s="529">
        <v>155</v>
      </c>
      <c r="BE236" s="530">
        <v>133</v>
      </c>
      <c r="BF236" s="531">
        <f t="shared" si="380"/>
        <v>0.7989690721649485</v>
      </c>
      <c r="BG236" s="532">
        <f t="shared" si="381"/>
        <v>1</v>
      </c>
      <c r="BH236" s="543">
        <v>233</v>
      </c>
      <c r="BI236" s="529">
        <v>229</v>
      </c>
      <c r="BJ236" s="529">
        <v>163</v>
      </c>
      <c r="BK236" s="529">
        <v>163</v>
      </c>
      <c r="BL236" s="530">
        <v>145</v>
      </c>
      <c r="BM236" s="531">
        <f t="shared" si="382"/>
        <v>0.71179039301310043</v>
      </c>
      <c r="BN236" s="532">
        <f t="shared" si="383"/>
        <v>1</v>
      </c>
      <c r="BO236" s="543">
        <v>251</v>
      </c>
      <c r="BP236" s="529">
        <v>249</v>
      </c>
      <c r="BQ236" s="529">
        <v>181</v>
      </c>
      <c r="BR236" s="529">
        <v>179</v>
      </c>
      <c r="BS236" s="530">
        <v>164</v>
      </c>
      <c r="BT236" s="531">
        <f t="shared" si="384"/>
        <v>0.71887550200803207</v>
      </c>
      <c r="BU236" s="532">
        <f t="shared" si="385"/>
        <v>0.98895027624309395</v>
      </c>
      <c r="BV236" s="543">
        <v>262</v>
      </c>
      <c r="BW236" s="529">
        <v>250</v>
      </c>
      <c r="BX236" s="529">
        <v>182</v>
      </c>
      <c r="BY236" s="529">
        <v>178</v>
      </c>
      <c r="BZ236" s="530">
        <v>164</v>
      </c>
      <c r="CA236" s="531">
        <f t="shared" si="386"/>
        <v>0.71199999999999997</v>
      </c>
      <c r="CB236" s="532">
        <f t="shared" si="387"/>
        <v>0.97802197802197799</v>
      </c>
      <c r="CC236" s="543">
        <v>274</v>
      </c>
      <c r="CD236" s="529">
        <v>269</v>
      </c>
      <c r="CE236" s="529">
        <v>204</v>
      </c>
      <c r="CF236" s="529">
        <v>204</v>
      </c>
      <c r="CG236" s="530">
        <v>153</v>
      </c>
      <c r="CH236" s="531">
        <f t="shared" si="388"/>
        <v>0.75836431226765799</v>
      </c>
      <c r="CI236" s="532">
        <f t="shared" si="389"/>
        <v>1</v>
      </c>
      <c r="CJ236" s="543">
        <v>273</v>
      </c>
      <c r="CK236" s="529">
        <v>272</v>
      </c>
      <c r="CL236" s="529">
        <v>272</v>
      </c>
      <c r="CM236" s="529">
        <v>269</v>
      </c>
      <c r="CN236" s="530">
        <v>223</v>
      </c>
      <c r="CO236" s="531">
        <f t="shared" si="390"/>
        <v>0.98897058823529416</v>
      </c>
      <c r="CP236" s="676">
        <f t="shared" si="391"/>
        <v>0.98897058823529416</v>
      </c>
      <c r="CQ236" s="531">
        <v>0.98897058823529416</v>
      </c>
      <c r="CR236" s="532">
        <v>0.98897058823529416</v>
      </c>
      <c r="CS236" s="543">
        <v>405</v>
      </c>
      <c r="CT236" s="529">
        <v>399</v>
      </c>
      <c r="CU236" s="529">
        <v>312</v>
      </c>
      <c r="CV236" s="529">
        <v>312</v>
      </c>
      <c r="CW236" s="530">
        <v>250</v>
      </c>
      <c r="CX236" s="531">
        <f t="shared" si="392"/>
        <v>0.78195488721804507</v>
      </c>
      <c r="CY236" s="676">
        <f t="shared" si="393"/>
        <v>1</v>
      </c>
      <c r="CZ236" s="531">
        <v>0.78195488721804507</v>
      </c>
      <c r="DA236" s="532">
        <v>1</v>
      </c>
      <c r="DB236" s="543">
        <v>399</v>
      </c>
      <c r="DC236" s="529">
        <v>394</v>
      </c>
      <c r="DD236" s="529">
        <v>351</v>
      </c>
      <c r="DE236" s="529">
        <v>322</v>
      </c>
      <c r="DF236" s="530">
        <v>236</v>
      </c>
      <c r="DG236" s="531">
        <f t="shared" si="394"/>
        <v>0.81725888324873097</v>
      </c>
      <c r="DH236" s="676">
        <f t="shared" si="395"/>
        <v>0.91737891737891741</v>
      </c>
      <c r="DI236" s="531">
        <v>0.8908629441624365</v>
      </c>
      <c r="DJ236" s="532">
        <v>1</v>
      </c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  <c r="AMQ236" s="2"/>
      <c r="AMR236" s="2"/>
      <c r="AMS236" s="2"/>
      <c r="AMT236" s="2"/>
      <c r="AMU236" s="2"/>
      <c r="AMV236" s="2"/>
      <c r="AMW236" s="2"/>
      <c r="AMX236" s="2"/>
      <c r="AMY236" s="2"/>
      <c r="AMZ236" s="2"/>
      <c r="ANA236" s="2"/>
      <c r="ANB236" s="2"/>
      <c r="ANC236" s="2"/>
      <c r="AND236" s="2"/>
      <c r="ANE236" s="2"/>
      <c r="ANF236" s="2"/>
      <c r="ANG236" s="2"/>
      <c r="ANH236" s="2"/>
      <c r="ANI236" s="2"/>
      <c r="ANJ236" s="2"/>
      <c r="ANK236" s="2"/>
      <c r="ANL236" s="2"/>
      <c r="ANM236" s="2"/>
      <c r="ANN236" s="2"/>
      <c r="ANO236" s="2"/>
      <c r="ANP236" s="2"/>
      <c r="ANQ236" s="2"/>
      <c r="ANR236" s="2"/>
      <c r="ANS236" s="2"/>
      <c r="ANT236" s="2"/>
      <c r="ANU236" s="2"/>
      <c r="ANV236" s="2"/>
      <c r="ANW236" s="2"/>
      <c r="ANX236" s="2"/>
      <c r="ANY236" s="2"/>
      <c r="ANZ236" s="2"/>
      <c r="AOA236" s="2"/>
      <c r="AOB236" s="2"/>
      <c r="AOC236" s="2"/>
      <c r="AOD236" s="2"/>
      <c r="AOE236" s="2"/>
      <c r="AOF236" s="2"/>
      <c r="AOG236" s="2"/>
      <c r="AOH236" s="2"/>
      <c r="AOI236" s="2"/>
      <c r="AOJ236" s="2"/>
      <c r="AOK236" s="2"/>
      <c r="AOL236" s="2"/>
      <c r="AOM236" s="2"/>
      <c r="AON236" s="2"/>
      <c r="AOO236" s="2"/>
      <c r="AOP236" s="2"/>
      <c r="AOQ236" s="2"/>
      <c r="AOR236" s="2"/>
      <c r="AOS236" s="2"/>
      <c r="AOT236" s="2"/>
      <c r="AOU236" s="2"/>
      <c r="AOV236" s="2"/>
      <c r="AOW236" s="2"/>
      <c r="AOX236" s="2"/>
      <c r="AOY236" s="2"/>
      <c r="AOZ236" s="2"/>
      <c r="APA236" s="2"/>
      <c r="APB236" s="2"/>
      <c r="APC236" s="2"/>
      <c r="APD236" s="2"/>
      <c r="APE236" s="2"/>
      <c r="APF236" s="2"/>
      <c r="APG236" s="2"/>
      <c r="APH236" s="2"/>
      <c r="API236" s="2"/>
      <c r="APJ236" s="2"/>
      <c r="APK236" s="2"/>
      <c r="APL236" s="2"/>
      <c r="APM236" s="2"/>
      <c r="APN236" s="2"/>
      <c r="APO236" s="2"/>
      <c r="APP236" s="2"/>
      <c r="APQ236" s="2"/>
      <c r="APR236" s="2"/>
      <c r="APS236" s="2"/>
      <c r="APT236" s="2"/>
      <c r="APU236" s="2"/>
      <c r="APV236" s="2"/>
      <c r="APW236" s="2"/>
      <c r="APX236" s="2"/>
      <c r="APY236" s="2"/>
      <c r="APZ236" s="2"/>
      <c r="AQA236" s="2"/>
      <c r="AQB236" s="2"/>
      <c r="AQC236" s="2"/>
      <c r="AQD236" s="2"/>
      <c r="AQE236" s="2"/>
      <c r="AQF236" s="2"/>
      <c r="AQG236" s="2"/>
      <c r="AQH236" s="2"/>
      <c r="AQI236" s="2"/>
      <c r="AQJ236" s="2"/>
      <c r="AQK236" s="2"/>
      <c r="AQL236" s="2"/>
      <c r="AQM236" s="2"/>
      <c r="AQN236" s="2"/>
      <c r="AQO236" s="2"/>
      <c r="AQP236" s="2"/>
      <c r="AQQ236" s="2"/>
      <c r="AQR236" s="2"/>
      <c r="AQS236" s="2"/>
      <c r="AQT236" s="2"/>
      <c r="AQU236" s="2"/>
      <c r="AQV236" s="2"/>
      <c r="AQW236" s="2"/>
      <c r="AQX236" s="2"/>
      <c r="AQY236" s="2"/>
      <c r="AQZ236" s="2"/>
      <c r="ARA236" s="2"/>
      <c r="ARB236" s="2"/>
      <c r="ARC236" s="2"/>
      <c r="ARD236" s="2"/>
      <c r="ARE236" s="2"/>
      <c r="ARF236" s="2"/>
      <c r="ARG236" s="2"/>
      <c r="ARH236" s="2"/>
      <c r="ARI236" s="2"/>
      <c r="ARJ236" s="2"/>
      <c r="ARK236" s="2"/>
      <c r="ARL236" s="2"/>
      <c r="ARM236" s="2"/>
      <c r="ARN236" s="2"/>
      <c r="ARO236" s="2"/>
      <c r="ARP236" s="2"/>
      <c r="ARQ236" s="2"/>
      <c r="ARR236" s="2"/>
      <c r="ARS236" s="2"/>
      <c r="ART236" s="2"/>
      <c r="ARU236" s="2"/>
      <c r="ARV236" s="2"/>
      <c r="ARW236" s="2"/>
      <c r="ARX236" s="2"/>
      <c r="ARY236" s="2"/>
      <c r="ARZ236" s="2"/>
      <c r="ASA236" s="2"/>
      <c r="ASB236" s="2"/>
      <c r="ASC236" s="2"/>
      <c r="ASD236" s="2"/>
      <c r="ASE236" s="2"/>
      <c r="ASF236" s="2"/>
      <c r="ASG236" s="2"/>
      <c r="ASH236" s="2"/>
      <c r="ASI236" s="2"/>
      <c r="ASJ236" s="2"/>
      <c r="ASK236" s="2"/>
      <c r="ASL236" s="2"/>
      <c r="ASM236" s="2"/>
      <c r="ASN236" s="2"/>
      <c r="ASO236" s="2"/>
      <c r="ASP236" s="2"/>
      <c r="ASQ236" s="2"/>
      <c r="ASR236" s="2"/>
      <c r="ASS236" s="2"/>
      <c r="AST236" s="2"/>
      <c r="ASU236" s="2"/>
      <c r="ASV236" s="2"/>
      <c r="ASW236" s="2"/>
      <c r="ASX236" s="2"/>
      <c r="ASY236" s="2"/>
      <c r="ASZ236" s="2"/>
      <c r="ATA236" s="2"/>
      <c r="ATB236" s="2"/>
      <c r="ATC236" s="2"/>
      <c r="ATD236" s="2"/>
      <c r="ATE236" s="2"/>
      <c r="ATF236" s="2"/>
      <c r="ATG236" s="2"/>
      <c r="ATH236" s="2"/>
      <c r="ATI236" s="2"/>
      <c r="ATJ236" s="2"/>
      <c r="ATK236" s="2"/>
      <c r="ATL236" s="2"/>
      <c r="ATM236" s="2"/>
      <c r="ATN236" s="2"/>
      <c r="ATO236" s="2"/>
      <c r="ATP236" s="2"/>
      <c r="ATQ236" s="2"/>
      <c r="ATR236" s="2"/>
      <c r="ATS236" s="2"/>
      <c r="ATT236" s="2"/>
      <c r="ATU236" s="2"/>
      <c r="ATV236" s="2"/>
      <c r="ATW236" s="2"/>
      <c r="ATX236" s="2"/>
      <c r="ATY236" s="2"/>
      <c r="ATZ236" s="2"/>
      <c r="AUA236" s="2"/>
      <c r="AUB236" s="2"/>
      <c r="AUC236" s="2"/>
      <c r="AUD236" s="2"/>
      <c r="AUE236" s="2"/>
      <c r="AUF236" s="2"/>
      <c r="AUG236" s="2"/>
      <c r="AUH236" s="2"/>
      <c r="AUI236" s="2"/>
      <c r="AUJ236" s="2"/>
      <c r="AUK236" s="2"/>
      <c r="AUL236" s="2"/>
      <c r="AUM236" s="2"/>
      <c r="AUN236" s="2"/>
      <c r="AUO236" s="2"/>
      <c r="AUP236" s="2"/>
      <c r="AUQ236" s="2"/>
      <c r="AUR236" s="2"/>
      <c r="AUS236" s="2"/>
      <c r="AUT236" s="2"/>
      <c r="AUU236" s="2"/>
      <c r="AUV236" s="2"/>
      <c r="AUW236" s="2"/>
      <c r="AUX236" s="2"/>
      <c r="AUY236" s="2"/>
      <c r="AUZ236" s="2"/>
      <c r="AVA236" s="2"/>
      <c r="AVB236" s="2"/>
      <c r="AVC236" s="2"/>
      <c r="AVD236" s="2"/>
      <c r="AVE236" s="2"/>
      <c r="AVF236" s="2"/>
      <c r="AVG236" s="2"/>
      <c r="AVH236" s="2"/>
      <c r="AVI236" s="2"/>
      <c r="AVJ236" s="2"/>
      <c r="AVK236" s="2"/>
      <c r="AVL236" s="2"/>
      <c r="AVM236" s="2"/>
      <c r="AVN236" s="2"/>
      <c r="AVO236" s="2"/>
      <c r="AVP236" s="2"/>
      <c r="AVQ236" s="2"/>
      <c r="AVR236" s="2"/>
      <c r="AVS236" s="2"/>
      <c r="AVT236" s="2"/>
      <c r="AVU236" s="2"/>
      <c r="AVV236" s="2"/>
      <c r="AVW236" s="2"/>
      <c r="AVX236" s="2"/>
      <c r="AVY236" s="2"/>
      <c r="AVZ236" s="2"/>
      <c r="AWA236" s="2"/>
      <c r="AWB236" s="2"/>
      <c r="AWC236" s="2"/>
      <c r="AWD236" s="2"/>
      <c r="AWE236" s="2"/>
      <c r="AWF236" s="2"/>
      <c r="AWG236" s="2"/>
      <c r="AWH236" s="2"/>
      <c r="AWI236" s="2"/>
      <c r="AWJ236" s="2"/>
      <c r="AWK236" s="2"/>
      <c r="AWL236" s="2"/>
      <c r="AWM236" s="2"/>
      <c r="AWN236" s="2"/>
      <c r="AWO236" s="2"/>
      <c r="AWP236" s="2"/>
      <c r="AWQ236" s="2"/>
      <c r="AWR236" s="2"/>
      <c r="AWS236" s="2"/>
      <c r="AWT236" s="2"/>
      <c r="AWU236" s="2"/>
      <c r="AWV236" s="2"/>
      <c r="AWW236" s="2"/>
      <c r="AWX236" s="2"/>
      <c r="AWY236" s="2"/>
      <c r="AWZ236" s="2"/>
      <c r="AXA236" s="2"/>
      <c r="AXB236" s="2"/>
      <c r="AXC236" s="2"/>
      <c r="AXD236" s="2"/>
      <c r="AXE236" s="2"/>
      <c r="AXF236" s="2"/>
      <c r="AXG236" s="2"/>
      <c r="AXH236" s="2"/>
      <c r="AXI236" s="2"/>
      <c r="AXJ236" s="2"/>
      <c r="AXK236" s="2"/>
      <c r="AXL236" s="2"/>
      <c r="AXM236" s="2"/>
      <c r="AXN236" s="2"/>
      <c r="AXO236" s="2"/>
      <c r="AXP236" s="2"/>
      <c r="AXQ236" s="2"/>
      <c r="AXR236" s="2"/>
      <c r="AXS236" s="2"/>
      <c r="AXT236" s="2"/>
      <c r="AXU236" s="2"/>
      <c r="AXV236" s="2"/>
      <c r="AXW236" s="2"/>
      <c r="AXX236" s="2"/>
      <c r="AXY236" s="2"/>
      <c r="AXZ236" s="2"/>
      <c r="AYA236" s="2"/>
      <c r="AYB236" s="2"/>
      <c r="AYC236" s="2"/>
      <c r="AYD236" s="2"/>
      <c r="AYE236" s="2"/>
      <c r="AYF236" s="2"/>
      <c r="AYG236" s="2"/>
      <c r="AYH236" s="2"/>
      <c r="AYI236" s="2"/>
      <c r="AYJ236" s="2"/>
      <c r="AYK236" s="2"/>
      <c r="AYL236" s="2"/>
      <c r="AYM236" s="2"/>
      <c r="AYN236" s="2"/>
      <c r="AYO236" s="2"/>
      <c r="AYP236" s="2"/>
      <c r="AYQ236" s="2"/>
      <c r="AYR236" s="2"/>
      <c r="AYS236" s="2"/>
      <c r="AYT236" s="2"/>
      <c r="AYU236" s="2"/>
      <c r="AYV236" s="2"/>
      <c r="AYW236" s="2"/>
      <c r="AYX236" s="2"/>
      <c r="AYY236" s="2"/>
      <c r="AYZ236" s="2"/>
      <c r="AZA236" s="2"/>
      <c r="AZB236" s="2"/>
      <c r="AZC236" s="2"/>
      <c r="AZD236" s="2"/>
      <c r="AZE236" s="2"/>
      <c r="AZF236" s="2"/>
      <c r="AZG236" s="2"/>
      <c r="AZH236" s="2"/>
      <c r="AZI236" s="2"/>
      <c r="AZJ236" s="2"/>
      <c r="AZK236" s="2"/>
      <c r="AZL236" s="2"/>
      <c r="AZM236" s="2"/>
      <c r="AZN236" s="2"/>
      <c r="AZO236" s="2"/>
      <c r="AZP236" s="2"/>
      <c r="AZQ236" s="2"/>
      <c r="AZR236" s="2"/>
      <c r="AZS236" s="2"/>
      <c r="AZT236" s="2"/>
      <c r="AZU236" s="2"/>
      <c r="AZV236" s="2"/>
      <c r="AZW236" s="2"/>
      <c r="AZX236" s="2"/>
      <c r="AZY236" s="2"/>
      <c r="AZZ236" s="2"/>
      <c r="BAA236" s="2"/>
      <c r="BAB236" s="2"/>
      <c r="BAC236" s="2"/>
      <c r="BAD236" s="2"/>
      <c r="BAE236" s="2"/>
      <c r="BAF236" s="2"/>
      <c r="BAG236" s="2"/>
      <c r="BAH236" s="2"/>
      <c r="BAI236" s="2"/>
      <c r="BAJ236" s="2"/>
      <c r="BAK236" s="2"/>
      <c r="BAL236" s="2"/>
      <c r="BAM236" s="2"/>
      <c r="BAN236" s="2"/>
      <c r="BAO236" s="2"/>
      <c r="BAP236" s="2"/>
      <c r="BAQ236" s="2"/>
      <c r="BAR236" s="2"/>
      <c r="BAS236" s="2"/>
      <c r="BAT236" s="2"/>
      <c r="BAU236" s="2"/>
      <c r="BAV236" s="2"/>
      <c r="BAW236" s="2"/>
      <c r="BAX236" s="2"/>
      <c r="BAY236" s="2"/>
      <c r="BAZ236" s="2"/>
      <c r="BBA236" s="2"/>
      <c r="BBB236" s="2"/>
      <c r="BBC236" s="2"/>
      <c r="BBD236" s="2"/>
      <c r="BBE236" s="2"/>
      <c r="BBF236" s="2"/>
      <c r="BBG236" s="2"/>
      <c r="BBH236" s="2"/>
      <c r="BBI236" s="2"/>
      <c r="BBJ236" s="2"/>
      <c r="BBK236" s="2"/>
      <c r="BBL236" s="2"/>
      <c r="BBM236" s="2"/>
      <c r="BBN236" s="2"/>
      <c r="BBO236" s="2"/>
      <c r="BBP236" s="2"/>
      <c r="BBQ236" s="2"/>
      <c r="BBR236" s="2"/>
      <c r="BBS236" s="2"/>
      <c r="BBT236" s="2"/>
      <c r="BBU236" s="2"/>
      <c r="BBV236" s="2"/>
      <c r="BBW236" s="2"/>
      <c r="BBX236" s="2"/>
      <c r="BBY236" s="2"/>
      <c r="BBZ236" s="2"/>
      <c r="BCA236" s="2"/>
      <c r="BCB236" s="2"/>
      <c r="BCC236" s="2"/>
      <c r="BCD236" s="2"/>
      <c r="BCE236" s="2"/>
      <c r="BCF236" s="2"/>
      <c r="BCG236" s="2"/>
      <c r="BCH236" s="2"/>
      <c r="BCI236" s="2"/>
      <c r="BCJ236" s="2"/>
      <c r="BCK236" s="2"/>
      <c r="BCL236" s="2"/>
      <c r="BCM236" s="2"/>
      <c r="BCN236" s="2"/>
      <c r="BCO236" s="2"/>
      <c r="BCP236" s="2"/>
      <c r="BCQ236" s="2"/>
      <c r="BCR236" s="2"/>
      <c r="BCS236" s="2"/>
      <c r="BCT236" s="2"/>
      <c r="BCU236" s="2"/>
      <c r="BCV236" s="2"/>
      <c r="BCW236" s="2"/>
      <c r="BCX236" s="2"/>
      <c r="BCY236" s="2"/>
      <c r="BCZ236" s="2"/>
      <c r="BDA236" s="2"/>
      <c r="BDB236" s="2"/>
      <c r="BDC236" s="2"/>
      <c r="BDD236" s="2"/>
      <c r="BDE236" s="2"/>
      <c r="BDF236" s="2"/>
      <c r="BDG236" s="2"/>
      <c r="BDH236" s="2"/>
      <c r="BDI236" s="2"/>
      <c r="BDJ236" s="2"/>
      <c r="BDK236" s="2"/>
      <c r="BDL236" s="2"/>
      <c r="BDM236" s="2"/>
      <c r="BDN236" s="2"/>
      <c r="BDO236" s="2"/>
      <c r="BDP236" s="2"/>
      <c r="BDQ236" s="2"/>
      <c r="BDR236" s="2"/>
      <c r="BDS236" s="2"/>
      <c r="BDT236" s="2"/>
      <c r="BDU236" s="2"/>
      <c r="BDV236" s="2"/>
      <c r="BDW236" s="2"/>
      <c r="BDX236" s="2"/>
      <c r="BDY236" s="2"/>
      <c r="BDZ236" s="2"/>
      <c r="BEA236" s="2"/>
      <c r="BEB236" s="2"/>
      <c r="BEC236" s="2"/>
      <c r="BED236" s="2"/>
      <c r="BEE236" s="2"/>
      <c r="BEF236" s="2"/>
      <c r="BEG236" s="2"/>
      <c r="BEH236" s="2"/>
      <c r="BEI236" s="2"/>
      <c r="BEJ236" s="2"/>
      <c r="BEK236" s="2"/>
      <c r="BEL236" s="2"/>
      <c r="BEM236" s="2"/>
      <c r="BEN236" s="2"/>
      <c r="BEO236" s="2"/>
      <c r="BEP236" s="2"/>
      <c r="BEQ236" s="2"/>
      <c r="BER236" s="2"/>
      <c r="BES236" s="2"/>
      <c r="BET236" s="2"/>
      <c r="BEU236" s="2"/>
      <c r="BEV236" s="2"/>
      <c r="BEW236" s="2"/>
      <c r="BEX236" s="2"/>
      <c r="BEY236" s="2"/>
      <c r="BEZ236" s="2"/>
      <c r="BFA236" s="2"/>
      <c r="BFB236" s="2"/>
      <c r="BFC236" s="2"/>
      <c r="BFD236" s="2"/>
      <c r="BFE236" s="2"/>
      <c r="BFF236" s="2"/>
      <c r="BFG236" s="2"/>
      <c r="BFH236" s="2"/>
      <c r="BFI236" s="2"/>
      <c r="BFJ236" s="2"/>
      <c r="BFK236" s="2"/>
      <c r="BFL236" s="2"/>
      <c r="BFM236" s="2"/>
      <c r="BFN236" s="2"/>
      <c r="BFO236" s="2"/>
      <c r="BFP236" s="2"/>
      <c r="BFQ236" s="2"/>
      <c r="BFR236" s="2"/>
      <c r="BFS236" s="2"/>
      <c r="BFT236" s="2"/>
      <c r="BFU236" s="2"/>
      <c r="BFV236" s="2"/>
      <c r="BFW236" s="2"/>
      <c r="BFX236" s="2"/>
      <c r="BFY236" s="2"/>
      <c r="BFZ236" s="2"/>
      <c r="BGA236" s="2"/>
      <c r="BGB236" s="2"/>
      <c r="BGC236" s="2"/>
      <c r="BGD236" s="2"/>
      <c r="BGE236" s="2"/>
      <c r="BGF236" s="2"/>
      <c r="BGG236" s="2"/>
      <c r="BGH236" s="2"/>
      <c r="BGI236" s="2"/>
      <c r="BGJ236" s="2"/>
      <c r="BGK236" s="2"/>
      <c r="BGL236" s="2"/>
      <c r="BGM236" s="2"/>
      <c r="BGN236" s="2"/>
      <c r="BGO236" s="2"/>
      <c r="BGP236" s="2"/>
      <c r="BGQ236" s="2"/>
      <c r="BGR236" s="2"/>
      <c r="BGS236" s="2"/>
      <c r="BGT236" s="2"/>
      <c r="BGU236" s="2"/>
      <c r="BGV236" s="2"/>
      <c r="BGW236" s="2"/>
      <c r="BGX236" s="2"/>
      <c r="BGY236" s="2"/>
      <c r="BGZ236" s="2"/>
      <c r="BHA236" s="2"/>
      <c r="BHB236" s="2"/>
      <c r="BHC236" s="2"/>
      <c r="BHD236" s="2"/>
      <c r="BHE236" s="2"/>
      <c r="BHF236" s="2"/>
      <c r="BHG236" s="2"/>
      <c r="BHH236" s="2"/>
      <c r="BHI236" s="2"/>
      <c r="BHJ236" s="2"/>
      <c r="BHK236" s="2"/>
      <c r="BHL236" s="2"/>
      <c r="BHM236" s="2"/>
      <c r="BHN236" s="2"/>
      <c r="BHO236" s="2"/>
      <c r="BHP236" s="2"/>
      <c r="BHQ236" s="2"/>
      <c r="BHR236" s="2"/>
      <c r="BHS236" s="2"/>
      <c r="BHT236" s="2"/>
      <c r="BHU236" s="2"/>
      <c r="BHV236" s="2"/>
      <c r="BHW236" s="2"/>
      <c r="BHX236" s="2"/>
      <c r="BHY236" s="2"/>
      <c r="BHZ236" s="2"/>
      <c r="BIA236" s="2"/>
      <c r="BIB236" s="2"/>
      <c r="BIC236" s="2"/>
      <c r="BID236" s="2"/>
      <c r="BIE236" s="2"/>
      <c r="BIF236" s="2"/>
      <c r="BIG236" s="2"/>
      <c r="BIH236" s="2"/>
      <c r="BII236" s="2"/>
      <c r="BIJ236" s="2"/>
      <c r="BIK236" s="2"/>
      <c r="BIL236" s="2"/>
      <c r="BIM236" s="2"/>
      <c r="BIN236" s="2"/>
      <c r="BIO236" s="2"/>
      <c r="BIP236" s="2"/>
      <c r="BIQ236" s="2"/>
      <c r="BIR236" s="2"/>
      <c r="BIS236" s="2"/>
      <c r="BIT236" s="2"/>
      <c r="BIU236" s="2"/>
      <c r="BIV236" s="2"/>
      <c r="BIW236" s="2"/>
      <c r="BIX236" s="2"/>
      <c r="BIY236" s="2"/>
      <c r="BIZ236" s="2"/>
      <c r="BJA236" s="2"/>
      <c r="BJB236" s="2"/>
      <c r="BJC236" s="2"/>
      <c r="BJD236" s="2"/>
      <c r="BJE236" s="2"/>
      <c r="BJF236" s="2"/>
      <c r="BJG236" s="2"/>
      <c r="BJH236" s="2"/>
      <c r="BJI236" s="2"/>
      <c r="BJJ236" s="2"/>
      <c r="BJK236" s="2"/>
      <c r="BJL236" s="2"/>
      <c r="BJM236" s="2"/>
      <c r="BJN236" s="2"/>
      <c r="BJO236" s="2"/>
      <c r="BJP236" s="2"/>
      <c r="BJQ236" s="2"/>
      <c r="BJR236" s="2"/>
      <c r="BJS236" s="2"/>
      <c r="BJT236" s="2"/>
      <c r="BJU236" s="2"/>
      <c r="BJV236" s="2"/>
      <c r="BJW236" s="2"/>
      <c r="BJX236" s="2"/>
      <c r="BJY236" s="2"/>
      <c r="BJZ236" s="2"/>
      <c r="BKA236" s="2"/>
      <c r="BKB236" s="2"/>
      <c r="BKC236" s="2"/>
      <c r="BKD236" s="2"/>
      <c r="BKE236" s="2"/>
      <c r="BKF236" s="2"/>
      <c r="BKG236" s="2"/>
      <c r="BKH236" s="2"/>
      <c r="BKI236" s="2"/>
      <c r="BKJ236" s="2"/>
      <c r="BKK236" s="2"/>
      <c r="BKL236" s="2"/>
      <c r="BKM236" s="2"/>
      <c r="BKN236" s="2"/>
      <c r="BKO236" s="2"/>
      <c r="BKP236" s="2"/>
      <c r="BKQ236" s="2"/>
      <c r="BKR236" s="2"/>
      <c r="BKS236" s="2"/>
      <c r="BKT236" s="2"/>
      <c r="BKU236" s="2"/>
      <c r="BKV236" s="2"/>
      <c r="BKW236" s="2"/>
      <c r="BKX236" s="2"/>
      <c r="BKY236" s="2"/>
      <c r="BKZ236" s="2"/>
      <c r="BLA236" s="2"/>
      <c r="BLB236" s="2"/>
      <c r="BLC236" s="2"/>
      <c r="BLD236" s="2"/>
      <c r="BLE236" s="2"/>
      <c r="BLF236" s="2"/>
      <c r="BLG236" s="2"/>
      <c r="BLH236" s="2"/>
      <c r="BLI236" s="2"/>
      <c r="BLJ236" s="2"/>
      <c r="BLK236" s="2"/>
      <c r="BLL236" s="2"/>
      <c r="BLM236" s="2"/>
      <c r="BLN236" s="2"/>
      <c r="BLO236" s="2"/>
      <c r="BLP236" s="2"/>
      <c r="BLQ236" s="2"/>
      <c r="BLR236" s="2"/>
      <c r="BLS236" s="2"/>
      <c r="BLT236" s="2"/>
      <c r="BLU236" s="2"/>
      <c r="BLV236" s="2"/>
      <c r="BLW236" s="2"/>
      <c r="BLX236" s="2"/>
      <c r="BLY236" s="2"/>
      <c r="BLZ236" s="2"/>
      <c r="BMA236" s="2"/>
      <c r="BMB236" s="2"/>
      <c r="BMC236" s="2"/>
      <c r="BMD236" s="2"/>
      <c r="BME236" s="2"/>
      <c r="BMF236" s="2"/>
      <c r="BMG236" s="2"/>
      <c r="BMH236" s="2"/>
      <c r="BMI236" s="2"/>
      <c r="BMJ236" s="2"/>
      <c r="BMK236" s="2"/>
      <c r="BML236" s="2"/>
      <c r="BMM236" s="2"/>
      <c r="BMN236" s="2"/>
      <c r="BMO236" s="2"/>
      <c r="BMP236" s="2"/>
      <c r="BMQ236" s="2"/>
      <c r="BMR236" s="2"/>
      <c r="BMS236" s="2"/>
      <c r="BMT236" s="2"/>
      <c r="BMU236" s="2"/>
      <c r="BMV236" s="2"/>
      <c r="BMW236" s="2"/>
      <c r="BMX236" s="2"/>
      <c r="BMY236" s="2"/>
      <c r="BMZ236" s="2"/>
      <c r="BNA236" s="2"/>
      <c r="BNB236" s="2"/>
      <c r="BNC236" s="2"/>
      <c r="BND236" s="2"/>
      <c r="BNE236" s="2"/>
      <c r="BNF236" s="2"/>
      <c r="BNG236" s="2"/>
      <c r="BNH236" s="2"/>
      <c r="BNI236" s="2"/>
      <c r="BNJ236" s="2"/>
      <c r="BNK236" s="2"/>
      <c r="BNL236" s="2"/>
      <c r="BNM236" s="2"/>
      <c r="BNN236" s="2"/>
      <c r="BNO236" s="2"/>
      <c r="BNP236" s="2"/>
      <c r="BNQ236" s="2"/>
      <c r="BNR236" s="2"/>
      <c r="BNS236" s="2"/>
      <c r="BNT236" s="2"/>
      <c r="BNU236" s="2"/>
      <c r="BNV236" s="2"/>
      <c r="BNW236" s="2"/>
      <c r="BNX236" s="2"/>
      <c r="BNY236" s="2"/>
      <c r="BNZ236" s="2"/>
      <c r="BOA236" s="2"/>
      <c r="BOB236" s="2"/>
      <c r="BOC236" s="2"/>
      <c r="BOD236" s="2"/>
      <c r="BOE236" s="2"/>
      <c r="BOF236" s="2"/>
      <c r="BOG236" s="2"/>
      <c r="BOH236" s="2"/>
      <c r="BOI236" s="2"/>
      <c r="BOJ236" s="2"/>
      <c r="BOK236" s="2"/>
      <c r="BOL236" s="2"/>
      <c r="BOM236" s="2"/>
      <c r="BON236" s="2"/>
      <c r="BOO236" s="2"/>
      <c r="BOP236" s="2"/>
      <c r="BOQ236" s="2"/>
      <c r="BOR236" s="2"/>
      <c r="BOS236" s="2"/>
      <c r="BOT236" s="2"/>
      <c r="BOU236" s="2"/>
      <c r="BOV236" s="2"/>
      <c r="BOW236" s="2"/>
      <c r="BOX236" s="2"/>
      <c r="BOY236" s="2"/>
      <c r="BOZ236" s="2"/>
      <c r="BPA236" s="2"/>
      <c r="BPB236" s="2"/>
      <c r="BPC236" s="2"/>
      <c r="BPD236" s="2"/>
      <c r="BPE236" s="2"/>
      <c r="BPF236" s="2"/>
      <c r="BPG236" s="2"/>
      <c r="BPH236" s="2"/>
      <c r="BPI236" s="2"/>
      <c r="BPJ236" s="2"/>
      <c r="BPK236" s="2"/>
      <c r="BPL236" s="2"/>
      <c r="BPM236" s="2"/>
      <c r="BPN236" s="2"/>
      <c r="BPO236" s="2"/>
      <c r="BPP236" s="2"/>
      <c r="BPQ236" s="2"/>
      <c r="BPR236" s="2"/>
      <c r="BPS236" s="2"/>
      <c r="BPT236" s="2"/>
      <c r="BPU236" s="2"/>
      <c r="BPV236" s="2"/>
      <c r="BPW236" s="2"/>
      <c r="BPX236" s="2"/>
      <c r="BPY236" s="2"/>
      <c r="BPZ236" s="2"/>
      <c r="BQA236" s="2"/>
      <c r="BQB236" s="2"/>
      <c r="BQC236" s="2"/>
      <c r="BQD236" s="2"/>
      <c r="BQE236" s="2"/>
      <c r="BQF236" s="2"/>
      <c r="BQG236" s="2"/>
      <c r="BQH236" s="2"/>
      <c r="BQI236" s="2"/>
      <c r="BQJ236" s="2"/>
      <c r="BQK236" s="2"/>
      <c r="BQL236" s="2"/>
      <c r="BQM236" s="2"/>
      <c r="BQN236" s="2"/>
      <c r="BQO236" s="2"/>
      <c r="BQP236" s="2"/>
      <c r="BQQ236" s="2"/>
      <c r="BQR236" s="2"/>
      <c r="BQS236" s="2"/>
      <c r="BQT236" s="2"/>
      <c r="BQU236" s="2"/>
      <c r="BQV236" s="2"/>
      <c r="BQW236" s="2"/>
      <c r="BQX236" s="2"/>
      <c r="BQY236" s="2"/>
      <c r="BQZ236" s="2"/>
      <c r="BRA236" s="2"/>
      <c r="BRB236" s="2"/>
      <c r="BRC236" s="2"/>
      <c r="BRD236" s="2"/>
      <c r="BRE236" s="2"/>
      <c r="BRF236" s="2"/>
      <c r="BRG236" s="2"/>
      <c r="BRH236" s="2"/>
      <c r="BRI236" s="2"/>
      <c r="BRJ236" s="2"/>
      <c r="BRK236" s="2"/>
      <c r="BRL236" s="2"/>
      <c r="BRM236" s="2"/>
      <c r="BRN236" s="2"/>
      <c r="BRO236" s="2"/>
      <c r="BRP236" s="2"/>
      <c r="BRQ236" s="2"/>
      <c r="BRR236" s="2"/>
      <c r="BRS236" s="2"/>
      <c r="BRT236" s="2"/>
      <c r="BRU236" s="2"/>
      <c r="BRV236" s="2"/>
      <c r="BRW236" s="2"/>
      <c r="BRX236" s="2"/>
      <c r="BRY236" s="2"/>
      <c r="BRZ236" s="2"/>
      <c r="BSA236" s="2"/>
      <c r="BSB236" s="2"/>
      <c r="BSC236" s="2"/>
      <c r="BSD236" s="2"/>
      <c r="BSE236" s="2"/>
      <c r="BSF236" s="2"/>
      <c r="BSG236" s="2"/>
      <c r="BSH236" s="2"/>
      <c r="BSI236" s="2"/>
      <c r="BSJ236" s="2"/>
      <c r="BSK236" s="2"/>
      <c r="BSL236" s="2"/>
      <c r="BSM236" s="2"/>
      <c r="BSN236" s="2"/>
      <c r="BSO236" s="2"/>
      <c r="BSP236" s="2"/>
      <c r="BSQ236" s="2"/>
      <c r="BSR236" s="2"/>
      <c r="BSS236" s="2"/>
      <c r="BST236" s="2"/>
      <c r="BSU236" s="2"/>
      <c r="BSV236" s="2"/>
      <c r="BSW236" s="2"/>
      <c r="BSX236" s="2"/>
      <c r="BSY236" s="2"/>
      <c r="BSZ236" s="2"/>
      <c r="BTA236" s="2"/>
      <c r="BTB236" s="2"/>
      <c r="BTC236" s="2"/>
      <c r="BTD236" s="2"/>
      <c r="BTE236" s="2"/>
      <c r="BTF236" s="2"/>
      <c r="BTG236" s="2"/>
      <c r="BTH236" s="2"/>
      <c r="BTI236" s="2"/>
      <c r="BTJ236" s="2"/>
      <c r="BTK236" s="2"/>
      <c r="BTL236" s="2"/>
      <c r="BTM236" s="2"/>
      <c r="BTN236" s="2"/>
      <c r="BTO236" s="2"/>
      <c r="BTP236" s="2"/>
      <c r="BTQ236" s="2"/>
      <c r="BTR236" s="2"/>
      <c r="BTS236" s="2"/>
      <c r="BTT236" s="2"/>
      <c r="BTU236" s="2"/>
      <c r="BTV236" s="2"/>
      <c r="BTW236" s="2"/>
      <c r="BTX236" s="2"/>
      <c r="BTY236" s="2"/>
      <c r="BTZ236" s="2"/>
      <c r="BUA236" s="2"/>
      <c r="BUB236" s="2"/>
      <c r="BUC236" s="2"/>
      <c r="BUD236" s="2"/>
      <c r="BUE236" s="2"/>
      <c r="BUF236" s="2"/>
      <c r="BUG236" s="2"/>
      <c r="BUH236" s="2"/>
      <c r="BUI236" s="2"/>
      <c r="BUJ236" s="2"/>
      <c r="BUK236" s="2"/>
      <c r="BUL236" s="2"/>
      <c r="BUM236" s="2"/>
      <c r="BUN236" s="2"/>
      <c r="BUO236" s="2"/>
      <c r="BUP236" s="2"/>
      <c r="BUQ236" s="2"/>
      <c r="BUR236" s="2"/>
      <c r="BUS236" s="2"/>
      <c r="BUT236" s="2"/>
      <c r="BUU236" s="2"/>
      <c r="BUV236" s="2"/>
      <c r="BUW236" s="2"/>
      <c r="BUX236" s="2"/>
      <c r="BUY236" s="2"/>
      <c r="BUZ236" s="2"/>
      <c r="BVA236" s="2"/>
      <c r="BVB236" s="2"/>
      <c r="BVC236" s="2"/>
      <c r="BVD236" s="2"/>
      <c r="BVE236" s="2"/>
      <c r="BVF236" s="2"/>
      <c r="BVG236" s="2"/>
      <c r="BVH236" s="2"/>
      <c r="BVI236" s="2"/>
      <c r="BVJ236" s="2"/>
      <c r="BVK236" s="2"/>
      <c r="BVL236" s="2"/>
      <c r="BVM236" s="2"/>
      <c r="BVN236" s="2"/>
      <c r="BVO236" s="2"/>
      <c r="BVP236" s="2"/>
      <c r="BVQ236" s="2"/>
      <c r="BVR236" s="2"/>
      <c r="BVS236" s="2"/>
      <c r="BVT236" s="2"/>
      <c r="BVU236" s="2"/>
      <c r="BVV236" s="2"/>
      <c r="BVW236" s="2"/>
      <c r="BVX236" s="2"/>
      <c r="BVY236" s="2"/>
      <c r="BVZ236" s="2"/>
      <c r="BWA236" s="2"/>
      <c r="BWB236" s="2"/>
      <c r="BWC236" s="2"/>
      <c r="BWD236" s="2"/>
      <c r="BWE236" s="2"/>
      <c r="BWF236" s="2"/>
      <c r="BWG236" s="2"/>
      <c r="BWH236" s="2"/>
      <c r="BWI236" s="2"/>
      <c r="BWJ236" s="2"/>
      <c r="BWK236" s="2"/>
      <c r="BWL236" s="2"/>
      <c r="BWM236" s="2"/>
      <c r="BWN236" s="2"/>
      <c r="BWO236" s="2"/>
      <c r="BWP236" s="2"/>
      <c r="BWQ236" s="2"/>
      <c r="BWR236" s="2"/>
      <c r="BWS236" s="2"/>
      <c r="BWT236" s="2"/>
      <c r="BWU236" s="2"/>
      <c r="BWV236" s="2"/>
      <c r="BWW236" s="2"/>
      <c r="BWX236" s="2"/>
      <c r="BWY236" s="2"/>
      <c r="BWZ236" s="2"/>
      <c r="BXA236" s="2"/>
      <c r="BXB236" s="2"/>
      <c r="BXC236" s="2"/>
      <c r="BXD236" s="2"/>
      <c r="BXE236" s="2"/>
      <c r="BXF236" s="2"/>
      <c r="BXG236" s="2"/>
      <c r="BXH236" s="2"/>
      <c r="BXI236" s="2"/>
      <c r="BXJ236" s="2"/>
      <c r="BXK236" s="2"/>
      <c r="BXL236" s="2"/>
      <c r="BXM236" s="2"/>
      <c r="BXN236" s="2"/>
      <c r="BXO236" s="2"/>
      <c r="BXP236" s="2"/>
      <c r="BXQ236" s="2"/>
      <c r="BXR236" s="2"/>
      <c r="BXS236" s="2"/>
      <c r="BXT236" s="2"/>
      <c r="BXU236" s="2"/>
      <c r="BXV236" s="2"/>
      <c r="BXW236" s="2"/>
      <c r="BXX236" s="2"/>
      <c r="BXY236" s="2"/>
      <c r="BXZ236" s="2"/>
      <c r="BYA236" s="2"/>
      <c r="BYB236" s="2"/>
      <c r="BYC236" s="2"/>
      <c r="BYD236" s="2"/>
      <c r="BYE236" s="2"/>
      <c r="BYF236" s="2"/>
      <c r="BYG236" s="2"/>
      <c r="BYH236" s="2"/>
      <c r="BYI236" s="2"/>
      <c r="BYJ236" s="2"/>
      <c r="BYK236" s="2"/>
      <c r="BYL236" s="2"/>
      <c r="BYM236" s="2"/>
      <c r="BYN236" s="2"/>
      <c r="BYO236" s="2"/>
      <c r="BYP236" s="2"/>
      <c r="BYQ236" s="2"/>
      <c r="BYR236" s="2"/>
      <c r="BYS236" s="2"/>
      <c r="BYT236" s="2"/>
      <c r="BYU236" s="2"/>
      <c r="BYV236" s="2"/>
      <c r="BYW236" s="2"/>
      <c r="BYX236" s="2"/>
      <c r="BYY236" s="2"/>
      <c r="BYZ236" s="2"/>
      <c r="BZA236" s="2"/>
      <c r="BZB236" s="2"/>
      <c r="BZC236" s="2"/>
      <c r="BZD236" s="2"/>
      <c r="BZE236" s="2"/>
      <c r="BZF236" s="2"/>
      <c r="BZG236" s="2"/>
      <c r="BZH236" s="2"/>
      <c r="BZI236" s="2"/>
      <c r="BZJ236" s="2"/>
      <c r="BZK236" s="2"/>
      <c r="BZL236" s="2"/>
      <c r="BZM236" s="2"/>
      <c r="BZN236" s="2"/>
      <c r="BZO236" s="2"/>
      <c r="BZP236" s="2"/>
      <c r="BZQ236" s="2"/>
      <c r="BZR236" s="2"/>
      <c r="BZS236" s="2"/>
      <c r="BZT236" s="2"/>
      <c r="BZU236" s="2"/>
      <c r="BZV236" s="2"/>
      <c r="BZW236" s="2"/>
      <c r="BZX236" s="2"/>
      <c r="BZY236" s="2"/>
      <c r="BZZ236" s="2"/>
      <c r="CAA236" s="2"/>
      <c r="CAB236" s="2"/>
      <c r="CAC236" s="2"/>
      <c r="CAD236" s="2"/>
      <c r="CAE236" s="2"/>
      <c r="CAF236" s="2"/>
      <c r="CAG236" s="2"/>
      <c r="CAH236" s="2"/>
      <c r="CAI236" s="2"/>
      <c r="CAJ236" s="2"/>
      <c r="CAK236" s="2"/>
      <c r="CAL236" s="2"/>
      <c r="CAM236" s="2"/>
      <c r="CAN236" s="2"/>
      <c r="CAO236" s="2"/>
      <c r="CAP236" s="2"/>
      <c r="CAQ236" s="2"/>
      <c r="CAR236" s="2"/>
      <c r="CAS236" s="2"/>
      <c r="CAT236" s="2"/>
      <c r="CAU236" s="2"/>
      <c r="CAV236" s="2"/>
      <c r="CAW236" s="2"/>
      <c r="CAX236" s="2"/>
      <c r="CAY236" s="2"/>
      <c r="CAZ236" s="2"/>
      <c r="CBA236" s="2"/>
      <c r="CBB236" s="2"/>
      <c r="CBC236" s="2"/>
      <c r="CBD236" s="2"/>
      <c r="CBE236" s="2"/>
      <c r="CBF236" s="2"/>
      <c r="CBG236" s="2"/>
      <c r="CBH236" s="2"/>
      <c r="CBI236" s="2"/>
      <c r="CBJ236" s="2"/>
      <c r="CBK236" s="2"/>
      <c r="CBL236" s="2"/>
      <c r="CBM236" s="2"/>
      <c r="CBN236" s="2"/>
      <c r="CBO236" s="2"/>
      <c r="CBP236" s="2"/>
      <c r="CBQ236" s="2"/>
      <c r="CBR236" s="2"/>
      <c r="CBS236" s="2"/>
      <c r="CBT236" s="2"/>
      <c r="CBU236" s="2"/>
      <c r="CBV236" s="2"/>
      <c r="CBW236" s="2"/>
      <c r="CBX236" s="2"/>
      <c r="CBY236" s="2"/>
      <c r="CBZ236" s="2"/>
      <c r="CCA236" s="2"/>
      <c r="CCB236" s="2"/>
      <c r="CCC236" s="2"/>
      <c r="CCD236" s="2"/>
      <c r="CCE236" s="2"/>
      <c r="CCF236" s="2"/>
      <c r="CCG236" s="2"/>
      <c r="CCH236" s="2"/>
      <c r="CCI236" s="2"/>
      <c r="CCJ236" s="2"/>
      <c r="CCK236" s="2"/>
      <c r="CCL236" s="2"/>
      <c r="CCM236" s="2"/>
      <c r="CCN236" s="2"/>
      <c r="CCO236" s="2"/>
      <c r="CCP236" s="2"/>
      <c r="CCQ236" s="2"/>
      <c r="CCR236" s="2"/>
      <c r="CCS236" s="2"/>
      <c r="CCT236" s="2"/>
      <c r="CCU236" s="2"/>
      <c r="CCV236" s="2"/>
      <c r="CCW236" s="2"/>
      <c r="CCX236" s="2"/>
      <c r="CCY236" s="2"/>
      <c r="CCZ236" s="2"/>
      <c r="CDA236" s="2"/>
      <c r="CDB236" s="2"/>
      <c r="CDC236" s="2"/>
      <c r="CDD236" s="2"/>
      <c r="CDE236" s="2"/>
      <c r="CDF236" s="2"/>
      <c r="CDG236" s="2"/>
      <c r="CDH236" s="2"/>
      <c r="CDI236" s="2"/>
      <c r="CDJ236" s="2"/>
      <c r="CDK236" s="2"/>
      <c r="CDL236" s="2"/>
      <c r="CDM236" s="2"/>
      <c r="CDN236" s="2"/>
      <c r="CDO236" s="2"/>
      <c r="CDP236" s="2"/>
      <c r="CDQ236" s="2"/>
      <c r="CDR236" s="2"/>
      <c r="CDS236" s="2"/>
      <c r="CDT236" s="2"/>
      <c r="CDU236" s="2"/>
      <c r="CDV236" s="2"/>
      <c r="CDW236" s="2"/>
      <c r="CDX236" s="2"/>
      <c r="CDY236" s="2"/>
      <c r="CDZ236" s="2"/>
      <c r="CEA236" s="2"/>
      <c r="CEB236" s="2"/>
      <c r="CEC236" s="2"/>
      <c r="CED236" s="2"/>
      <c r="CEE236" s="2"/>
      <c r="CEF236" s="2"/>
      <c r="CEG236" s="2"/>
      <c r="CEH236" s="2"/>
      <c r="CEI236" s="2"/>
      <c r="CEJ236" s="2"/>
      <c r="CEK236" s="2"/>
      <c r="CEL236" s="2"/>
      <c r="CEM236" s="2"/>
      <c r="CEN236" s="2"/>
      <c r="CEO236" s="2"/>
      <c r="CEP236" s="2"/>
      <c r="CEQ236" s="2"/>
      <c r="CER236" s="2"/>
      <c r="CES236" s="2"/>
      <c r="CET236" s="2"/>
      <c r="CEU236" s="2"/>
      <c r="CEV236" s="2"/>
      <c r="CEW236" s="2"/>
      <c r="CEX236" s="2"/>
      <c r="CEY236" s="2"/>
      <c r="CEZ236" s="2"/>
      <c r="CFA236" s="2"/>
      <c r="CFB236" s="2"/>
      <c r="CFC236" s="2"/>
      <c r="CFD236" s="2"/>
      <c r="CFE236" s="2"/>
      <c r="CFF236" s="2"/>
      <c r="CFG236" s="2"/>
      <c r="CFH236" s="2"/>
      <c r="CFI236" s="2"/>
      <c r="CFJ236" s="2"/>
      <c r="CFK236" s="2"/>
      <c r="CFL236" s="2"/>
      <c r="CFM236" s="2"/>
      <c r="CFN236" s="2"/>
      <c r="CFO236" s="2"/>
      <c r="CFP236" s="2"/>
      <c r="CFQ236" s="2"/>
      <c r="CFR236" s="2"/>
      <c r="CFS236" s="2"/>
      <c r="CFT236" s="2"/>
      <c r="CFU236" s="2"/>
      <c r="CFV236" s="2"/>
      <c r="CFW236" s="2"/>
      <c r="CFX236" s="2"/>
      <c r="CFY236" s="2"/>
      <c r="CFZ236" s="2"/>
      <c r="CGA236" s="2"/>
      <c r="CGB236" s="2"/>
      <c r="CGC236" s="2"/>
      <c r="CGD236" s="2"/>
      <c r="CGE236" s="2"/>
      <c r="CGF236" s="2"/>
      <c r="CGG236" s="2"/>
      <c r="CGH236" s="2"/>
      <c r="CGI236" s="2"/>
      <c r="CGJ236" s="2"/>
      <c r="CGK236" s="2"/>
      <c r="CGL236" s="2"/>
      <c r="CGM236" s="2"/>
      <c r="CGN236" s="2"/>
      <c r="CGO236" s="2"/>
      <c r="CGP236" s="2"/>
      <c r="CGQ236" s="2"/>
      <c r="CGR236" s="2"/>
      <c r="CGS236" s="2"/>
      <c r="CGT236" s="2"/>
      <c r="CGU236" s="2"/>
      <c r="CGV236" s="2"/>
      <c r="CGW236" s="2"/>
      <c r="CGX236" s="2"/>
      <c r="CGY236" s="2"/>
      <c r="CGZ236" s="2"/>
      <c r="CHA236" s="2"/>
      <c r="CHB236" s="2"/>
      <c r="CHC236" s="2"/>
      <c r="CHD236" s="2"/>
      <c r="CHE236" s="2"/>
      <c r="CHF236" s="2"/>
      <c r="CHG236" s="2"/>
      <c r="CHH236" s="2"/>
      <c r="CHI236" s="2"/>
      <c r="CHJ236" s="2"/>
      <c r="CHK236" s="2"/>
      <c r="CHL236" s="2"/>
      <c r="CHM236" s="2"/>
      <c r="CHN236" s="2"/>
      <c r="CHO236" s="2"/>
      <c r="CHP236" s="2"/>
      <c r="CHQ236" s="2"/>
      <c r="CHR236" s="2"/>
      <c r="CHS236" s="2"/>
      <c r="CHT236" s="2"/>
      <c r="CHU236" s="2"/>
      <c r="CHV236" s="2"/>
      <c r="CHW236" s="2"/>
      <c r="CHX236" s="2"/>
      <c r="CHY236" s="2"/>
      <c r="CHZ236" s="2"/>
      <c r="CIA236" s="2"/>
      <c r="CIB236" s="2"/>
      <c r="CIC236" s="2"/>
      <c r="CID236" s="2"/>
      <c r="CIE236" s="2"/>
      <c r="CIF236" s="2"/>
      <c r="CIG236" s="2"/>
      <c r="CIH236" s="2"/>
      <c r="CII236" s="2"/>
      <c r="CIJ236" s="2"/>
      <c r="CIK236" s="2"/>
      <c r="CIL236" s="2"/>
      <c r="CIM236" s="2"/>
      <c r="CIN236" s="2"/>
      <c r="CIO236" s="2"/>
      <c r="CIP236" s="2"/>
      <c r="CIQ236" s="2"/>
      <c r="CIR236" s="2"/>
      <c r="CIS236" s="2"/>
      <c r="CIT236" s="2"/>
      <c r="CIU236" s="2"/>
      <c r="CIV236" s="2"/>
      <c r="CIW236" s="2"/>
      <c r="CIX236" s="2"/>
      <c r="CIY236" s="2"/>
      <c r="CIZ236" s="2"/>
      <c r="CJA236" s="2"/>
      <c r="CJB236" s="2"/>
      <c r="CJC236" s="2"/>
      <c r="CJD236" s="2"/>
      <c r="CJE236" s="2"/>
      <c r="CJF236" s="2"/>
      <c r="CJG236" s="2"/>
      <c r="CJH236" s="2"/>
      <c r="CJI236" s="2"/>
      <c r="CJJ236" s="2"/>
      <c r="CJK236" s="2"/>
      <c r="CJL236" s="2"/>
      <c r="CJM236" s="2"/>
      <c r="CJN236" s="2"/>
      <c r="CJO236" s="2"/>
      <c r="CJP236" s="2"/>
      <c r="CJQ236" s="2"/>
      <c r="CJR236" s="2"/>
      <c r="CJS236" s="2"/>
      <c r="CJT236" s="2"/>
      <c r="CJU236" s="2"/>
      <c r="CJV236" s="2"/>
      <c r="CJW236" s="2"/>
      <c r="CJX236" s="2"/>
      <c r="CJY236" s="2"/>
      <c r="CJZ236" s="2"/>
      <c r="CKA236" s="2"/>
      <c r="CKB236" s="2"/>
      <c r="CKC236" s="2"/>
      <c r="CKD236" s="2"/>
      <c r="CKE236" s="2"/>
      <c r="CKF236" s="2"/>
      <c r="CKG236" s="2"/>
      <c r="CKH236" s="2"/>
      <c r="CKI236" s="2"/>
      <c r="CKJ236" s="2"/>
      <c r="CKK236" s="2"/>
      <c r="CKL236" s="2"/>
      <c r="CKM236" s="2"/>
      <c r="CKN236" s="2"/>
      <c r="CKO236" s="2"/>
      <c r="CKP236" s="2"/>
      <c r="CKQ236" s="2"/>
      <c r="CKR236" s="2"/>
      <c r="CKS236" s="2"/>
      <c r="CKT236" s="2"/>
      <c r="CKU236" s="2"/>
      <c r="CKV236" s="2"/>
      <c r="CKW236" s="2"/>
      <c r="CKX236" s="2"/>
      <c r="CKY236" s="2"/>
      <c r="CKZ236" s="2"/>
      <c r="CLA236" s="2"/>
      <c r="CLB236" s="2"/>
      <c r="CLC236" s="2"/>
      <c r="CLD236" s="2"/>
      <c r="CLE236" s="2"/>
      <c r="CLF236" s="2"/>
      <c r="CLG236" s="2"/>
      <c r="CLH236" s="2"/>
      <c r="CLI236" s="2"/>
      <c r="CLJ236" s="2"/>
      <c r="CLK236" s="2"/>
      <c r="CLL236" s="2"/>
      <c r="CLM236" s="2"/>
      <c r="CLN236" s="2"/>
      <c r="CLO236" s="2"/>
      <c r="CLP236" s="2"/>
      <c r="CLQ236" s="2"/>
      <c r="CLR236" s="2"/>
      <c r="CLS236" s="2"/>
      <c r="CLT236" s="2"/>
      <c r="CLU236" s="2"/>
      <c r="CLV236" s="2"/>
      <c r="CLW236" s="2"/>
      <c r="CLX236" s="2"/>
      <c r="CLY236" s="2"/>
      <c r="CLZ236" s="2"/>
      <c r="CMA236" s="2"/>
      <c r="CMB236" s="2"/>
      <c r="CMC236" s="2"/>
      <c r="CMD236" s="2"/>
      <c r="CME236" s="2"/>
      <c r="CMF236" s="2"/>
      <c r="CMG236" s="2"/>
      <c r="CMH236" s="2"/>
      <c r="CMI236" s="2"/>
      <c r="CMJ236" s="2"/>
      <c r="CMK236" s="2"/>
      <c r="CML236" s="2"/>
      <c r="CMM236" s="2"/>
      <c r="CMN236" s="2"/>
      <c r="CMO236" s="2"/>
      <c r="CMP236" s="2"/>
      <c r="CMQ236" s="2"/>
      <c r="CMR236" s="2"/>
      <c r="CMS236" s="2"/>
      <c r="CMT236" s="2"/>
      <c r="CMU236" s="2"/>
      <c r="CMV236" s="2"/>
      <c r="CMW236" s="2"/>
      <c r="CMX236" s="2"/>
      <c r="CMY236" s="2"/>
      <c r="CMZ236" s="2"/>
      <c r="CNA236" s="2"/>
      <c r="CNB236" s="2"/>
      <c r="CNC236" s="2"/>
      <c r="CND236" s="2"/>
      <c r="CNE236" s="2"/>
      <c r="CNF236" s="2"/>
      <c r="CNG236" s="2"/>
      <c r="CNH236" s="2"/>
      <c r="CNI236" s="2"/>
      <c r="CNJ236" s="2"/>
      <c r="CNK236" s="2"/>
      <c r="CNL236" s="2"/>
      <c r="CNM236" s="2"/>
      <c r="CNN236" s="2"/>
      <c r="CNO236" s="2"/>
      <c r="CNP236" s="2"/>
      <c r="CNQ236" s="2"/>
      <c r="CNR236" s="2"/>
      <c r="CNS236" s="2"/>
      <c r="CNT236" s="2"/>
      <c r="CNU236" s="2"/>
      <c r="CNV236" s="2"/>
      <c r="CNW236" s="2"/>
      <c r="CNX236" s="2"/>
      <c r="CNY236" s="2"/>
      <c r="CNZ236" s="2"/>
      <c r="COA236" s="2"/>
      <c r="COB236" s="2"/>
      <c r="COC236" s="2"/>
      <c r="COD236" s="2"/>
      <c r="COE236" s="2"/>
      <c r="COF236" s="2"/>
      <c r="COG236" s="2"/>
      <c r="COH236" s="2"/>
      <c r="COI236" s="2"/>
      <c r="COJ236" s="2"/>
      <c r="COK236" s="2"/>
      <c r="COL236" s="2"/>
      <c r="COM236" s="2"/>
      <c r="CON236" s="2"/>
      <c r="COO236" s="2"/>
      <c r="COP236" s="2"/>
      <c r="COQ236" s="2"/>
      <c r="COR236" s="2"/>
      <c r="COS236" s="2"/>
      <c r="COT236" s="2"/>
      <c r="COU236" s="2"/>
      <c r="COV236" s="2"/>
      <c r="COW236" s="2"/>
      <c r="COX236" s="2"/>
      <c r="COY236" s="2"/>
      <c r="COZ236" s="2"/>
      <c r="CPA236" s="2"/>
      <c r="CPB236" s="2"/>
      <c r="CPC236" s="2"/>
      <c r="CPD236" s="2"/>
      <c r="CPE236" s="2"/>
      <c r="CPF236" s="2"/>
      <c r="CPG236" s="2"/>
      <c r="CPH236" s="2"/>
      <c r="CPI236" s="2"/>
      <c r="CPJ236" s="2"/>
      <c r="CPK236" s="2"/>
      <c r="CPL236" s="2"/>
      <c r="CPM236" s="2"/>
      <c r="CPN236" s="2"/>
      <c r="CPO236" s="2"/>
      <c r="CPP236" s="2"/>
      <c r="CPQ236" s="2"/>
      <c r="CPR236" s="2"/>
      <c r="CPS236" s="2"/>
      <c r="CPT236" s="2"/>
      <c r="CPU236" s="2"/>
      <c r="CPV236" s="2"/>
      <c r="CPW236" s="2"/>
      <c r="CPX236" s="2"/>
      <c r="CPY236" s="2"/>
      <c r="CPZ236" s="2"/>
      <c r="CQA236" s="2"/>
      <c r="CQB236" s="2"/>
      <c r="CQC236" s="2"/>
      <c r="CQD236" s="2"/>
      <c r="CQE236" s="2"/>
      <c r="CQF236" s="2"/>
      <c r="CQG236" s="2"/>
      <c r="CQH236" s="2"/>
      <c r="CQI236" s="2"/>
      <c r="CQJ236" s="2"/>
      <c r="CQK236" s="2"/>
      <c r="CQL236" s="2"/>
      <c r="CQM236" s="2"/>
      <c r="CQN236" s="2"/>
      <c r="CQO236" s="2"/>
      <c r="CQP236" s="2"/>
      <c r="CQQ236" s="2"/>
      <c r="CQR236" s="2"/>
      <c r="CQS236" s="2"/>
      <c r="CQT236" s="2"/>
      <c r="CQU236" s="2"/>
      <c r="CQV236" s="2"/>
      <c r="CQW236" s="2"/>
      <c r="CQX236" s="2"/>
      <c r="CQY236" s="2"/>
      <c r="CQZ236" s="2"/>
      <c r="CRA236" s="2"/>
      <c r="CRB236" s="2"/>
      <c r="CRC236" s="2"/>
      <c r="CRD236" s="2"/>
      <c r="CRE236" s="2"/>
      <c r="CRF236" s="2"/>
      <c r="CRG236" s="2"/>
      <c r="CRH236" s="2"/>
      <c r="CRI236" s="2"/>
      <c r="CRJ236" s="2"/>
      <c r="CRK236" s="2"/>
      <c r="CRL236" s="2"/>
      <c r="CRM236" s="2"/>
      <c r="CRN236" s="2"/>
      <c r="CRO236" s="2"/>
      <c r="CRP236" s="2"/>
      <c r="CRQ236" s="2"/>
      <c r="CRR236" s="2"/>
      <c r="CRS236" s="2"/>
      <c r="CRT236" s="2"/>
      <c r="CRU236" s="2"/>
      <c r="CRV236" s="2"/>
      <c r="CRW236" s="2"/>
      <c r="CRX236" s="2"/>
      <c r="CRY236" s="2"/>
      <c r="CRZ236" s="2"/>
      <c r="CSA236" s="2"/>
      <c r="CSB236" s="2"/>
      <c r="CSC236" s="2"/>
      <c r="CSD236" s="2"/>
      <c r="CSE236" s="2"/>
      <c r="CSF236" s="2"/>
      <c r="CSG236" s="2"/>
      <c r="CSH236" s="2"/>
      <c r="CSI236" s="2"/>
      <c r="CSJ236" s="2"/>
      <c r="CSK236" s="2"/>
      <c r="CSL236" s="2"/>
      <c r="CSM236" s="2"/>
      <c r="CSN236" s="2"/>
      <c r="CSO236" s="2"/>
      <c r="CSP236" s="2"/>
      <c r="CSQ236" s="2"/>
      <c r="CSR236" s="2"/>
      <c r="CSS236" s="2"/>
      <c r="CST236" s="2"/>
      <c r="CSU236" s="2"/>
      <c r="CSV236" s="2"/>
      <c r="CSW236" s="2"/>
      <c r="CSX236" s="2"/>
      <c r="CSY236" s="2"/>
      <c r="CSZ236" s="2"/>
      <c r="CTA236" s="2"/>
      <c r="CTB236" s="2"/>
      <c r="CTC236" s="2"/>
      <c r="CTD236" s="2"/>
      <c r="CTE236" s="2"/>
      <c r="CTF236" s="2"/>
      <c r="CTG236" s="2"/>
      <c r="CTH236" s="2"/>
      <c r="CTI236" s="2"/>
      <c r="CTJ236" s="2"/>
      <c r="CTK236" s="2"/>
      <c r="CTL236" s="2"/>
      <c r="CTM236" s="2"/>
      <c r="CTN236" s="2"/>
      <c r="CTO236" s="2"/>
      <c r="CTP236" s="2"/>
      <c r="CTQ236" s="2"/>
      <c r="CTR236" s="2"/>
      <c r="CTS236" s="2"/>
      <c r="CTT236" s="2"/>
      <c r="CTU236" s="2"/>
      <c r="CTV236" s="2"/>
      <c r="CTW236" s="2"/>
      <c r="CTX236" s="2"/>
      <c r="CTY236" s="2"/>
      <c r="CTZ236" s="2"/>
      <c r="CUA236" s="2"/>
      <c r="CUB236" s="2"/>
      <c r="CUC236" s="2"/>
      <c r="CUD236" s="2"/>
      <c r="CUE236" s="2"/>
      <c r="CUF236" s="2"/>
      <c r="CUG236" s="2"/>
      <c r="CUH236" s="2"/>
      <c r="CUI236" s="2"/>
      <c r="CUJ236" s="2"/>
      <c r="CUK236" s="2"/>
      <c r="CUL236" s="2"/>
      <c r="CUM236" s="2"/>
      <c r="CUN236" s="2"/>
      <c r="CUO236" s="2"/>
      <c r="CUP236" s="2"/>
      <c r="CUQ236" s="2"/>
      <c r="CUR236" s="2"/>
      <c r="CUS236" s="2"/>
      <c r="CUT236" s="2"/>
      <c r="CUU236" s="2"/>
      <c r="CUV236" s="2"/>
      <c r="CUW236" s="2"/>
      <c r="CUX236" s="2"/>
      <c r="CUY236" s="2"/>
      <c r="CUZ236" s="2"/>
      <c r="CVA236" s="2"/>
      <c r="CVB236" s="2"/>
      <c r="CVC236" s="2"/>
      <c r="CVD236" s="2"/>
      <c r="CVE236" s="2"/>
      <c r="CVF236" s="2"/>
      <c r="CVG236" s="2"/>
      <c r="CVH236" s="2"/>
      <c r="CVI236" s="2"/>
      <c r="CVJ236" s="2"/>
      <c r="CVK236" s="2"/>
      <c r="CVL236" s="2"/>
      <c r="CVM236" s="2"/>
      <c r="CVN236" s="2"/>
      <c r="CVO236" s="2"/>
      <c r="CVP236" s="2"/>
      <c r="CVQ236" s="2"/>
      <c r="CVR236" s="2"/>
      <c r="CVS236" s="2"/>
      <c r="CVT236" s="2"/>
      <c r="CVU236" s="2"/>
      <c r="CVV236" s="2"/>
      <c r="CVW236" s="2"/>
      <c r="CVX236" s="2"/>
      <c r="CVY236" s="2"/>
      <c r="CVZ236" s="2"/>
      <c r="CWA236" s="2"/>
      <c r="CWB236" s="2"/>
      <c r="CWC236" s="2"/>
      <c r="CWD236" s="2"/>
      <c r="CWE236" s="2"/>
      <c r="CWF236" s="2"/>
      <c r="CWG236" s="2"/>
      <c r="CWH236" s="2"/>
      <c r="CWI236" s="2"/>
      <c r="CWJ236" s="2"/>
      <c r="CWK236" s="2"/>
      <c r="CWL236" s="2"/>
      <c r="CWM236" s="2"/>
      <c r="CWN236" s="2"/>
      <c r="CWO236" s="2"/>
      <c r="CWP236" s="2"/>
      <c r="CWQ236" s="2"/>
      <c r="CWR236" s="2"/>
      <c r="CWS236" s="2"/>
      <c r="CWT236" s="2"/>
      <c r="CWU236" s="2"/>
      <c r="CWV236" s="2"/>
      <c r="CWW236" s="2"/>
      <c r="CWX236" s="2"/>
      <c r="CWY236" s="2"/>
      <c r="CWZ236" s="2"/>
      <c r="CXA236" s="2"/>
      <c r="CXB236" s="2"/>
      <c r="CXC236" s="2"/>
      <c r="CXD236" s="2"/>
      <c r="CXE236" s="2"/>
      <c r="CXF236" s="2"/>
      <c r="CXG236" s="2"/>
      <c r="CXH236" s="2"/>
      <c r="CXI236" s="2"/>
      <c r="CXJ236" s="2"/>
      <c r="CXK236" s="2"/>
      <c r="CXL236" s="2"/>
      <c r="CXM236" s="2"/>
      <c r="CXN236" s="2"/>
      <c r="CXO236" s="2"/>
      <c r="CXP236" s="2"/>
      <c r="CXQ236" s="2"/>
      <c r="CXR236" s="2"/>
      <c r="CXS236" s="2"/>
      <c r="CXT236" s="2"/>
      <c r="CXU236" s="2"/>
      <c r="CXV236" s="2"/>
      <c r="CXW236" s="2"/>
      <c r="CXX236" s="2"/>
      <c r="CXY236" s="2"/>
      <c r="CXZ236" s="2"/>
      <c r="CYA236" s="2"/>
      <c r="CYB236" s="2"/>
      <c r="CYC236" s="2"/>
      <c r="CYD236" s="2"/>
      <c r="CYE236" s="2"/>
      <c r="CYF236" s="2"/>
      <c r="CYG236" s="2"/>
      <c r="CYH236" s="2"/>
      <c r="CYI236" s="2"/>
      <c r="CYJ236" s="2"/>
      <c r="CYK236" s="2"/>
      <c r="CYL236" s="2"/>
      <c r="CYM236" s="2"/>
      <c r="CYN236" s="2"/>
      <c r="CYO236" s="2"/>
      <c r="CYP236" s="2"/>
      <c r="CYQ236" s="2"/>
      <c r="CYR236" s="2"/>
      <c r="CYS236" s="2"/>
      <c r="CYT236" s="2"/>
      <c r="CYU236" s="2"/>
      <c r="CYV236" s="2"/>
      <c r="CYW236" s="2"/>
      <c r="CYX236" s="2"/>
      <c r="CYY236" s="2"/>
      <c r="CYZ236" s="2"/>
      <c r="CZA236" s="2"/>
      <c r="CZB236" s="2"/>
      <c r="CZC236" s="2"/>
      <c r="CZD236" s="2"/>
      <c r="CZE236" s="2"/>
      <c r="CZF236" s="2"/>
      <c r="CZG236" s="2"/>
      <c r="CZH236" s="2"/>
      <c r="CZI236" s="2"/>
      <c r="CZJ236" s="2"/>
      <c r="CZK236" s="2"/>
      <c r="CZL236" s="2"/>
      <c r="CZM236" s="2"/>
      <c r="CZN236" s="2"/>
      <c r="CZO236" s="2"/>
      <c r="CZP236" s="2"/>
      <c r="CZQ236" s="2"/>
      <c r="CZR236" s="2"/>
      <c r="CZS236" s="2"/>
      <c r="CZT236" s="2"/>
      <c r="CZU236" s="2"/>
      <c r="CZV236" s="2"/>
      <c r="CZW236" s="2"/>
      <c r="CZX236" s="2"/>
      <c r="CZY236" s="2"/>
      <c r="CZZ236" s="2"/>
      <c r="DAA236" s="2"/>
      <c r="DAB236" s="2"/>
      <c r="DAC236" s="2"/>
      <c r="DAD236" s="2"/>
      <c r="DAE236" s="2"/>
      <c r="DAF236" s="2"/>
      <c r="DAG236" s="2"/>
      <c r="DAH236" s="2"/>
      <c r="DAI236" s="2"/>
      <c r="DAJ236" s="2"/>
      <c r="DAK236" s="2"/>
      <c r="DAL236" s="2"/>
      <c r="DAM236" s="2"/>
      <c r="DAN236" s="2"/>
      <c r="DAO236" s="2"/>
      <c r="DAP236" s="2"/>
      <c r="DAQ236" s="2"/>
      <c r="DAR236" s="2"/>
      <c r="DAS236" s="2"/>
      <c r="DAT236" s="2"/>
      <c r="DAU236" s="2"/>
      <c r="DAV236" s="2"/>
      <c r="DAW236" s="2"/>
      <c r="DAX236" s="2"/>
      <c r="DAY236" s="2"/>
      <c r="DAZ236" s="2"/>
      <c r="DBA236" s="2"/>
      <c r="DBB236" s="2"/>
      <c r="DBC236" s="2"/>
      <c r="DBD236" s="2"/>
      <c r="DBE236" s="2"/>
      <c r="DBF236" s="2"/>
      <c r="DBG236" s="2"/>
      <c r="DBH236" s="2"/>
      <c r="DBI236" s="2"/>
      <c r="DBJ236" s="2"/>
      <c r="DBK236" s="2"/>
      <c r="DBL236" s="2"/>
      <c r="DBM236" s="2"/>
      <c r="DBN236" s="2"/>
      <c r="DBO236" s="2"/>
      <c r="DBP236" s="2"/>
      <c r="DBQ236" s="2"/>
      <c r="DBR236" s="2"/>
      <c r="DBS236" s="2"/>
      <c r="DBT236" s="2"/>
      <c r="DBU236" s="2"/>
      <c r="DBV236" s="2"/>
      <c r="DBW236" s="2"/>
      <c r="DBX236" s="2"/>
      <c r="DBY236" s="2"/>
      <c r="DBZ236" s="2"/>
      <c r="DCA236" s="2"/>
      <c r="DCB236" s="2"/>
      <c r="DCC236" s="2"/>
      <c r="DCD236" s="2"/>
      <c r="DCE236" s="2"/>
      <c r="DCF236" s="2"/>
      <c r="DCG236" s="2"/>
      <c r="DCH236" s="2"/>
      <c r="DCI236" s="2"/>
      <c r="DCJ236" s="2"/>
      <c r="DCK236" s="2"/>
      <c r="DCL236" s="2"/>
      <c r="DCM236" s="2"/>
      <c r="DCN236" s="2"/>
      <c r="DCO236" s="2"/>
      <c r="DCP236" s="2"/>
      <c r="DCQ236" s="2"/>
      <c r="DCR236" s="2"/>
      <c r="DCS236" s="2"/>
      <c r="DCT236" s="2"/>
      <c r="DCU236" s="2"/>
      <c r="DCV236" s="2"/>
      <c r="DCW236" s="2"/>
      <c r="DCX236" s="2"/>
      <c r="DCY236" s="2"/>
      <c r="DCZ236" s="2"/>
      <c r="DDA236" s="2"/>
      <c r="DDB236" s="2"/>
      <c r="DDC236" s="2"/>
      <c r="DDD236" s="2"/>
      <c r="DDE236" s="2"/>
      <c r="DDF236" s="2"/>
      <c r="DDG236" s="2"/>
      <c r="DDH236" s="2"/>
      <c r="DDI236" s="2"/>
      <c r="DDJ236" s="2"/>
      <c r="DDK236" s="2"/>
      <c r="DDL236" s="2"/>
      <c r="DDM236" s="2"/>
      <c r="DDN236" s="2"/>
      <c r="DDO236" s="2"/>
      <c r="DDP236" s="2"/>
      <c r="DDQ236" s="2"/>
      <c r="DDR236" s="2"/>
      <c r="DDS236" s="2"/>
      <c r="DDT236" s="2"/>
      <c r="DDU236" s="2"/>
      <c r="DDV236" s="2"/>
      <c r="DDW236" s="2"/>
      <c r="DDX236" s="2"/>
      <c r="DDY236" s="2"/>
      <c r="DDZ236" s="2"/>
      <c r="DEA236" s="2"/>
      <c r="DEB236" s="2"/>
      <c r="DEC236" s="2"/>
      <c r="DED236" s="2"/>
      <c r="DEE236" s="2"/>
      <c r="DEF236" s="2"/>
      <c r="DEG236" s="2"/>
      <c r="DEH236" s="2"/>
      <c r="DEI236" s="2"/>
      <c r="DEJ236" s="2"/>
      <c r="DEK236" s="2"/>
      <c r="DEL236" s="2"/>
      <c r="DEM236" s="2"/>
      <c r="DEN236" s="2"/>
      <c r="DEO236" s="2"/>
      <c r="DEP236" s="2"/>
      <c r="DEQ236" s="2"/>
      <c r="DER236" s="2"/>
      <c r="DES236" s="2"/>
      <c r="DET236" s="2"/>
      <c r="DEU236" s="2"/>
      <c r="DEV236" s="2"/>
      <c r="DEW236" s="2"/>
      <c r="DEX236" s="2"/>
      <c r="DEY236" s="2"/>
      <c r="DEZ236" s="2"/>
      <c r="DFA236" s="2"/>
      <c r="DFB236" s="2"/>
      <c r="DFC236" s="2"/>
      <c r="DFD236" s="2"/>
      <c r="DFE236" s="2"/>
      <c r="DFF236" s="2"/>
      <c r="DFG236" s="2"/>
      <c r="DFH236" s="2"/>
      <c r="DFI236" s="2"/>
      <c r="DFJ236" s="2"/>
      <c r="DFK236" s="2"/>
      <c r="DFL236" s="2"/>
      <c r="DFM236" s="2"/>
      <c r="DFN236" s="2"/>
      <c r="DFO236" s="2"/>
      <c r="DFP236" s="2"/>
      <c r="DFQ236" s="2"/>
      <c r="DFR236" s="2"/>
      <c r="DFS236" s="2"/>
      <c r="DFT236" s="2"/>
      <c r="DFU236" s="2"/>
      <c r="DFV236" s="2"/>
      <c r="DFW236" s="2"/>
      <c r="DFX236" s="2"/>
      <c r="DFY236" s="2"/>
      <c r="DFZ236" s="2"/>
      <c r="DGA236" s="2"/>
      <c r="DGB236" s="2"/>
      <c r="DGC236" s="2"/>
      <c r="DGD236" s="2"/>
      <c r="DGE236" s="2"/>
      <c r="DGF236" s="2"/>
      <c r="DGG236" s="2"/>
      <c r="DGH236" s="2"/>
      <c r="DGI236" s="2"/>
      <c r="DGJ236" s="2"/>
      <c r="DGK236" s="2"/>
      <c r="DGL236" s="2"/>
      <c r="DGM236" s="2"/>
      <c r="DGN236" s="2"/>
      <c r="DGO236" s="2"/>
      <c r="DGP236" s="2"/>
      <c r="DGQ236" s="2"/>
      <c r="DGR236" s="2"/>
      <c r="DGS236" s="2"/>
      <c r="DGT236" s="2"/>
      <c r="DGU236" s="2"/>
      <c r="DGV236" s="2"/>
      <c r="DGW236" s="2"/>
      <c r="DGX236" s="2"/>
      <c r="DGY236" s="2"/>
      <c r="DGZ236" s="2"/>
      <c r="DHA236" s="2"/>
      <c r="DHB236" s="2"/>
      <c r="DHC236" s="2"/>
      <c r="DHD236" s="2"/>
      <c r="DHE236" s="2"/>
      <c r="DHF236" s="2"/>
      <c r="DHG236" s="2"/>
      <c r="DHH236" s="2"/>
      <c r="DHI236" s="2"/>
      <c r="DHJ236" s="2"/>
      <c r="DHK236" s="2"/>
      <c r="DHL236" s="2"/>
      <c r="DHM236" s="2"/>
      <c r="DHN236" s="2"/>
      <c r="DHO236" s="2"/>
      <c r="DHP236" s="2"/>
      <c r="DHQ236" s="2"/>
      <c r="DHR236" s="2"/>
      <c r="DHS236" s="2"/>
      <c r="DHT236" s="2"/>
      <c r="DHU236" s="2"/>
      <c r="DHV236" s="2"/>
      <c r="DHW236" s="2"/>
      <c r="DHX236" s="2"/>
      <c r="DHY236" s="2"/>
      <c r="DHZ236" s="2"/>
      <c r="DIA236" s="2"/>
      <c r="DIB236" s="2"/>
      <c r="DIC236" s="2"/>
      <c r="DID236" s="2"/>
      <c r="DIE236" s="2"/>
      <c r="DIF236" s="2"/>
      <c r="DIG236" s="2"/>
      <c r="DIH236" s="2"/>
      <c r="DII236" s="2"/>
      <c r="DIJ236" s="2"/>
      <c r="DIK236" s="2"/>
      <c r="DIL236" s="2"/>
      <c r="DIM236" s="2"/>
      <c r="DIN236" s="2"/>
      <c r="DIO236" s="2"/>
      <c r="DIP236" s="2"/>
      <c r="DIQ236" s="2"/>
      <c r="DIR236" s="2"/>
      <c r="DIS236" s="2"/>
      <c r="DIT236" s="2"/>
      <c r="DIU236" s="2"/>
      <c r="DIV236" s="2"/>
      <c r="DIW236" s="2"/>
      <c r="DIX236" s="2"/>
      <c r="DIY236" s="2"/>
      <c r="DIZ236" s="2"/>
      <c r="DJA236" s="2"/>
      <c r="DJB236" s="2"/>
      <c r="DJC236" s="2"/>
      <c r="DJD236" s="2"/>
      <c r="DJE236" s="2"/>
      <c r="DJF236" s="2"/>
      <c r="DJG236" s="2"/>
      <c r="DJH236" s="2"/>
      <c r="DJI236" s="2"/>
      <c r="DJJ236" s="2"/>
      <c r="DJK236" s="2"/>
      <c r="DJL236" s="2"/>
      <c r="DJM236" s="2"/>
      <c r="DJN236" s="2"/>
      <c r="DJO236" s="2"/>
      <c r="DJP236" s="2"/>
      <c r="DJQ236" s="2"/>
      <c r="DJR236" s="2"/>
      <c r="DJS236" s="2"/>
      <c r="DJT236" s="2"/>
      <c r="DJU236" s="2"/>
      <c r="DJV236" s="2"/>
      <c r="DJW236" s="2"/>
      <c r="DJX236" s="2"/>
      <c r="DJY236" s="2"/>
      <c r="DJZ236" s="2"/>
      <c r="DKA236" s="2"/>
      <c r="DKB236" s="2"/>
      <c r="DKC236" s="2"/>
      <c r="DKD236" s="2"/>
      <c r="DKE236" s="2"/>
      <c r="DKF236" s="2"/>
      <c r="DKG236" s="2"/>
      <c r="DKH236" s="2"/>
      <c r="DKI236" s="2"/>
      <c r="DKJ236" s="2"/>
      <c r="DKK236" s="2"/>
      <c r="DKL236" s="2"/>
      <c r="DKM236" s="2"/>
      <c r="DKN236" s="2"/>
      <c r="DKO236" s="2"/>
      <c r="DKP236" s="2"/>
      <c r="DKQ236" s="2"/>
      <c r="DKR236" s="2"/>
      <c r="DKS236" s="2"/>
      <c r="DKT236" s="2"/>
      <c r="DKU236" s="2"/>
      <c r="DKV236" s="2"/>
      <c r="DKW236" s="2"/>
      <c r="DKX236" s="2"/>
      <c r="DKY236" s="2"/>
      <c r="DKZ236" s="2"/>
      <c r="DLA236" s="2"/>
      <c r="DLB236" s="2"/>
      <c r="DLC236" s="2"/>
      <c r="DLD236" s="2"/>
      <c r="DLE236" s="2"/>
      <c r="DLF236" s="2"/>
      <c r="DLG236" s="2"/>
      <c r="DLH236" s="2"/>
      <c r="DLI236" s="2"/>
      <c r="DLJ236" s="2"/>
      <c r="DLK236" s="2"/>
      <c r="DLL236" s="2"/>
      <c r="DLM236" s="2"/>
      <c r="DLN236" s="2"/>
      <c r="DLO236" s="2"/>
      <c r="DLP236" s="2"/>
      <c r="DLQ236" s="2"/>
      <c r="DLR236" s="2"/>
      <c r="DLS236" s="2"/>
      <c r="DLT236" s="2"/>
      <c r="DLU236" s="2"/>
      <c r="DLV236" s="2"/>
      <c r="DLW236" s="2"/>
      <c r="DLX236" s="2"/>
      <c r="DLY236" s="2"/>
      <c r="DLZ236" s="2"/>
      <c r="DMA236" s="2"/>
      <c r="DMB236" s="2"/>
      <c r="DMC236" s="2"/>
      <c r="DMD236" s="2"/>
      <c r="DME236" s="2"/>
      <c r="DMF236" s="2"/>
      <c r="DMG236" s="2"/>
      <c r="DMH236" s="2"/>
      <c r="DMI236" s="2"/>
      <c r="DMJ236" s="2"/>
      <c r="DMK236" s="2"/>
      <c r="DML236" s="2"/>
      <c r="DMM236" s="2"/>
      <c r="DMN236" s="2"/>
      <c r="DMO236" s="2"/>
      <c r="DMP236" s="2"/>
      <c r="DMQ236" s="2"/>
      <c r="DMR236" s="2"/>
      <c r="DMS236" s="2"/>
      <c r="DMT236" s="2"/>
      <c r="DMU236" s="2"/>
      <c r="DMV236" s="2"/>
      <c r="DMW236" s="2"/>
      <c r="DMX236" s="2"/>
      <c r="DMY236" s="2"/>
      <c r="DMZ236" s="2"/>
      <c r="DNA236" s="2"/>
      <c r="DNB236" s="2"/>
      <c r="DNC236" s="2"/>
      <c r="DND236" s="2"/>
      <c r="DNE236" s="2"/>
      <c r="DNF236" s="2"/>
      <c r="DNG236" s="2"/>
      <c r="DNH236" s="2"/>
      <c r="DNI236" s="2"/>
      <c r="DNJ236" s="2"/>
      <c r="DNK236" s="2"/>
      <c r="DNL236" s="2"/>
      <c r="DNM236" s="2"/>
      <c r="DNN236" s="2"/>
      <c r="DNO236" s="2"/>
      <c r="DNP236" s="2"/>
      <c r="DNQ236" s="2"/>
      <c r="DNR236" s="2"/>
      <c r="DNS236" s="2"/>
      <c r="DNT236" s="2"/>
      <c r="DNU236" s="2"/>
      <c r="DNV236" s="2"/>
      <c r="DNW236" s="2"/>
      <c r="DNX236" s="2"/>
      <c r="DNY236" s="2"/>
      <c r="DNZ236" s="2"/>
      <c r="DOA236" s="2"/>
      <c r="DOB236" s="2"/>
      <c r="DOC236" s="2"/>
      <c r="DOD236" s="2"/>
      <c r="DOE236" s="2"/>
      <c r="DOF236" s="2"/>
      <c r="DOG236" s="2"/>
      <c r="DOH236" s="2"/>
      <c r="DOI236" s="2"/>
      <c r="DOJ236" s="2"/>
      <c r="DOK236" s="2"/>
      <c r="DOL236" s="2"/>
      <c r="DOM236" s="2"/>
      <c r="DON236" s="2"/>
      <c r="DOO236" s="2"/>
      <c r="DOP236" s="2"/>
      <c r="DOQ236" s="2"/>
      <c r="DOR236" s="2"/>
      <c r="DOS236" s="2"/>
      <c r="DOT236" s="2"/>
      <c r="DOU236" s="2"/>
      <c r="DOV236" s="2"/>
      <c r="DOW236" s="2"/>
      <c r="DOX236" s="2"/>
      <c r="DOY236" s="2"/>
      <c r="DOZ236" s="2"/>
      <c r="DPA236" s="2"/>
      <c r="DPB236" s="2"/>
      <c r="DPC236" s="2"/>
      <c r="DPD236" s="2"/>
      <c r="DPE236" s="2"/>
      <c r="DPF236" s="2"/>
      <c r="DPG236" s="2"/>
      <c r="DPH236" s="2"/>
      <c r="DPI236" s="2"/>
      <c r="DPJ236" s="2"/>
      <c r="DPK236" s="2"/>
      <c r="DPL236" s="2"/>
      <c r="DPM236" s="2"/>
      <c r="DPN236" s="2"/>
      <c r="DPO236" s="2"/>
      <c r="DPP236" s="2"/>
      <c r="DPQ236" s="2"/>
      <c r="DPR236" s="2"/>
      <c r="DPS236" s="2"/>
      <c r="DPT236" s="2"/>
      <c r="DPU236" s="2"/>
      <c r="DPV236" s="2"/>
      <c r="DPW236" s="2"/>
      <c r="DPX236" s="2"/>
      <c r="DPY236" s="2"/>
      <c r="DPZ236" s="2"/>
      <c r="DQA236" s="2"/>
      <c r="DQB236" s="2"/>
      <c r="DQC236" s="2"/>
      <c r="DQD236" s="2"/>
      <c r="DQE236" s="2"/>
      <c r="DQF236" s="2"/>
      <c r="DQG236" s="2"/>
      <c r="DQH236" s="2"/>
      <c r="DQI236" s="2"/>
      <c r="DQJ236" s="2"/>
      <c r="DQK236" s="2"/>
      <c r="DQL236" s="2"/>
      <c r="DQM236" s="2"/>
      <c r="DQN236" s="2"/>
      <c r="DQO236" s="2"/>
      <c r="DQP236" s="2"/>
      <c r="DQQ236" s="2"/>
      <c r="DQR236" s="2"/>
      <c r="DQS236" s="2"/>
      <c r="DQT236" s="2"/>
      <c r="DQU236" s="2"/>
      <c r="DQV236" s="2"/>
      <c r="DQW236" s="2"/>
      <c r="DQX236" s="2"/>
      <c r="DQY236" s="2"/>
      <c r="DQZ236" s="2"/>
      <c r="DRA236" s="2"/>
      <c r="DRB236" s="2"/>
      <c r="DRC236" s="2"/>
      <c r="DRD236" s="2"/>
      <c r="DRE236" s="2"/>
      <c r="DRF236" s="2"/>
      <c r="DRG236" s="2"/>
      <c r="DRH236" s="2"/>
      <c r="DRI236" s="2"/>
      <c r="DRJ236" s="2"/>
      <c r="DRK236" s="2"/>
      <c r="DRL236" s="2"/>
      <c r="DRM236" s="2"/>
      <c r="DRN236" s="2"/>
      <c r="DRO236" s="2"/>
      <c r="DRP236" s="2"/>
      <c r="DRQ236" s="2"/>
      <c r="DRR236" s="2"/>
      <c r="DRS236" s="2"/>
      <c r="DRT236" s="2"/>
      <c r="DRU236" s="2"/>
      <c r="DRV236" s="2"/>
      <c r="DRW236" s="2"/>
      <c r="DRX236" s="2"/>
      <c r="DRY236" s="2"/>
      <c r="DRZ236" s="2"/>
      <c r="DSA236" s="2"/>
      <c r="DSB236" s="2"/>
      <c r="DSC236" s="2"/>
      <c r="DSD236" s="2"/>
      <c r="DSE236" s="2"/>
      <c r="DSF236" s="2"/>
      <c r="DSG236" s="2"/>
      <c r="DSH236" s="2"/>
      <c r="DSI236" s="2"/>
      <c r="DSJ236" s="2"/>
      <c r="DSK236" s="2"/>
      <c r="DSL236" s="2"/>
      <c r="DSM236" s="2"/>
      <c r="DSN236" s="2"/>
      <c r="DSO236" s="2"/>
      <c r="DSP236" s="2"/>
      <c r="DSQ236" s="2"/>
      <c r="DSR236" s="2"/>
      <c r="DSS236" s="2"/>
      <c r="DST236" s="2"/>
      <c r="DSU236" s="2"/>
      <c r="DSV236" s="2"/>
      <c r="DSW236" s="2"/>
      <c r="DSX236" s="2"/>
      <c r="DSY236" s="2"/>
      <c r="DSZ236" s="2"/>
      <c r="DTA236" s="2"/>
      <c r="DTB236" s="2"/>
      <c r="DTC236" s="2"/>
      <c r="DTD236" s="2"/>
      <c r="DTE236" s="2"/>
      <c r="DTF236" s="2"/>
      <c r="DTG236" s="2"/>
      <c r="DTH236" s="2"/>
      <c r="DTI236" s="2"/>
      <c r="DTJ236" s="2"/>
      <c r="DTK236" s="2"/>
      <c r="DTL236" s="2"/>
      <c r="DTM236" s="2"/>
      <c r="DTN236" s="2"/>
      <c r="DTO236" s="2"/>
      <c r="DTP236" s="2"/>
      <c r="DTQ236" s="2"/>
      <c r="DTR236" s="2"/>
      <c r="DTS236" s="2"/>
      <c r="DTT236" s="2"/>
      <c r="DTU236" s="2"/>
      <c r="DTV236" s="2"/>
      <c r="DTW236" s="2"/>
      <c r="DTX236" s="2"/>
      <c r="DTY236" s="2"/>
      <c r="DTZ236" s="2"/>
      <c r="DUA236" s="2"/>
      <c r="DUB236" s="2"/>
      <c r="DUC236" s="2"/>
      <c r="DUD236" s="2"/>
      <c r="DUE236" s="2"/>
      <c r="DUF236" s="2"/>
      <c r="DUG236" s="2"/>
      <c r="DUH236" s="2"/>
      <c r="DUI236" s="2"/>
      <c r="DUJ236" s="2"/>
      <c r="DUK236" s="2"/>
      <c r="DUL236" s="2"/>
      <c r="DUM236" s="2"/>
      <c r="DUN236" s="2"/>
      <c r="DUO236" s="2"/>
      <c r="DUP236" s="2"/>
      <c r="DUQ236" s="2"/>
      <c r="DUR236" s="2"/>
      <c r="DUS236" s="2"/>
      <c r="DUT236" s="2"/>
      <c r="DUU236" s="2"/>
      <c r="DUV236" s="2"/>
      <c r="DUW236" s="2"/>
      <c r="DUX236" s="2"/>
      <c r="DUY236" s="2"/>
      <c r="DUZ236" s="2"/>
      <c r="DVA236" s="2"/>
      <c r="DVB236" s="2"/>
      <c r="DVC236" s="2"/>
      <c r="DVD236" s="2"/>
      <c r="DVE236" s="2"/>
      <c r="DVF236" s="2"/>
      <c r="DVG236" s="2"/>
      <c r="DVH236" s="2"/>
      <c r="DVI236" s="2"/>
      <c r="DVJ236" s="2"/>
      <c r="DVK236" s="2"/>
      <c r="DVL236" s="2"/>
      <c r="DVM236" s="2"/>
      <c r="DVN236" s="2"/>
      <c r="DVO236" s="2"/>
      <c r="DVP236" s="2"/>
      <c r="DVQ236" s="2"/>
      <c r="DVR236" s="2"/>
      <c r="DVS236" s="2"/>
      <c r="DVT236" s="2"/>
      <c r="DVU236" s="2"/>
      <c r="DVV236" s="2"/>
      <c r="DVW236" s="2"/>
      <c r="DVX236" s="2"/>
      <c r="DVY236" s="2"/>
      <c r="DVZ236" s="2"/>
      <c r="DWA236" s="2"/>
      <c r="DWB236" s="2"/>
      <c r="DWC236" s="2"/>
      <c r="DWD236" s="2"/>
      <c r="DWE236" s="2"/>
      <c r="DWF236" s="2"/>
      <c r="DWG236" s="2"/>
      <c r="DWH236" s="2"/>
      <c r="DWI236" s="2"/>
      <c r="DWJ236" s="2"/>
      <c r="DWK236" s="2"/>
      <c r="DWL236" s="2"/>
      <c r="DWM236" s="2"/>
      <c r="DWN236" s="2"/>
      <c r="DWO236" s="2"/>
      <c r="DWP236" s="2"/>
      <c r="DWQ236" s="2"/>
      <c r="DWR236" s="2"/>
      <c r="DWS236" s="2"/>
      <c r="DWT236" s="2"/>
      <c r="DWU236" s="2"/>
      <c r="DWV236" s="2"/>
      <c r="DWW236" s="2"/>
      <c r="DWX236" s="2"/>
      <c r="DWY236" s="2"/>
      <c r="DWZ236" s="2"/>
      <c r="DXA236" s="2"/>
      <c r="DXB236" s="2"/>
      <c r="DXC236" s="2"/>
      <c r="DXD236" s="2"/>
      <c r="DXE236" s="2"/>
      <c r="DXF236" s="2"/>
      <c r="DXG236" s="2"/>
      <c r="DXH236" s="2"/>
      <c r="DXI236" s="2"/>
      <c r="DXJ236" s="2"/>
      <c r="DXK236" s="2"/>
      <c r="DXL236" s="2"/>
      <c r="DXM236" s="2"/>
      <c r="DXN236" s="2"/>
      <c r="DXO236" s="2"/>
      <c r="DXP236" s="2"/>
      <c r="DXQ236" s="2"/>
      <c r="DXR236" s="2"/>
      <c r="DXS236" s="2"/>
      <c r="DXT236" s="2"/>
      <c r="DXU236" s="2"/>
      <c r="DXV236" s="2"/>
      <c r="DXW236" s="2"/>
      <c r="DXX236" s="2"/>
      <c r="DXY236" s="2"/>
      <c r="DXZ236" s="2"/>
      <c r="DYA236" s="2"/>
      <c r="DYB236" s="2"/>
      <c r="DYC236" s="2"/>
      <c r="DYD236" s="2"/>
      <c r="DYE236" s="2"/>
      <c r="DYF236" s="2"/>
      <c r="DYG236" s="2"/>
      <c r="DYH236" s="2"/>
      <c r="DYI236" s="2"/>
      <c r="DYJ236" s="2"/>
      <c r="DYK236" s="2"/>
      <c r="DYL236" s="2"/>
      <c r="DYM236" s="2"/>
      <c r="DYN236" s="2"/>
      <c r="DYO236" s="2"/>
      <c r="DYP236" s="2"/>
      <c r="DYQ236" s="2"/>
      <c r="DYR236" s="2"/>
      <c r="DYS236" s="2"/>
      <c r="DYT236" s="2"/>
      <c r="DYU236" s="2"/>
      <c r="DYV236" s="2"/>
      <c r="DYW236" s="2"/>
      <c r="DYX236" s="2"/>
      <c r="DYY236" s="2"/>
      <c r="DYZ236" s="2"/>
      <c r="DZA236" s="2"/>
      <c r="DZB236" s="2"/>
      <c r="DZC236" s="2"/>
      <c r="DZD236" s="2"/>
      <c r="DZE236" s="2"/>
      <c r="DZF236" s="2"/>
      <c r="DZG236" s="2"/>
      <c r="DZH236" s="2"/>
      <c r="DZI236" s="2"/>
      <c r="DZJ236" s="2"/>
      <c r="DZK236" s="2"/>
      <c r="DZL236" s="2"/>
      <c r="DZM236" s="2"/>
      <c r="DZN236" s="2"/>
      <c r="DZO236" s="2"/>
      <c r="DZP236" s="2"/>
      <c r="DZQ236" s="2"/>
      <c r="DZR236" s="2"/>
      <c r="DZS236" s="2"/>
      <c r="DZT236" s="2"/>
      <c r="DZU236" s="2"/>
      <c r="DZV236" s="2"/>
      <c r="DZW236" s="2"/>
      <c r="DZX236" s="2"/>
      <c r="DZY236" s="2"/>
      <c r="DZZ236" s="2"/>
      <c r="EAA236" s="2"/>
      <c r="EAB236" s="2"/>
      <c r="EAC236" s="2"/>
      <c r="EAD236" s="2"/>
      <c r="EAE236" s="2"/>
      <c r="EAF236" s="2"/>
      <c r="EAG236" s="2"/>
      <c r="EAH236" s="2"/>
      <c r="EAI236" s="2"/>
      <c r="EAJ236" s="2"/>
      <c r="EAK236" s="2"/>
      <c r="EAL236" s="2"/>
      <c r="EAM236" s="2"/>
      <c r="EAN236" s="2"/>
      <c r="EAO236" s="2"/>
      <c r="EAP236" s="2"/>
      <c r="EAQ236" s="2"/>
      <c r="EAR236" s="2"/>
      <c r="EAS236" s="2"/>
      <c r="EAT236" s="2"/>
      <c r="EAU236" s="2"/>
      <c r="EAV236" s="2"/>
      <c r="EAW236" s="2"/>
      <c r="EAX236" s="2"/>
      <c r="EAY236" s="2"/>
      <c r="EAZ236" s="2"/>
      <c r="EBA236" s="2"/>
      <c r="EBB236" s="2"/>
      <c r="EBC236" s="2"/>
      <c r="EBD236" s="2"/>
      <c r="EBE236" s="2"/>
      <c r="EBF236" s="2"/>
      <c r="EBG236" s="2"/>
      <c r="EBH236" s="2"/>
      <c r="EBI236" s="2"/>
      <c r="EBJ236" s="2"/>
      <c r="EBK236" s="2"/>
      <c r="EBL236" s="2"/>
      <c r="EBM236" s="2"/>
      <c r="EBN236" s="2"/>
      <c r="EBO236" s="2"/>
      <c r="EBP236" s="2"/>
      <c r="EBQ236" s="2"/>
      <c r="EBR236" s="2"/>
      <c r="EBS236" s="2"/>
      <c r="EBT236" s="2"/>
      <c r="EBU236" s="2"/>
      <c r="EBV236" s="2"/>
      <c r="EBW236" s="2"/>
      <c r="EBX236" s="2"/>
      <c r="EBY236" s="2"/>
      <c r="EBZ236" s="2"/>
      <c r="ECA236" s="2"/>
      <c r="ECB236" s="2"/>
      <c r="ECC236" s="2"/>
      <c r="ECD236" s="2"/>
      <c r="ECE236" s="2"/>
      <c r="ECF236" s="2"/>
      <c r="ECG236" s="2"/>
      <c r="ECH236" s="2"/>
      <c r="ECI236" s="2"/>
      <c r="ECJ236" s="2"/>
      <c r="ECK236" s="2"/>
      <c r="ECL236" s="2"/>
      <c r="ECM236" s="2"/>
      <c r="ECN236" s="2"/>
      <c r="ECO236" s="2"/>
      <c r="ECP236" s="2"/>
      <c r="ECQ236" s="2"/>
      <c r="ECR236" s="2"/>
      <c r="ECS236" s="2"/>
      <c r="ECT236" s="2"/>
      <c r="ECU236" s="2"/>
      <c r="ECV236" s="2"/>
      <c r="ECW236" s="2"/>
      <c r="ECX236" s="2"/>
      <c r="ECY236" s="2"/>
      <c r="ECZ236" s="2"/>
      <c r="EDA236" s="2"/>
      <c r="EDB236" s="2"/>
      <c r="EDC236" s="2"/>
      <c r="EDD236" s="2"/>
      <c r="EDE236" s="2"/>
      <c r="EDF236" s="2"/>
      <c r="EDG236" s="2"/>
      <c r="EDH236" s="2"/>
      <c r="EDI236" s="2"/>
      <c r="EDJ236" s="2"/>
      <c r="EDK236" s="2"/>
      <c r="EDL236" s="2"/>
      <c r="EDM236" s="2"/>
      <c r="EDN236" s="2"/>
      <c r="EDO236" s="2"/>
      <c r="EDP236" s="2"/>
      <c r="EDQ236" s="2"/>
      <c r="EDR236" s="2"/>
      <c r="EDS236" s="2"/>
      <c r="EDT236" s="2"/>
      <c r="EDU236" s="2"/>
      <c r="EDV236" s="2"/>
      <c r="EDW236" s="2"/>
      <c r="EDX236" s="2"/>
      <c r="EDY236" s="2"/>
      <c r="EDZ236" s="2"/>
      <c r="EEA236" s="2"/>
      <c r="EEB236" s="2"/>
      <c r="EEC236" s="2"/>
      <c r="EED236" s="2"/>
      <c r="EEE236" s="2"/>
      <c r="EEF236" s="2"/>
      <c r="EEG236" s="2"/>
      <c r="EEH236" s="2"/>
      <c r="EEI236" s="2"/>
      <c r="EEJ236" s="2"/>
      <c r="EEK236" s="2"/>
      <c r="EEL236" s="2"/>
      <c r="EEM236" s="2"/>
      <c r="EEN236" s="2"/>
      <c r="EEO236" s="2"/>
      <c r="EEP236" s="2"/>
      <c r="EEQ236" s="2"/>
      <c r="EER236" s="2"/>
      <c r="EES236" s="2"/>
      <c r="EET236" s="2"/>
      <c r="EEU236" s="2"/>
      <c r="EEV236" s="2"/>
      <c r="EEW236" s="2"/>
      <c r="EEX236" s="2"/>
      <c r="EEY236" s="2"/>
      <c r="EEZ236" s="2"/>
      <c r="EFA236" s="2"/>
      <c r="EFB236" s="2"/>
      <c r="EFC236" s="2"/>
      <c r="EFD236" s="2"/>
      <c r="EFE236" s="2"/>
      <c r="EFF236" s="2"/>
      <c r="EFG236" s="2"/>
      <c r="EFH236" s="2"/>
      <c r="EFI236" s="2"/>
      <c r="EFJ236" s="2"/>
      <c r="EFK236" s="2"/>
      <c r="EFL236" s="2"/>
      <c r="EFM236" s="2"/>
      <c r="EFN236" s="2"/>
      <c r="EFO236" s="2"/>
      <c r="EFP236" s="2"/>
      <c r="EFQ236" s="2"/>
      <c r="EFR236" s="2"/>
      <c r="EFS236" s="2"/>
      <c r="EFT236" s="2"/>
      <c r="EFU236" s="2"/>
      <c r="EFV236" s="2"/>
      <c r="EFW236" s="2"/>
      <c r="EFX236" s="2"/>
      <c r="EFY236" s="2"/>
      <c r="EFZ236" s="2"/>
      <c r="EGA236" s="2"/>
      <c r="EGB236" s="2"/>
      <c r="EGC236" s="2"/>
      <c r="EGD236" s="2"/>
      <c r="EGE236" s="2"/>
      <c r="EGF236" s="2"/>
      <c r="EGG236" s="2"/>
      <c r="EGH236" s="2"/>
      <c r="EGI236" s="2"/>
      <c r="EGJ236" s="2"/>
      <c r="EGK236" s="2"/>
      <c r="EGL236" s="2"/>
      <c r="EGM236" s="2"/>
      <c r="EGN236" s="2"/>
      <c r="EGO236" s="2"/>
      <c r="EGP236" s="2"/>
      <c r="EGQ236" s="2"/>
      <c r="EGR236" s="2"/>
      <c r="EGS236" s="2"/>
      <c r="EGT236" s="2"/>
      <c r="EGU236" s="2"/>
      <c r="EGV236" s="2"/>
      <c r="EGW236" s="2"/>
      <c r="EGX236" s="2"/>
      <c r="EGY236" s="2"/>
      <c r="EGZ236" s="2"/>
      <c r="EHA236" s="2"/>
      <c r="EHB236" s="2"/>
      <c r="EHC236" s="2"/>
      <c r="EHD236" s="2"/>
      <c r="EHE236" s="2"/>
      <c r="EHF236" s="2"/>
      <c r="EHG236" s="2"/>
      <c r="EHH236" s="2"/>
      <c r="EHI236" s="2"/>
      <c r="EHJ236" s="2"/>
      <c r="EHK236" s="2"/>
      <c r="EHL236" s="2"/>
      <c r="EHM236" s="2"/>
      <c r="EHN236" s="2"/>
      <c r="EHO236" s="2"/>
      <c r="EHP236" s="2"/>
      <c r="EHQ236" s="2"/>
      <c r="EHR236" s="2"/>
      <c r="EHS236" s="2"/>
      <c r="EHT236" s="2"/>
      <c r="EHU236" s="2"/>
      <c r="EHV236" s="2"/>
      <c r="EHW236" s="2"/>
      <c r="EHX236" s="2"/>
      <c r="EHY236" s="2"/>
      <c r="EHZ236" s="2"/>
      <c r="EIA236" s="2"/>
      <c r="EIB236" s="2"/>
      <c r="EIC236" s="2"/>
      <c r="EID236" s="2"/>
      <c r="EIE236" s="2"/>
      <c r="EIF236" s="2"/>
      <c r="EIG236" s="2"/>
      <c r="EIH236" s="2"/>
      <c r="EII236" s="2"/>
      <c r="EIJ236" s="2"/>
      <c r="EIK236" s="2"/>
      <c r="EIL236" s="2"/>
      <c r="EIM236" s="2"/>
      <c r="EIN236" s="2"/>
      <c r="EIO236" s="2"/>
      <c r="EIP236" s="2"/>
      <c r="EIQ236" s="2"/>
      <c r="EIR236" s="2"/>
      <c r="EIS236" s="2"/>
      <c r="EIT236" s="2"/>
      <c r="EIU236" s="2"/>
      <c r="EIV236" s="2"/>
      <c r="EIW236" s="2"/>
      <c r="EIX236" s="2"/>
      <c r="EIY236" s="2"/>
      <c r="EIZ236" s="2"/>
      <c r="EJA236" s="2"/>
      <c r="EJB236" s="2"/>
      <c r="EJC236" s="2"/>
      <c r="EJD236" s="2"/>
      <c r="EJE236" s="2"/>
      <c r="EJF236" s="2"/>
      <c r="EJG236" s="2"/>
      <c r="EJH236" s="2"/>
      <c r="EJI236" s="2"/>
      <c r="EJJ236" s="2"/>
      <c r="EJK236" s="2"/>
      <c r="EJL236" s="2"/>
      <c r="EJM236" s="2"/>
      <c r="EJN236" s="2"/>
      <c r="EJO236" s="2"/>
      <c r="EJP236" s="2"/>
      <c r="EJQ236" s="2"/>
      <c r="EJR236" s="2"/>
      <c r="EJS236" s="2"/>
      <c r="EJT236" s="2"/>
      <c r="EJU236" s="2"/>
      <c r="EJV236" s="2"/>
      <c r="EJW236" s="2"/>
      <c r="EJX236" s="2"/>
      <c r="EJY236" s="2"/>
      <c r="EJZ236" s="2"/>
      <c r="EKA236" s="2"/>
      <c r="EKB236" s="2"/>
      <c r="EKC236" s="2"/>
      <c r="EKD236" s="2"/>
      <c r="EKE236" s="2"/>
      <c r="EKF236" s="2"/>
      <c r="EKG236" s="2"/>
      <c r="EKH236" s="2"/>
      <c r="EKI236" s="2"/>
      <c r="EKJ236" s="2"/>
      <c r="EKK236" s="2"/>
      <c r="EKL236" s="2"/>
      <c r="EKM236" s="2"/>
      <c r="EKN236" s="2"/>
      <c r="EKO236" s="2"/>
      <c r="EKP236" s="2"/>
      <c r="EKQ236" s="2"/>
      <c r="EKR236" s="2"/>
      <c r="EKS236" s="2"/>
      <c r="EKT236" s="2"/>
      <c r="EKU236" s="2"/>
      <c r="EKV236" s="2"/>
      <c r="EKW236" s="2"/>
      <c r="EKX236" s="2"/>
      <c r="EKY236" s="2"/>
      <c r="EKZ236" s="2"/>
      <c r="ELA236" s="2"/>
      <c r="ELB236" s="2"/>
      <c r="ELC236" s="2"/>
      <c r="ELD236" s="2"/>
      <c r="ELE236" s="2"/>
      <c r="ELF236" s="2"/>
      <c r="ELG236" s="2"/>
      <c r="ELH236" s="2"/>
      <c r="ELI236" s="2"/>
      <c r="ELJ236" s="2"/>
      <c r="ELK236" s="2"/>
      <c r="ELL236" s="2"/>
      <c r="ELM236" s="2"/>
      <c r="ELN236" s="2"/>
      <c r="ELO236" s="2"/>
      <c r="ELP236" s="2"/>
      <c r="ELQ236" s="2"/>
      <c r="ELR236" s="2"/>
      <c r="ELS236" s="2"/>
      <c r="ELT236" s="2"/>
      <c r="ELU236" s="2"/>
      <c r="ELV236" s="2"/>
      <c r="ELW236" s="2"/>
      <c r="ELX236" s="2"/>
      <c r="ELY236" s="2"/>
      <c r="ELZ236" s="2"/>
      <c r="EMA236" s="2"/>
      <c r="EMB236" s="2"/>
      <c r="EMC236" s="2"/>
      <c r="EMD236" s="2"/>
      <c r="EME236" s="2"/>
      <c r="EMF236" s="2"/>
      <c r="EMG236" s="2"/>
      <c r="EMH236" s="2"/>
      <c r="EMI236" s="2"/>
      <c r="EMJ236" s="2"/>
      <c r="EMK236" s="2"/>
      <c r="EML236" s="2"/>
      <c r="EMM236" s="2"/>
      <c r="EMN236" s="2"/>
      <c r="EMO236" s="2"/>
      <c r="EMP236" s="2"/>
      <c r="EMQ236" s="2"/>
      <c r="EMR236" s="2"/>
      <c r="EMS236" s="2"/>
      <c r="EMT236" s="2"/>
      <c r="EMU236" s="2"/>
      <c r="EMV236" s="2"/>
      <c r="EMW236" s="2"/>
      <c r="EMX236" s="2"/>
      <c r="EMY236" s="2"/>
      <c r="EMZ236" s="2"/>
      <c r="ENA236" s="2"/>
      <c r="ENB236" s="2"/>
      <c r="ENC236" s="2"/>
      <c r="END236" s="2"/>
      <c r="ENE236" s="2"/>
      <c r="ENF236" s="2"/>
      <c r="ENG236" s="2"/>
      <c r="ENH236" s="2"/>
      <c r="ENI236" s="2"/>
      <c r="ENJ236" s="2"/>
      <c r="ENK236" s="2"/>
      <c r="ENL236" s="2"/>
      <c r="ENM236" s="2"/>
      <c r="ENN236" s="2"/>
      <c r="ENO236" s="2"/>
      <c r="ENP236" s="2"/>
      <c r="ENQ236" s="2"/>
      <c r="ENR236" s="2"/>
      <c r="ENS236" s="2"/>
      <c r="ENT236" s="2"/>
      <c r="ENU236" s="2"/>
      <c r="ENV236" s="2"/>
      <c r="ENW236" s="2"/>
      <c r="ENX236" s="2"/>
      <c r="ENY236" s="2"/>
      <c r="ENZ236" s="2"/>
      <c r="EOA236" s="2"/>
      <c r="EOB236" s="2"/>
      <c r="EOC236" s="2"/>
      <c r="EOD236" s="2"/>
      <c r="EOE236" s="2"/>
      <c r="EOF236" s="2"/>
      <c r="EOG236" s="2"/>
      <c r="EOH236" s="2"/>
      <c r="EOI236" s="2"/>
      <c r="EOJ236" s="2"/>
      <c r="EOK236" s="2"/>
      <c r="EOL236" s="2"/>
      <c r="EOM236" s="2"/>
      <c r="EON236" s="2"/>
      <c r="EOO236" s="2"/>
      <c r="EOP236" s="2"/>
      <c r="EOQ236" s="2"/>
      <c r="EOR236" s="2"/>
      <c r="EOS236" s="2"/>
      <c r="EOT236" s="2"/>
      <c r="EOU236" s="2"/>
      <c r="EOV236" s="2"/>
      <c r="EOW236" s="2"/>
      <c r="EOX236" s="2"/>
      <c r="EOY236" s="2"/>
      <c r="EOZ236" s="2"/>
      <c r="EPA236" s="2"/>
      <c r="EPB236" s="2"/>
      <c r="EPC236" s="2"/>
      <c r="EPD236" s="2"/>
      <c r="EPE236" s="2"/>
      <c r="EPF236" s="2"/>
      <c r="EPG236" s="2"/>
      <c r="EPH236" s="2"/>
      <c r="EPI236" s="2"/>
      <c r="EPJ236" s="2"/>
      <c r="EPK236" s="2"/>
      <c r="EPL236" s="2"/>
      <c r="EPM236" s="2"/>
      <c r="EPN236" s="2"/>
      <c r="EPO236" s="2"/>
      <c r="EPP236" s="2"/>
      <c r="EPQ236" s="2"/>
      <c r="EPR236" s="2"/>
      <c r="EPS236" s="2"/>
      <c r="EPT236" s="2"/>
      <c r="EPU236" s="2"/>
      <c r="EPV236" s="2"/>
      <c r="EPW236" s="2"/>
      <c r="EPX236" s="2"/>
      <c r="EPY236" s="2"/>
      <c r="EPZ236" s="2"/>
      <c r="EQA236" s="2"/>
      <c r="EQB236" s="2"/>
      <c r="EQC236" s="2"/>
      <c r="EQD236" s="2"/>
      <c r="EQE236" s="2"/>
      <c r="EQF236" s="2"/>
      <c r="EQG236" s="2"/>
      <c r="EQH236" s="2"/>
      <c r="EQI236" s="2"/>
      <c r="EQJ236" s="2"/>
      <c r="EQK236" s="2"/>
      <c r="EQL236" s="2"/>
      <c r="EQM236" s="2"/>
      <c r="EQN236" s="2"/>
      <c r="EQO236" s="2"/>
      <c r="EQP236" s="2"/>
      <c r="EQQ236" s="2"/>
      <c r="EQR236" s="2"/>
      <c r="EQS236" s="2"/>
      <c r="EQT236" s="2"/>
      <c r="EQU236" s="2"/>
      <c r="EQV236" s="2"/>
      <c r="EQW236" s="2"/>
      <c r="EQX236" s="2"/>
      <c r="EQY236" s="2"/>
      <c r="EQZ236" s="2"/>
      <c r="ERA236" s="2"/>
      <c r="ERB236" s="2"/>
      <c r="ERC236" s="2"/>
      <c r="ERD236" s="2"/>
      <c r="ERE236" s="2"/>
      <c r="ERF236" s="2"/>
      <c r="ERG236" s="2"/>
      <c r="ERH236" s="2"/>
      <c r="ERI236" s="2"/>
      <c r="ERJ236" s="2"/>
      <c r="ERK236" s="2"/>
      <c r="ERL236" s="2"/>
      <c r="ERM236" s="2"/>
      <c r="ERN236" s="2"/>
      <c r="ERO236" s="2"/>
      <c r="ERP236" s="2"/>
      <c r="ERQ236" s="2"/>
      <c r="ERR236" s="2"/>
      <c r="ERS236" s="2"/>
      <c r="ERT236" s="2"/>
      <c r="ERU236" s="2"/>
      <c r="ERV236" s="2"/>
      <c r="ERW236" s="2"/>
      <c r="ERX236" s="2"/>
      <c r="ERY236" s="2"/>
      <c r="ERZ236" s="2"/>
      <c r="ESA236" s="2"/>
      <c r="ESB236" s="2"/>
      <c r="ESC236" s="2"/>
      <c r="ESD236" s="2"/>
      <c r="ESE236" s="2"/>
      <c r="ESF236" s="2"/>
      <c r="ESG236" s="2"/>
      <c r="ESH236" s="2"/>
      <c r="ESI236" s="2"/>
      <c r="ESJ236" s="2"/>
      <c r="ESK236" s="2"/>
      <c r="ESL236" s="2"/>
      <c r="ESM236" s="2"/>
      <c r="ESN236" s="2"/>
      <c r="ESO236" s="2"/>
      <c r="ESP236" s="2"/>
      <c r="ESQ236" s="2"/>
      <c r="ESR236" s="2"/>
      <c r="ESS236" s="2"/>
      <c r="EST236" s="2"/>
      <c r="ESU236" s="2"/>
      <c r="ESV236" s="2"/>
      <c r="ESW236" s="2"/>
      <c r="ESX236" s="2"/>
      <c r="ESY236" s="2"/>
      <c r="ESZ236" s="2"/>
      <c r="ETA236" s="2"/>
      <c r="ETB236" s="2"/>
      <c r="ETC236" s="2"/>
      <c r="ETD236" s="2"/>
      <c r="ETE236" s="2"/>
      <c r="ETF236" s="2"/>
      <c r="ETG236" s="2"/>
      <c r="ETH236" s="2"/>
      <c r="ETI236" s="2"/>
      <c r="ETJ236" s="2"/>
      <c r="ETK236" s="2"/>
      <c r="ETL236" s="2"/>
      <c r="ETM236" s="2"/>
      <c r="ETN236" s="2"/>
      <c r="ETO236" s="2"/>
      <c r="ETP236" s="2"/>
      <c r="ETQ236" s="2"/>
      <c r="ETR236" s="2"/>
      <c r="ETS236" s="2"/>
      <c r="ETT236" s="2"/>
      <c r="ETU236" s="2"/>
      <c r="ETV236" s="2"/>
      <c r="ETW236" s="2"/>
      <c r="ETX236" s="2"/>
      <c r="ETY236" s="2"/>
      <c r="ETZ236" s="2"/>
      <c r="EUA236" s="2"/>
      <c r="EUB236" s="2"/>
      <c r="EUC236" s="2"/>
      <c r="EUD236" s="2"/>
      <c r="EUE236" s="2"/>
      <c r="EUF236" s="2"/>
      <c r="EUG236" s="2"/>
      <c r="EUH236" s="2"/>
      <c r="EUI236" s="2"/>
      <c r="EUJ236" s="2"/>
      <c r="EUK236" s="2"/>
      <c r="EUL236" s="2"/>
      <c r="EUM236" s="2"/>
      <c r="EUN236" s="2"/>
      <c r="EUO236" s="2"/>
      <c r="EUP236" s="2"/>
      <c r="EUQ236" s="2"/>
      <c r="EUR236" s="2"/>
      <c r="EUS236" s="2"/>
      <c r="EUT236" s="2"/>
      <c r="EUU236" s="2"/>
      <c r="EUV236" s="2"/>
      <c r="EUW236" s="2"/>
      <c r="EUX236" s="2"/>
      <c r="EUY236" s="2"/>
      <c r="EUZ236" s="2"/>
      <c r="EVA236" s="2"/>
      <c r="EVB236" s="2"/>
      <c r="EVC236" s="2"/>
      <c r="EVD236" s="2"/>
      <c r="EVE236" s="2"/>
      <c r="EVF236" s="2"/>
      <c r="EVG236" s="2"/>
      <c r="EVH236" s="2"/>
      <c r="EVI236" s="2"/>
      <c r="EVJ236" s="2"/>
      <c r="EVK236" s="2"/>
      <c r="EVL236" s="2"/>
      <c r="EVM236" s="2"/>
      <c r="EVN236" s="2"/>
      <c r="EVO236" s="2"/>
      <c r="EVP236" s="2"/>
      <c r="EVQ236" s="2"/>
      <c r="EVR236" s="2"/>
      <c r="EVS236" s="2"/>
      <c r="EVT236" s="2"/>
      <c r="EVU236" s="2"/>
      <c r="EVV236" s="2"/>
      <c r="EVW236" s="2"/>
      <c r="EVX236" s="2"/>
      <c r="EVY236" s="2"/>
      <c r="EVZ236" s="2"/>
      <c r="EWA236" s="2"/>
      <c r="EWB236" s="2"/>
      <c r="EWC236" s="2"/>
      <c r="EWD236" s="2"/>
      <c r="EWE236" s="2"/>
      <c r="EWF236" s="2"/>
      <c r="EWG236" s="2"/>
      <c r="EWH236" s="2"/>
      <c r="EWI236" s="2"/>
      <c r="EWJ236" s="2"/>
      <c r="EWK236" s="2"/>
      <c r="EWL236" s="2"/>
      <c r="EWM236" s="2"/>
      <c r="EWN236" s="2"/>
      <c r="EWO236" s="2"/>
      <c r="EWP236" s="2"/>
      <c r="EWQ236" s="2"/>
      <c r="EWR236" s="2"/>
      <c r="EWS236" s="2"/>
      <c r="EWT236" s="2"/>
      <c r="EWU236" s="2"/>
      <c r="EWV236" s="2"/>
      <c r="EWW236" s="2"/>
      <c r="EWX236" s="2"/>
      <c r="EWY236" s="2"/>
      <c r="EWZ236" s="2"/>
      <c r="EXA236" s="2"/>
      <c r="EXB236" s="2"/>
      <c r="EXC236" s="2"/>
      <c r="EXD236" s="2"/>
      <c r="EXE236" s="2"/>
      <c r="EXF236" s="2"/>
      <c r="EXG236" s="2"/>
      <c r="EXH236" s="2"/>
      <c r="EXI236" s="2"/>
      <c r="EXJ236" s="2"/>
      <c r="EXK236" s="2"/>
      <c r="EXL236" s="2"/>
      <c r="EXM236" s="2"/>
      <c r="EXN236" s="2"/>
      <c r="EXO236" s="2"/>
      <c r="EXP236" s="2"/>
      <c r="EXQ236" s="2"/>
      <c r="EXR236" s="2"/>
      <c r="EXS236" s="2"/>
      <c r="EXT236" s="2"/>
      <c r="EXU236" s="2"/>
      <c r="EXV236" s="2"/>
      <c r="EXW236" s="2"/>
      <c r="EXX236" s="2"/>
      <c r="EXY236" s="2"/>
      <c r="EXZ236" s="2"/>
      <c r="EYA236" s="2"/>
      <c r="EYB236" s="2"/>
      <c r="EYC236" s="2"/>
      <c r="EYD236" s="2"/>
      <c r="EYE236" s="2"/>
      <c r="EYF236" s="2"/>
      <c r="EYG236" s="2"/>
      <c r="EYH236" s="2"/>
      <c r="EYI236" s="2"/>
      <c r="EYJ236" s="2"/>
      <c r="EYK236" s="2"/>
      <c r="EYL236" s="2"/>
      <c r="EYM236" s="2"/>
      <c r="EYN236" s="2"/>
      <c r="EYO236" s="2"/>
      <c r="EYP236" s="2"/>
      <c r="EYQ236" s="2"/>
      <c r="EYR236" s="2"/>
      <c r="EYS236" s="2"/>
      <c r="EYT236" s="2"/>
      <c r="EYU236" s="2"/>
      <c r="EYV236" s="2"/>
      <c r="EYW236" s="2"/>
      <c r="EYX236" s="2"/>
      <c r="EYY236" s="2"/>
      <c r="EYZ236" s="2"/>
      <c r="EZA236" s="2"/>
      <c r="EZB236" s="2"/>
      <c r="EZC236" s="2"/>
      <c r="EZD236" s="2"/>
      <c r="EZE236" s="2"/>
      <c r="EZF236" s="2"/>
      <c r="EZG236" s="2"/>
      <c r="EZH236" s="2"/>
      <c r="EZI236" s="2"/>
      <c r="EZJ236" s="2"/>
      <c r="EZK236" s="2"/>
      <c r="EZL236" s="2"/>
      <c r="EZM236" s="2"/>
      <c r="EZN236" s="2"/>
      <c r="EZO236" s="2"/>
      <c r="EZP236" s="2"/>
      <c r="EZQ236" s="2"/>
      <c r="EZR236" s="2"/>
      <c r="EZS236" s="2"/>
      <c r="EZT236" s="2"/>
      <c r="EZU236" s="2"/>
      <c r="EZV236" s="2"/>
      <c r="EZW236" s="2"/>
      <c r="EZX236" s="2"/>
      <c r="EZY236" s="2"/>
      <c r="EZZ236" s="2"/>
      <c r="FAA236" s="2"/>
      <c r="FAB236" s="2"/>
      <c r="FAC236" s="2"/>
      <c r="FAD236" s="2"/>
      <c r="FAE236" s="2"/>
      <c r="FAF236" s="2"/>
      <c r="FAG236" s="2"/>
      <c r="FAH236" s="2"/>
      <c r="FAI236" s="2"/>
      <c r="FAJ236" s="2"/>
      <c r="FAK236" s="2"/>
      <c r="FAL236" s="2"/>
      <c r="FAM236" s="2"/>
      <c r="FAN236" s="2"/>
      <c r="FAO236" s="2"/>
      <c r="FAP236" s="2"/>
      <c r="FAQ236" s="2"/>
      <c r="FAR236" s="2"/>
      <c r="FAS236" s="2"/>
      <c r="FAT236" s="2"/>
      <c r="FAU236" s="2"/>
      <c r="FAV236" s="2"/>
      <c r="FAW236" s="2"/>
      <c r="FAX236" s="2"/>
      <c r="FAY236" s="2"/>
      <c r="FAZ236" s="2"/>
      <c r="FBA236" s="2"/>
      <c r="FBB236" s="2"/>
      <c r="FBC236" s="2"/>
      <c r="FBD236" s="2"/>
      <c r="FBE236" s="2"/>
      <c r="FBF236" s="2"/>
      <c r="FBG236" s="2"/>
      <c r="FBH236" s="2"/>
      <c r="FBI236" s="2"/>
      <c r="FBJ236" s="2"/>
      <c r="FBK236" s="2"/>
      <c r="FBL236" s="2"/>
      <c r="FBM236" s="2"/>
      <c r="FBN236" s="2"/>
      <c r="FBO236" s="2"/>
      <c r="FBP236" s="2"/>
      <c r="FBQ236" s="2"/>
      <c r="FBR236" s="2"/>
      <c r="FBS236" s="2"/>
      <c r="FBT236" s="2"/>
      <c r="FBU236" s="2"/>
      <c r="FBV236" s="2"/>
      <c r="FBW236" s="2"/>
      <c r="FBX236" s="2"/>
      <c r="FBY236" s="2"/>
      <c r="FBZ236" s="2"/>
      <c r="FCA236" s="2"/>
      <c r="FCB236" s="2"/>
      <c r="FCC236" s="2"/>
      <c r="FCD236" s="2"/>
      <c r="FCE236" s="2"/>
      <c r="FCF236" s="2"/>
      <c r="FCG236" s="2"/>
      <c r="FCH236" s="2"/>
      <c r="FCI236" s="2"/>
      <c r="FCJ236" s="2"/>
      <c r="FCK236" s="2"/>
      <c r="FCL236" s="2"/>
      <c r="FCM236" s="2"/>
      <c r="FCN236" s="2"/>
      <c r="FCO236" s="2"/>
      <c r="FCP236" s="2"/>
      <c r="FCQ236" s="2"/>
      <c r="FCR236" s="2"/>
      <c r="FCS236" s="2"/>
      <c r="FCT236" s="2"/>
      <c r="FCU236" s="2"/>
      <c r="FCV236" s="2"/>
      <c r="FCW236" s="2"/>
      <c r="FCX236" s="2"/>
      <c r="FCY236" s="2"/>
      <c r="FCZ236" s="2"/>
      <c r="FDA236" s="2"/>
      <c r="FDB236" s="2"/>
      <c r="FDC236" s="2"/>
      <c r="FDD236" s="2"/>
      <c r="FDE236" s="2"/>
      <c r="FDF236" s="2"/>
      <c r="FDG236" s="2"/>
      <c r="FDH236" s="2"/>
      <c r="FDI236" s="2"/>
      <c r="FDJ236" s="2"/>
      <c r="FDK236" s="2"/>
      <c r="FDL236" s="2"/>
      <c r="FDM236" s="2"/>
      <c r="FDN236" s="2"/>
      <c r="FDO236" s="2"/>
      <c r="FDP236" s="2"/>
      <c r="FDQ236" s="2"/>
      <c r="FDR236" s="2"/>
      <c r="FDS236" s="2"/>
      <c r="FDT236" s="2"/>
      <c r="FDU236" s="2"/>
      <c r="FDV236" s="2"/>
      <c r="FDW236" s="2"/>
      <c r="FDX236" s="2"/>
      <c r="FDY236" s="2"/>
      <c r="FDZ236" s="2"/>
      <c r="FEA236" s="2"/>
      <c r="FEB236" s="2"/>
      <c r="FEC236" s="2"/>
      <c r="FED236" s="2"/>
      <c r="FEE236" s="2"/>
      <c r="FEF236" s="2"/>
      <c r="FEG236" s="2"/>
      <c r="FEH236" s="2"/>
      <c r="FEI236" s="2"/>
      <c r="FEJ236" s="2"/>
      <c r="FEK236" s="2"/>
      <c r="FEL236" s="2"/>
      <c r="FEM236" s="2"/>
      <c r="FEN236" s="2"/>
      <c r="FEO236" s="2"/>
      <c r="FEP236" s="2"/>
      <c r="FEQ236" s="2"/>
      <c r="FER236" s="2"/>
      <c r="FES236" s="2"/>
      <c r="FET236" s="2"/>
      <c r="FEU236" s="2"/>
      <c r="FEV236" s="2"/>
      <c r="FEW236" s="2"/>
      <c r="FEX236" s="2"/>
      <c r="FEY236" s="2"/>
      <c r="FEZ236" s="2"/>
      <c r="FFA236" s="2"/>
      <c r="FFB236" s="2"/>
      <c r="FFC236" s="2"/>
      <c r="FFD236" s="2"/>
      <c r="FFE236" s="2"/>
      <c r="FFF236" s="2"/>
      <c r="FFG236" s="2"/>
      <c r="FFH236" s="2"/>
      <c r="FFI236" s="2"/>
      <c r="FFJ236" s="2"/>
      <c r="FFK236" s="2"/>
      <c r="FFL236" s="2"/>
      <c r="FFM236" s="2"/>
      <c r="FFN236" s="2"/>
      <c r="FFO236" s="2"/>
      <c r="FFP236" s="2"/>
      <c r="FFQ236" s="2"/>
      <c r="FFR236" s="2"/>
      <c r="FFS236" s="2"/>
      <c r="FFT236" s="2"/>
      <c r="FFU236" s="2"/>
      <c r="FFV236" s="2"/>
      <c r="FFW236" s="2"/>
      <c r="FFX236" s="2"/>
      <c r="FFY236" s="2"/>
      <c r="FFZ236" s="2"/>
      <c r="FGA236" s="2"/>
      <c r="FGB236" s="2"/>
      <c r="FGC236" s="2"/>
      <c r="FGD236" s="2"/>
      <c r="FGE236" s="2"/>
      <c r="FGF236" s="2"/>
      <c r="FGG236" s="2"/>
      <c r="FGH236" s="2"/>
      <c r="FGI236" s="2"/>
      <c r="FGJ236" s="2"/>
      <c r="FGK236" s="2"/>
      <c r="FGL236" s="2"/>
      <c r="FGM236" s="2"/>
      <c r="FGN236" s="2"/>
      <c r="FGO236" s="2"/>
      <c r="FGP236" s="2"/>
      <c r="FGQ236" s="2"/>
      <c r="FGR236" s="2"/>
      <c r="FGS236" s="2"/>
      <c r="FGT236" s="2"/>
      <c r="FGU236" s="2"/>
      <c r="FGV236" s="2"/>
      <c r="FGW236" s="2"/>
      <c r="FGX236" s="2"/>
      <c r="FGY236" s="2"/>
      <c r="FGZ236" s="2"/>
      <c r="FHA236" s="2"/>
      <c r="FHB236" s="2"/>
      <c r="FHC236" s="2"/>
      <c r="FHD236" s="2"/>
      <c r="FHE236" s="2"/>
      <c r="FHF236" s="2"/>
      <c r="FHG236" s="2"/>
      <c r="FHH236" s="2"/>
      <c r="FHI236" s="2"/>
      <c r="FHJ236" s="2"/>
      <c r="FHK236" s="2"/>
      <c r="FHL236" s="2"/>
      <c r="FHM236" s="2"/>
      <c r="FHN236" s="2"/>
      <c r="FHO236" s="2"/>
      <c r="FHP236" s="2"/>
      <c r="FHQ236" s="2"/>
      <c r="FHR236" s="2"/>
      <c r="FHS236" s="2"/>
      <c r="FHT236" s="2"/>
      <c r="FHU236" s="2"/>
      <c r="FHV236" s="2"/>
      <c r="FHW236" s="2"/>
      <c r="FHX236" s="2"/>
      <c r="FHY236" s="2"/>
      <c r="FHZ236" s="2"/>
      <c r="FIA236" s="2"/>
      <c r="FIB236" s="2"/>
      <c r="FIC236" s="2"/>
      <c r="FID236" s="2"/>
      <c r="FIE236" s="2"/>
      <c r="FIF236" s="2"/>
      <c r="FIG236" s="2"/>
      <c r="FIH236" s="2"/>
      <c r="FII236" s="2"/>
      <c r="FIJ236" s="2"/>
      <c r="FIK236" s="2"/>
      <c r="FIL236" s="2"/>
      <c r="FIM236" s="2"/>
      <c r="FIN236" s="2"/>
      <c r="FIO236" s="2"/>
      <c r="FIP236" s="2"/>
      <c r="FIQ236" s="2"/>
      <c r="FIR236" s="2"/>
      <c r="FIS236" s="2"/>
      <c r="FIT236" s="2"/>
      <c r="FIU236" s="2"/>
      <c r="FIV236" s="2"/>
      <c r="FIW236" s="2"/>
      <c r="FIX236" s="2"/>
      <c r="FIY236" s="2"/>
      <c r="FIZ236" s="2"/>
      <c r="FJA236" s="2"/>
      <c r="FJB236" s="2"/>
      <c r="FJC236" s="2"/>
      <c r="FJD236" s="2"/>
      <c r="FJE236" s="2"/>
      <c r="FJF236" s="2"/>
      <c r="FJG236" s="2"/>
      <c r="FJH236" s="2"/>
      <c r="FJI236" s="2"/>
      <c r="FJJ236" s="2"/>
      <c r="FJK236" s="2"/>
      <c r="FJL236" s="2"/>
      <c r="FJM236" s="2"/>
      <c r="FJN236" s="2"/>
      <c r="FJO236" s="2"/>
      <c r="FJP236" s="2"/>
      <c r="FJQ236" s="2"/>
      <c r="FJR236" s="2"/>
      <c r="FJS236" s="2"/>
      <c r="FJT236" s="2"/>
      <c r="FJU236" s="2"/>
      <c r="FJV236" s="2"/>
      <c r="FJW236" s="2"/>
      <c r="FJX236" s="2"/>
      <c r="FJY236" s="2"/>
      <c r="FJZ236" s="2"/>
      <c r="FKA236" s="2"/>
      <c r="FKB236" s="2"/>
      <c r="FKC236" s="2"/>
      <c r="FKD236" s="2"/>
      <c r="FKE236" s="2"/>
      <c r="FKF236" s="2"/>
      <c r="FKG236" s="2"/>
      <c r="FKH236" s="2"/>
      <c r="FKI236" s="2"/>
      <c r="FKJ236" s="2"/>
      <c r="FKK236" s="2"/>
      <c r="FKL236" s="2"/>
      <c r="FKM236" s="2"/>
      <c r="FKN236" s="2"/>
      <c r="FKO236" s="2"/>
      <c r="FKP236" s="2"/>
      <c r="FKQ236" s="2"/>
      <c r="FKR236" s="2"/>
      <c r="FKS236" s="2"/>
      <c r="FKT236" s="2"/>
      <c r="FKU236" s="2"/>
      <c r="FKV236" s="2"/>
      <c r="FKW236" s="2"/>
      <c r="FKX236" s="2"/>
      <c r="FKY236" s="2"/>
      <c r="FKZ236" s="2"/>
      <c r="FLA236" s="2"/>
      <c r="FLB236" s="2"/>
      <c r="FLC236" s="2"/>
      <c r="FLD236" s="2"/>
      <c r="FLE236" s="2"/>
      <c r="FLF236" s="2"/>
      <c r="FLG236" s="2"/>
      <c r="FLH236" s="2"/>
      <c r="FLI236" s="2"/>
      <c r="FLJ236" s="2"/>
      <c r="FLK236" s="2"/>
      <c r="FLL236" s="2"/>
      <c r="FLM236" s="2"/>
      <c r="FLN236" s="2"/>
      <c r="FLO236" s="2"/>
      <c r="FLP236" s="2"/>
      <c r="FLQ236" s="2"/>
      <c r="FLR236" s="2"/>
      <c r="FLS236" s="2"/>
      <c r="FLT236" s="2"/>
      <c r="FLU236" s="2"/>
      <c r="FLV236" s="2"/>
      <c r="FLW236" s="2"/>
      <c r="FLX236" s="2"/>
      <c r="FLY236" s="2"/>
      <c r="FLZ236" s="2"/>
      <c r="FMA236" s="2"/>
      <c r="FMB236" s="2"/>
      <c r="FMC236" s="2"/>
      <c r="FMD236" s="2"/>
      <c r="FME236" s="2"/>
      <c r="FMF236" s="2"/>
      <c r="FMG236" s="2"/>
      <c r="FMH236" s="2"/>
      <c r="FMI236" s="2"/>
      <c r="FMJ236" s="2"/>
      <c r="FMK236" s="2"/>
      <c r="FML236" s="2"/>
      <c r="FMM236" s="2"/>
      <c r="FMN236" s="2"/>
      <c r="FMO236" s="2"/>
      <c r="FMP236" s="2"/>
      <c r="FMQ236" s="2"/>
      <c r="FMR236" s="2"/>
      <c r="FMS236" s="2"/>
      <c r="FMT236" s="2"/>
      <c r="FMU236" s="2"/>
      <c r="FMV236" s="2"/>
      <c r="FMW236" s="2"/>
      <c r="FMX236" s="2"/>
      <c r="FMY236" s="2"/>
      <c r="FMZ236" s="2"/>
      <c r="FNA236" s="2"/>
      <c r="FNB236" s="2"/>
      <c r="FNC236" s="2"/>
      <c r="FND236" s="2"/>
      <c r="FNE236" s="2"/>
      <c r="FNF236" s="2"/>
      <c r="FNG236" s="2"/>
      <c r="FNH236" s="2"/>
      <c r="FNI236" s="2"/>
      <c r="FNJ236" s="2"/>
      <c r="FNK236" s="2"/>
      <c r="FNL236" s="2"/>
      <c r="FNM236" s="2"/>
      <c r="FNN236" s="2"/>
      <c r="FNO236" s="2"/>
      <c r="FNP236" s="2"/>
      <c r="FNQ236" s="2"/>
      <c r="FNR236" s="2"/>
      <c r="FNS236" s="2"/>
      <c r="FNT236" s="2"/>
      <c r="FNU236" s="2"/>
      <c r="FNV236" s="2"/>
      <c r="FNW236" s="2"/>
      <c r="FNX236" s="2"/>
      <c r="FNY236" s="2"/>
      <c r="FNZ236" s="2"/>
      <c r="FOA236" s="2"/>
      <c r="FOB236" s="2"/>
      <c r="FOC236" s="2"/>
      <c r="FOD236" s="2"/>
      <c r="FOE236" s="2"/>
      <c r="FOF236" s="2"/>
      <c r="FOG236" s="2"/>
      <c r="FOH236" s="2"/>
      <c r="FOI236" s="2"/>
      <c r="FOJ236" s="2"/>
      <c r="FOK236" s="2"/>
      <c r="FOL236" s="2"/>
      <c r="FOM236" s="2"/>
      <c r="FON236" s="2"/>
      <c r="FOO236" s="2"/>
      <c r="FOP236" s="2"/>
      <c r="FOQ236" s="2"/>
      <c r="FOR236" s="2"/>
      <c r="FOS236" s="2"/>
      <c r="FOT236" s="2"/>
      <c r="FOU236" s="2"/>
      <c r="FOV236" s="2"/>
      <c r="FOW236" s="2"/>
      <c r="FOX236" s="2"/>
      <c r="FOY236" s="2"/>
      <c r="FOZ236" s="2"/>
      <c r="FPA236" s="2"/>
      <c r="FPB236" s="2"/>
      <c r="FPC236" s="2"/>
      <c r="FPD236" s="2"/>
      <c r="FPE236" s="2"/>
      <c r="FPF236" s="2"/>
      <c r="FPG236" s="2"/>
      <c r="FPH236" s="2"/>
      <c r="FPI236" s="2"/>
      <c r="FPJ236" s="2"/>
      <c r="FPK236" s="2"/>
      <c r="FPL236" s="2"/>
      <c r="FPM236" s="2"/>
      <c r="FPN236" s="2"/>
      <c r="FPO236" s="2"/>
      <c r="FPP236" s="2"/>
      <c r="FPQ236" s="2"/>
      <c r="FPR236" s="2"/>
      <c r="FPS236" s="2"/>
      <c r="FPT236" s="2"/>
      <c r="FPU236" s="2"/>
      <c r="FPV236" s="2"/>
      <c r="FPW236" s="2"/>
      <c r="FPX236" s="2"/>
      <c r="FPY236" s="2"/>
      <c r="FPZ236" s="2"/>
      <c r="FQA236" s="2"/>
      <c r="FQB236" s="2"/>
      <c r="FQC236" s="2"/>
      <c r="FQD236" s="2"/>
      <c r="FQE236" s="2"/>
      <c r="FQF236" s="2"/>
      <c r="FQG236" s="2"/>
      <c r="FQH236" s="2"/>
      <c r="FQI236" s="2"/>
      <c r="FQJ236" s="2"/>
      <c r="FQK236" s="2"/>
      <c r="FQL236" s="2"/>
      <c r="FQM236" s="2"/>
      <c r="FQN236" s="2"/>
      <c r="FQO236" s="2"/>
      <c r="FQP236" s="2"/>
      <c r="FQQ236" s="2"/>
      <c r="FQR236" s="2"/>
      <c r="FQS236" s="2"/>
      <c r="FQT236" s="2"/>
      <c r="FQU236" s="2"/>
      <c r="FQV236" s="2"/>
      <c r="FQW236" s="2"/>
      <c r="FQX236" s="2"/>
      <c r="FQY236" s="2"/>
      <c r="FQZ236" s="2"/>
      <c r="FRA236" s="2"/>
      <c r="FRB236" s="2"/>
      <c r="FRC236" s="2"/>
      <c r="FRD236" s="2"/>
      <c r="FRE236" s="2"/>
      <c r="FRF236" s="2"/>
      <c r="FRG236" s="2"/>
      <c r="FRH236" s="2"/>
      <c r="FRI236" s="2"/>
      <c r="FRJ236" s="2"/>
      <c r="FRK236" s="2"/>
      <c r="FRL236" s="2"/>
      <c r="FRM236" s="2"/>
      <c r="FRN236" s="2"/>
      <c r="FRO236" s="2"/>
      <c r="FRP236" s="2"/>
      <c r="FRQ236" s="2"/>
      <c r="FRR236" s="2"/>
      <c r="FRS236" s="2"/>
      <c r="FRT236" s="2"/>
      <c r="FRU236" s="2"/>
      <c r="FRV236" s="2"/>
      <c r="FRW236" s="2"/>
      <c r="FRX236" s="2"/>
      <c r="FRY236" s="2"/>
      <c r="FRZ236" s="2"/>
      <c r="FSA236" s="2"/>
      <c r="FSB236" s="2"/>
      <c r="FSC236" s="2"/>
      <c r="FSD236" s="2"/>
      <c r="FSE236" s="2"/>
      <c r="FSF236" s="2"/>
      <c r="FSG236" s="2"/>
      <c r="FSH236" s="2"/>
      <c r="FSI236" s="2"/>
      <c r="FSJ236" s="2"/>
      <c r="FSK236" s="2"/>
      <c r="FSL236" s="2"/>
      <c r="FSM236" s="2"/>
      <c r="FSN236" s="2"/>
      <c r="FSO236" s="2"/>
      <c r="FSP236" s="2"/>
      <c r="FSQ236" s="2"/>
      <c r="FSR236" s="2"/>
      <c r="FSS236" s="2"/>
      <c r="FST236" s="2"/>
      <c r="FSU236" s="2"/>
      <c r="FSV236" s="2"/>
      <c r="FSW236" s="2"/>
      <c r="FSX236" s="2"/>
      <c r="FSY236" s="2"/>
      <c r="FSZ236" s="2"/>
      <c r="FTA236" s="2"/>
      <c r="FTB236" s="2"/>
      <c r="FTC236" s="2"/>
      <c r="FTD236" s="2"/>
      <c r="FTE236" s="2"/>
      <c r="FTF236" s="2"/>
      <c r="FTG236" s="2"/>
      <c r="FTH236" s="2"/>
      <c r="FTI236" s="2"/>
      <c r="FTJ236" s="2"/>
      <c r="FTK236" s="2"/>
      <c r="FTL236" s="2"/>
      <c r="FTM236" s="2"/>
      <c r="FTN236" s="2"/>
      <c r="FTO236" s="2"/>
      <c r="FTP236" s="2"/>
      <c r="FTQ236" s="2"/>
      <c r="FTR236" s="2"/>
      <c r="FTS236" s="2"/>
      <c r="FTT236" s="2"/>
      <c r="FTU236" s="2"/>
      <c r="FTV236" s="2"/>
      <c r="FTW236" s="2"/>
      <c r="FTX236" s="2"/>
      <c r="FTY236" s="2"/>
      <c r="FTZ236" s="2"/>
      <c r="FUA236" s="2"/>
      <c r="FUB236" s="2"/>
      <c r="FUC236" s="2"/>
      <c r="FUD236" s="2"/>
      <c r="FUE236" s="2"/>
      <c r="FUF236" s="2"/>
      <c r="FUG236" s="2"/>
      <c r="FUH236" s="2"/>
      <c r="FUI236" s="2"/>
      <c r="FUJ236" s="2"/>
      <c r="FUK236" s="2"/>
      <c r="FUL236" s="2"/>
      <c r="FUM236" s="2"/>
      <c r="FUN236" s="2"/>
      <c r="FUO236" s="2"/>
      <c r="FUP236" s="2"/>
      <c r="FUQ236" s="2"/>
      <c r="FUR236" s="2"/>
      <c r="FUS236" s="2"/>
      <c r="FUT236" s="2"/>
      <c r="FUU236" s="2"/>
      <c r="FUV236" s="2"/>
      <c r="FUW236" s="2"/>
      <c r="FUX236" s="2"/>
      <c r="FUY236" s="2"/>
      <c r="FUZ236" s="2"/>
      <c r="FVA236" s="2"/>
      <c r="FVB236" s="2"/>
      <c r="FVC236" s="2"/>
      <c r="FVD236" s="2"/>
      <c r="FVE236" s="2"/>
      <c r="FVF236" s="2"/>
      <c r="FVG236" s="2"/>
      <c r="FVH236" s="2"/>
      <c r="FVI236" s="2"/>
      <c r="FVJ236" s="2"/>
      <c r="FVK236" s="2"/>
      <c r="FVL236" s="2"/>
      <c r="FVM236" s="2"/>
      <c r="FVN236" s="2"/>
      <c r="FVO236" s="2"/>
      <c r="FVP236" s="2"/>
      <c r="FVQ236" s="2"/>
      <c r="FVR236" s="2"/>
      <c r="FVS236" s="2"/>
      <c r="FVT236" s="2"/>
      <c r="FVU236" s="2"/>
      <c r="FVV236" s="2"/>
      <c r="FVW236" s="2"/>
      <c r="FVX236" s="2"/>
      <c r="FVY236" s="2"/>
      <c r="FVZ236" s="2"/>
      <c r="FWA236" s="2"/>
      <c r="FWB236" s="2"/>
      <c r="FWC236" s="2"/>
      <c r="FWD236" s="2"/>
      <c r="FWE236" s="2"/>
      <c r="FWF236" s="2"/>
      <c r="FWG236" s="2"/>
      <c r="FWH236" s="2"/>
      <c r="FWI236" s="2"/>
      <c r="FWJ236" s="2"/>
      <c r="FWK236" s="2"/>
      <c r="FWL236" s="2"/>
      <c r="FWM236" s="2"/>
      <c r="FWN236" s="2"/>
      <c r="FWO236" s="2"/>
      <c r="FWP236" s="2"/>
      <c r="FWQ236" s="2"/>
      <c r="FWR236" s="2"/>
      <c r="FWS236" s="2"/>
      <c r="FWT236" s="2"/>
      <c r="FWU236" s="2"/>
      <c r="FWV236" s="2"/>
      <c r="FWW236" s="2"/>
      <c r="FWX236" s="2"/>
      <c r="FWY236" s="2"/>
      <c r="FWZ236" s="2"/>
      <c r="FXA236" s="2"/>
      <c r="FXB236" s="2"/>
      <c r="FXC236" s="2"/>
      <c r="FXD236" s="2"/>
      <c r="FXE236" s="2"/>
      <c r="FXF236" s="2"/>
      <c r="FXG236" s="2"/>
      <c r="FXH236" s="2"/>
      <c r="FXI236" s="2"/>
      <c r="FXJ236" s="2"/>
      <c r="FXK236" s="2"/>
      <c r="FXL236" s="2"/>
      <c r="FXM236" s="2"/>
      <c r="FXN236" s="2"/>
      <c r="FXO236" s="2"/>
      <c r="FXP236" s="2"/>
      <c r="FXQ236" s="2"/>
      <c r="FXR236" s="2"/>
      <c r="FXS236" s="2"/>
      <c r="FXT236" s="2"/>
      <c r="FXU236" s="2"/>
      <c r="FXV236" s="2"/>
      <c r="FXW236" s="2"/>
      <c r="FXX236" s="2"/>
      <c r="FXY236" s="2"/>
      <c r="FXZ236" s="2"/>
      <c r="FYA236" s="2"/>
      <c r="FYB236" s="2"/>
      <c r="FYC236" s="2"/>
      <c r="FYD236" s="2"/>
      <c r="FYE236" s="2"/>
      <c r="FYF236" s="2"/>
      <c r="FYG236" s="2"/>
      <c r="FYH236" s="2"/>
      <c r="FYI236" s="2"/>
      <c r="FYJ236" s="2"/>
      <c r="FYK236" s="2"/>
      <c r="FYL236" s="2"/>
      <c r="FYM236" s="2"/>
      <c r="FYN236" s="2"/>
      <c r="FYO236" s="2"/>
      <c r="FYP236" s="2"/>
      <c r="FYQ236" s="2"/>
      <c r="FYR236" s="2"/>
      <c r="FYS236" s="2"/>
      <c r="FYT236" s="2"/>
      <c r="FYU236" s="2"/>
      <c r="FYV236" s="2"/>
      <c r="FYW236" s="2"/>
      <c r="FYX236" s="2"/>
      <c r="FYY236" s="2"/>
      <c r="FYZ236" s="2"/>
      <c r="FZA236" s="2"/>
      <c r="FZB236" s="2"/>
      <c r="FZC236" s="2"/>
      <c r="FZD236" s="2"/>
      <c r="FZE236" s="2"/>
      <c r="FZF236" s="2"/>
      <c r="FZG236" s="2"/>
      <c r="FZH236" s="2"/>
      <c r="FZI236" s="2"/>
      <c r="FZJ236" s="2"/>
      <c r="FZK236" s="2"/>
      <c r="FZL236" s="2"/>
      <c r="FZM236" s="2"/>
      <c r="FZN236" s="2"/>
      <c r="FZO236" s="2"/>
      <c r="FZP236" s="2"/>
      <c r="FZQ236" s="2"/>
      <c r="FZR236" s="2"/>
      <c r="FZS236" s="2"/>
      <c r="FZT236" s="2"/>
      <c r="FZU236" s="2"/>
      <c r="FZV236" s="2"/>
      <c r="FZW236" s="2"/>
      <c r="FZX236" s="2"/>
      <c r="FZY236" s="2"/>
      <c r="FZZ236" s="2"/>
      <c r="GAA236" s="2"/>
      <c r="GAB236" s="2"/>
      <c r="GAC236" s="2"/>
      <c r="GAD236" s="2"/>
      <c r="GAE236" s="2"/>
      <c r="GAF236" s="2"/>
      <c r="GAG236" s="2"/>
      <c r="GAH236" s="2"/>
      <c r="GAI236" s="2"/>
      <c r="GAJ236" s="2"/>
      <c r="GAK236" s="2"/>
      <c r="GAL236" s="2"/>
      <c r="GAM236" s="2"/>
      <c r="GAN236" s="2"/>
      <c r="GAO236" s="2"/>
      <c r="GAP236" s="2"/>
      <c r="GAQ236" s="2"/>
      <c r="GAR236" s="2"/>
      <c r="GAS236" s="2"/>
      <c r="GAT236" s="2"/>
      <c r="GAU236" s="2"/>
      <c r="GAV236" s="2"/>
      <c r="GAW236" s="2"/>
      <c r="GAX236" s="2"/>
      <c r="GAY236" s="2"/>
      <c r="GAZ236" s="2"/>
      <c r="GBA236" s="2"/>
      <c r="GBB236" s="2"/>
      <c r="GBC236" s="2"/>
      <c r="GBD236" s="2"/>
      <c r="GBE236" s="2"/>
      <c r="GBF236" s="2"/>
      <c r="GBG236" s="2"/>
      <c r="GBH236" s="2"/>
      <c r="GBI236" s="2"/>
      <c r="GBJ236" s="2"/>
      <c r="GBK236" s="2"/>
      <c r="GBL236" s="2"/>
      <c r="GBM236" s="2"/>
      <c r="GBN236" s="2"/>
      <c r="GBO236" s="2"/>
      <c r="GBP236" s="2"/>
      <c r="GBQ236" s="2"/>
      <c r="GBR236" s="2"/>
      <c r="GBS236" s="2"/>
      <c r="GBT236" s="2"/>
      <c r="GBU236" s="2"/>
      <c r="GBV236" s="2"/>
      <c r="GBW236" s="2"/>
      <c r="GBX236" s="2"/>
      <c r="GBY236" s="2"/>
      <c r="GBZ236" s="2"/>
      <c r="GCA236" s="2"/>
      <c r="GCB236" s="2"/>
      <c r="GCC236" s="2"/>
      <c r="GCD236" s="2"/>
      <c r="GCE236" s="2"/>
      <c r="GCF236" s="2"/>
      <c r="GCG236" s="2"/>
      <c r="GCH236" s="2"/>
      <c r="GCI236" s="2"/>
      <c r="GCJ236" s="2"/>
      <c r="GCK236" s="2"/>
      <c r="GCL236" s="2"/>
      <c r="GCM236" s="2"/>
      <c r="GCN236" s="2"/>
      <c r="GCO236" s="2"/>
      <c r="GCP236" s="2"/>
      <c r="GCQ236" s="2"/>
      <c r="GCR236" s="2"/>
      <c r="GCS236" s="2"/>
      <c r="GCT236" s="2"/>
      <c r="GCU236" s="2"/>
      <c r="GCV236" s="2"/>
      <c r="GCW236" s="2"/>
      <c r="GCX236" s="2"/>
      <c r="GCY236" s="2"/>
      <c r="GCZ236" s="2"/>
      <c r="GDA236" s="2"/>
      <c r="GDB236" s="2"/>
      <c r="GDC236" s="2"/>
      <c r="GDD236" s="2"/>
      <c r="GDE236" s="2"/>
      <c r="GDF236" s="2"/>
      <c r="GDG236" s="2"/>
      <c r="GDH236" s="2"/>
      <c r="GDI236" s="2"/>
      <c r="GDJ236" s="2"/>
      <c r="GDK236" s="2"/>
      <c r="GDL236" s="2"/>
      <c r="GDM236" s="2"/>
      <c r="GDN236" s="2"/>
      <c r="GDO236" s="2"/>
      <c r="GDP236" s="2"/>
      <c r="GDQ236" s="2"/>
      <c r="GDR236" s="2"/>
      <c r="GDS236" s="2"/>
      <c r="GDT236" s="2"/>
      <c r="GDU236" s="2"/>
      <c r="GDV236" s="2"/>
      <c r="GDW236" s="2"/>
      <c r="GDX236" s="2"/>
      <c r="GDY236" s="2"/>
      <c r="GDZ236" s="2"/>
      <c r="GEA236" s="2"/>
      <c r="GEB236" s="2"/>
      <c r="GEC236" s="2"/>
      <c r="GED236" s="2"/>
      <c r="GEE236" s="2"/>
      <c r="GEF236" s="2"/>
      <c r="GEG236" s="2"/>
      <c r="GEH236" s="2"/>
      <c r="GEI236" s="2"/>
      <c r="GEJ236" s="2"/>
      <c r="GEK236" s="2"/>
      <c r="GEL236" s="2"/>
      <c r="GEM236" s="2"/>
      <c r="GEN236" s="2"/>
      <c r="GEO236" s="2"/>
      <c r="GEP236" s="2"/>
      <c r="GEQ236" s="2"/>
      <c r="GER236" s="2"/>
      <c r="GES236" s="2"/>
      <c r="GET236" s="2"/>
      <c r="GEU236" s="2"/>
      <c r="GEV236" s="2"/>
      <c r="GEW236" s="2"/>
      <c r="GEX236" s="2"/>
      <c r="GEY236" s="2"/>
      <c r="GEZ236" s="2"/>
      <c r="GFA236" s="2"/>
      <c r="GFB236" s="2"/>
      <c r="GFC236" s="2"/>
      <c r="GFD236" s="2"/>
      <c r="GFE236" s="2"/>
      <c r="GFF236" s="2"/>
      <c r="GFG236" s="2"/>
      <c r="GFH236" s="2"/>
      <c r="GFI236" s="2"/>
      <c r="GFJ236" s="2"/>
      <c r="GFK236" s="2"/>
      <c r="GFL236" s="2"/>
      <c r="GFM236" s="2"/>
      <c r="GFN236" s="2"/>
      <c r="GFO236" s="2"/>
      <c r="GFP236" s="2"/>
      <c r="GFQ236" s="2"/>
      <c r="GFR236" s="2"/>
      <c r="GFS236" s="2"/>
      <c r="GFT236" s="2"/>
      <c r="GFU236" s="2"/>
      <c r="GFV236" s="2"/>
      <c r="GFW236" s="2"/>
      <c r="GFX236" s="2"/>
      <c r="GFY236" s="2"/>
      <c r="GFZ236" s="2"/>
      <c r="GGA236" s="2"/>
      <c r="GGB236" s="2"/>
      <c r="GGC236" s="2"/>
      <c r="GGD236" s="2"/>
      <c r="GGE236" s="2"/>
      <c r="GGF236" s="2"/>
      <c r="GGG236" s="2"/>
      <c r="GGH236" s="2"/>
      <c r="GGI236" s="2"/>
      <c r="GGJ236" s="2"/>
      <c r="GGK236" s="2"/>
      <c r="GGL236" s="2"/>
      <c r="GGM236" s="2"/>
      <c r="GGN236" s="2"/>
      <c r="GGO236" s="2"/>
      <c r="GGP236" s="2"/>
      <c r="GGQ236" s="2"/>
      <c r="GGR236" s="2"/>
      <c r="GGS236" s="2"/>
      <c r="GGT236" s="2"/>
      <c r="GGU236" s="2"/>
      <c r="GGV236" s="2"/>
      <c r="GGW236" s="2"/>
      <c r="GGX236" s="2"/>
      <c r="GGY236" s="2"/>
      <c r="GGZ236" s="2"/>
      <c r="GHA236" s="2"/>
      <c r="GHB236" s="2"/>
      <c r="GHC236" s="2"/>
      <c r="GHD236" s="2"/>
      <c r="GHE236" s="2"/>
      <c r="GHF236" s="2"/>
      <c r="GHG236" s="2"/>
      <c r="GHH236" s="2"/>
      <c r="GHI236" s="2"/>
      <c r="GHJ236" s="2"/>
      <c r="GHK236" s="2"/>
      <c r="GHL236" s="2"/>
      <c r="GHM236" s="2"/>
      <c r="GHN236" s="2"/>
      <c r="GHO236" s="2"/>
      <c r="GHP236" s="2"/>
      <c r="GHQ236" s="2"/>
      <c r="GHR236" s="2"/>
      <c r="GHS236" s="2"/>
      <c r="GHT236" s="2"/>
      <c r="GHU236" s="2"/>
      <c r="GHV236" s="2"/>
      <c r="GHW236" s="2"/>
      <c r="GHX236" s="2"/>
      <c r="GHY236" s="2"/>
      <c r="GHZ236" s="2"/>
      <c r="GIA236" s="2"/>
      <c r="GIB236" s="2"/>
      <c r="GIC236" s="2"/>
      <c r="GID236" s="2"/>
      <c r="GIE236" s="2"/>
      <c r="GIF236" s="2"/>
      <c r="GIG236" s="2"/>
      <c r="GIH236" s="2"/>
      <c r="GII236" s="2"/>
      <c r="GIJ236" s="2"/>
      <c r="GIK236" s="2"/>
      <c r="GIL236" s="2"/>
      <c r="GIM236" s="2"/>
      <c r="GIN236" s="2"/>
      <c r="GIO236" s="2"/>
      <c r="GIP236" s="2"/>
      <c r="GIQ236" s="2"/>
      <c r="GIR236" s="2"/>
      <c r="GIS236" s="2"/>
      <c r="GIT236" s="2"/>
      <c r="GIU236" s="2"/>
      <c r="GIV236" s="2"/>
      <c r="GIW236" s="2"/>
      <c r="GIX236" s="2"/>
      <c r="GIY236" s="2"/>
      <c r="GIZ236" s="2"/>
      <c r="GJA236" s="2"/>
      <c r="GJB236" s="2"/>
      <c r="GJC236" s="2"/>
      <c r="GJD236" s="2"/>
      <c r="GJE236" s="2"/>
      <c r="GJF236" s="2"/>
      <c r="GJG236" s="2"/>
      <c r="GJH236" s="2"/>
      <c r="GJI236" s="2"/>
      <c r="GJJ236" s="2"/>
      <c r="GJK236" s="2"/>
      <c r="GJL236" s="2"/>
      <c r="GJM236" s="2"/>
      <c r="GJN236" s="2"/>
      <c r="GJO236" s="2"/>
      <c r="GJP236" s="2"/>
      <c r="GJQ236" s="2"/>
      <c r="GJR236" s="2"/>
      <c r="GJS236" s="2"/>
      <c r="GJT236" s="2"/>
      <c r="GJU236" s="2"/>
      <c r="GJV236" s="2"/>
      <c r="GJW236" s="2"/>
      <c r="GJX236" s="2"/>
      <c r="GJY236" s="2"/>
      <c r="GJZ236" s="2"/>
      <c r="GKA236" s="2"/>
      <c r="GKB236" s="2"/>
      <c r="GKC236" s="2"/>
      <c r="GKD236" s="2"/>
      <c r="GKE236" s="2"/>
      <c r="GKF236" s="2"/>
      <c r="GKG236" s="2"/>
      <c r="GKH236" s="2"/>
      <c r="GKI236" s="2"/>
      <c r="GKJ236" s="2"/>
      <c r="GKK236" s="2"/>
      <c r="GKL236" s="2"/>
      <c r="GKM236" s="2"/>
      <c r="GKN236" s="2"/>
      <c r="GKO236" s="2"/>
      <c r="GKP236" s="2"/>
      <c r="GKQ236" s="2"/>
      <c r="GKR236" s="2"/>
      <c r="GKS236" s="2"/>
      <c r="GKT236" s="2"/>
      <c r="GKU236" s="2"/>
      <c r="GKV236" s="2"/>
      <c r="GKW236" s="2"/>
      <c r="GKX236" s="2"/>
      <c r="GKY236" s="2"/>
      <c r="GKZ236" s="2"/>
      <c r="GLA236" s="2"/>
      <c r="GLB236" s="2"/>
      <c r="GLC236" s="2"/>
      <c r="GLD236" s="2"/>
      <c r="GLE236" s="2"/>
      <c r="GLF236" s="2"/>
      <c r="GLG236" s="2"/>
      <c r="GLH236" s="2"/>
      <c r="GLI236" s="2"/>
      <c r="GLJ236" s="2"/>
      <c r="GLK236" s="2"/>
      <c r="GLL236" s="2"/>
      <c r="GLM236" s="2"/>
      <c r="GLN236" s="2"/>
      <c r="GLO236" s="2"/>
      <c r="GLP236" s="2"/>
      <c r="GLQ236" s="2"/>
      <c r="GLR236" s="2"/>
      <c r="GLS236" s="2"/>
      <c r="GLT236" s="2"/>
      <c r="GLU236" s="2"/>
      <c r="GLV236" s="2"/>
      <c r="GLW236" s="2"/>
      <c r="GLX236" s="2"/>
      <c r="GLY236" s="2"/>
      <c r="GLZ236" s="2"/>
      <c r="GMA236" s="2"/>
      <c r="GMB236" s="2"/>
      <c r="GMC236" s="2"/>
      <c r="GMD236" s="2"/>
      <c r="GME236" s="2"/>
      <c r="GMF236" s="2"/>
      <c r="GMG236" s="2"/>
      <c r="GMH236" s="2"/>
      <c r="GMI236" s="2"/>
      <c r="GMJ236" s="2"/>
      <c r="GMK236" s="2"/>
      <c r="GML236" s="2"/>
      <c r="GMM236" s="2"/>
      <c r="GMN236" s="2"/>
      <c r="GMO236" s="2"/>
      <c r="GMP236" s="2"/>
      <c r="GMQ236" s="2"/>
      <c r="GMR236" s="2"/>
      <c r="GMS236" s="2"/>
      <c r="GMT236" s="2"/>
      <c r="GMU236" s="2"/>
      <c r="GMV236" s="2"/>
      <c r="GMW236" s="2"/>
      <c r="GMX236" s="2"/>
      <c r="GMY236" s="2"/>
      <c r="GMZ236" s="2"/>
      <c r="GNA236" s="2"/>
      <c r="GNB236" s="2"/>
      <c r="GNC236" s="2"/>
      <c r="GND236" s="2"/>
      <c r="GNE236" s="2"/>
      <c r="GNF236" s="2"/>
      <c r="GNG236" s="2"/>
      <c r="GNH236" s="2"/>
      <c r="GNI236" s="2"/>
      <c r="GNJ236" s="2"/>
      <c r="GNK236" s="2"/>
      <c r="GNL236" s="2"/>
      <c r="GNM236" s="2"/>
      <c r="GNN236" s="2"/>
      <c r="GNO236" s="2"/>
      <c r="GNP236" s="2"/>
      <c r="GNQ236" s="2"/>
      <c r="GNR236" s="2"/>
      <c r="GNS236" s="2"/>
      <c r="GNT236" s="2"/>
      <c r="GNU236" s="2"/>
      <c r="GNV236" s="2"/>
      <c r="GNW236" s="2"/>
      <c r="GNX236" s="2"/>
      <c r="GNY236" s="2"/>
      <c r="GNZ236" s="2"/>
      <c r="GOA236" s="2"/>
      <c r="GOB236" s="2"/>
      <c r="GOC236" s="2"/>
      <c r="GOD236" s="2"/>
      <c r="GOE236" s="2"/>
      <c r="GOF236" s="2"/>
      <c r="GOG236" s="2"/>
      <c r="GOH236" s="2"/>
      <c r="GOI236" s="2"/>
      <c r="GOJ236" s="2"/>
      <c r="GOK236" s="2"/>
      <c r="GOL236" s="2"/>
      <c r="GOM236" s="2"/>
      <c r="GON236" s="2"/>
      <c r="GOO236" s="2"/>
      <c r="GOP236" s="2"/>
      <c r="GOQ236" s="2"/>
      <c r="GOR236" s="2"/>
      <c r="GOS236" s="2"/>
      <c r="GOT236" s="2"/>
      <c r="GOU236" s="2"/>
      <c r="GOV236" s="2"/>
      <c r="GOW236" s="2"/>
      <c r="GOX236" s="2"/>
      <c r="GOY236" s="2"/>
      <c r="GOZ236" s="2"/>
      <c r="GPA236" s="2"/>
      <c r="GPB236" s="2"/>
      <c r="GPC236" s="2"/>
      <c r="GPD236" s="2"/>
      <c r="GPE236" s="2"/>
      <c r="GPF236" s="2"/>
      <c r="GPG236" s="2"/>
      <c r="GPH236" s="2"/>
      <c r="GPI236" s="2"/>
      <c r="GPJ236" s="2"/>
      <c r="GPK236" s="2"/>
      <c r="GPL236" s="2"/>
      <c r="GPM236" s="2"/>
      <c r="GPN236" s="2"/>
      <c r="GPO236" s="2"/>
      <c r="GPP236" s="2"/>
      <c r="GPQ236" s="2"/>
      <c r="GPR236" s="2"/>
      <c r="GPS236" s="2"/>
      <c r="GPT236" s="2"/>
      <c r="GPU236" s="2"/>
      <c r="GPV236" s="2"/>
      <c r="GPW236" s="2"/>
      <c r="GPX236" s="2"/>
      <c r="GPY236" s="2"/>
      <c r="GPZ236" s="2"/>
      <c r="GQA236" s="2"/>
      <c r="GQB236" s="2"/>
      <c r="GQC236" s="2"/>
      <c r="GQD236" s="2"/>
      <c r="GQE236" s="2"/>
      <c r="GQF236" s="2"/>
      <c r="GQG236" s="2"/>
      <c r="GQH236" s="2"/>
      <c r="GQI236" s="2"/>
      <c r="GQJ236" s="2"/>
      <c r="GQK236" s="2"/>
      <c r="GQL236" s="2"/>
      <c r="GQM236" s="2"/>
      <c r="GQN236" s="2"/>
      <c r="GQO236" s="2"/>
      <c r="GQP236" s="2"/>
      <c r="GQQ236" s="2"/>
      <c r="GQR236" s="2"/>
      <c r="GQS236" s="2"/>
      <c r="GQT236" s="2"/>
      <c r="GQU236" s="2"/>
      <c r="GQV236" s="2"/>
      <c r="GQW236" s="2"/>
      <c r="GQX236" s="2"/>
      <c r="GQY236" s="2"/>
      <c r="GQZ236" s="2"/>
      <c r="GRA236" s="2"/>
      <c r="GRB236" s="2"/>
      <c r="GRC236" s="2"/>
      <c r="GRD236" s="2"/>
      <c r="GRE236" s="2"/>
      <c r="GRF236" s="2"/>
      <c r="GRG236" s="2"/>
      <c r="GRH236" s="2"/>
      <c r="GRI236" s="2"/>
      <c r="GRJ236" s="2"/>
      <c r="GRK236" s="2"/>
      <c r="GRL236" s="2"/>
      <c r="GRM236" s="2"/>
      <c r="GRN236" s="2"/>
      <c r="GRO236" s="2"/>
      <c r="GRP236" s="2"/>
      <c r="GRQ236" s="2"/>
      <c r="GRR236" s="2"/>
      <c r="GRS236" s="2"/>
      <c r="GRT236" s="2"/>
      <c r="GRU236" s="2"/>
      <c r="GRV236" s="2"/>
      <c r="GRW236" s="2"/>
      <c r="GRX236" s="2"/>
      <c r="GRY236" s="2"/>
      <c r="GRZ236" s="2"/>
      <c r="GSA236" s="2"/>
      <c r="GSB236" s="2"/>
      <c r="GSC236" s="2"/>
      <c r="GSD236" s="2"/>
      <c r="GSE236" s="2"/>
      <c r="GSF236" s="2"/>
      <c r="GSG236" s="2"/>
      <c r="GSH236" s="2"/>
      <c r="GSI236" s="2"/>
      <c r="GSJ236" s="2"/>
      <c r="GSK236" s="2"/>
      <c r="GSL236" s="2"/>
      <c r="GSM236" s="2"/>
      <c r="GSN236" s="2"/>
      <c r="GSO236" s="2"/>
      <c r="GSP236" s="2"/>
      <c r="GSQ236" s="2"/>
      <c r="GSR236" s="2"/>
      <c r="GSS236" s="2"/>
      <c r="GST236" s="2"/>
      <c r="GSU236" s="2"/>
      <c r="GSV236" s="2"/>
      <c r="GSW236" s="2"/>
      <c r="GSX236" s="2"/>
      <c r="GSY236" s="2"/>
      <c r="GSZ236" s="2"/>
      <c r="GTA236" s="2"/>
      <c r="GTB236" s="2"/>
      <c r="GTC236" s="2"/>
      <c r="GTD236" s="2"/>
      <c r="GTE236" s="2"/>
      <c r="GTF236" s="2"/>
      <c r="GTG236" s="2"/>
      <c r="GTH236" s="2"/>
      <c r="GTI236" s="2"/>
      <c r="GTJ236" s="2"/>
      <c r="GTK236" s="2"/>
      <c r="GTL236" s="2"/>
      <c r="GTM236" s="2"/>
      <c r="GTN236" s="2"/>
      <c r="GTO236" s="2"/>
      <c r="GTP236" s="2"/>
      <c r="GTQ236" s="2"/>
      <c r="GTR236" s="2"/>
      <c r="GTS236" s="2"/>
      <c r="GTT236" s="2"/>
      <c r="GTU236" s="2"/>
      <c r="GTV236" s="2"/>
      <c r="GTW236" s="2"/>
      <c r="GTX236" s="2"/>
      <c r="GTY236" s="2"/>
      <c r="GTZ236" s="2"/>
      <c r="GUA236" s="2"/>
      <c r="GUB236" s="2"/>
      <c r="GUC236" s="2"/>
      <c r="GUD236" s="2"/>
      <c r="GUE236" s="2"/>
      <c r="GUF236" s="2"/>
      <c r="GUG236" s="2"/>
      <c r="GUH236" s="2"/>
      <c r="GUI236" s="2"/>
      <c r="GUJ236" s="2"/>
      <c r="GUK236" s="2"/>
      <c r="GUL236" s="2"/>
      <c r="GUM236" s="2"/>
      <c r="GUN236" s="2"/>
      <c r="GUO236" s="2"/>
      <c r="GUP236" s="2"/>
      <c r="GUQ236" s="2"/>
      <c r="GUR236" s="2"/>
      <c r="GUS236" s="2"/>
      <c r="GUT236" s="2"/>
      <c r="GUU236" s="2"/>
      <c r="GUV236" s="2"/>
      <c r="GUW236" s="2"/>
      <c r="GUX236" s="2"/>
      <c r="GUY236" s="2"/>
      <c r="GUZ236" s="2"/>
      <c r="GVA236" s="2"/>
      <c r="GVB236" s="2"/>
      <c r="GVC236" s="2"/>
      <c r="GVD236" s="2"/>
      <c r="GVE236" s="2"/>
      <c r="GVF236" s="2"/>
      <c r="GVG236" s="2"/>
      <c r="GVH236" s="2"/>
      <c r="GVI236" s="2"/>
      <c r="GVJ236" s="2"/>
      <c r="GVK236" s="2"/>
      <c r="GVL236" s="2"/>
      <c r="GVM236" s="2"/>
      <c r="GVN236" s="2"/>
      <c r="GVO236" s="2"/>
      <c r="GVP236" s="2"/>
      <c r="GVQ236" s="2"/>
      <c r="GVR236" s="2"/>
      <c r="GVS236" s="2"/>
      <c r="GVT236" s="2"/>
      <c r="GVU236" s="2"/>
      <c r="GVV236" s="2"/>
      <c r="GVW236" s="2"/>
      <c r="GVX236" s="2"/>
      <c r="GVY236" s="2"/>
      <c r="GVZ236" s="2"/>
      <c r="GWA236" s="2"/>
      <c r="GWB236" s="2"/>
      <c r="GWC236" s="2"/>
      <c r="GWD236" s="2"/>
      <c r="GWE236" s="2"/>
      <c r="GWF236" s="2"/>
      <c r="GWG236" s="2"/>
      <c r="GWH236" s="2"/>
      <c r="GWI236" s="2"/>
      <c r="GWJ236" s="2"/>
      <c r="GWK236" s="2"/>
      <c r="GWL236" s="2"/>
      <c r="GWM236" s="2"/>
      <c r="GWN236" s="2"/>
      <c r="GWO236" s="2"/>
      <c r="GWP236" s="2"/>
      <c r="GWQ236" s="2"/>
      <c r="GWR236" s="2"/>
      <c r="GWS236" s="2"/>
      <c r="GWT236" s="2"/>
      <c r="GWU236" s="2"/>
      <c r="GWV236" s="2"/>
      <c r="GWW236" s="2"/>
      <c r="GWX236" s="2"/>
      <c r="GWY236" s="2"/>
      <c r="GWZ236" s="2"/>
      <c r="GXA236" s="2"/>
      <c r="GXB236" s="2"/>
      <c r="GXC236" s="2"/>
      <c r="GXD236" s="2"/>
      <c r="GXE236" s="2"/>
      <c r="GXF236" s="2"/>
      <c r="GXG236" s="2"/>
      <c r="GXH236" s="2"/>
      <c r="GXI236" s="2"/>
      <c r="GXJ236" s="2"/>
      <c r="GXK236" s="2"/>
      <c r="GXL236" s="2"/>
      <c r="GXM236" s="2"/>
      <c r="GXN236" s="2"/>
      <c r="GXO236" s="2"/>
      <c r="GXP236" s="2"/>
      <c r="GXQ236" s="2"/>
      <c r="GXR236" s="2"/>
      <c r="GXS236" s="2"/>
      <c r="GXT236" s="2"/>
      <c r="GXU236" s="2"/>
      <c r="GXV236" s="2"/>
      <c r="GXW236" s="2"/>
      <c r="GXX236" s="2"/>
      <c r="GXY236" s="2"/>
      <c r="GXZ236" s="2"/>
      <c r="GYA236" s="2"/>
      <c r="GYB236" s="2"/>
      <c r="GYC236" s="2"/>
      <c r="GYD236" s="2"/>
      <c r="GYE236" s="2"/>
      <c r="GYF236" s="2"/>
      <c r="GYG236" s="2"/>
      <c r="GYH236" s="2"/>
      <c r="GYI236" s="2"/>
      <c r="GYJ236" s="2"/>
      <c r="GYK236" s="2"/>
      <c r="GYL236" s="2"/>
      <c r="GYM236" s="2"/>
      <c r="GYN236" s="2"/>
      <c r="GYO236" s="2"/>
      <c r="GYP236" s="2"/>
      <c r="GYQ236" s="2"/>
      <c r="GYR236" s="2"/>
      <c r="GYS236" s="2"/>
      <c r="GYT236" s="2"/>
      <c r="GYU236" s="2"/>
      <c r="GYV236" s="2"/>
      <c r="GYW236" s="2"/>
      <c r="GYX236" s="2"/>
      <c r="GYY236" s="2"/>
      <c r="GYZ236" s="2"/>
      <c r="GZA236" s="2"/>
      <c r="GZB236" s="2"/>
      <c r="GZC236" s="2"/>
      <c r="GZD236" s="2"/>
      <c r="GZE236" s="2"/>
      <c r="GZF236" s="2"/>
      <c r="GZG236" s="2"/>
      <c r="GZH236" s="2"/>
      <c r="GZI236" s="2"/>
      <c r="GZJ236" s="2"/>
      <c r="GZK236" s="2"/>
      <c r="GZL236" s="2"/>
      <c r="GZM236" s="2"/>
      <c r="GZN236" s="2"/>
      <c r="GZO236" s="2"/>
      <c r="GZP236" s="2"/>
      <c r="GZQ236" s="2"/>
      <c r="GZR236" s="2"/>
      <c r="GZS236" s="2"/>
      <c r="GZT236" s="2"/>
      <c r="GZU236" s="2"/>
      <c r="GZV236" s="2"/>
      <c r="GZW236" s="2"/>
      <c r="GZX236" s="2"/>
      <c r="GZY236" s="2"/>
      <c r="GZZ236" s="2"/>
      <c r="HAA236" s="2"/>
      <c r="HAB236" s="2"/>
      <c r="HAC236" s="2"/>
      <c r="HAD236" s="2"/>
      <c r="HAE236" s="2"/>
      <c r="HAF236" s="2"/>
      <c r="HAG236" s="2"/>
      <c r="HAH236" s="2"/>
      <c r="HAI236" s="2"/>
      <c r="HAJ236" s="2"/>
      <c r="HAK236" s="2"/>
      <c r="HAL236" s="2"/>
      <c r="HAM236" s="2"/>
      <c r="HAN236" s="2"/>
      <c r="HAO236" s="2"/>
      <c r="HAP236" s="2"/>
      <c r="HAQ236" s="2"/>
      <c r="HAR236" s="2"/>
      <c r="HAS236" s="2"/>
      <c r="HAT236" s="2"/>
      <c r="HAU236" s="2"/>
      <c r="HAV236" s="2"/>
      <c r="HAW236" s="2"/>
      <c r="HAX236" s="2"/>
      <c r="HAY236" s="2"/>
      <c r="HAZ236" s="2"/>
      <c r="HBA236" s="2"/>
      <c r="HBB236" s="2"/>
      <c r="HBC236" s="2"/>
      <c r="HBD236" s="2"/>
      <c r="HBE236" s="2"/>
      <c r="HBF236" s="2"/>
      <c r="HBG236" s="2"/>
      <c r="HBH236" s="2"/>
      <c r="HBI236" s="2"/>
      <c r="HBJ236" s="2"/>
      <c r="HBK236" s="2"/>
      <c r="HBL236" s="2"/>
      <c r="HBM236" s="2"/>
      <c r="HBN236" s="2"/>
      <c r="HBO236" s="2"/>
      <c r="HBP236" s="2"/>
      <c r="HBQ236" s="2"/>
      <c r="HBR236" s="2"/>
      <c r="HBS236" s="2"/>
      <c r="HBT236" s="2"/>
      <c r="HBU236" s="2"/>
      <c r="HBV236" s="2"/>
      <c r="HBW236" s="2"/>
      <c r="HBX236" s="2"/>
      <c r="HBY236" s="2"/>
      <c r="HBZ236" s="2"/>
      <c r="HCA236" s="2"/>
      <c r="HCB236" s="2"/>
      <c r="HCC236" s="2"/>
      <c r="HCD236" s="2"/>
      <c r="HCE236" s="2"/>
      <c r="HCF236" s="2"/>
      <c r="HCG236" s="2"/>
      <c r="HCH236" s="2"/>
      <c r="HCI236" s="2"/>
      <c r="HCJ236" s="2"/>
      <c r="HCK236" s="2"/>
      <c r="HCL236" s="2"/>
      <c r="HCM236" s="2"/>
      <c r="HCN236" s="2"/>
      <c r="HCO236" s="2"/>
      <c r="HCP236" s="2"/>
      <c r="HCQ236" s="2"/>
      <c r="HCR236" s="2"/>
      <c r="HCS236" s="2"/>
      <c r="HCT236" s="2"/>
      <c r="HCU236" s="2"/>
      <c r="HCV236" s="2"/>
      <c r="HCW236" s="2"/>
      <c r="HCX236" s="2"/>
      <c r="HCY236" s="2"/>
      <c r="HCZ236" s="2"/>
      <c r="HDA236" s="2"/>
      <c r="HDB236" s="2"/>
      <c r="HDC236" s="2"/>
      <c r="HDD236" s="2"/>
      <c r="HDE236" s="2"/>
      <c r="HDF236" s="2"/>
      <c r="HDG236" s="2"/>
      <c r="HDH236" s="2"/>
      <c r="HDI236" s="2"/>
      <c r="HDJ236" s="2"/>
      <c r="HDK236" s="2"/>
      <c r="HDL236" s="2"/>
      <c r="HDM236" s="2"/>
      <c r="HDN236" s="2"/>
      <c r="HDO236" s="2"/>
      <c r="HDP236" s="2"/>
      <c r="HDQ236" s="2"/>
      <c r="HDR236" s="2"/>
      <c r="HDS236" s="2"/>
      <c r="HDT236" s="2"/>
      <c r="HDU236" s="2"/>
      <c r="HDV236" s="2"/>
      <c r="HDW236" s="2"/>
      <c r="HDX236" s="2"/>
      <c r="HDY236" s="2"/>
      <c r="HDZ236" s="2"/>
      <c r="HEA236" s="2"/>
      <c r="HEB236" s="2"/>
      <c r="HEC236" s="2"/>
      <c r="HED236" s="2"/>
      <c r="HEE236" s="2"/>
      <c r="HEF236" s="2"/>
      <c r="HEG236" s="2"/>
      <c r="HEH236" s="2"/>
      <c r="HEI236" s="2"/>
      <c r="HEJ236" s="2"/>
      <c r="HEK236" s="2"/>
      <c r="HEL236" s="2"/>
      <c r="HEM236" s="2"/>
      <c r="HEN236" s="2"/>
      <c r="HEO236" s="2"/>
      <c r="HEP236" s="2"/>
      <c r="HEQ236" s="2"/>
      <c r="HER236" s="2"/>
      <c r="HES236" s="2"/>
      <c r="HET236" s="2"/>
      <c r="HEU236" s="2"/>
      <c r="HEV236" s="2"/>
      <c r="HEW236" s="2"/>
      <c r="HEX236" s="2"/>
      <c r="HEY236" s="2"/>
      <c r="HEZ236" s="2"/>
      <c r="HFA236" s="2"/>
      <c r="HFB236" s="2"/>
      <c r="HFC236" s="2"/>
      <c r="HFD236" s="2"/>
      <c r="HFE236" s="2"/>
      <c r="HFF236" s="2"/>
      <c r="HFG236" s="2"/>
      <c r="HFH236" s="2"/>
      <c r="HFI236" s="2"/>
      <c r="HFJ236" s="2"/>
      <c r="HFK236" s="2"/>
      <c r="HFL236" s="2"/>
      <c r="HFM236" s="2"/>
      <c r="HFN236" s="2"/>
      <c r="HFO236" s="2"/>
      <c r="HFP236" s="2"/>
      <c r="HFQ236" s="2"/>
      <c r="HFR236" s="2"/>
      <c r="HFS236" s="2"/>
      <c r="HFT236" s="2"/>
      <c r="HFU236" s="2"/>
      <c r="HFV236" s="2"/>
      <c r="HFW236" s="2"/>
      <c r="HFX236" s="2"/>
      <c r="HFY236" s="2"/>
      <c r="HFZ236" s="2"/>
      <c r="HGA236" s="2"/>
      <c r="HGB236" s="2"/>
      <c r="HGC236" s="2"/>
      <c r="HGD236" s="2"/>
      <c r="HGE236" s="2"/>
      <c r="HGF236" s="2"/>
      <c r="HGG236" s="2"/>
      <c r="HGH236" s="2"/>
      <c r="HGI236" s="2"/>
      <c r="HGJ236" s="2"/>
      <c r="HGK236" s="2"/>
      <c r="HGL236" s="2"/>
      <c r="HGM236" s="2"/>
      <c r="HGN236" s="2"/>
      <c r="HGO236" s="2"/>
      <c r="HGP236" s="2"/>
      <c r="HGQ236" s="2"/>
      <c r="HGR236" s="2"/>
      <c r="HGS236" s="2"/>
      <c r="HGT236" s="2"/>
      <c r="HGU236" s="2"/>
      <c r="HGV236" s="2"/>
      <c r="HGW236" s="2"/>
      <c r="HGX236" s="2"/>
      <c r="HGY236" s="2"/>
      <c r="HGZ236" s="2"/>
      <c r="HHA236" s="2"/>
      <c r="HHB236" s="2"/>
      <c r="HHC236" s="2"/>
      <c r="HHD236" s="2"/>
      <c r="HHE236" s="2"/>
      <c r="HHF236" s="2"/>
      <c r="HHG236" s="2"/>
      <c r="HHH236" s="2"/>
      <c r="HHI236" s="2"/>
      <c r="HHJ236" s="2"/>
      <c r="HHK236" s="2"/>
      <c r="HHL236" s="2"/>
      <c r="HHM236" s="2"/>
      <c r="HHN236" s="2"/>
      <c r="HHO236" s="2"/>
      <c r="HHP236" s="2"/>
      <c r="HHQ236" s="2"/>
      <c r="HHR236" s="2"/>
      <c r="HHS236" s="2"/>
      <c r="HHT236" s="2"/>
      <c r="HHU236" s="2"/>
      <c r="HHV236" s="2"/>
      <c r="HHW236" s="2"/>
      <c r="HHX236" s="2"/>
      <c r="HHY236" s="2"/>
      <c r="HHZ236" s="2"/>
      <c r="HIA236" s="2"/>
      <c r="HIB236" s="2"/>
      <c r="HIC236" s="2"/>
      <c r="HID236" s="2"/>
      <c r="HIE236" s="2"/>
      <c r="HIF236" s="2"/>
      <c r="HIG236" s="2"/>
      <c r="HIH236" s="2"/>
      <c r="HII236" s="2"/>
      <c r="HIJ236" s="2"/>
      <c r="HIK236" s="2"/>
      <c r="HIL236" s="2"/>
      <c r="HIM236" s="2"/>
      <c r="HIN236" s="2"/>
      <c r="HIO236" s="2"/>
      <c r="HIP236" s="2"/>
      <c r="HIQ236" s="2"/>
      <c r="HIR236" s="2"/>
      <c r="HIS236" s="2"/>
      <c r="HIT236" s="2"/>
      <c r="HIU236" s="2"/>
      <c r="HIV236" s="2"/>
      <c r="HIW236" s="2"/>
      <c r="HIX236" s="2"/>
      <c r="HIY236" s="2"/>
      <c r="HIZ236" s="2"/>
      <c r="HJA236" s="2"/>
      <c r="HJB236" s="2"/>
      <c r="HJC236" s="2"/>
      <c r="HJD236" s="2"/>
      <c r="HJE236" s="2"/>
      <c r="HJF236" s="2"/>
      <c r="HJG236" s="2"/>
      <c r="HJH236" s="2"/>
      <c r="HJI236" s="2"/>
      <c r="HJJ236" s="2"/>
      <c r="HJK236" s="2"/>
      <c r="HJL236" s="2"/>
      <c r="HJM236" s="2"/>
      <c r="HJN236" s="2"/>
      <c r="HJO236" s="2"/>
      <c r="HJP236" s="2"/>
      <c r="HJQ236" s="2"/>
      <c r="HJR236" s="2"/>
      <c r="HJS236" s="2"/>
      <c r="HJT236" s="2"/>
      <c r="HJU236" s="2"/>
      <c r="HJV236" s="2"/>
      <c r="HJW236" s="2"/>
      <c r="HJX236" s="2"/>
      <c r="HJY236" s="2"/>
      <c r="HJZ236" s="2"/>
      <c r="HKA236" s="2"/>
      <c r="HKB236" s="2"/>
      <c r="HKC236" s="2"/>
      <c r="HKD236" s="2"/>
      <c r="HKE236" s="2"/>
      <c r="HKF236" s="2"/>
      <c r="HKG236" s="2"/>
      <c r="HKH236" s="2"/>
      <c r="HKI236" s="2"/>
      <c r="HKJ236" s="2"/>
      <c r="HKK236" s="2"/>
      <c r="HKL236" s="2"/>
      <c r="HKM236" s="2"/>
      <c r="HKN236" s="2"/>
      <c r="HKO236" s="2"/>
      <c r="HKP236" s="2"/>
      <c r="HKQ236" s="2"/>
      <c r="HKR236" s="2"/>
      <c r="HKS236" s="2"/>
      <c r="HKT236" s="2"/>
      <c r="HKU236" s="2"/>
      <c r="HKV236" s="2"/>
      <c r="HKW236" s="2"/>
      <c r="HKX236" s="2"/>
      <c r="HKY236" s="2"/>
      <c r="HKZ236" s="2"/>
      <c r="HLA236" s="2"/>
      <c r="HLB236" s="2"/>
      <c r="HLC236" s="2"/>
      <c r="HLD236" s="2"/>
      <c r="HLE236" s="2"/>
      <c r="HLF236" s="2"/>
      <c r="HLG236" s="2"/>
      <c r="HLH236" s="2"/>
      <c r="HLI236" s="2"/>
      <c r="HLJ236" s="2"/>
      <c r="HLK236" s="2"/>
      <c r="HLL236" s="2"/>
      <c r="HLM236" s="2"/>
      <c r="HLN236" s="2"/>
      <c r="HLO236" s="2"/>
      <c r="HLP236" s="2"/>
      <c r="HLQ236" s="2"/>
      <c r="HLR236" s="2"/>
      <c r="HLS236" s="2"/>
      <c r="HLT236" s="2"/>
      <c r="HLU236" s="2"/>
      <c r="HLV236" s="2"/>
      <c r="HLW236" s="2"/>
      <c r="HLX236" s="2"/>
      <c r="HLY236" s="2"/>
      <c r="HLZ236" s="2"/>
      <c r="HMA236" s="2"/>
      <c r="HMB236" s="2"/>
      <c r="HMC236" s="2"/>
      <c r="HMD236" s="2"/>
      <c r="HME236" s="2"/>
      <c r="HMF236" s="2"/>
      <c r="HMG236" s="2"/>
      <c r="HMH236" s="2"/>
      <c r="HMI236" s="2"/>
      <c r="HMJ236" s="2"/>
      <c r="HMK236" s="2"/>
      <c r="HML236" s="2"/>
      <c r="HMM236" s="2"/>
      <c r="HMN236" s="2"/>
      <c r="HMO236" s="2"/>
      <c r="HMP236" s="2"/>
      <c r="HMQ236" s="2"/>
      <c r="HMR236" s="2"/>
      <c r="HMS236" s="2"/>
      <c r="HMT236" s="2"/>
      <c r="HMU236" s="2"/>
      <c r="HMV236" s="2"/>
      <c r="HMW236" s="2"/>
      <c r="HMX236" s="2"/>
      <c r="HMY236" s="2"/>
      <c r="HMZ236" s="2"/>
      <c r="HNA236" s="2"/>
      <c r="HNB236" s="2"/>
      <c r="HNC236" s="2"/>
      <c r="HND236" s="2"/>
      <c r="HNE236" s="2"/>
      <c r="HNF236" s="2"/>
      <c r="HNG236" s="2"/>
      <c r="HNH236" s="2"/>
      <c r="HNI236" s="2"/>
      <c r="HNJ236" s="2"/>
      <c r="HNK236" s="2"/>
      <c r="HNL236" s="2"/>
      <c r="HNM236" s="2"/>
      <c r="HNN236" s="2"/>
      <c r="HNO236" s="2"/>
      <c r="HNP236" s="2"/>
      <c r="HNQ236" s="2"/>
      <c r="HNR236" s="2"/>
      <c r="HNS236" s="2"/>
      <c r="HNT236" s="2"/>
      <c r="HNU236" s="2"/>
      <c r="HNV236" s="2"/>
      <c r="HNW236" s="2"/>
      <c r="HNX236" s="2"/>
      <c r="HNY236" s="2"/>
      <c r="HNZ236" s="2"/>
      <c r="HOA236" s="2"/>
      <c r="HOB236" s="2"/>
      <c r="HOC236" s="2"/>
      <c r="HOD236" s="2"/>
      <c r="HOE236" s="2"/>
      <c r="HOF236" s="2"/>
      <c r="HOG236" s="2"/>
      <c r="HOH236" s="2"/>
      <c r="HOI236" s="2"/>
      <c r="HOJ236" s="2"/>
      <c r="HOK236" s="2"/>
      <c r="HOL236" s="2"/>
      <c r="HOM236" s="2"/>
      <c r="HON236" s="2"/>
      <c r="HOO236" s="2"/>
      <c r="HOP236" s="2"/>
      <c r="HOQ236" s="2"/>
      <c r="HOR236" s="2"/>
      <c r="HOS236" s="2"/>
      <c r="HOT236" s="2"/>
      <c r="HOU236" s="2"/>
      <c r="HOV236" s="2"/>
      <c r="HOW236" s="2"/>
      <c r="HOX236" s="2"/>
      <c r="HOY236" s="2"/>
      <c r="HOZ236" s="2"/>
      <c r="HPA236" s="2"/>
      <c r="HPB236" s="2"/>
      <c r="HPC236" s="2"/>
      <c r="HPD236" s="2"/>
      <c r="HPE236" s="2"/>
      <c r="HPF236" s="2"/>
      <c r="HPG236" s="2"/>
      <c r="HPH236" s="2"/>
      <c r="HPI236" s="2"/>
      <c r="HPJ236" s="2"/>
      <c r="HPK236" s="2"/>
      <c r="HPL236" s="2"/>
      <c r="HPM236" s="2"/>
      <c r="HPN236" s="2"/>
      <c r="HPO236" s="2"/>
      <c r="HPP236" s="2"/>
      <c r="HPQ236" s="2"/>
      <c r="HPR236" s="2"/>
      <c r="HPS236" s="2"/>
      <c r="HPT236" s="2"/>
      <c r="HPU236" s="2"/>
      <c r="HPV236" s="2"/>
      <c r="HPW236" s="2"/>
      <c r="HPX236" s="2"/>
      <c r="HPY236" s="2"/>
      <c r="HPZ236" s="2"/>
      <c r="HQA236" s="2"/>
      <c r="HQB236" s="2"/>
      <c r="HQC236" s="2"/>
      <c r="HQD236" s="2"/>
      <c r="HQE236" s="2"/>
      <c r="HQF236" s="2"/>
      <c r="HQG236" s="2"/>
      <c r="HQH236" s="2"/>
      <c r="HQI236" s="2"/>
      <c r="HQJ236" s="2"/>
      <c r="HQK236" s="2"/>
      <c r="HQL236" s="2"/>
      <c r="HQM236" s="2"/>
      <c r="HQN236" s="2"/>
      <c r="HQO236" s="2"/>
      <c r="HQP236" s="2"/>
      <c r="HQQ236" s="2"/>
      <c r="HQR236" s="2"/>
      <c r="HQS236" s="2"/>
      <c r="HQT236" s="2"/>
      <c r="HQU236" s="2"/>
      <c r="HQV236" s="2"/>
      <c r="HQW236" s="2"/>
      <c r="HQX236" s="2"/>
      <c r="HQY236" s="2"/>
      <c r="HQZ236" s="2"/>
      <c r="HRA236" s="2"/>
      <c r="HRB236" s="2"/>
      <c r="HRC236" s="2"/>
      <c r="HRD236" s="2"/>
      <c r="HRE236" s="2"/>
      <c r="HRF236" s="2"/>
      <c r="HRG236" s="2"/>
      <c r="HRH236" s="2"/>
      <c r="HRI236" s="2"/>
      <c r="HRJ236" s="2"/>
      <c r="HRK236" s="2"/>
      <c r="HRL236" s="2"/>
      <c r="HRM236" s="2"/>
      <c r="HRN236" s="2"/>
      <c r="HRO236" s="2"/>
      <c r="HRP236" s="2"/>
      <c r="HRQ236" s="2"/>
      <c r="HRR236" s="2"/>
      <c r="HRS236" s="2"/>
      <c r="HRT236" s="2"/>
      <c r="HRU236" s="2"/>
      <c r="HRV236" s="2"/>
      <c r="HRW236" s="2"/>
      <c r="HRX236" s="2"/>
      <c r="HRY236" s="2"/>
      <c r="HRZ236" s="2"/>
      <c r="HSA236" s="2"/>
      <c r="HSB236" s="2"/>
      <c r="HSC236" s="2"/>
      <c r="HSD236" s="2"/>
      <c r="HSE236" s="2"/>
      <c r="HSF236" s="2"/>
      <c r="HSG236" s="2"/>
      <c r="HSH236" s="2"/>
      <c r="HSI236" s="2"/>
      <c r="HSJ236" s="2"/>
      <c r="HSK236" s="2"/>
      <c r="HSL236" s="2"/>
      <c r="HSM236" s="2"/>
      <c r="HSN236" s="2"/>
      <c r="HSO236" s="2"/>
      <c r="HSP236" s="2"/>
      <c r="HSQ236" s="2"/>
      <c r="HSR236" s="2"/>
      <c r="HSS236" s="2"/>
      <c r="HST236" s="2"/>
      <c r="HSU236" s="2"/>
      <c r="HSV236" s="2"/>
      <c r="HSW236" s="2"/>
      <c r="HSX236" s="2"/>
      <c r="HSY236" s="2"/>
      <c r="HSZ236" s="2"/>
      <c r="HTA236" s="2"/>
      <c r="HTB236" s="2"/>
      <c r="HTC236" s="2"/>
      <c r="HTD236" s="2"/>
      <c r="HTE236" s="2"/>
      <c r="HTF236" s="2"/>
      <c r="HTG236" s="2"/>
      <c r="HTH236" s="2"/>
      <c r="HTI236" s="2"/>
      <c r="HTJ236" s="2"/>
      <c r="HTK236" s="2"/>
      <c r="HTL236" s="2"/>
      <c r="HTM236" s="2"/>
      <c r="HTN236" s="2"/>
      <c r="HTO236" s="2"/>
      <c r="HTP236" s="2"/>
      <c r="HTQ236" s="2"/>
      <c r="HTR236" s="2"/>
      <c r="HTS236" s="2"/>
      <c r="HTT236" s="2"/>
      <c r="HTU236" s="2"/>
      <c r="HTV236" s="2"/>
      <c r="HTW236" s="2"/>
      <c r="HTX236" s="2"/>
      <c r="HTY236" s="2"/>
      <c r="HTZ236" s="2"/>
      <c r="HUA236" s="2"/>
      <c r="HUB236" s="2"/>
      <c r="HUC236" s="2"/>
      <c r="HUD236" s="2"/>
      <c r="HUE236" s="2"/>
      <c r="HUF236" s="2"/>
      <c r="HUG236" s="2"/>
      <c r="HUH236" s="2"/>
      <c r="HUI236" s="2"/>
      <c r="HUJ236" s="2"/>
      <c r="HUK236" s="2"/>
      <c r="HUL236" s="2"/>
      <c r="HUM236" s="2"/>
      <c r="HUN236" s="2"/>
      <c r="HUO236" s="2"/>
      <c r="HUP236" s="2"/>
      <c r="HUQ236" s="2"/>
      <c r="HUR236" s="2"/>
      <c r="HUS236" s="2"/>
      <c r="HUT236" s="2"/>
      <c r="HUU236" s="2"/>
      <c r="HUV236" s="2"/>
      <c r="HUW236" s="2"/>
      <c r="HUX236" s="2"/>
      <c r="HUY236" s="2"/>
      <c r="HUZ236" s="2"/>
      <c r="HVA236" s="2"/>
      <c r="HVB236" s="2"/>
      <c r="HVC236" s="2"/>
      <c r="HVD236" s="2"/>
      <c r="HVE236" s="2"/>
      <c r="HVF236" s="2"/>
      <c r="HVG236" s="2"/>
      <c r="HVH236" s="2"/>
      <c r="HVI236" s="2"/>
      <c r="HVJ236" s="2"/>
      <c r="HVK236" s="2"/>
      <c r="HVL236" s="2"/>
      <c r="HVM236" s="2"/>
      <c r="HVN236" s="2"/>
      <c r="HVO236" s="2"/>
      <c r="HVP236" s="2"/>
      <c r="HVQ236" s="2"/>
      <c r="HVR236" s="2"/>
      <c r="HVS236" s="2"/>
      <c r="HVT236" s="2"/>
      <c r="HVU236" s="2"/>
      <c r="HVV236" s="2"/>
      <c r="HVW236" s="2"/>
      <c r="HVX236" s="2"/>
      <c r="HVY236" s="2"/>
      <c r="HVZ236" s="2"/>
      <c r="HWA236" s="2"/>
      <c r="HWB236" s="2"/>
      <c r="HWC236" s="2"/>
      <c r="HWD236" s="2"/>
      <c r="HWE236" s="2"/>
      <c r="HWF236" s="2"/>
      <c r="HWG236" s="2"/>
      <c r="HWH236" s="2"/>
      <c r="HWI236" s="2"/>
      <c r="HWJ236" s="2"/>
      <c r="HWK236" s="2"/>
      <c r="HWL236" s="2"/>
      <c r="HWM236" s="2"/>
      <c r="HWN236" s="2"/>
      <c r="HWO236" s="2"/>
      <c r="HWP236" s="2"/>
      <c r="HWQ236" s="2"/>
      <c r="HWR236" s="2"/>
      <c r="HWS236" s="2"/>
      <c r="HWT236" s="2"/>
      <c r="HWU236" s="2"/>
      <c r="HWV236" s="2"/>
      <c r="HWW236" s="2"/>
      <c r="HWX236" s="2"/>
      <c r="HWY236" s="2"/>
      <c r="HWZ236" s="2"/>
      <c r="HXA236" s="2"/>
      <c r="HXB236" s="2"/>
      <c r="HXC236" s="2"/>
      <c r="HXD236" s="2"/>
      <c r="HXE236" s="2"/>
      <c r="HXF236" s="2"/>
      <c r="HXG236" s="2"/>
      <c r="HXH236" s="2"/>
      <c r="HXI236" s="2"/>
      <c r="HXJ236" s="2"/>
      <c r="HXK236" s="2"/>
      <c r="HXL236" s="2"/>
      <c r="HXM236" s="2"/>
      <c r="HXN236" s="2"/>
      <c r="HXO236" s="2"/>
      <c r="HXP236" s="2"/>
      <c r="HXQ236" s="2"/>
      <c r="HXR236" s="2"/>
      <c r="HXS236" s="2"/>
      <c r="HXT236" s="2"/>
      <c r="HXU236" s="2"/>
      <c r="HXV236" s="2"/>
      <c r="HXW236" s="2"/>
      <c r="HXX236" s="2"/>
      <c r="HXY236" s="2"/>
      <c r="HXZ236" s="2"/>
      <c r="HYA236" s="2"/>
      <c r="HYB236" s="2"/>
      <c r="HYC236" s="2"/>
      <c r="HYD236" s="2"/>
      <c r="HYE236" s="2"/>
      <c r="HYF236" s="2"/>
      <c r="HYG236" s="2"/>
      <c r="HYH236" s="2"/>
      <c r="HYI236" s="2"/>
      <c r="HYJ236" s="2"/>
      <c r="HYK236" s="2"/>
      <c r="HYL236" s="2"/>
      <c r="HYM236" s="2"/>
      <c r="HYN236" s="2"/>
      <c r="HYO236" s="2"/>
      <c r="HYP236" s="2"/>
      <c r="HYQ236" s="2"/>
      <c r="HYR236" s="2"/>
      <c r="HYS236" s="2"/>
      <c r="HYT236" s="2"/>
      <c r="HYU236" s="2"/>
      <c r="HYV236" s="2"/>
      <c r="HYW236" s="2"/>
      <c r="HYX236" s="2"/>
      <c r="HYY236" s="2"/>
      <c r="HYZ236" s="2"/>
      <c r="HZA236" s="2"/>
      <c r="HZB236" s="2"/>
      <c r="HZC236" s="2"/>
      <c r="HZD236" s="2"/>
      <c r="HZE236" s="2"/>
      <c r="HZF236" s="2"/>
      <c r="HZG236" s="2"/>
      <c r="HZH236" s="2"/>
      <c r="HZI236" s="2"/>
      <c r="HZJ236" s="2"/>
      <c r="HZK236" s="2"/>
      <c r="HZL236" s="2"/>
      <c r="HZM236" s="2"/>
      <c r="HZN236" s="2"/>
      <c r="HZO236" s="2"/>
      <c r="HZP236" s="2"/>
      <c r="HZQ236" s="2"/>
      <c r="HZR236" s="2"/>
      <c r="HZS236" s="2"/>
      <c r="HZT236" s="2"/>
      <c r="HZU236" s="2"/>
      <c r="HZV236" s="2"/>
      <c r="HZW236" s="2"/>
      <c r="HZX236" s="2"/>
      <c r="HZY236" s="2"/>
      <c r="HZZ236" s="2"/>
      <c r="IAA236" s="2"/>
      <c r="IAB236" s="2"/>
      <c r="IAC236" s="2"/>
      <c r="IAD236" s="2"/>
      <c r="IAE236" s="2"/>
      <c r="IAF236" s="2"/>
      <c r="IAG236" s="2"/>
      <c r="IAH236" s="2"/>
      <c r="IAI236" s="2"/>
      <c r="IAJ236" s="2"/>
      <c r="IAK236" s="2"/>
      <c r="IAL236" s="2"/>
      <c r="IAM236" s="2"/>
      <c r="IAN236" s="2"/>
      <c r="IAO236" s="2"/>
      <c r="IAP236" s="2"/>
      <c r="IAQ236" s="2"/>
      <c r="IAR236" s="2"/>
      <c r="IAS236" s="2"/>
      <c r="IAT236" s="2"/>
      <c r="IAU236" s="2"/>
      <c r="IAV236" s="2"/>
      <c r="IAW236" s="2"/>
      <c r="IAX236" s="2"/>
      <c r="IAY236" s="2"/>
      <c r="IAZ236" s="2"/>
      <c r="IBA236" s="2"/>
      <c r="IBB236" s="2"/>
      <c r="IBC236" s="2"/>
      <c r="IBD236" s="2"/>
      <c r="IBE236" s="2"/>
      <c r="IBF236" s="2"/>
      <c r="IBG236" s="2"/>
      <c r="IBH236" s="2"/>
      <c r="IBI236" s="2"/>
      <c r="IBJ236" s="2"/>
      <c r="IBK236" s="2"/>
      <c r="IBL236" s="2"/>
      <c r="IBM236" s="2"/>
      <c r="IBN236" s="2"/>
      <c r="IBO236" s="2"/>
      <c r="IBP236" s="2"/>
      <c r="IBQ236" s="2"/>
      <c r="IBR236" s="2"/>
      <c r="IBS236" s="2"/>
      <c r="IBT236" s="2"/>
      <c r="IBU236" s="2"/>
      <c r="IBV236" s="2"/>
      <c r="IBW236" s="2"/>
      <c r="IBX236" s="2"/>
      <c r="IBY236" s="2"/>
      <c r="IBZ236" s="2"/>
      <c r="ICA236" s="2"/>
      <c r="ICB236" s="2"/>
      <c r="ICC236" s="2"/>
      <c r="ICD236" s="2"/>
      <c r="ICE236" s="2"/>
      <c r="ICF236" s="2"/>
      <c r="ICG236" s="2"/>
      <c r="ICH236" s="2"/>
      <c r="ICI236" s="2"/>
      <c r="ICJ236" s="2"/>
      <c r="ICK236" s="2"/>
      <c r="ICL236" s="2"/>
      <c r="ICM236" s="2"/>
      <c r="ICN236" s="2"/>
      <c r="ICO236" s="2"/>
      <c r="ICP236" s="2"/>
      <c r="ICQ236" s="2"/>
      <c r="ICR236" s="2"/>
      <c r="ICS236" s="2"/>
      <c r="ICT236" s="2"/>
      <c r="ICU236" s="2"/>
      <c r="ICV236" s="2"/>
      <c r="ICW236" s="2"/>
      <c r="ICX236" s="2"/>
      <c r="ICY236" s="2"/>
      <c r="ICZ236" s="2"/>
      <c r="IDA236" s="2"/>
      <c r="IDB236" s="2"/>
      <c r="IDC236" s="2"/>
      <c r="IDD236" s="2"/>
      <c r="IDE236" s="2"/>
      <c r="IDF236" s="2"/>
      <c r="IDG236" s="2"/>
      <c r="IDH236" s="2"/>
      <c r="IDI236" s="2"/>
      <c r="IDJ236" s="2"/>
      <c r="IDK236" s="2"/>
      <c r="IDL236" s="2"/>
      <c r="IDM236" s="2"/>
      <c r="IDN236" s="2"/>
      <c r="IDO236" s="2"/>
      <c r="IDP236" s="2"/>
      <c r="IDQ236" s="2"/>
      <c r="IDR236" s="2"/>
      <c r="IDS236" s="2"/>
      <c r="IDT236" s="2"/>
      <c r="IDU236" s="2"/>
      <c r="IDV236" s="2"/>
      <c r="IDW236" s="2"/>
      <c r="IDX236" s="2"/>
      <c r="IDY236" s="2"/>
      <c r="IDZ236" s="2"/>
      <c r="IEA236" s="2"/>
      <c r="IEB236" s="2"/>
      <c r="IEC236" s="2"/>
      <c r="IED236" s="2"/>
      <c r="IEE236" s="2"/>
      <c r="IEF236" s="2"/>
      <c r="IEG236" s="2"/>
      <c r="IEH236" s="2"/>
      <c r="IEI236" s="2"/>
      <c r="IEJ236" s="2"/>
      <c r="IEK236" s="2"/>
      <c r="IEL236" s="2"/>
      <c r="IEM236" s="2"/>
      <c r="IEN236" s="2"/>
      <c r="IEO236" s="2"/>
      <c r="IEP236" s="2"/>
      <c r="IEQ236" s="2"/>
      <c r="IER236" s="2"/>
      <c r="IES236" s="2"/>
      <c r="IET236" s="2"/>
      <c r="IEU236" s="2"/>
      <c r="IEV236" s="2"/>
      <c r="IEW236" s="2"/>
      <c r="IEX236" s="2"/>
      <c r="IEY236" s="2"/>
      <c r="IEZ236" s="2"/>
      <c r="IFA236" s="2"/>
      <c r="IFB236" s="2"/>
      <c r="IFC236" s="2"/>
      <c r="IFD236" s="2"/>
      <c r="IFE236" s="2"/>
      <c r="IFF236" s="2"/>
      <c r="IFG236" s="2"/>
      <c r="IFH236" s="2"/>
      <c r="IFI236" s="2"/>
      <c r="IFJ236" s="2"/>
      <c r="IFK236" s="2"/>
      <c r="IFL236" s="2"/>
      <c r="IFM236" s="2"/>
      <c r="IFN236" s="2"/>
      <c r="IFO236" s="2"/>
      <c r="IFP236" s="2"/>
      <c r="IFQ236" s="2"/>
      <c r="IFR236" s="2"/>
      <c r="IFS236" s="2"/>
      <c r="IFT236" s="2"/>
      <c r="IFU236" s="2"/>
      <c r="IFV236" s="2"/>
      <c r="IFW236" s="2"/>
      <c r="IFX236" s="2"/>
      <c r="IFY236" s="2"/>
      <c r="IFZ236" s="2"/>
      <c r="IGA236" s="2"/>
      <c r="IGB236" s="2"/>
      <c r="IGC236" s="2"/>
      <c r="IGD236" s="2"/>
      <c r="IGE236" s="2"/>
      <c r="IGF236" s="2"/>
      <c r="IGG236" s="2"/>
      <c r="IGH236" s="2"/>
      <c r="IGI236" s="2"/>
      <c r="IGJ236" s="2"/>
      <c r="IGK236" s="2"/>
      <c r="IGL236" s="2"/>
      <c r="IGM236" s="2"/>
      <c r="IGN236" s="2"/>
      <c r="IGO236" s="2"/>
      <c r="IGP236" s="2"/>
      <c r="IGQ236" s="2"/>
      <c r="IGR236" s="2"/>
      <c r="IGS236" s="2"/>
      <c r="IGT236" s="2"/>
      <c r="IGU236" s="2"/>
      <c r="IGV236" s="2"/>
      <c r="IGW236" s="2"/>
      <c r="IGX236" s="2"/>
      <c r="IGY236" s="2"/>
      <c r="IGZ236" s="2"/>
      <c r="IHA236" s="2"/>
      <c r="IHB236" s="2"/>
      <c r="IHC236" s="2"/>
      <c r="IHD236" s="2"/>
      <c r="IHE236" s="2"/>
      <c r="IHF236" s="2"/>
      <c r="IHG236" s="2"/>
      <c r="IHH236" s="2"/>
      <c r="IHI236" s="2"/>
      <c r="IHJ236" s="2"/>
      <c r="IHK236" s="2"/>
      <c r="IHL236" s="2"/>
      <c r="IHM236" s="2"/>
      <c r="IHN236" s="2"/>
      <c r="IHO236" s="2"/>
      <c r="IHP236" s="2"/>
      <c r="IHQ236" s="2"/>
      <c r="IHR236" s="2"/>
      <c r="IHS236" s="2"/>
      <c r="IHT236" s="2"/>
      <c r="IHU236" s="2"/>
      <c r="IHV236" s="2"/>
      <c r="IHW236" s="2"/>
      <c r="IHX236" s="2"/>
      <c r="IHY236" s="2"/>
      <c r="IHZ236" s="2"/>
      <c r="IIA236" s="2"/>
      <c r="IIB236" s="2"/>
      <c r="IIC236" s="2"/>
      <c r="IID236" s="2"/>
      <c r="IIE236" s="2"/>
      <c r="IIF236" s="2"/>
      <c r="IIG236" s="2"/>
      <c r="IIH236" s="2"/>
      <c r="III236" s="2"/>
      <c r="IIJ236" s="2"/>
      <c r="IIK236" s="2"/>
      <c r="IIL236" s="2"/>
      <c r="IIM236" s="2"/>
      <c r="IIN236" s="2"/>
      <c r="IIO236" s="2"/>
      <c r="IIP236" s="2"/>
      <c r="IIQ236" s="2"/>
      <c r="IIR236" s="2"/>
      <c r="IIS236" s="2"/>
      <c r="IIT236" s="2"/>
      <c r="IIU236" s="2"/>
      <c r="IIV236" s="2"/>
      <c r="IIW236" s="2"/>
      <c r="IIX236" s="2"/>
      <c r="IIY236" s="2"/>
      <c r="IIZ236" s="2"/>
      <c r="IJA236" s="2"/>
      <c r="IJB236" s="2"/>
      <c r="IJC236" s="2"/>
      <c r="IJD236" s="2"/>
      <c r="IJE236" s="2"/>
      <c r="IJF236" s="2"/>
      <c r="IJG236" s="2"/>
      <c r="IJH236" s="2"/>
      <c r="IJI236" s="2"/>
      <c r="IJJ236" s="2"/>
      <c r="IJK236" s="2"/>
      <c r="IJL236" s="2"/>
      <c r="IJM236" s="2"/>
      <c r="IJN236" s="2"/>
      <c r="IJO236" s="2"/>
      <c r="IJP236" s="2"/>
      <c r="IJQ236" s="2"/>
      <c r="IJR236" s="2"/>
      <c r="IJS236" s="2"/>
      <c r="IJT236" s="2"/>
      <c r="IJU236" s="2"/>
      <c r="IJV236" s="2"/>
      <c r="IJW236" s="2"/>
      <c r="IJX236" s="2"/>
      <c r="IJY236" s="2"/>
      <c r="IJZ236" s="2"/>
      <c r="IKA236" s="2"/>
      <c r="IKB236" s="2"/>
      <c r="IKC236" s="2"/>
      <c r="IKD236" s="2"/>
      <c r="IKE236" s="2"/>
      <c r="IKF236" s="2"/>
      <c r="IKG236" s="2"/>
      <c r="IKH236" s="2"/>
      <c r="IKI236" s="2"/>
      <c r="IKJ236" s="2"/>
      <c r="IKK236" s="2"/>
      <c r="IKL236" s="2"/>
      <c r="IKM236" s="2"/>
      <c r="IKN236" s="2"/>
      <c r="IKO236" s="2"/>
      <c r="IKP236" s="2"/>
      <c r="IKQ236" s="2"/>
      <c r="IKR236" s="2"/>
      <c r="IKS236" s="2"/>
      <c r="IKT236" s="2"/>
      <c r="IKU236" s="2"/>
      <c r="IKV236" s="2"/>
      <c r="IKW236" s="2"/>
      <c r="IKX236" s="2"/>
      <c r="IKY236" s="2"/>
      <c r="IKZ236" s="2"/>
      <c r="ILA236" s="2"/>
      <c r="ILB236" s="2"/>
      <c r="ILC236" s="2"/>
      <c r="ILD236" s="2"/>
      <c r="ILE236" s="2"/>
      <c r="ILF236" s="2"/>
      <c r="ILG236" s="2"/>
      <c r="ILH236" s="2"/>
      <c r="ILI236" s="2"/>
      <c r="ILJ236" s="2"/>
      <c r="ILK236" s="2"/>
      <c r="ILL236" s="2"/>
      <c r="ILM236" s="2"/>
      <c r="ILN236" s="2"/>
      <c r="ILO236" s="2"/>
      <c r="ILP236" s="2"/>
      <c r="ILQ236" s="2"/>
      <c r="ILR236" s="2"/>
      <c r="ILS236" s="2"/>
      <c r="ILT236" s="2"/>
      <c r="ILU236" s="2"/>
      <c r="ILV236" s="2"/>
      <c r="ILW236" s="2"/>
      <c r="ILX236" s="2"/>
      <c r="ILY236" s="2"/>
      <c r="ILZ236" s="2"/>
      <c r="IMA236" s="2"/>
      <c r="IMB236" s="2"/>
      <c r="IMC236" s="2"/>
      <c r="IMD236" s="2"/>
      <c r="IME236" s="2"/>
      <c r="IMF236" s="2"/>
      <c r="IMG236" s="2"/>
      <c r="IMH236" s="2"/>
      <c r="IMI236" s="2"/>
      <c r="IMJ236" s="2"/>
      <c r="IMK236" s="2"/>
      <c r="IML236" s="2"/>
      <c r="IMM236" s="2"/>
      <c r="IMN236" s="2"/>
      <c r="IMO236" s="2"/>
      <c r="IMP236" s="2"/>
      <c r="IMQ236" s="2"/>
      <c r="IMR236" s="2"/>
      <c r="IMS236" s="2"/>
      <c r="IMT236" s="2"/>
      <c r="IMU236" s="2"/>
      <c r="IMV236" s="2"/>
      <c r="IMW236" s="2"/>
      <c r="IMX236" s="2"/>
      <c r="IMY236" s="2"/>
      <c r="IMZ236" s="2"/>
      <c r="INA236" s="2"/>
      <c r="INB236" s="2"/>
      <c r="INC236" s="2"/>
      <c r="IND236" s="2"/>
      <c r="INE236" s="2"/>
      <c r="INF236" s="2"/>
      <c r="ING236" s="2"/>
      <c r="INH236" s="2"/>
      <c r="INI236" s="2"/>
      <c r="INJ236" s="2"/>
      <c r="INK236" s="2"/>
      <c r="INL236" s="2"/>
      <c r="INM236" s="2"/>
      <c r="INN236" s="2"/>
      <c r="INO236" s="2"/>
      <c r="INP236" s="2"/>
      <c r="INQ236" s="2"/>
      <c r="INR236" s="2"/>
      <c r="INS236" s="2"/>
      <c r="INT236" s="2"/>
      <c r="INU236" s="2"/>
      <c r="INV236" s="2"/>
      <c r="INW236" s="2"/>
      <c r="INX236" s="2"/>
      <c r="INY236" s="2"/>
      <c r="INZ236" s="2"/>
      <c r="IOA236" s="2"/>
      <c r="IOB236" s="2"/>
      <c r="IOC236" s="2"/>
      <c r="IOD236" s="2"/>
      <c r="IOE236" s="2"/>
      <c r="IOF236" s="2"/>
      <c r="IOG236" s="2"/>
      <c r="IOH236" s="2"/>
      <c r="IOI236" s="2"/>
      <c r="IOJ236" s="2"/>
      <c r="IOK236" s="2"/>
      <c r="IOL236" s="2"/>
      <c r="IOM236" s="2"/>
      <c r="ION236" s="2"/>
      <c r="IOO236" s="2"/>
      <c r="IOP236" s="2"/>
      <c r="IOQ236" s="2"/>
      <c r="IOR236" s="2"/>
      <c r="IOS236" s="2"/>
      <c r="IOT236" s="2"/>
      <c r="IOU236" s="2"/>
      <c r="IOV236" s="2"/>
      <c r="IOW236" s="2"/>
      <c r="IOX236" s="2"/>
      <c r="IOY236" s="2"/>
      <c r="IOZ236" s="2"/>
      <c r="IPA236" s="2"/>
      <c r="IPB236" s="2"/>
      <c r="IPC236" s="2"/>
      <c r="IPD236" s="2"/>
      <c r="IPE236" s="2"/>
      <c r="IPF236" s="2"/>
      <c r="IPG236" s="2"/>
      <c r="IPH236" s="2"/>
      <c r="IPI236" s="2"/>
      <c r="IPJ236" s="2"/>
      <c r="IPK236" s="2"/>
      <c r="IPL236" s="2"/>
      <c r="IPM236" s="2"/>
      <c r="IPN236" s="2"/>
      <c r="IPO236" s="2"/>
      <c r="IPP236" s="2"/>
      <c r="IPQ236" s="2"/>
      <c r="IPR236" s="2"/>
      <c r="IPS236" s="2"/>
      <c r="IPT236" s="2"/>
      <c r="IPU236" s="2"/>
      <c r="IPV236" s="2"/>
      <c r="IPW236" s="2"/>
      <c r="IPX236" s="2"/>
      <c r="IPY236" s="2"/>
      <c r="IPZ236" s="2"/>
      <c r="IQA236" s="2"/>
      <c r="IQB236" s="2"/>
      <c r="IQC236" s="2"/>
      <c r="IQD236" s="2"/>
      <c r="IQE236" s="2"/>
      <c r="IQF236" s="2"/>
      <c r="IQG236" s="2"/>
      <c r="IQH236" s="2"/>
      <c r="IQI236" s="2"/>
      <c r="IQJ236" s="2"/>
      <c r="IQK236" s="2"/>
      <c r="IQL236" s="2"/>
      <c r="IQM236" s="2"/>
      <c r="IQN236" s="2"/>
      <c r="IQO236" s="2"/>
      <c r="IQP236" s="2"/>
      <c r="IQQ236" s="2"/>
      <c r="IQR236" s="2"/>
      <c r="IQS236" s="2"/>
      <c r="IQT236" s="2"/>
      <c r="IQU236" s="2"/>
      <c r="IQV236" s="2"/>
      <c r="IQW236" s="2"/>
      <c r="IQX236" s="2"/>
      <c r="IQY236" s="2"/>
      <c r="IQZ236" s="2"/>
      <c r="IRA236" s="2"/>
      <c r="IRB236" s="2"/>
      <c r="IRC236" s="2"/>
      <c r="IRD236" s="2"/>
      <c r="IRE236" s="2"/>
      <c r="IRF236" s="2"/>
      <c r="IRG236" s="2"/>
      <c r="IRH236" s="2"/>
      <c r="IRI236" s="2"/>
      <c r="IRJ236" s="2"/>
      <c r="IRK236" s="2"/>
      <c r="IRL236" s="2"/>
      <c r="IRM236" s="2"/>
      <c r="IRN236" s="2"/>
      <c r="IRO236" s="2"/>
      <c r="IRP236" s="2"/>
      <c r="IRQ236" s="2"/>
      <c r="IRR236" s="2"/>
      <c r="IRS236" s="2"/>
      <c r="IRT236" s="2"/>
      <c r="IRU236" s="2"/>
      <c r="IRV236" s="2"/>
      <c r="IRW236" s="2"/>
      <c r="IRX236" s="2"/>
      <c r="IRY236" s="2"/>
      <c r="IRZ236" s="2"/>
      <c r="ISA236" s="2"/>
      <c r="ISB236" s="2"/>
      <c r="ISC236" s="2"/>
      <c r="ISD236" s="2"/>
      <c r="ISE236" s="2"/>
      <c r="ISF236" s="2"/>
      <c r="ISG236" s="2"/>
      <c r="ISH236" s="2"/>
      <c r="ISI236" s="2"/>
      <c r="ISJ236" s="2"/>
      <c r="ISK236" s="2"/>
      <c r="ISL236" s="2"/>
      <c r="ISM236" s="2"/>
      <c r="ISN236" s="2"/>
      <c r="ISO236" s="2"/>
      <c r="ISP236" s="2"/>
      <c r="ISQ236" s="2"/>
      <c r="ISR236" s="2"/>
      <c r="ISS236" s="2"/>
      <c r="IST236" s="2"/>
      <c r="ISU236" s="2"/>
      <c r="ISV236" s="2"/>
      <c r="ISW236" s="2"/>
      <c r="ISX236" s="2"/>
      <c r="ISY236" s="2"/>
      <c r="ISZ236" s="2"/>
      <c r="ITA236" s="2"/>
      <c r="ITB236" s="2"/>
      <c r="ITC236" s="2"/>
      <c r="ITD236" s="2"/>
      <c r="ITE236" s="2"/>
      <c r="ITF236" s="2"/>
      <c r="ITG236" s="2"/>
      <c r="ITH236" s="2"/>
      <c r="ITI236" s="2"/>
      <c r="ITJ236" s="2"/>
      <c r="ITK236" s="2"/>
      <c r="ITL236" s="2"/>
      <c r="ITM236" s="2"/>
      <c r="ITN236" s="2"/>
      <c r="ITO236" s="2"/>
      <c r="ITP236" s="2"/>
      <c r="ITQ236" s="2"/>
      <c r="ITR236" s="2"/>
      <c r="ITS236" s="2"/>
      <c r="ITT236" s="2"/>
      <c r="ITU236" s="2"/>
      <c r="ITV236" s="2"/>
      <c r="ITW236" s="2"/>
      <c r="ITX236" s="2"/>
      <c r="ITY236" s="2"/>
      <c r="ITZ236" s="2"/>
      <c r="IUA236" s="2"/>
      <c r="IUB236" s="2"/>
      <c r="IUC236" s="2"/>
      <c r="IUD236" s="2"/>
      <c r="IUE236" s="2"/>
      <c r="IUF236" s="2"/>
      <c r="IUG236" s="2"/>
      <c r="IUH236" s="2"/>
      <c r="IUI236" s="2"/>
      <c r="IUJ236" s="2"/>
      <c r="IUK236" s="2"/>
      <c r="IUL236" s="2"/>
      <c r="IUM236" s="2"/>
      <c r="IUN236" s="2"/>
      <c r="IUO236" s="2"/>
      <c r="IUP236" s="2"/>
      <c r="IUQ236" s="2"/>
      <c r="IUR236" s="2"/>
      <c r="IUS236" s="2"/>
      <c r="IUT236" s="2"/>
      <c r="IUU236" s="2"/>
      <c r="IUV236" s="2"/>
      <c r="IUW236" s="2"/>
      <c r="IUX236" s="2"/>
      <c r="IUY236" s="2"/>
      <c r="IUZ236" s="2"/>
      <c r="IVA236" s="2"/>
      <c r="IVB236" s="2"/>
      <c r="IVC236" s="2"/>
      <c r="IVD236" s="2"/>
      <c r="IVE236" s="2"/>
      <c r="IVF236" s="2"/>
      <c r="IVG236" s="2"/>
      <c r="IVH236" s="2"/>
      <c r="IVI236" s="2"/>
      <c r="IVJ236" s="2"/>
      <c r="IVK236" s="2"/>
      <c r="IVL236" s="2"/>
      <c r="IVM236" s="2"/>
      <c r="IVN236" s="2"/>
      <c r="IVO236" s="2"/>
      <c r="IVP236" s="2"/>
      <c r="IVQ236" s="2"/>
      <c r="IVR236" s="2"/>
      <c r="IVS236" s="2"/>
      <c r="IVT236" s="2"/>
      <c r="IVU236" s="2"/>
      <c r="IVV236" s="2"/>
      <c r="IVW236" s="2"/>
      <c r="IVX236" s="2"/>
      <c r="IVY236" s="2"/>
      <c r="IVZ236" s="2"/>
      <c r="IWA236" s="2"/>
      <c r="IWB236" s="2"/>
      <c r="IWC236" s="2"/>
      <c r="IWD236" s="2"/>
      <c r="IWE236" s="2"/>
      <c r="IWF236" s="2"/>
      <c r="IWG236" s="2"/>
      <c r="IWH236" s="2"/>
      <c r="IWI236" s="2"/>
      <c r="IWJ236" s="2"/>
      <c r="IWK236" s="2"/>
      <c r="IWL236" s="2"/>
      <c r="IWM236" s="2"/>
      <c r="IWN236" s="2"/>
      <c r="IWO236" s="2"/>
      <c r="IWP236" s="2"/>
      <c r="IWQ236" s="2"/>
      <c r="IWR236" s="2"/>
      <c r="IWS236" s="2"/>
      <c r="IWT236" s="2"/>
      <c r="IWU236" s="2"/>
      <c r="IWV236" s="2"/>
      <c r="IWW236" s="2"/>
      <c r="IWX236" s="2"/>
      <c r="IWY236" s="2"/>
      <c r="IWZ236" s="2"/>
      <c r="IXA236" s="2"/>
      <c r="IXB236" s="2"/>
      <c r="IXC236" s="2"/>
      <c r="IXD236" s="2"/>
      <c r="IXE236" s="2"/>
      <c r="IXF236" s="2"/>
      <c r="IXG236" s="2"/>
      <c r="IXH236" s="2"/>
      <c r="IXI236" s="2"/>
      <c r="IXJ236" s="2"/>
      <c r="IXK236" s="2"/>
      <c r="IXL236" s="2"/>
      <c r="IXM236" s="2"/>
      <c r="IXN236" s="2"/>
      <c r="IXO236" s="2"/>
      <c r="IXP236" s="2"/>
      <c r="IXQ236" s="2"/>
      <c r="IXR236" s="2"/>
      <c r="IXS236" s="2"/>
      <c r="IXT236" s="2"/>
      <c r="IXU236" s="2"/>
      <c r="IXV236" s="2"/>
      <c r="IXW236" s="2"/>
      <c r="IXX236" s="2"/>
      <c r="IXY236" s="2"/>
      <c r="IXZ236" s="2"/>
      <c r="IYA236" s="2"/>
      <c r="IYB236" s="2"/>
      <c r="IYC236" s="2"/>
      <c r="IYD236" s="2"/>
      <c r="IYE236" s="2"/>
      <c r="IYF236" s="2"/>
      <c r="IYG236" s="2"/>
      <c r="IYH236" s="2"/>
      <c r="IYI236" s="2"/>
      <c r="IYJ236" s="2"/>
      <c r="IYK236" s="2"/>
      <c r="IYL236" s="2"/>
      <c r="IYM236" s="2"/>
      <c r="IYN236" s="2"/>
      <c r="IYO236" s="2"/>
      <c r="IYP236" s="2"/>
      <c r="IYQ236" s="2"/>
      <c r="IYR236" s="2"/>
      <c r="IYS236" s="2"/>
      <c r="IYT236" s="2"/>
      <c r="IYU236" s="2"/>
      <c r="IYV236" s="2"/>
      <c r="IYW236" s="2"/>
      <c r="IYX236" s="2"/>
      <c r="IYY236" s="2"/>
      <c r="IYZ236" s="2"/>
      <c r="IZA236" s="2"/>
      <c r="IZB236" s="2"/>
      <c r="IZC236" s="2"/>
      <c r="IZD236" s="2"/>
      <c r="IZE236" s="2"/>
      <c r="IZF236" s="2"/>
      <c r="IZG236" s="2"/>
      <c r="IZH236" s="2"/>
      <c r="IZI236" s="2"/>
      <c r="IZJ236" s="2"/>
      <c r="IZK236" s="2"/>
      <c r="IZL236" s="2"/>
      <c r="IZM236" s="2"/>
      <c r="IZN236" s="2"/>
      <c r="IZO236" s="2"/>
      <c r="IZP236" s="2"/>
      <c r="IZQ236" s="2"/>
      <c r="IZR236" s="2"/>
      <c r="IZS236" s="2"/>
      <c r="IZT236" s="2"/>
      <c r="IZU236" s="2"/>
      <c r="IZV236" s="2"/>
      <c r="IZW236" s="2"/>
      <c r="IZX236" s="2"/>
      <c r="IZY236" s="2"/>
      <c r="IZZ236" s="2"/>
      <c r="JAA236" s="2"/>
      <c r="JAB236" s="2"/>
      <c r="JAC236" s="2"/>
      <c r="JAD236" s="2"/>
      <c r="JAE236" s="2"/>
      <c r="JAF236" s="2"/>
      <c r="JAG236" s="2"/>
      <c r="JAH236" s="2"/>
      <c r="JAI236" s="2"/>
      <c r="JAJ236" s="2"/>
      <c r="JAK236" s="2"/>
      <c r="JAL236" s="2"/>
      <c r="JAM236" s="2"/>
      <c r="JAN236" s="2"/>
      <c r="JAO236" s="2"/>
      <c r="JAP236" s="2"/>
      <c r="JAQ236" s="2"/>
      <c r="JAR236" s="2"/>
      <c r="JAS236" s="2"/>
      <c r="JAT236" s="2"/>
      <c r="JAU236" s="2"/>
      <c r="JAV236" s="2"/>
      <c r="JAW236" s="2"/>
      <c r="JAX236" s="2"/>
      <c r="JAY236" s="2"/>
      <c r="JAZ236" s="2"/>
      <c r="JBA236" s="2"/>
      <c r="JBB236" s="2"/>
      <c r="JBC236" s="2"/>
      <c r="JBD236" s="2"/>
      <c r="JBE236" s="2"/>
      <c r="JBF236" s="2"/>
      <c r="JBG236" s="2"/>
      <c r="JBH236" s="2"/>
      <c r="JBI236" s="2"/>
      <c r="JBJ236" s="2"/>
      <c r="JBK236" s="2"/>
      <c r="JBL236" s="2"/>
      <c r="JBM236" s="2"/>
      <c r="JBN236" s="2"/>
      <c r="JBO236" s="2"/>
      <c r="JBP236" s="2"/>
      <c r="JBQ236" s="2"/>
      <c r="JBR236" s="2"/>
      <c r="JBS236" s="2"/>
      <c r="JBT236" s="2"/>
      <c r="JBU236" s="2"/>
      <c r="JBV236" s="2"/>
      <c r="JBW236" s="2"/>
      <c r="JBX236" s="2"/>
      <c r="JBY236" s="2"/>
      <c r="JBZ236" s="2"/>
      <c r="JCA236" s="2"/>
      <c r="JCB236" s="2"/>
      <c r="JCC236" s="2"/>
      <c r="JCD236" s="2"/>
      <c r="JCE236" s="2"/>
      <c r="JCF236" s="2"/>
      <c r="JCG236" s="2"/>
      <c r="JCH236" s="2"/>
      <c r="JCI236" s="2"/>
      <c r="JCJ236" s="2"/>
      <c r="JCK236" s="2"/>
      <c r="JCL236" s="2"/>
      <c r="JCM236" s="2"/>
      <c r="JCN236" s="2"/>
      <c r="JCO236" s="2"/>
      <c r="JCP236" s="2"/>
      <c r="JCQ236" s="2"/>
      <c r="JCR236" s="2"/>
      <c r="JCS236" s="2"/>
      <c r="JCT236" s="2"/>
      <c r="JCU236" s="2"/>
      <c r="JCV236" s="2"/>
      <c r="JCW236" s="2"/>
      <c r="JCX236" s="2"/>
      <c r="JCY236" s="2"/>
      <c r="JCZ236" s="2"/>
      <c r="JDA236" s="2"/>
      <c r="JDB236" s="2"/>
      <c r="JDC236" s="2"/>
      <c r="JDD236" s="2"/>
      <c r="JDE236" s="2"/>
      <c r="JDF236" s="2"/>
      <c r="JDG236" s="2"/>
      <c r="JDH236" s="2"/>
      <c r="JDI236" s="2"/>
      <c r="JDJ236" s="2"/>
      <c r="JDK236" s="2"/>
      <c r="JDL236" s="2"/>
      <c r="JDM236" s="2"/>
      <c r="JDN236" s="2"/>
      <c r="JDO236" s="2"/>
      <c r="JDP236" s="2"/>
      <c r="JDQ236" s="2"/>
      <c r="JDR236" s="2"/>
      <c r="JDS236" s="2"/>
      <c r="JDT236" s="2"/>
      <c r="JDU236" s="2"/>
      <c r="JDV236" s="2"/>
      <c r="JDW236" s="2"/>
      <c r="JDX236" s="2"/>
      <c r="JDY236" s="2"/>
      <c r="JDZ236" s="2"/>
      <c r="JEA236" s="2"/>
      <c r="JEB236" s="2"/>
      <c r="JEC236" s="2"/>
      <c r="JED236" s="2"/>
      <c r="JEE236" s="2"/>
      <c r="JEF236" s="2"/>
      <c r="JEG236" s="2"/>
      <c r="JEH236" s="2"/>
      <c r="JEI236" s="2"/>
      <c r="JEJ236" s="2"/>
      <c r="JEK236" s="2"/>
      <c r="JEL236" s="2"/>
      <c r="JEM236" s="2"/>
      <c r="JEN236" s="2"/>
      <c r="JEO236" s="2"/>
      <c r="JEP236" s="2"/>
      <c r="JEQ236" s="2"/>
      <c r="JER236" s="2"/>
      <c r="JES236" s="2"/>
      <c r="JET236" s="2"/>
      <c r="JEU236" s="2"/>
      <c r="JEV236" s="2"/>
      <c r="JEW236" s="2"/>
      <c r="JEX236" s="2"/>
      <c r="JEY236" s="2"/>
      <c r="JEZ236" s="2"/>
      <c r="JFA236" s="2"/>
      <c r="JFB236" s="2"/>
      <c r="JFC236" s="2"/>
      <c r="JFD236" s="2"/>
      <c r="JFE236" s="2"/>
      <c r="JFF236" s="2"/>
      <c r="JFG236" s="2"/>
      <c r="JFH236" s="2"/>
      <c r="JFI236" s="2"/>
      <c r="JFJ236" s="2"/>
      <c r="JFK236" s="2"/>
      <c r="JFL236" s="2"/>
      <c r="JFM236" s="2"/>
      <c r="JFN236" s="2"/>
      <c r="JFO236" s="2"/>
      <c r="JFP236" s="2"/>
      <c r="JFQ236" s="2"/>
      <c r="JFR236" s="2"/>
      <c r="JFS236" s="2"/>
      <c r="JFT236" s="2"/>
      <c r="JFU236" s="2"/>
      <c r="JFV236" s="2"/>
      <c r="JFW236" s="2"/>
      <c r="JFX236" s="2"/>
      <c r="JFY236" s="2"/>
      <c r="JFZ236" s="2"/>
      <c r="JGA236" s="2"/>
      <c r="JGB236" s="2"/>
      <c r="JGC236" s="2"/>
      <c r="JGD236" s="2"/>
      <c r="JGE236" s="2"/>
      <c r="JGF236" s="2"/>
      <c r="JGG236" s="2"/>
      <c r="JGH236" s="2"/>
      <c r="JGI236" s="2"/>
      <c r="JGJ236" s="2"/>
      <c r="JGK236" s="2"/>
      <c r="JGL236" s="2"/>
      <c r="JGM236" s="2"/>
      <c r="JGN236" s="2"/>
      <c r="JGO236" s="2"/>
      <c r="JGP236" s="2"/>
      <c r="JGQ236" s="2"/>
      <c r="JGR236" s="2"/>
      <c r="JGS236" s="2"/>
      <c r="JGT236" s="2"/>
      <c r="JGU236" s="2"/>
      <c r="JGV236" s="2"/>
      <c r="JGW236" s="2"/>
      <c r="JGX236" s="2"/>
      <c r="JGY236" s="2"/>
      <c r="JGZ236" s="2"/>
      <c r="JHA236" s="2"/>
      <c r="JHB236" s="2"/>
      <c r="JHC236" s="2"/>
      <c r="JHD236" s="2"/>
      <c r="JHE236" s="2"/>
      <c r="JHF236" s="2"/>
      <c r="JHG236" s="2"/>
      <c r="JHH236" s="2"/>
      <c r="JHI236" s="2"/>
      <c r="JHJ236" s="2"/>
      <c r="JHK236" s="2"/>
      <c r="JHL236" s="2"/>
      <c r="JHM236" s="2"/>
      <c r="JHN236" s="2"/>
      <c r="JHO236" s="2"/>
      <c r="JHP236" s="2"/>
      <c r="JHQ236" s="2"/>
      <c r="JHR236" s="2"/>
      <c r="JHS236" s="2"/>
      <c r="JHT236" s="2"/>
      <c r="JHU236" s="2"/>
      <c r="JHV236" s="2"/>
      <c r="JHW236" s="2"/>
      <c r="JHX236" s="2"/>
      <c r="JHY236" s="2"/>
      <c r="JHZ236" s="2"/>
      <c r="JIA236" s="2"/>
      <c r="JIB236" s="2"/>
      <c r="JIC236" s="2"/>
      <c r="JID236" s="2"/>
      <c r="JIE236" s="2"/>
      <c r="JIF236" s="2"/>
      <c r="JIG236" s="2"/>
      <c r="JIH236" s="2"/>
      <c r="JII236" s="2"/>
      <c r="JIJ236" s="2"/>
      <c r="JIK236" s="2"/>
      <c r="JIL236" s="2"/>
      <c r="JIM236" s="2"/>
      <c r="JIN236" s="2"/>
      <c r="JIO236" s="2"/>
      <c r="JIP236" s="2"/>
      <c r="JIQ236" s="2"/>
      <c r="JIR236" s="2"/>
      <c r="JIS236" s="2"/>
      <c r="JIT236" s="2"/>
      <c r="JIU236" s="2"/>
      <c r="JIV236" s="2"/>
      <c r="JIW236" s="2"/>
      <c r="JIX236" s="2"/>
      <c r="JIY236" s="2"/>
      <c r="JIZ236" s="2"/>
      <c r="JJA236" s="2"/>
      <c r="JJB236" s="2"/>
      <c r="JJC236" s="2"/>
      <c r="JJD236" s="2"/>
      <c r="JJE236" s="2"/>
      <c r="JJF236" s="2"/>
      <c r="JJG236" s="2"/>
      <c r="JJH236" s="2"/>
      <c r="JJI236" s="2"/>
      <c r="JJJ236" s="2"/>
      <c r="JJK236" s="2"/>
      <c r="JJL236" s="2"/>
      <c r="JJM236" s="2"/>
      <c r="JJN236" s="2"/>
      <c r="JJO236" s="2"/>
      <c r="JJP236" s="2"/>
      <c r="JJQ236" s="2"/>
      <c r="JJR236" s="2"/>
      <c r="JJS236" s="2"/>
      <c r="JJT236" s="2"/>
      <c r="JJU236" s="2"/>
      <c r="JJV236" s="2"/>
      <c r="JJW236" s="2"/>
      <c r="JJX236" s="2"/>
      <c r="JJY236" s="2"/>
      <c r="JJZ236" s="2"/>
      <c r="JKA236" s="2"/>
      <c r="JKB236" s="2"/>
      <c r="JKC236" s="2"/>
      <c r="JKD236" s="2"/>
      <c r="JKE236" s="2"/>
      <c r="JKF236" s="2"/>
      <c r="JKG236" s="2"/>
      <c r="JKH236" s="2"/>
      <c r="JKI236" s="2"/>
      <c r="JKJ236" s="2"/>
      <c r="JKK236" s="2"/>
      <c r="JKL236" s="2"/>
      <c r="JKM236" s="2"/>
      <c r="JKN236" s="2"/>
      <c r="JKO236" s="2"/>
      <c r="JKP236" s="2"/>
      <c r="JKQ236" s="2"/>
      <c r="JKR236" s="2"/>
      <c r="JKS236" s="2"/>
      <c r="JKT236" s="2"/>
      <c r="JKU236" s="2"/>
      <c r="JKV236" s="2"/>
      <c r="JKW236" s="2"/>
      <c r="JKX236" s="2"/>
      <c r="JKY236" s="2"/>
      <c r="JKZ236" s="2"/>
      <c r="JLA236" s="2"/>
      <c r="JLB236" s="2"/>
      <c r="JLC236" s="2"/>
      <c r="JLD236" s="2"/>
      <c r="JLE236" s="2"/>
      <c r="JLF236" s="2"/>
      <c r="JLG236" s="2"/>
      <c r="JLH236" s="2"/>
      <c r="JLI236" s="2"/>
      <c r="JLJ236" s="2"/>
      <c r="JLK236" s="2"/>
      <c r="JLL236" s="2"/>
      <c r="JLM236" s="2"/>
      <c r="JLN236" s="2"/>
      <c r="JLO236" s="2"/>
      <c r="JLP236" s="2"/>
      <c r="JLQ236" s="2"/>
      <c r="JLR236" s="2"/>
      <c r="JLS236" s="2"/>
      <c r="JLT236" s="2"/>
      <c r="JLU236" s="2"/>
      <c r="JLV236" s="2"/>
      <c r="JLW236" s="2"/>
      <c r="JLX236" s="2"/>
      <c r="JLY236" s="2"/>
      <c r="JLZ236" s="2"/>
      <c r="JMA236" s="2"/>
      <c r="JMB236" s="2"/>
      <c r="JMC236" s="2"/>
      <c r="JMD236" s="2"/>
      <c r="JME236" s="2"/>
      <c r="JMF236" s="2"/>
      <c r="JMG236" s="2"/>
      <c r="JMH236" s="2"/>
      <c r="JMI236" s="2"/>
      <c r="JMJ236" s="2"/>
      <c r="JMK236" s="2"/>
      <c r="JML236" s="2"/>
      <c r="JMM236" s="2"/>
      <c r="JMN236" s="2"/>
      <c r="JMO236" s="2"/>
      <c r="JMP236" s="2"/>
      <c r="JMQ236" s="2"/>
      <c r="JMR236" s="2"/>
      <c r="JMS236" s="2"/>
      <c r="JMT236" s="2"/>
      <c r="JMU236" s="2"/>
      <c r="JMV236" s="2"/>
      <c r="JMW236" s="2"/>
      <c r="JMX236" s="2"/>
      <c r="JMY236" s="2"/>
      <c r="JMZ236" s="2"/>
      <c r="JNA236" s="2"/>
      <c r="JNB236" s="2"/>
      <c r="JNC236" s="2"/>
      <c r="JND236" s="2"/>
      <c r="JNE236" s="2"/>
      <c r="JNF236" s="2"/>
      <c r="JNG236" s="2"/>
      <c r="JNH236" s="2"/>
      <c r="JNI236" s="2"/>
      <c r="JNJ236" s="2"/>
      <c r="JNK236" s="2"/>
      <c r="JNL236" s="2"/>
      <c r="JNM236" s="2"/>
      <c r="JNN236" s="2"/>
      <c r="JNO236" s="2"/>
      <c r="JNP236" s="2"/>
      <c r="JNQ236" s="2"/>
      <c r="JNR236" s="2"/>
      <c r="JNS236" s="2"/>
      <c r="JNT236" s="2"/>
      <c r="JNU236" s="2"/>
      <c r="JNV236" s="2"/>
      <c r="JNW236" s="2"/>
      <c r="JNX236" s="2"/>
      <c r="JNY236" s="2"/>
      <c r="JNZ236" s="2"/>
      <c r="JOA236" s="2"/>
      <c r="JOB236" s="2"/>
      <c r="JOC236" s="2"/>
      <c r="JOD236" s="2"/>
      <c r="JOE236" s="2"/>
      <c r="JOF236" s="2"/>
      <c r="JOG236" s="2"/>
      <c r="JOH236" s="2"/>
      <c r="JOI236" s="2"/>
      <c r="JOJ236" s="2"/>
      <c r="JOK236" s="2"/>
      <c r="JOL236" s="2"/>
      <c r="JOM236" s="2"/>
      <c r="JON236" s="2"/>
      <c r="JOO236" s="2"/>
      <c r="JOP236" s="2"/>
      <c r="JOQ236" s="2"/>
      <c r="JOR236" s="2"/>
      <c r="JOS236" s="2"/>
      <c r="JOT236" s="2"/>
      <c r="JOU236" s="2"/>
      <c r="JOV236" s="2"/>
      <c r="JOW236" s="2"/>
      <c r="JOX236" s="2"/>
      <c r="JOY236" s="2"/>
      <c r="JOZ236" s="2"/>
      <c r="JPA236" s="2"/>
      <c r="JPB236" s="2"/>
      <c r="JPC236" s="2"/>
      <c r="JPD236" s="2"/>
      <c r="JPE236" s="2"/>
      <c r="JPF236" s="2"/>
      <c r="JPG236" s="2"/>
      <c r="JPH236" s="2"/>
      <c r="JPI236" s="2"/>
      <c r="JPJ236" s="2"/>
      <c r="JPK236" s="2"/>
      <c r="JPL236" s="2"/>
      <c r="JPM236" s="2"/>
      <c r="JPN236" s="2"/>
      <c r="JPO236" s="2"/>
      <c r="JPP236" s="2"/>
      <c r="JPQ236" s="2"/>
      <c r="JPR236" s="2"/>
      <c r="JPS236" s="2"/>
      <c r="JPT236" s="2"/>
      <c r="JPU236" s="2"/>
      <c r="JPV236" s="2"/>
      <c r="JPW236" s="2"/>
      <c r="JPX236" s="2"/>
      <c r="JPY236" s="2"/>
      <c r="JPZ236" s="2"/>
      <c r="JQA236" s="2"/>
      <c r="JQB236" s="2"/>
      <c r="JQC236" s="2"/>
      <c r="JQD236" s="2"/>
      <c r="JQE236" s="2"/>
      <c r="JQF236" s="2"/>
      <c r="JQG236" s="2"/>
      <c r="JQH236" s="2"/>
      <c r="JQI236" s="2"/>
      <c r="JQJ236" s="2"/>
      <c r="JQK236" s="2"/>
      <c r="JQL236" s="2"/>
      <c r="JQM236" s="2"/>
      <c r="JQN236" s="2"/>
      <c r="JQO236" s="2"/>
      <c r="JQP236" s="2"/>
      <c r="JQQ236" s="2"/>
      <c r="JQR236" s="2"/>
      <c r="JQS236" s="2"/>
      <c r="JQT236" s="2"/>
      <c r="JQU236" s="2"/>
      <c r="JQV236" s="2"/>
      <c r="JQW236" s="2"/>
      <c r="JQX236" s="2"/>
      <c r="JQY236" s="2"/>
      <c r="JQZ236" s="2"/>
      <c r="JRA236" s="2"/>
      <c r="JRB236" s="2"/>
      <c r="JRC236" s="2"/>
      <c r="JRD236" s="2"/>
      <c r="JRE236" s="2"/>
      <c r="JRF236" s="2"/>
      <c r="JRG236" s="2"/>
      <c r="JRH236" s="2"/>
      <c r="JRI236" s="2"/>
      <c r="JRJ236" s="2"/>
      <c r="JRK236" s="2"/>
      <c r="JRL236" s="2"/>
      <c r="JRM236" s="2"/>
      <c r="JRN236" s="2"/>
      <c r="JRO236" s="2"/>
      <c r="JRP236" s="2"/>
      <c r="JRQ236" s="2"/>
      <c r="JRR236" s="2"/>
      <c r="JRS236" s="2"/>
      <c r="JRT236" s="2"/>
      <c r="JRU236" s="2"/>
      <c r="JRV236" s="2"/>
      <c r="JRW236" s="2"/>
      <c r="JRX236" s="2"/>
      <c r="JRY236" s="2"/>
      <c r="JRZ236" s="2"/>
      <c r="JSA236" s="2"/>
      <c r="JSB236" s="2"/>
      <c r="JSC236" s="2"/>
      <c r="JSD236" s="2"/>
      <c r="JSE236" s="2"/>
      <c r="JSF236" s="2"/>
      <c r="JSG236" s="2"/>
      <c r="JSH236" s="2"/>
      <c r="JSI236" s="2"/>
      <c r="JSJ236" s="2"/>
      <c r="JSK236" s="2"/>
      <c r="JSL236" s="2"/>
      <c r="JSM236" s="2"/>
      <c r="JSN236" s="2"/>
      <c r="JSO236" s="2"/>
      <c r="JSP236" s="2"/>
      <c r="JSQ236" s="2"/>
      <c r="JSR236" s="2"/>
      <c r="JSS236" s="2"/>
      <c r="JST236" s="2"/>
      <c r="JSU236" s="2"/>
      <c r="JSV236" s="2"/>
      <c r="JSW236" s="2"/>
      <c r="JSX236" s="2"/>
      <c r="JSY236" s="2"/>
      <c r="JSZ236" s="2"/>
      <c r="JTA236" s="2"/>
      <c r="JTB236" s="2"/>
      <c r="JTC236" s="2"/>
      <c r="JTD236" s="2"/>
      <c r="JTE236" s="2"/>
      <c r="JTF236" s="2"/>
      <c r="JTG236" s="2"/>
      <c r="JTH236" s="2"/>
      <c r="JTI236" s="2"/>
      <c r="JTJ236" s="2"/>
      <c r="JTK236" s="2"/>
      <c r="JTL236" s="2"/>
      <c r="JTM236" s="2"/>
      <c r="JTN236" s="2"/>
      <c r="JTO236" s="2"/>
      <c r="JTP236" s="2"/>
      <c r="JTQ236" s="2"/>
      <c r="JTR236" s="2"/>
      <c r="JTS236" s="2"/>
      <c r="JTT236" s="2"/>
      <c r="JTU236" s="2"/>
      <c r="JTV236" s="2"/>
      <c r="JTW236" s="2"/>
      <c r="JTX236" s="2"/>
      <c r="JTY236" s="2"/>
      <c r="JTZ236" s="2"/>
      <c r="JUA236" s="2"/>
      <c r="JUB236" s="2"/>
      <c r="JUC236" s="2"/>
      <c r="JUD236" s="2"/>
      <c r="JUE236" s="2"/>
      <c r="JUF236" s="2"/>
      <c r="JUG236" s="2"/>
      <c r="JUH236" s="2"/>
      <c r="JUI236" s="2"/>
      <c r="JUJ236" s="2"/>
      <c r="JUK236" s="2"/>
      <c r="JUL236" s="2"/>
      <c r="JUM236" s="2"/>
      <c r="JUN236" s="2"/>
      <c r="JUO236" s="2"/>
      <c r="JUP236" s="2"/>
      <c r="JUQ236" s="2"/>
      <c r="JUR236" s="2"/>
      <c r="JUS236" s="2"/>
      <c r="JUT236" s="2"/>
      <c r="JUU236" s="2"/>
      <c r="JUV236" s="2"/>
      <c r="JUW236" s="2"/>
      <c r="JUX236" s="2"/>
      <c r="JUY236" s="2"/>
      <c r="JUZ236" s="2"/>
      <c r="JVA236" s="2"/>
      <c r="JVB236" s="2"/>
      <c r="JVC236" s="2"/>
      <c r="JVD236" s="2"/>
      <c r="JVE236" s="2"/>
      <c r="JVF236" s="2"/>
      <c r="JVG236" s="2"/>
      <c r="JVH236" s="2"/>
      <c r="JVI236" s="2"/>
      <c r="JVJ236" s="2"/>
      <c r="JVK236" s="2"/>
      <c r="JVL236" s="2"/>
      <c r="JVM236" s="2"/>
      <c r="JVN236" s="2"/>
      <c r="JVO236" s="2"/>
      <c r="JVP236" s="2"/>
      <c r="JVQ236" s="2"/>
      <c r="JVR236" s="2"/>
      <c r="JVS236" s="2"/>
      <c r="JVT236" s="2"/>
      <c r="JVU236" s="2"/>
      <c r="JVV236" s="2"/>
      <c r="JVW236" s="2"/>
      <c r="JVX236" s="2"/>
      <c r="JVY236" s="2"/>
      <c r="JVZ236" s="2"/>
      <c r="JWA236" s="2"/>
      <c r="JWB236" s="2"/>
      <c r="JWC236" s="2"/>
      <c r="JWD236" s="2"/>
      <c r="JWE236" s="2"/>
      <c r="JWF236" s="2"/>
      <c r="JWG236" s="2"/>
      <c r="JWH236" s="2"/>
      <c r="JWI236" s="2"/>
      <c r="JWJ236" s="2"/>
      <c r="JWK236" s="2"/>
      <c r="JWL236" s="2"/>
      <c r="JWM236" s="2"/>
      <c r="JWN236" s="2"/>
      <c r="JWO236" s="2"/>
      <c r="JWP236" s="2"/>
      <c r="JWQ236" s="2"/>
      <c r="JWR236" s="2"/>
      <c r="JWS236" s="2"/>
      <c r="JWT236" s="2"/>
      <c r="JWU236" s="2"/>
      <c r="JWV236" s="2"/>
      <c r="JWW236" s="2"/>
      <c r="JWX236" s="2"/>
      <c r="JWY236" s="2"/>
      <c r="JWZ236" s="2"/>
      <c r="JXA236" s="2"/>
      <c r="JXB236" s="2"/>
      <c r="JXC236" s="2"/>
      <c r="JXD236" s="2"/>
      <c r="JXE236" s="2"/>
      <c r="JXF236" s="2"/>
      <c r="JXG236" s="2"/>
      <c r="JXH236" s="2"/>
      <c r="JXI236" s="2"/>
      <c r="JXJ236" s="2"/>
      <c r="JXK236" s="2"/>
      <c r="JXL236" s="2"/>
      <c r="JXM236" s="2"/>
      <c r="JXN236" s="2"/>
      <c r="JXO236" s="2"/>
      <c r="JXP236" s="2"/>
      <c r="JXQ236" s="2"/>
      <c r="JXR236" s="2"/>
      <c r="JXS236" s="2"/>
      <c r="JXT236" s="2"/>
      <c r="JXU236" s="2"/>
      <c r="JXV236" s="2"/>
      <c r="JXW236" s="2"/>
      <c r="JXX236" s="2"/>
      <c r="JXY236" s="2"/>
      <c r="JXZ236" s="2"/>
      <c r="JYA236" s="2"/>
      <c r="JYB236" s="2"/>
      <c r="JYC236" s="2"/>
      <c r="JYD236" s="2"/>
      <c r="JYE236" s="2"/>
      <c r="JYF236" s="2"/>
      <c r="JYG236" s="2"/>
      <c r="JYH236" s="2"/>
      <c r="JYI236" s="2"/>
      <c r="JYJ236" s="2"/>
      <c r="JYK236" s="2"/>
      <c r="JYL236" s="2"/>
      <c r="JYM236" s="2"/>
      <c r="JYN236" s="2"/>
      <c r="JYO236" s="2"/>
      <c r="JYP236" s="2"/>
      <c r="JYQ236" s="2"/>
      <c r="JYR236" s="2"/>
      <c r="JYS236" s="2"/>
      <c r="JYT236" s="2"/>
      <c r="JYU236" s="2"/>
      <c r="JYV236" s="2"/>
      <c r="JYW236" s="2"/>
      <c r="JYX236" s="2"/>
      <c r="JYY236" s="2"/>
      <c r="JYZ236" s="2"/>
      <c r="JZA236" s="2"/>
      <c r="JZB236" s="2"/>
      <c r="JZC236" s="2"/>
      <c r="JZD236" s="2"/>
      <c r="JZE236" s="2"/>
      <c r="JZF236" s="2"/>
      <c r="JZG236" s="2"/>
      <c r="JZH236" s="2"/>
      <c r="JZI236" s="2"/>
      <c r="JZJ236" s="2"/>
      <c r="JZK236" s="2"/>
      <c r="JZL236" s="2"/>
      <c r="JZM236" s="2"/>
      <c r="JZN236" s="2"/>
      <c r="JZO236" s="2"/>
      <c r="JZP236" s="2"/>
      <c r="JZQ236" s="2"/>
      <c r="JZR236" s="2"/>
      <c r="JZS236" s="2"/>
      <c r="JZT236" s="2"/>
      <c r="JZU236" s="2"/>
      <c r="JZV236" s="2"/>
      <c r="JZW236" s="2"/>
      <c r="JZX236" s="2"/>
      <c r="JZY236" s="2"/>
      <c r="JZZ236" s="2"/>
      <c r="KAA236" s="2"/>
      <c r="KAB236" s="2"/>
      <c r="KAC236" s="2"/>
      <c r="KAD236" s="2"/>
      <c r="KAE236" s="2"/>
      <c r="KAF236" s="2"/>
      <c r="KAG236" s="2"/>
      <c r="KAH236" s="2"/>
      <c r="KAI236" s="2"/>
      <c r="KAJ236" s="2"/>
      <c r="KAK236" s="2"/>
      <c r="KAL236" s="2"/>
      <c r="KAM236" s="2"/>
      <c r="KAN236" s="2"/>
      <c r="KAO236" s="2"/>
      <c r="KAP236" s="2"/>
      <c r="KAQ236" s="2"/>
      <c r="KAR236" s="2"/>
      <c r="KAS236" s="2"/>
      <c r="KAT236" s="2"/>
      <c r="KAU236" s="2"/>
      <c r="KAV236" s="2"/>
      <c r="KAW236" s="2"/>
      <c r="KAX236" s="2"/>
      <c r="KAY236" s="2"/>
      <c r="KAZ236" s="2"/>
      <c r="KBA236" s="2"/>
      <c r="KBB236" s="2"/>
      <c r="KBC236" s="2"/>
      <c r="KBD236" s="2"/>
      <c r="KBE236" s="2"/>
      <c r="KBF236" s="2"/>
      <c r="KBG236" s="2"/>
      <c r="KBH236" s="2"/>
      <c r="KBI236" s="2"/>
      <c r="KBJ236" s="2"/>
      <c r="KBK236" s="2"/>
      <c r="KBL236" s="2"/>
      <c r="KBM236" s="2"/>
      <c r="KBN236" s="2"/>
      <c r="KBO236" s="2"/>
      <c r="KBP236" s="2"/>
      <c r="KBQ236" s="2"/>
      <c r="KBR236" s="2"/>
      <c r="KBS236" s="2"/>
      <c r="KBT236" s="2"/>
      <c r="KBU236" s="2"/>
      <c r="KBV236" s="2"/>
      <c r="KBW236" s="2"/>
      <c r="KBX236" s="2"/>
      <c r="KBY236" s="2"/>
      <c r="KBZ236" s="2"/>
      <c r="KCA236" s="2"/>
      <c r="KCB236" s="2"/>
      <c r="KCC236" s="2"/>
      <c r="KCD236" s="2"/>
      <c r="KCE236" s="2"/>
      <c r="KCF236" s="2"/>
      <c r="KCG236" s="2"/>
      <c r="KCH236" s="2"/>
      <c r="KCI236" s="2"/>
      <c r="KCJ236" s="2"/>
      <c r="KCK236" s="2"/>
      <c r="KCL236" s="2"/>
      <c r="KCM236" s="2"/>
      <c r="KCN236" s="2"/>
      <c r="KCO236" s="2"/>
      <c r="KCP236" s="2"/>
      <c r="KCQ236" s="2"/>
      <c r="KCR236" s="2"/>
      <c r="KCS236" s="2"/>
      <c r="KCT236" s="2"/>
      <c r="KCU236" s="2"/>
      <c r="KCV236" s="2"/>
      <c r="KCW236" s="2"/>
      <c r="KCX236" s="2"/>
      <c r="KCY236" s="2"/>
      <c r="KCZ236" s="2"/>
      <c r="KDA236" s="2"/>
      <c r="KDB236" s="2"/>
      <c r="KDC236" s="2"/>
      <c r="KDD236" s="2"/>
      <c r="KDE236" s="2"/>
      <c r="KDF236" s="2"/>
      <c r="KDG236" s="2"/>
      <c r="KDH236" s="2"/>
      <c r="KDI236" s="2"/>
      <c r="KDJ236" s="2"/>
      <c r="KDK236" s="2"/>
      <c r="KDL236" s="2"/>
      <c r="KDM236" s="2"/>
      <c r="KDN236" s="2"/>
      <c r="KDO236" s="2"/>
      <c r="KDP236" s="2"/>
      <c r="KDQ236" s="2"/>
      <c r="KDR236" s="2"/>
      <c r="KDS236" s="2"/>
      <c r="KDT236" s="2"/>
      <c r="KDU236" s="2"/>
      <c r="KDV236" s="2"/>
      <c r="KDW236" s="2"/>
      <c r="KDX236" s="2"/>
      <c r="KDY236" s="2"/>
      <c r="KDZ236" s="2"/>
      <c r="KEA236" s="2"/>
      <c r="KEB236" s="2"/>
      <c r="KEC236" s="2"/>
      <c r="KED236" s="2"/>
      <c r="KEE236" s="2"/>
      <c r="KEF236" s="2"/>
      <c r="KEG236" s="2"/>
      <c r="KEH236" s="2"/>
      <c r="KEI236" s="2"/>
      <c r="KEJ236" s="2"/>
      <c r="KEK236" s="2"/>
      <c r="KEL236" s="2"/>
      <c r="KEM236" s="2"/>
      <c r="KEN236" s="2"/>
      <c r="KEO236" s="2"/>
      <c r="KEP236" s="2"/>
      <c r="KEQ236" s="2"/>
      <c r="KER236" s="2"/>
      <c r="KES236" s="2"/>
      <c r="KET236" s="2"/>
      <c r="KEU236" s="2"/>
      <c r="KEV236" s="2"/>
      <c r="KEW236" s="2"/>
      <c r="KEX236" s="2"/>
      <c r="KEY236" s="2"/>
      <c r="KEZ236" s="2"/>
      <c r="KFA236" s="2"/>
      <c r="KFB236" s="2"/>
      <c r="KFC236" s="2"/>
      <c r="KFD236" s="2"/>
      <c r="KFE236" s="2"/>
      <c r="KFF236" s="2"/>
      <c r="KFG236" s="2"/>
      <c r="KFH236" s="2"/>
      <c r="KFI236" s="2"/>
      <c r="KFJ236" s="2"/>
      <c r="KFK236" s="2"/>
      <c r="KFL236" s="2"/>
      <c r="KFM236" s="2"/>
      <c r="KFN236" s="2"/>
      <c r="KFO236" s="2"/>
      <c r="KFP236" s="2"/>
      <c r="KFQ236" s="2"/>
      <c r="KFR236" s="2"/>
      <c r="KFS236" s="2"/>
      <c r="KFT236" s="2"/>
      <c r="KFU236" s="2"/>
      <c r="KFV236" s="2"/>
      <c r="KFW236" s="2"/>
      <c r="KFX236" s="2"/>
      <c r="KFY236" s="2"/>
      <c r="KFZ236" s="2"/>
      <c r="KGA236" s="2"/>
      <c r="KGB236" s="2"/>
      <c r="KGC236" s="2"/>
      <c r="KGD236" s="2"/>
      <c r="KGE236" s="2"/>
      <c r="KGF236" s="2"/>
      <c r="KGG236" s="2"/>
      <c r="KGH236" s="2"/>
      <c r="KGI236" s="2"/>
      <c r="KGJ236" s="2"/>
      <c r="KGK236" s="2"/>
      <c r="KGL236" s="2"/>
      <c r="KGM236" s="2"/>
      <c r="KGN236" s="2"/>
      <c r="KGO236" s="2"/>
      <c r="KGP236" s="2"/>
      <c r="KGQ236" s="2"/>
      <c r="KGR236" s="2"/>
      <c r="KGS236" s="2"/>
      <c r="KGT236" s="2"/>
      <c r="KGU236" s="2"/>
      <c r="KGV236" s="2"/>
      <c r="KGW236" s="2"/>
      <c r="KGX236" s="2"/>
      <c r="KGY236" s="2"/>
      <c r="KGZ236" s="2"/>
      <c r="KHA236" s="2"/>
      <c r="KHB236" s="2"/>
      <c r="KHC236" s="2"/>
      <c r="KHD236" s="2"/>
      <c r="KHE236" s="2"/>
      <c r="KHF236" s="2"/>
      <c r="KHG236" s="2"/>
      <c r="KHH236" s="2"/>
      <c r="KHI236" s="2"/>
      <c r="KHJ236" s="2"/>
      <c r="KHK236" s="2"/>
      <c r="KHL236" s="2"/>
      <c r="KHM236" s="2"/>
      <c r="KHN236" s="2"/>
      <c r="KHO236" s="2"/>
      <c r="KHP236" s="2"/>
      <c r="KHQ236" s="2"/>
      <c r="KHR236" s="2"/>
      <c r="KHS236" s="2"/>
      <c r="KHT236" s="2"/>
      <c r="KHU236" s="2"/>
      <c r="KHV236" s="2"/>
      <c r="KHW236" s="2"/>
      <c r="KHX236" s="2"/>
      <c r="KHY236" s="2"/>
      <c r="KHZ236" s="2"/>
      <c r="KIA236" s="2"/>
      <c r="KIB236" s="2"/>
      <c r="KIC236" s="2"/>
      <c r="KID236" s="2"/>
      <c r="KIE236" s="2"/>
      <c r="KIF236" s="2"/>
      <c r="KIG236" s="2"/>
      <c r="KIH236" s="2"/>
      <c r="KII236" s="2"/>
      <c r="KIJ236" s="2"/>
      <c r="KIK236" s="2"/>
      <c r="KIL236" s="2"/>
      <c r="KIM236" s="2"/>
      <c r="KIN236" s="2"/>
      <c r="KIO236" s="2"/>
      <c r="KIP236" s="2"/>
      <c r="KIQ236" s="2"/>
      <c r="KIR236" s="2"/>
      <c r="KIS236" s="2"/>
      <c r="KIT236" s="2"/>
      <c r="KIU236" s="2"/>
      <c r="KIV236" s="2"/>
      <c r="KIW236" s="2"/>
      <c r="KIX236" s="2"/>
      <c r="KIY236" s="2"/>
      <c r="KIZ236" s="2"/>
      <c r="KJA236" s="2"/>
      <c r="KJB236" s="2"/>
      <c r="KJC236" s="2"/>
      <c r="KJD236" s="2"/>
      <c r="KJE236" s="2"/>
      <c r="KJF236" s="2"/>
      <c r="KJG236" s="2"/>
      <c r="KJH236" s="2"/>
      <c r="KJI236" s="2"/>
      <c r="KJJ236" s="2"/>
      <c r="KJK236" s="2"/>
      <c r="KJL236" s="2"/>
      <c r="KJM236" s="2"/>
      <c r="KJN236" s="2"/>
      <c r="KJO236" s="2"/>
      <c r="KJP236" s="2"/>
      <c r="KJQ236" s="2"/>
      <c r="KJR236" s="2"/>
      <c r="KJS236" s="2"/>
      <c r="KJT236" s="2"/>
      <c r="KJU236" s="2"/>
      <c r="KJV236" s="2"/>
      <c r="KJW236" s="2"/>
      <c r="KJX236" s="2"/>
      <c r="KJY236" s="2"/>
      <c r="KJZ236" s="2"/>
      <c r="KKA236" s="2"/>
      <c r="KKB236" s="2"/>
      <c r="KKC236" s="2"/>
      <c r="KKD236" s="2"/>
      <c r="KKE236" s="2"/>
      <c r="KKF236" s="2"/>
      <c r="KKG236" s="2"/>
      <c r="KKH236" s="2"/>
      <c r="KKI236" s="2"/>
      <c r="KKJ236" s="2"/>
      <c r="KKK236" s="2"/>
      <c r="KKL236" s="2"/>
      <c r="KKM236" s="2"/>
      <c r="KKN236" s="2"/>
      <c r="KKO236" s="2"/>
      <c r="KKP236" s="2"/>
      <c r="KKQ236" s="2"/>
      <c r="KKR236" s="2"/>
      <c r="KKS236" s="2"/>
      <c r="KKT236" s="2"/>
      <c r="KKU236" s="2"/>
      <c r="KKV236" s="2"/>
      <c r="KKW236" s="2"/>
      <c r="KKX236" s="2"/>
      <c r="KKY236" s="2"/>
      <c r="KKZ236" s="2"/>
      <c r="KLA236" s="2"/>
      <c r="KLB236" s="2"/>
      <c r="KLC236" s="2"/>
      <c r="KLD236" s="2"/>
      <c r="KLE236" s="2"/>
      <c r="KLF236" s="2"/>
      <c r="KLG236" s="2"/>
      <c r="KLH236" s="2"/>
      <c r="KLI236" s="2"/>
      <c r="KLJ236" s="2"/>
      <c r="KLK236" s="2"/>
      <c r="KLL236" s="2"/>
      <c r="KLM236" s="2"/>
      <c r="KLN236" s="2"/>
      <c r="KLO236" s="2"/>
      <c r="KLP236" s="2"/>
      <c r="KLQ236" s="2"/>
      <c r="KLR236" s="2"/>
      <c r="KLS236" s="2"/>
      <c r="KLT236" s="2"/>
      <c r="KLU236" s="2"/>
      <c r="KLV236" s="2"/>
      <c r="KLW236" s="2"/>
      <c r="KLX236" s="2"/>
      <c r="KLY236" s="2"/>
      <c r="KLZ236" s="2"/>
      <c r="KMA236" s="2"/>
      <c r="KMB236" s="2"/>
      <c r="KMC236" s="2"/>
      <c r="KMD236" s="2"/>
      <c r="KME236" s="2"/>
      <c r="KMF236" s="2"/>
      <c r="KMG236" s="2"/>
      <c r="KMH236" s="2"/>
      <c r="KMI236" s="2"/>
      <c r="KMJ236" s="2"/>
      <c r="KMK236" s="2"/>
      <c r="KML236" s="2"/>
      <c r="KMM236" s="2"/>
      <c r="KMN236" s="2"/>
      <c r="KMO236" s="2"/>
      <c r="KMP236" s="2"/>
      <c r="KMQ236" s="2"/>
      <c r="KMR236" s="2"/>
      <c r="KMS236" s="2"/>
      <c r="KMT236" s="2"/>
      <c r="KMU236" s="2"/>
      <c r="KMV236" s="2"/>
      <c r="KMW236" s="2"/>
      <c r="KMX236" s="2"/>
      <c r="KMY236" s="2"/>
      <c r="KMZ236" s="2"/>
      <c r="KNA236" s="2"/>
      <c r="KNB236" s="2"/>
      <c r="KNC236" s="2"/>
      <c r="KND236" s="2"/>
      <c r="KNE236" s="2"/>
      <c r="KNF236" s="2"/>
      <c r="KNG236" s="2"/>
      <c r="KNH236" s="2"/>
      <c r="KNI236" s="2"/>
      <c r="KNJ236" s="2"/>
      <c r="KNK236" s="2"/>
      <c r="KNL236" s="2"/>
      <c r="KNM236" s="2"/>
      <c r="KNN236" s="2"/>
      <c r="KNO236" s="2"/>
      <c r="KNP236" s="2"/>
      <c r="KNQ236" s="2"/>
      <c r="KNR236" s="2"/>
      <c r="KNS236" s="2"/>
      <c r="KNT236" s="2"/>
      <c r="KNU236" s="2"/>
      <c r="KNV236" s="2"/>
      <c r="KNW236" s="2"/>
      <c r="KNX236" s="2"/>
      <c r="KNY236" s="2"/>
      <c r="KNZ236" s="2"/>
      <c r="KOA236" s="2"/>
      <c r="KOB236" s="2"/>
      <c r="KOC236" s="2"/>
      <c r="KOD236" s="2"/>
      <c r="KOE236" s="2"/>
      <c r="KOF236" s="2"/>
      <c r="KOG236" s="2"/>
      <c r="KOH236" s="2"/>
      <c r="KOI236" s="2"/>
      <c r="KOJ236" s="2"/>
      <c r="KOK236" s="2"/>
      <c r="KOL236" s="2"/>
      <c r="KOM236" s="2"/>
      <c r="KON236" s="2"/>
      <c r="KOO236" s="2"/>
      <c r="KOP236" s="2"/>
      <c r="KOQ236" s="2"/>
      <c r="KOR236" s="2"/>
      <c r="KOS236" s="2"/>
      <c r="KOT236" s="2"/>
      <c r="KOU236" s="2"/>
      <c r="KOV236" s="2"/>
      <c r="KOW236" s="2"/>
      <c r="KOX236" s="2"/>
      <c r="KOY236" s="2"/>
      <c r="KOZ236" s="2"/>
      <c r="KPA236" s="2"/>
      <c r="KPB236" s="2"/>
      <c r="KPC236" s="2"/>
      <c r="KPD236" s="2"/>
      <c r="KPE236" s="2"/>
      <c r="KPF236" s="2"/>
      <c r="KPG236" s="2"/>
      <c r="KPH236" s="2"/>
      <c r="KPI236" s="2"/>
      <c r="KPJ236" s="2"/>
      <c r="KPK236" s="2"/>
      <c r="KPL236" s="2"/>
      <c r="KPM236" s="2"/>
      <c r="KPN236" s="2"/>
      <c r="KPO236" s="2"/>
      <c r="KPP236" s="2"/>
      <c r="KPQ236" s="2"/>
      <c r="KPR236" s="2"/>
      <c r="KPS236" s="2"/>
      <c r="KPT236" s="2"/>
      <c r="KPU236" s="2"/>
      <c r="KPV236" s="2"/>
      <c r="KPW236" s="2"/>
      <c r="KPX236" s="2"/>
      <c r="KPY236" s="2"/>
      <c r="KPZ236" s="2"/>
      <c r="KQA236" s="2"/>
      <c r="KQB236" s="2"/>
      <c r="KQC236" s="2"/>
      <c r="KQD236" s="2"/>
      <c r="KQE236" s="2"/>
      <c r="KQF236" s="2"/>
      <c r="KQG236" s="2"/>
      <c r="KQH236" s="2"/>
      <c r="KQI236" s="2"/>
      <c r="KQJ236" s="2"/>
      <c r="KQK236" s="2"/>
      <c r="KQL236" s="2"/>
      <c r="KQM236" s="2"/>
      <c r="KQN236" s="2"/>
      <c r="KQO236" s="2"/>
      <c r="KQP236" s="2"/>
      <c r="KQQ236" s="2"/>
      <c r="KQR236" s="2"/>
      <c r="KQS236" s="2"/>
      <c r="KQT236" s="2"/>
      <c r="KQU236" s="2"/>
      <c r="KQV236" s="2"/>
      <c r="KQW236" s="2"/>
      <c r="KQX236" s="2"/>
      <c r="KQY236" s="2"/>
      <c r="KQZ236" s="2"/>
      <c r="KRA236" s="2"/>
      <c r="KRB236" s="2"/>
      <c r="KRC236" s="2"/>
      <c r="KRD236" s="2"/>
      <c r="KRE236" s="2"/>
      <c r="KRF236" s="2"/>
      <c r="KRG236" s="2"/>
      <c r="KRH236" s="2"/>
      <c r="KRI236" s="2"/>
      <c r="KRJ236" s="2"/>
      <c r="KRK236" s="2"/>
      <c r="KRL236" s="2"/>
      <c r="KRM236" s="2"/>
      <c r="KRN236" s="2"/>
      <c r="KRO236" s="2"/>
      <c r="KRP236" s="2"/>
      <c r="KRQ236" s="2"/>
      <c r="KRR236" s="2"/>
      <c r="KRS236" s="2"/>
      <c r="KRT236" s="2"/>
      <c r="KRU236" s="2"/>
      <c r="KRV236" s="2"/>
      <c r="KRW236" s="2"/>
      <c r="KRX236" s="2"/>
      <c r="KRY236" s="2"/>
      <c r="KRZ236" s="2"/>
      <c r="KSA236" s="2"/>
      <c r="KSB236" s="2"/>
      <c r="KSC236" s="2"/>
      <c r="KSD236" s="2"/>
      <c r="KSE236" s="2"/>
      <c r="KSF236" s="2"/>
      <c r="KSG236" s="2"/>
      <c r="KSH236" s="2"/>
      <c r="KSI236" s="2"/>
      <c r="KSJ236" s="2"/>
      <c r="KSK236" s="2"/>
      <c r="KSL236" s="2"/>
      <c r="KSM236" s="2"/>
      <c r="KSN236" s="2"/>
      <c r="KSO236" s="2"/>
      <c r="KSP236" s="2"/>
      <c r="KSQ236" s="2"/>
      <c r="KSR236" s="2"/>
      <c r="KSS236" s="2"/>
      <c r="KST236" s="2"/>
      <c r="KSU236" s="2"/>
      <c r="KSV236" s="2"/>
      <c r="KSW236" s="2"/>
      <c r="KSX236" s="2"/>
      <c r="KSY236" s="2"/>
      <c r="KSZ236" s="2"/>
      <c r="KTA236" s="2"/>
      <c r="KTB236" s="2"/>
      <c r="KTC236" s="2"/>
      <c r="KTD236" s="2"/>
      <c r="KTE236" s="2"/>
      <c r="KTF236" s="2"/>
      <c r="KTG236" s="2"/>
      <c r="KTH236" s="2"/>
      <c r="KTI236" s="2"/>
      <c r="KTJ236" s="2"/>
      <c r="KTK236" s="2"/>
      <c r="KTL236" s="2"/>
      <c r="KTM236" s="2"/>
      <c r="KTN236" s="2"/>
      <c r="KTO236" s="2"/>
      <c r="KTP236" s="2"/>
      <c r="KTQ236" s="2"/>
      <c r="KTR236" s="2"/>
      <c r="KTS236" s="2"/>
      <c r="KTT236" s="2"/>
      <c r="KTU236" s="2"/>
      <c r="KTV236" s="2"/>
      <c r="KTW236" s="2"/>
      <c r="KTX236" s="2"/>
      <c r="KTY236" s="2"/>
      <c r="KTZ236" s="2"/>
      <c r="KUA236" s="2"/>
      <c r="KUB236" s="2"/>
      <c r="KUC236" s="2"/>
      <c r="KUD236" s="2"/>
      <c r="KUE236" s="2"/>
      <c r="KUF236" s="2"/>
      <c r="KUG236" s="2"/>
      <c r="KUH236" s="2"/>
      <c r="KUI236" s="2"/>
      <c r="KUJ236" s="2"/>
      <c r="KUK236" s="2"/>
      <c r="KUL236" s="2"/>
      <c r="KUM236" s="2"/>
      <c r="KUN236" s="2"/>
      <c r="KUO236" s="2"/>
      <c r="KUP236" s="2"/>
      <c r="KUQ236" s="2"/>
      <c r="KUR236" s="2"/>
      <c r="KUS236" s="2"/>
      <c r="KUT236" s="2"/>
      <c r="KUU236" s="2"/>
      <c r="KUV236" s="2"/>
      <c r="KUW236" s="2"/>
      <c r="KUX236" s="2"/>
      <c r="KUY236" s="2"/>
      <c r="KUZ236" s="2"/>
      <c r="KVA236" s="2"/>
      <c r="KVB236" s="2"/>
      <c r="KVC236" s="2"/>
      <c r="KVD236" s="2"/>
      <c r="KVE236" s="2"/>
      <c r="KVF236" s="2"/>
      <c r="KVG236" s="2"/>
      <c r="KVH236" s="2"/>
      <c r="KVI236" s="2"/>
      <c r="KVJ236" s="2"/>
      <c r="KVK236" s="2"/>
      <c r="KVL236" s="2"/>
      <c r="KVM236" s="2"/>
      <c r="KVN236" s="2"/>
      <c r="KVO236" s="2"/>
      <c r="KVP236" s="2"/>
      <c r="KVQ236" s="2"/>
      <c r="KVR236" s="2"/>
      <c r="KVS236" s="2"/>
      <c r="KVT236" s="2"/>
      <c r="KVU236" s="2"/>
      <c r="KVV236" s="2"/>
      <c r="KVW236" s="2"/>
      <c r="KVX236" s="2"/>
      <c r="KVY236" s="2"/>
      <c r="KVZ236" s="2"/>
      <c r="KWA236" s="2"/>
      <c r="KWB236" s="2"/>
      <c r="KWC236" s="2"/>
      <c r="KWD236" s="2"/>
      <c r="KWE236" s="2"/>
      <c r="KWF236" s="2"/>
      <c r="KWG236" s="2"/>
      <c r="KWH236" s="2"/>
      <c r="KWI236" s="2"/>
      <c r="KWJ236" s="2"/>
      <c r="KWK236" s="2"/>
      <c r="KWL236" s="2"/>
      <c r="KWM236" s="2"/>
      <c r="KWN236" s="2"/>
      <c r="KWO236" s="2"/>
      <c r="KWP236" s="2"/>
      <c r="KWQ236" s="2"/>
      <c r="KWR236" s="2"/>
      <c r="KWS236" s="2"/>
      <c r="KWT236" s="2"/>
      <c r="KWU236" s="2"/>
      <c r="KWV236" s="2"/>
      <c r="KWW236" s="2"/>
      <c r="KWX236" s="2"/>
      <c r="KWY236" s="2"/>
      <c r="KWZ236" s="2"/>
      <c r="KXA236" s="2"/>
      <c r="KXB236" s="2"/>
      <c r="KXC236" s="2"/>
      <c r="KXD236" s="2"/>
      <c r="KXE236" s="2"/>
      <c r="KXF236" s="2"/>
      <c r="KXG236" s="2"/>
      <c r="KXH236" s="2"/>
      <c r="KXI236" s="2"/>
      <c r="KXJ236" s="2"/>
      <c r="KXK236" s="2"/>
      <c r="KXL236" s="2"/>
      <c r="KXM236" s="2"/>
      <c r="KXN236" s="2"/>
      <c r="KXO236" s="2"/>
      <c r="KXP236" s="2"/>
      <c r="KXQ236" s="2"/>
      <c r="KXR236" s="2"/>
      <c r="KXS236" s="2"/>
      <c r="KXT236" s="2"/>
      <c r="KXU236" s="2"/>
      <c r="KXV236" s="2"/>
      <c r="KXW236" s="2"/>
      <c r="KXX236" s="2"/>
      <c r="KXY236" s="2"/>
      <c r="KXZ236" s="2"/>
      <c r="KYA236" s="2"/>
      <c r="KYB236" s="2"/>
      <c r="KYC236" s="2"/>
      <c r="KYD236" s="2"/>
      <c r="KYE236" s="2"/>
      <c r="KYF236" s="2"/>
      <c r="KYG236" s="2"/>
      <c r="KYH236" s="2"/>
      <c r="KYI236" s="2"/>
      <c r="KYJ236" s="2"/>
      <c r="KYK236" s="2"/>
      <c r="KYL236" s="2"/>
      <c r="KYM236" s="2"/>
      <c r="KYN236" s="2"/>
      <c r="KYO236" s="2"/>
      <c r="KYP236" s="2"/>
      <c r="KYQ236" s="2"/>
      <c r="KYR236" s="2"/>
      <c r="KYS236" s="2"/>
      <c r="KYT236" s="2"/>
      <c r="KYU236" s="2"/>
      <c r="KYV236" s="2"/>
      <c r="KYW236" s="2"/>
      <c r="KYX236" s="2"/>
      <c r="KYY236" s="2"/>
      <c r="KYZ236" s="2"/>
      <c r="KZA236" s="2"/>
      <c r="KZB236" s="2"/>
      <c r="KZC236" s="2"/>
      <c r="KZD236" s="2"/>
      <c r="KZE236" s="2"/>
      <c r="KZF236" s="2"/>
      <c r="KZG236" s="2"/>
      <c r="KZH236" s="2"/>
      <c r="KZI236" s="2"/>
      <c r="KZJ236" s="2"/>
      <c r="KZK236" s="2"/>
      <c r="KZL236" s="2"/>
      <c r="KZM236" s="2"/>
      <c r="KZN236" s="2"/>
      <c r="KZO236" s="2"/>
      <c r="KZP236" s="2"/>
      <c r="KZQ236" s="2"/>
      <c r="KZR236" s="2"/>
      <c r="KZS236" s="2"/>
      <c r="KZT236" s="2"/>
      <c r="KZU236" s="2"/>
      <c r="KZV236" s="2"/>
      <c r="KZW236" s="2"/>
      <c r="KZX236" s="2"/>
      <c r="KZY236" s="2"/>
      <c r="KZZ236" s="2"/>
      <c r="LAA236" s="2"/>
      <c r="LAB236" s="2"/>
      <c r="LAC236" s="2"/>
      <c r="LAD236" s="2"/>
      <c r="LAE236" s="2"/>
      <c r="LAF236" s="2"/>
      <c r="LAG236" s="2"/>
      <c r="LAH236" s="2"/>
      <c r="LAI236" s="2"/>
      <c r="LAJ236" s="2"/>
      <c r="LAK236" s="2"/>
      <c r="LAL236" s="2"/>
      <c r="LAM236" s="2"/>
      <c r="LAN236" s="2"/>
      <c r="LAO236" s="2"/>
      <c r="LAP236" s="2"/>
      <c r="LAQ236" s="2"/>
      <c r="LAR236" s="2"/>
      <c r="LAS236" s="2"/>
      <c r="LAT236" s="2"/>
      <c r="LAU236" s="2"/>
      <c r="LAV236" s="2"/>
      <c r="LAW236" s="2"/>
      <c r="LAX236" s="2"/>
      <c r="LAY236" s="2"/>
      <c r="LAZ236" s="2"/>
      <c r="LBA236" s="2"/>
      <c r="LBB236" s="2"/>
      <c r="LBC236" s="2"/>
      <c r="LBD236" s="2"/>
      <c r="LBE236" s="2"/>
      <c r="LBF236" s="2"/>
      <c r="LBG236" s="2"/>
      <c r="LBH236" s="2"/>
      <c r="LBI236" s="2"/>
      <c r="LBJ236" s="2"/>
      <c r="LBK236" s="2"/>
      <c r="LBL236" s="2"/>
      <c r="LBM236" s="2"/>
      <c r="LBN236" s="2"/>
      <c r="LBO236" s="2"/>
      <c r="LBP236" s="2"/>
      <c r="LBQ236" s="2"/>
      <c r="LBR236" s="2"/>
      <c r="LBS236" s="2"/>
      <c r="LBT236" s="2"/>
      <c r="LBU236" s="2"/>
      <c r="LBV236" s="2"/>
      <c r="LBW236" s="2"/>
      <c r="LBX236" s="2"/>
      <c r="LBY236" s="2"/>
      <c r="LBZ236" s="2"/>
      <c r="LCA236" s="2"/>
      <c r="LCB236" s="2"/>
      <c r="LCC236" s="2"/>
      <c r="LCD236" s="2"/>
      <c r="LCE236" s="2"/>
      <c r="LCF236" s="2"/>
      <c r="LCG236" s="2"/>
      <c r="LCH236" s="2"/>
      <c r="LCI236" s="2"/>
      <c r="LCJ236" s="2"/>
      <c r="LCK236" s="2"/>
      <c r="LCL236" s="2"/>
      <c r="LCM236" s="2"/>
      <c r="LCN236" s="2"/>
      <c r="LCO236" s="2"/>
      <c r="LCP236" s="2"/>
      <c r="LCQ236" s="2"/>
      <c r="LCR236" s="2"/>
      <c r="LCS236" s="2"/>
      <c r="LCT236" s="2"/>
      <c r="LCU236" s="2"/>
      <c r="LCV236" s="2"/>
      <c r="LCW236" s="2"/>
      <c r="LCX236" s="2"/>
      <c r="LCY236" s="2"/>
      <c r="LCZ236" s="2"/>
      <c r="LDA236" s="2"/>
      <c r="LDB236" s="2"/>
      <c r="LDC236" s="2"/>
      <c r="LDD236" s="2"/>
      <c r="LDE236" s="2"/>
      <c r="LDF236" s="2"/>
      <c r="LDG236" s="2"/>
      <c r="LDH236" s="2"/>
      <c r="LDI236" s="2"/>
      <c r="LDJ236" s="2"/>
      <c r="LDK236" s="2"/>
      <c r="LDL236" s="2"/>
      <c r="LDM236" s="2"/>
      <c r="LDN236" s="2"/>
      <c r="LDO236" s="2"/>
      <c r="LDP236" s="2"/>
      <c r="LDQ236" s="2"/>
      <c r="LDR236" s="2"/>
      <c r="LDS236" s="2"/>
      <c r="LDT236" s="2"/>
      <c r="LDU236" s="2"/>
      <c r="LDV236" s="2"/>
      <c r="LDW236" s="2"/>
      <c r="LDX236" s="2"/>
      <c r="LDY236" s="2"/>
      <c r="LDZ236" s="2"/>
      <c r="LEA236" s="2"/>
      <c r="LEB236" s="2"/>
      <c r="LEC236" s="2"/>
      <c r="LED236" s="2"/>
      <c r="LEE236" s="2"/>
      <c r="LEF236" s="2"/>
      <c r="LEG236" s="2"/>
      <c r="LEH236" s="2"/>
      <c r="LEI236" s="2"/>
      <c r="LEJ236" s="2"/>
      <c r="LEK236" s="2"/>
      <c r="LEL236" s="2"/>
      <c r="LEM236" s="2"/>
      <c r="LEN236" s="2"/>
      <c r="LEO236" s="2"/>
      <c r="LEP236" s="2"/>
      <c r="LEQ236" s="2"/>
      <c r="LER236" s="2"/>
      <c r="LES236" s="2"/>
      <c r="LET236" s="2"/>
      <c r="LEU236" s="2"/>
      <c r="LEV236" s="2"/>
      <c r="LEW236" s="2"/>
      <c r="LEX236" s="2"/>
      <c r="LEY236" s="2"/>
      <c r="LEZ236" s="2"/>
      <c r="LFA236" s="2"/>
      <c r="LFB236" s="2"/>
      <c r="LFC236" s="2"/>
      <c r="LFD236" s="2"/>
      <c r="LFE236" s="2"/>
      <c r="LFF236" s="2"/>
      <c r="LFG236" s="2"/>
      <c r="LFH236" s="2"/>
      <c r="LFI236" s="2"/>
      <c r="LFJ236" s="2"/>
      <c r="LFK236" s="2"/>
      <c r="LFL236" s="2"/>
      <c r="LFM236" s="2"/>
      <c r="LFN236" s="2"/>
      <c r="LFO236" s="2"/>
      <c r="LFP236" s="2"/>
      <c r="LFQ236" s="2"/>
      <c r="LFR236" s="2"/>
      <c r="LFS236" s="2"/>
      <c r="LFT236" s="2"/>
      <c r="LFU236" s="2"/>
      <c r="LFV236" s="2"/>
      <c r="LFW236" s="2"/>
      <c r="LFX236" s="2"/>
      <c r="LFY236" s="2"/>
      <c r="LFZ236" s="2"/>
      <c r="LGA236" s="2"/>
      <c r="LGB236" s="2"/>
      <c r="LGC236" s="2"/>
      <c r="LGD236" s="2"/>
      <c r="LGE236" s="2"/>
      <c r="LGF236" s="2"/>
      <c r="LGG236" s="2"/>
      <c r="LGH236" s="2"/>
      <c r="LGI236" s="2"/>
      <c r="LGJ236" s="2"/>
      <c r="LGK236" s="2"/>
      <c r="LGL236" s="2"/>
      <c r="LGM236" s="2"/>
      <c r="LGN236" s="2"/>
      <c r="LGO236" s="2"/>
      <c r="LGP236" s="2"/>
      <c r="LGQ236" s="2"/>
      <c r="LGR236" s="2"/>
      <c r="LGS236" s="2"/>
      <c r="LGT236" s="2"/>
      <c r="LGU236" s="2"/>
      <c r="LGV236" s="2"/>
      <c r="LGW236" s="2"/>
      <c r="LGX236" s="2"/>
      <c r="LGY236" s="2"/>
      <c r="LGZ236" s="2"/>
      <c r="LHA236" s="2"/>
      <c r="LHB236" s="2"/>
      <c r="LHC236" s="2"/>
      <c r="LHD236" s="2"/>
      <c r="LHE236" s="2"/>
      <c r="LHF236" s="2"/>
      <c r="LHG236" s="2"/>
      <c r="LHH236" s="2"/>
      <c r="LHI236" s="2"/>
      <c r="LHJ236" s="2"/>
      <c r="LHK236" s="2"/>
      <c r="LHL236" s="2"/>
      <c r="LHM236" s="2"/>
      <c r="LHN236" s="2"/>
      <c r="LHO236" s="2"/>
      <c r="LHP236" s="2"/>
      <c r="LHQ236" s="2"/>
      <c r="LHR236" s="2"/>
      <c r="LHS236" s="2"/>
      <c r="LHT236" s="2"/>
      <c r="LHU236" s="2"/>
      <c r="LHV236" s="2"/>
      <c r="LHW236" s="2"/>
      <c r="LHX236" s="2"/>
      <c r="LHY236" s="2"/>
      <c r="LHZ236" s="2"/>
      <c r="LIA236" s="2"/>
      <c r="LIB236" s="2"/>
      <c r="LIC236" s="2"/>
      <c r="LID236" s="2"/>
      <c r="LIE236" s="2"/>
      <c r="LIF236" s="2"/>
      <c r="LIG236" s="2"/>
      <c r="LIH236" s="2"/>
      <c r="LII236" s="2"/>
      <c r="LIJ236" s="2"/>
      <c r="LIK236" s="2"/>
      <c r="LIL236" s="2"/>
      <c r="LIM236" s="2"/>
      <c r="LIN236" s="2"/>
      <c r="LIO236" s="2"/>
      <c r="LIP236" s="2"/>
      <c r="LIQ236" s="2"/>
      <c r="LIR236" s="2"/>
      <c r="LIS236" s="2"/>
      <c r="LIT236" s="2"/>
      <c r="LIU236" s="2"/>
      <c r="LIV236" s="2"/>
      <c r="LIW236" s="2"/>
      <c r="LIX236" s="2"/>
      <c r="LIY236" s="2"/>
      <c r="LIZ236" s="2"/>
      <c r="LJA236" s="2"/>
      <c r="LJB236" s="2"/>
      <c r="LJC236" s="2"/>
      <c r="LJD236" s="2"/>
      <c r="LJE236" s="2"/>
      <c r="LJF236" s="2"/>
      <c r="LJG236" s="2"/>
      <c r="LJH236" s="2"/>
      <c r="LJI236" s="2"/>
      <c r="LJJ236" s="2"/>
      <c r="LJK236" s="2"/>
      <c r="LJL236" s="2"/>
      <c r="LJM236" s="2"/>
      <c r="LJN236" s="2"/>
      <c r="LJO236" s="2"/>
      <c r="LJP236" s="2"/>
      <c r="LJQ236" s="2"/>
      <c r="LJR236" s="2"/>
      <c r="LJS236" s="2"/>
      <c r="LJT236" s="2"/>
      <c r="LJU236" s="2"/>
      <c r="LJV236" s="2"/>
      <c r="LJW236" s="2"/>
      <c r="LJX236" s="2"/>
      <c r="LJY236" s="2"/>
      <c r="LJZ236" s="2"/>
      <c r="LKA236" s="2"/>
      <c r="LKB236" s="2"/>
      <c r="LKC236" s="2"/>
      <c r="LKD236" s="2"/>
      <c r="LKE236" s="2"/>
      <c r="LKF236" s="2"/>
      <c r="LKG236" s="2"/>
      <c r="LKH236" s="2"/>
      <c r="LKI236" s="2"/>
      <c r="LKJ236" s="2"/>
      <c r="LKK236" s="2"/>
      <c r="LKL236" s="2"/>
      <c r="LKM236" s="2"/>
      <c r="LKN236" s="2"/>
      <c r="LKO236" s="2"/>
      <c r="LKP236" s="2"/>
      <c r="LKQ236" s="2"/>
      <c r="LKR236" s="2"/>
      <c r="LKS236" s="2"/>
      <c r="LKT236" s="2"/>
      <c r="LKU236" s="2"/>
      <c r="LKV236" s="2"/>
      <c r="LKW236" s="2"/>
      <c r="LKX236" s="2"/>
      <c r="LKY236" s="2"/>
      <c r="LKZ236" s="2"/>
      <c r="LLA236" s="2"/>
      <c r="LLB236" s="2"/>
      <c r="LLC236" s="2"/>
      <c r="LLD236" s="2"/>
      <c r="LLE236" s="2"/>
      <c r="LLF236" s="2"/>
      <c r="LLG236" s="2"/>
      <c r="LLH236" s="2"/>
      <c r="LLI236" s="2"/>
      <c r="LLJ236" s="2"/>
      <c r="LLK236" s="2"/>
      <c r="LLL236" s="2"/>
      <c r="LLM236" s="2"/>
      <c r="LLN236" s="2"/>
      <c r="LLO236" s="2"/>
      <c r="LLP236" s="2"/>
      <c r="LLQ236" s="2"/>
      <c r="LLR236" s="2"/>
      <c r="LLS236" s="2"/>
      <c r="LLT236" s="2"/>
      <c r="LLU236" s="2"/>
      <c r="LLV236" s="2"/>
      <c r="LLW236" s="2"/>
      <c r="LLX236" s="2"/>
      <c r="LLY236" s="2"/>
      <c r="LLZ236" s="2"/>
      <c r="LMA236" s="2"/>
      <c r="LMB236" s="2"/>
      <c r="LMC236" s="2"/>
      <c r="LMD236" s="2"/>
      <c r="LME236" s="2"/>
      <c r="LMF236" s="2"/>
      <c r="LMG236" s="2"/>
      <c r="LMH236" s="2"/>
      <c r="LMI236" s="2"/>
      <c r="LMJ236" s="2"/>
      <c r="LMK236" s="2"/>
      <c r="LML236" s="2"/>
      <c r="LMM236" s="2"/>
      <c r="LMN236" s="2"/>
      <c r="LMO236" s="2"/>
      <c r="LMP236" s="2"/>
      <c r="LMQ236" s="2"/>
      <c r="LMR236" s="2"/>
      <c r="LMS236" s="2"/>
      <c r="LMT236" s="2"/>
      <c r="LMU236" s="2"/>
      <c r="LMV236" s="2"/>
      <c r="LMW236" s="2"/>
      <c r="LMX236" s="2"/>
      <c r="LMY236" s="2"/>
      <c r="LMZ236" s="2"/>
      <c r="LNA236" s="2"/>
      <c r="LNB236" s="2"/>
      <c r="LNC236" s="2"/>
      <c r="LND236" s="2"/>
      <c r="LNE236" s="2"/>
      <c r="LNF236" s="2"/>
      <c r="LNG236" s="2"/>
      <c r="LNH236" s="2"/>
      <c r="LNI236" s="2"/>
      <c r="LNJ236" s="2"/>
      <c r="LNK236" s="2"/>
      <c r="LNL236" s="2"/>
      <c r="LNM236" s="2"/>
      <c r="LNN236" s="2"/>
      <c r="LNO236" s="2"/>
      <c r="LNP236" s="2"/>
      <c r="LNQ236" s="2"/>
      <c r="LNR236" s="2"/>
      <c r="LNS236" s="2"/>
      <c r="LNT236" s="2"/>
      <c r="LNU236" s="2"/>
      <c r="LNV236" s="2"/>
      <c r="LNW236" s="2"/>
      <c r="LNX236" s="2"/>
      <c r="LNY236" s="2"/>
      <c r="LNZ236" s="2"/>
      <c r="LOA236" s="2"/>
      <c r="LOB236" s="2"/>
      <c r="LOC236" s="2"/>
      <c r="LOD236" s="2"/>
      <c r="LOE236" s="2"/>
      <c r="LOF236" s="2"/>
      <c r="LOG236" s="2"/>
      <c r="LOH236" s="2"/>
      <c r="LOI236" s="2"/>
      <c r="LOJ236" s="2"/>
      <c r="LOK236" s="2"/>
      <c r="LOL236" s="2"/>
      <c r="LOM236" s="2"/>
      <c r="LON236" s="2"/>
      <c r="LOO236" s="2"/>
      <c r="LOP236" s="2"/>
      <c r="LOQ236" s="2"/>
      <c r="LOR236" s="2"/>
      <c r="LOS236" s="2"/>
      <c r="LOT236" s="2"/>
      <c r="LOU236" s="2"/>
      <c r="LOV236" s="2"/>
      <c r="LOW236" s="2"/>
      <c r="LOX236" s="2"/>
      <c r="LOY236" s="2"/>
      <c r="LOZ236" s="2"/>
      <c r="LPA236" s="2"/>
      <c r="LPB236" s="2"/>
      <c r="LPC236" s="2"/>
      <c r="LPD236" s="2"/>
      <c r="LPE236" s="2"/>
      <c r="LPF236" s="2"/>
      <c r="LPG236" s="2"/>
      <c r="LPH236" s="2"/>
      <c r="LPI236" s="2"/>
      <c r="LPJ236" s="2"/>
      <c r="LPK236" s="2"/>
      <c r="LPL236" s="2"/>
      <c r="LPM236" s="2"/>
      <c r="LPN236" s="2"/>
      <c r="LPO236" s="2"/>
      <c r="LPP236" s="2"/>
      <c r="LPQ236" s="2"/>
      <c r="LPR236" s="2"/>
      <c r="LPS236" s="2"/>
      <c r="LPT236" s="2"/>
      <c r="LPU236" s="2"/>
      <c r="LPV236" s="2"/>
      <c r="LPW236" s="2"/>
      <c r="LPX236" s="2"/>
      <c r="LPY236" s="2"/>
      <c r="LPZ236" s="2"/>
      <c r="LQA236" s="2"/>
      <c r="LQB236" s="2"/>
      <c r="LQC236" s="2"/>
      <c r="LQD236" s="2"/>
      <c r="LQE236" s="2"/>
      <c r="LQF236" s="2"/>
      <c r="LQG236" s="2"/>
      <c r="LQH236" s="2"/>
      <c r="LQI236" s="2"/>
      <c r="LQJ236" s="2"/>
      <c r="LQK236" s="2"/>
      <c r="LQL236" s="2"/>
      <c r="LQM236" s="2"/>
      <c r="LQN236" s="2"/>
      <c r="LQO236" s="2"/>
      <c r="LQP236" s="2"/>
      <c r="LQQ236" s="2"/>
      <c r="LQR236" s="2"/>
      <c r="LQS236" s="2"/>
      <c r="LQT236" s="2"/>
      <c r="LQU236" s="2"/>
      <c r="LQV236" s="2"/>
      <c r="LQW236" s="2"/>
      <c r="LQX236" s="2"/>
      <c r="LQY236" s="2"/>
      <c r="LQZ236" s="2"/>
      <c r="LRA236" s="2"/>
      <c r="LRB236" s="2"/>
      <c r="LRC236" s="2"/>
      <c r="LRD236" s="2"/>
      <c r="LRE236" s="2"/>
      <c r="LRF236" s="2"/>
      <c r="LRG236" s="2"/>
      <c r="LRH236" s="2"/>
      <c r="LRI236" s="2"/>
      <c r="LRJ236" s="2"/>
      <c r="LRK236" s="2"/>
      <c r="LRL236" s="2"/>
      <c r="LRM236" s="2"/>
      <c r="LRN236" s="2"/>
      <c r="LRO236" s="2"/>
      <c r="LRP236" s="2"/>
      <c r="LRQ236" s="2"/>
      <c r="LRR236" s="2"/>
      <c r="LRS236" s="2"/>
      <c r="LRT236" s="2"/>
      <c r="LRU236" s="2"/>
      <c r="LRV236" s="2"/>
      <c r="LRW236" s="2"/>
      <c r="LRX236" s="2"/>
      <c r="LRY236" s="2"/>
      <c r="LRZ236" s="2"/>
      <c r="LSA236" s="2"/>
      <c r="LSB236" s="2"/>
      <c r="LSC236" s="2"/>
      <c r="LSD236" s="2"/>
      <c r="LSE236" s="2"/>
      <c r="LSF236" s="2"/>
      <c r="LSG236" s="2"/>
      <c r="LSH236" s="2"/>
      <c r="LSI236" s="2"/>
      <c r="LSJ236" s="2"/>
      <c r="LSK236" s="2"/>
      <c r="LSL236" s="2"/>
      <c r="LSM236" s="2"/>
      <c r="LSN236" s="2"/>
      <c r="LSO236" s="2"/>
      <c r="LSP236" s="2"/>
      <c r="LSQ236" s="2"/>
      <c r="LSR236" s="2"/>
      <c r="LSS236" s="2"/>
      <c r="LST236" s="2"/>
      <c r="LSU236" s="2"/>
      <c r="LSV236" s="2"/>
      <c r="LSW236" s="2"/>
      <c r="LSX236" s="2"/>
      <c r="LSY236" s="2"/>
      <c r="LSZ236" s="2"/>
      <c r="LTA236" s="2"/>
      <c r="LTB236" s="2"/>
      <c r="LTC236" s="2"/>
      <c r="LTD236" s="2"/>
      <c r="LTE236" s="2"/>
      <c r="LTF236" s="2"/>
      <c r="LTG236" s="2"/>
      <c r="LTH236" s="2"/>
      <c r="LTI236" s="2"/>
      <c r="LTJ236" s="2"/>
      <c r="LTK236" s="2"/>
      <c r="LTL236" s="2"/>
      <c r="LTM236" s="2"/>
      <c r="LTN236" s="2"/>
      <c r="LTO236" s="2"/>
      <c r="LTP236" s="2"/>
      <c r="LTQ236" s="2"/>
      <c r="LTR236" s="2"/>
      <c r="LTS236" s="2"/>
      <c r="LTT236" s="2"/>
      <c r="LTU236" s="2"/>
      <c r="LTV236" s="2"/>
      <c r="LTW236" s="2"/>
      <c r="LTX236" s="2"/>
      <c r="LTY236" s="2"/>
      <c r="LTZ236" s="2"/>
      <c r="LUA236" s="2"/>
      <c r="LUB236" s="2"/>
      <c r="LUC236" s="2"/>
      <c r="LUD236" s="2"/>
      <c r="LUE236" s="2"/>
      <c r="LUF236" s="2"/>
      <c r="LUG236" s="2"/>
      <c r="LUH236" s="2"/>
      <c r="LUI236" s="2"/>
      <c r="LUJ236" s="2"/>
      <c r="LUK236" s="2"/>
      <c r="LUL236" s="2"/>
      <c r="LUM236" s="2"/>
      <c r="LUN236" s="2"/>
      <c r="LUO236" s="2"/>
      <c r="LUP236" s="2"/>
      <c r="LUQ236" s="2"/>
      <c r="LUR236" s="2"/>
      <c r="LUS236" s="2"/>
      <c r="LUT236" s="2"/>
      <c r="LUU236" s="2"/>
      <c r="LUV236" s="2"/>
      <c r="LUW236" s="2"/>
      <c r="LUX236" s="2"/>
      <c r="LUY236" s="2"/>
      <c r="LUZ236" s="2"/>
      <c r="LVA236" s="2"/>
      <c r="LVB236" s="2"/>
      <c r="LVC236" s="2"/>
      <c r="LVD236" s="2"/>
      <c r="LVE236" s="2"/>
      <c r="LVF236" s="2"/>
      <c r="LVG236" s="2"/>
      <c r="LVH236" s="2"/>
      <c r="LVI236" s="2"/>
      <c r="LVJ236" s="2"/>
      <c r="LVK236" s="2"/>
      <c r="LVL236" s="2"/>
      <c r="LVM236" s="2"/>
      <c r="LVN236" s="2"/>
      <c r="LVO236" s="2"/>
      <c r="LVP236" s="2"/>
      <c r="LVQ236" s="2"/>
      <c r="LVR236" s="2"/>
      <c r="LVS236" s="2"/>
      <c r="LVT236" s="2"/>
      <c r="LVU236" s="2"/>
      <c r="LVV236" s="2"/>
      <c r="LVW236" s="2"/>
      <c r="LVX236" s="2"/>
      <c r="LVY236" s="2"/>
      <c r="LVZ236" s="2"/>
      <c r="LWA236" s="2"/>
      <c r="LWB236" s="2"/>
      <c r="LWC236" s="2"/>
      <c r="LWD236" s="2"/>
      <c r="LWE236" s="2"/>
      <c r="LWF236" s="2"/>
      <c r="LWG236" s="2"/>
      <c r="LWH236" s="2"/>
      <c r="LWI236" s="2"/>
      <c r="LWJ236" s="2"/>
      <c r="LWK236" s="2"/>
      <c r="LWL236" s="2"/>
      <c r="LWM236" s="2"/>
      <c r="LWN236" s="2"/>
      <c r="LWO236" s="2"/>
      <c r="LWP236" s="2"/>
      <c r="LWQ236" s="2"/>
      <c r="LWR236" s="2"/>
      <c r="LWS236" s="2"/>
      <c r="LWT236" s="2"/>
      <c r="LWU236" s="2"/>
      <c r="LWV236" s="2"/>
      <c r="LWW236" s="2"/>
      <c r="LWX236" s="2"/>
      <c r="LWY236" s="2"/>
      <c r="LWZ236" s="2"/>
      <c r="LXA236" s="2"/>
      <c r="LXB236" s="2"/>
      <c r="LXC236" s="2"/>
      <c r="LXD236" s="2"/>
      <c r="LXE236" s="2"/>
      <c r="LXF236" s="2"/>
      <c r="LXG236" s="2"/>
      <c r="LXH236" s="2"/>
      <c r="LXI236" s="2"/>
      <c r="LXJ236" s="2"/>
      <c r="LXK236" s="2"/>
      <c r="LXL236" s="2"/>
      <c r="LXM236" s="2"/>
      <c r="LXN236" s="2"/>
      <c r="LXO236" s="2"/>
      <c r="LXP236" s="2"/>
      <c r="LXQ236" s="2"/>
      <c r="LXR236" s="2"/>
      <c r="LXS236" s="2"/>
      <c r="LXT236" s="2"/>
      <c r="LXU236" s="2"/>
      <c r="LXV236" s="2"/>
      <c r="LXW236" s="2"/>
      <c r="LXX236" s="2"/>
      <c r="LXY236" s="2"/>
      <c r="LXZ236" s="2"/>
      <c r="LYA236" s="2"/>
      <c r="LYB236" s="2"/>
      <c r="LYC236" s="2"/>
      <c r="LYD236" s="2"/>
      <c r="LYE236" s="2"/>
      <c r="LYF236" s="2"/>
      <c r="LYG236" s="2"/>
      <c r="LYH236" s="2"/>
      <c r="LYI236" s="2"/>
      <c r="LYJ236" s="2"/>
      <c r="LYK236" s="2"/>
      <c r="LYL236" s="2"/>
      <c r="LYM236" s="2"/>
      <c r="LYN236" s="2"/>
      <c r="LYO236" s="2"/>
      <c r="LYP236" s="2"/>
      <c r="LYQ236" s="2"/>
      <c r="LYR236" s="2"/>
      <c r="LYS236" s="2"/>
      <c r="LYT236" s="2"/>
      <c r="LYU236" s="2"/>
      <c r="LYV236" s="2"/>
      <c r="LYW236" s="2"/>
      <c r="LYX236" s="2"/>
      <c r="LYY236" s="2"/>
      <c r="LYZ236" s="2"/>
      <c r="LZA236" s="2"/>
      <c r="LZB236" s="2"/>
      <c r="LZC236" s="2"/>
      <c r="LZD236" s="2"/>
      <c r="LZE236" s="2"/>
      <c r="LZF236" s="2"/>
      <c r="LZG236" s="2"/>
      <c r="LZH236" s="2"/>
      <c r="LZI236" s="2"/>
      <c r="LZJ236" s="2"/>
      <c r="LZK236" s="2"/>
      <c r="LZL236" s="2"/>
      <c r="LZM236" s="2"/>
      <c r="LZN236" s="2"/>
      <c r="LZO236" s="2"/>
      <c r="LZP236" s="2"/>
      <c r="LZQ236" s="2"/>
      <c r="LZR236" s="2"/>
      <c r="LZS236" s="2"/>
      <c r="LZT236" s="2"/>
      <c r="LZU236" s="2"/>
      <c r="LZV236" s="2"/>
      <c r="LZW236" s="2"/>
      <c r="LZX236" s="2"/>
      <c r="LZY236" s="2"/>
      <c r="LZZ236" s="2"/>
      <c r="MAA236" s="2"/>
      <c r="MAB236" s="2"/>
      <c r="MAC236" s="2"/>
      <c r="MAD236" s="2"/>
      <c r="MAE236" s="2"/>
      <c r="MAF236" s="2"/>
      <c r="MAG236" s="2"/>
      <c r="MAH236" s="2"/>
      <c r="MAI236" s="2"/>
      <c r="MAJ236" s="2"/>
      <c r="MAK236" s="2"/>
      <c r="MAL236" s="2"/>
      <c r="MAM236" s="2"/>
      <c r="MAN236" s="2"/>
      <c r="MAO236" s="2"/>
      <c r="MAP236" s="2"/>
      <c r="MAQ236" s="2"/>
      <c r="MAR236" s="2"/>
      <c r="MAS236" s="2"/>
      <c r="MAT236" s="2"/>
      <c r="MAU236" s="2"/>
      <c r="MAV236" s="2"/>
      <c r="MAW236" s="2"/>
      <c r="MAX236" s="2"/>
      <c r="MAY236" s="2"/>
      <c r="MAZ236" s="2"/>
      <c r="MBA236" s="2"/>
      <c r="MBB236" s="2"/>
      <c r="MBC236" s="2"/>
      <c r="MBD236" s="2"/>
      <c r="MBE236" s="2"/>
      <c r="MBF236" s="2"/>
      <c r="MBG236" s="2"/>
      <c r="MBH236" s="2"/>
      <c r="MBI236" s="2"/>
      <c r="MBJ236" s="2"/>
      <c r="MBK236" s="2"/>
      <c r="MBL236" s="2"/>
      <c r="MBM236" s="2"/>
      <c r="MBN236" s="2"/>
      <c r="MBO236" s="2"/>
      <c r="MBP236" s="2"/>
      <c r="MBQ236" s="2"/>
      <c r="MBR236" s="2"/>
      <c r="MBS236" s="2"/>
      <c r="MBT236" s="2"/>
      <c r="MBU236" s="2"/>
      <c r="MBV236" s="2"/>
      <c r="MBW236" s="2"/>
      <c r="MBX236" s="2"/>
      <c r="MBY236" s="2"/>
      <c r="MBZ236" s="2"/>
      <c r="MCA236" s="2"/>
      <c r="MCB236" s="2"/>
      <c r="MCC236" s="2"/>
      <c r="MCD236" s="2"/>
      <c r="MCE236" s="2"/>
      <c r="MCF236" s="2"/>
      <c r="MCG236" s="2"/>
      <c r="MCH236" s="2"/>
      <c r="MCI236" s="2"/>
      <c r="MCJ236" s="2"/>
      <c r="MCK236" s="2"/>
      <c r="MCL236" s="2"/>
      <c r="MCM236" s="2"/>
      <c r="MCN236" s="2"/>
      <c r="MCO236" s="2"/>
      <c r="MCP236" s="2"/>
      <c r="MCQ236" s="2"/>
      <c r="MCR236" s="2"/>
      <c r="MCS236" s="2"/>
      <c r="MCT236" s="2"/>
      <c r="MCU236" s="2"/>
      <c r="MCV236" s="2"/>
      <c r="MCW236" s="2"/>
      <c r="MCX236" s="2"/>
      <c r="MCY236" s="2"/>
      <c r="MCZ236" s="2"/>
      <c r="MDA236" s="2"/>
      <c r="MDB236" s="2"/>
      <c r="MDC236" s="2"/>
      <c r="MDD236" s="2"/>
      <c r="MDE236" s="2"/>
      <c r="MDF236" s="2"/>
      <c r="MDG236" s="2"/>
      <c r="MDH236" s="2"/>
      <c r="MDI236" s="2"/>
      <c r="MDJ236" s="2"/>
      <c r="MDK236" s="2"/>
      <c r="MDL236" s="2"/>
      <c r="MDM236" s="2"/>
      <c r="MDN236" s="2"/>
      <c r="MDO236" s="2"/>
      <c r="MDP236" s="2"/>
      <c r="MDQ236" s="2"/>
      <c r="MDR236" s="2"/>
      <c r="MDS236" s="2"/>
      <c r="MDT236" s="2"/>
      <c r="MDU236" s="2"/>
      <c r="MDV236" s="2"/>
      <c r="MDW236" s="2"/>
      <c r="MDX236" s="2"/>
      <c r="MDY236" s="2"/>
      <c r="MDZ236" s="2"/>
      <c r="MEA236" s="2"/>
      <c r="MEB236" s="2"/>
      <c r="MEC236" s="2"/>
      <c r="MED236" s="2"/>
      <c r="MEE236" s="2"/>
      <c r="MEF236" s="2"/>
      <c r="MEG236" s="2"/>
      <c r="MEH236" s="2"/>
      <c r="MEI236" s="2"/>
      <c r="MEJ236" s="2"/>
      <c r="MEK236" s="2"/>
      <c r="MEL236" s="2"/>
      <c r="MEM236" s="2"/>
      <c r="MEN236" s="2"/>
      <c r="MEO236" s="2"/>
      <c r="MEP236" s="2"/>
      <c r="MEQ236" s="2"/>
      <c r="MER236" s="2"/>
      <c r="MES236" s="2"/>
      <c r="MET236" s="2"/>
      <c r="MEU236" s="2"/>
      <c r="MEV236" s="2"/>
      <c r="MEW236" s="2"/>
      <c r="MEX236" s="2"/>
      <c r="MEY236" s="2"/>
      <c r="MEZ236" s="2"/>
      <c r="MFA236" s="2"/>
      <c r="MFB236" s="2"/>
      <c r="MFC236" s="2"/>
      <c r="MFD236" s="2"/>
      <c r="MFE236" s="2"/>
      <c r="MFF236" s="2"/>
      <c r="MFG236" s="2"/>
      <c r="MFH236" s="2"/>
      <c r="MFI236" s="2"/>
      <c r="MFJ236" s="2"/>
      <c r="MFK236" s="2"/>
      <c r="MFL236" s="2"/>
      <c r="MFM236" s="2"/>
      <c r="MFN236" s="2"/>
      <c r="MFO236" s="2"/>
      <c r="MFP236" s="2"/>
      <c r="MFQ236" s="2"/>
      <c r="MFR236" s="2"/>
      <c r="MFS236" s="2"/>
      <c r="MFT236" s="2"/>
      <c r="MFU236" s="2"/>
      <c r="MFV236" s="2"/>
      <c r="MFW236" s="2"/>
      <c r="MFX236" s="2"/>
      <c r="MFY236" s="2"/>
      <c r="MFZ236" s="2"/>
      <c r="MGA236" s="2"/>
      <c r="MGB236" s="2"/>
      <c r="MGC236" s="2"/>
      <c r="MGD236" s="2"/>
      <c r="MGE236" s="2"/>
      <c r="MGF236" s="2"/>
      <c r="MGG236" s="2"/>
      <c r="MGH236" s="2"/>
      <c r="MGI236" s="2"/>
      <c r="MGJ236" s="2"/>
      <c r="MGK236" s="2"/>
      <c r="MGL236" s="2"/>
      <c r="MGM236" s="2"/>
      <c r="MGN236" s="2"/>
      <c r="MGO236" s="2"/>
      <c r="MGP236" s="2"/>
      <c r="MGQ236" s="2"/>
      <c r="MGR236" s="2"/>
      <c r="MGS236" s="2"/>
      <c r="MGT236" s="2"/>
      <c r="MGU236" s="2"/>
      <c r="MGV236" s="2"/>
      <c r="MGW236" s="2"/>
      <c r="MGX236" s="2"/>
      <c r="MGY236" s="2"/>
      <c r="MGZ236" s="2"/>
      <c r="MHA236" s="2"/>
      <c r="MHB236" s="2"/>
      <c r="MHC236" s="2"/>
      <c r="MHD236" s="2"/>
      <c r="MHE236" s="2"/>
      <c r="MHF236" s="2"/>
      <c r="MHG236" s="2"/>
      <c r="MHH236" s="2"/>
      <c r="MHI236" s="2"/>
      <c r="MHJ236" s="2"/>
      <c r="MHK236" s="2"/>
      <c r="MHL236" s="2"/>
      <c r="MHM236" s="2"/>
      <c r="MHN236" s="2"/>
      <c r="MHO236" s="2"/>
      <c r="MHP236" s="2"/>
      <c r="MHQ236" s="2"/>
      <c r="MHR236" s="2"/>
      <c r="MHS236" s="2"/>
      <c r="MHT236" s="2"/>
      <c r="MHU236" s="2"/>
      <c r="MHV236" s="2"/>
      <c r="MHW236" s="2"/>
      <c r="MHX236" s="2"/>
      <c r="MHY236" s="2"/>
      <c r="MHZ236" s="2"/>
      <c r="MIA236" s="2"/>
      <c r="MIB236" s="2"/>
      <c r="MIC236" s="2"/>
      <c r="MID236" s="2"/>
      <c r="MIE236" s="2"/>
      <c r="MIF236" s="2"/>
      <c r="MIG236" s="2"/>
      <c r="MIH236" s="2"/>
      <c r="MII236" s="2"/>
      <c r="MIJ236" s="2"/>
      <c r="MIK236" s="2"/>
      <c r="MIL236" s="2"/>
      <c r="MIM236" s="2"/>
      <c r="MIN236" s="2"/>
      <c r="MIO236" s="2"/>
      <c r="MIP236" s="2"/>
      <c r="MIQ236" s="2"/>
      <c r="MIR236" s="2"/>
      <c r="MIS236" s="2"/>
      <c r="MIT236" s="2"/>
      <c r="MIU236" s="2"/>
      <c r="MIV236" s="2"/>
      <c r="MIW236" s="2"/>
      <c r="MIX236" s="2"/>
      <c r="MIY236" s="2"/>
      <c r="MIZ236" s="2"/>
      <c r="MJA236" s="2"/>
      <c r="MJB236" s="2"/>
      <c r="MJC236" s="2"/>
      <c r="MJD236" s="2"/>
      <c r="MJE236" s="2"/>
      <c r="MJF236" s="2"/>
      <c r="MJG236" s="2"/>
      <c r="MJH236" s="2"/>
      <c r="MJI236" s="2"/>
      <c r="MJJ236" s="2"/>
      <c r="MJK236" s="2"/>
      <c r="MJL236" s="2"/>
      <c r="MJM236" s="2"/>
      <c r="MJN236" s="2"/>
      <c r="MJO236" s="2"/>
      <c r="MJP236" s="2"/>
      <c r="MJQ236" s="2"/>
      <c r="MJR236" s="2"/>
      <c r="MJS236" s="2"/>
      <c r="MJT236" s="2"/>
      <c r="MJU236" s="2"/>
      <c r="MJV236" s="2"/>
      <c r="MJW236" s="2"/>
      <c r="MJX236" s="2"/>
      <c r="MJY236" s="2"/>
      <c r="MJZ236" s="2"/>
      <c r="MKA236" s="2"/>
      <c r="MKB236" s="2"/>
      <c r="MKC236" s="2"/>
      <c r="MKD236" s="2"/>
      <c r="MKE236" s="2"/>
      <c r="MKF236" s="2"/>
      <c r="MKG236" s="2"/>
      <c r="MKH236" s="2"/>
      <c r="MKI236" s="2"/>
      <c r="MKJ236" s="2"/>
      <c r="MKK236" s="2"/>
      <c r="MKL236" s="2"/>
      <c r="MKM236" s="2"/>
      <c r="MKN236" s="2"/>
      <c r="MKO236" s="2"/>
      <c r="MKP236" s="2"/>
      <c r="MKQ236" s="2"/>
      <c r="MKR236" s="2"/>
      <c r="MKS236" s="2"/>
      <c r="MKT236" s="2"/>
      <c r="MKU236" s="2"/>
      <c r="MKV236" s="2"/>
      <c r="MKW236" s="2"/>
      <c r="MKX236" s="2"/>
      <c r="MKY236" s="2"/>
      <c r="MKZ236" s="2"/>
      <c r="MLA236" s="2"/>
      <c r="MLB236" s="2"/>
      <c r="MLC236" s="2"/>
      <c r="MLD236" s="2"/>
      <c r="MLE236" s="2"/>
      <c r="MLF236" s="2"/>
      <c r="MLG236" s="2"/>
      <c r="MLH236" s="2"/>
      <c r="MLI236" s="2"/>
      <c r="MLJ236" s="2"/>
      <c r="MLK236" s="2"/>
      <c r="MLL236" s="2"/>
      <c r="MLM236" s="2"/>
      <c r="MLN236" s="2"/>
      <c r="MLO236" s="2"/>
      <c r="MLP236" s="2"/>
      <c r="MLQ236" s="2"/>
      <c r="MLR236" s="2"/>
      <c r="MLS236" s="2"/>
      <c r="MLT236" s="2"/>
      <c r="MLU236" s="2"/>
      <c r="MLV236" s="2"/>
      <c r="MLW236" s="2"/>
      <c r="MLX236" s="2"/>
      <c r="MLY236" s="2"/>
      <c r="MLZ236" s="2"/>
      <c r="MMA236" s="2"/>
      <c r="MMB236" s="2"/>
      <c r="MMC236" s="2"/>
      <c r="MMD236" s="2"/>
      <c r="MME236" s="2"/>
      <c r="MMF236" s="2"/>
      <c r="MMG236" s="2"/>
      <c r="MMH236" s="2"/>
      <c r="MMI236" s="2"/>
      <c r="MMJ236" s="2"/>
      <c r="MMK236" s="2"/>
      <c r="MML236" s="2"/>
      <c r="MMM236" s="2"/>
      <c r="MMN236" s="2"/>
      <c r="MMO236" s="2"/>
      <c r="MMP236" s="2"/>
      <c r="MMQ236" s="2"/>
      <c r="MMR236" s="2"/>
      <c r="MMS236" s="2"/>
      <c r="MMT236" s="2"/>
      <c r="MMU236" s="2"/>
      <c r="MMV236" s="2"/>
      <c r="MMW236" s="2"/>
      <c r="MMX236" s="2"/>
      <c r="MMY236" s="2"/>
      <c r="MMZ236" s="2"/>
      <c r="MNA236" s="2"/>
      <c r="MNB236" s="2"/>
      <c r="MNC236" s="2"/>
      <c r="MND236" s="2"/>
      <c r="MNE236" s="2"/>
      <c r="MNF236" s="2"/>
      <c r="MNG236" s="2"/>
      <c r="MNH236" s="2"/>
      <c r="MNI236" s="2"/>
      <c r="MNJ236" s="2"/>
      <c r="MNK236" s="2"/>
      <c r="MNL236" s="2"/>
      <c r="MNM236" s="2"/>
      <c r="MNN236" s="2"/>
      <c r="MNO236" s="2"/>
      <c r="MNP236" s="2"/>
      <c r="MNQ236" s="2"/>
      <c r="MNR236" s="2"/>
      <c r="MNS236" s="2"/>
      <c r="MNT236" s="2"/>
      <c r="MNU236" s="2"/>
      <c r="MNV236" s="2"/>
      <c r="MNW236" s="2"/>
      <c r="MNX236" s="2"/>
      <c r="MNY236" s="2"/>
      <c r="MNZ236" s="2"/>
      <c r="MOA236" s="2"/>
      <c r="MOB236" s="2"/>
      <c r="MOC236" s="2"/>
      <c r="MOD236" s="2"/>
      <c r="MOE236" s="2"/>
      <c r="MOF236" s="2"/>
      <c r="MOG236" s="2"/>
      <c r="MOH236" s="2"/>
      <c r="MOI236" s="2"/>
      <c r="MOJ236" s="2"/>
      <c r="MOK236" s="2"/>
      <c r="MOL236" s="2"/>
      <c r="MOM236" s="2"/>
      <c r="MON236" s="2"/>
      <c r="MOO236" s="2"/>
      <c r="MOP236" s="2"/>
      <c r="MOQ236" s="2"/>
      <c r="MOR236" s="2"/>
      <c r="MOS236" s="2"/>
      <c r="MOT236" s="2"/>
      <c r="MOU236" s="2"/>
      <c r="MOV236" s="2"/>
      <c r="MOW236" s="2"/>
      <c r="MOX236" s="2"/>
      <c r="MOY236" s="2"/>
      <c r="MOZ236" s="2"/>
      <c r="MPA236" s="2"/>
      <c r="MPB236" s="2"/>
      <c r="MPC236" s="2"/>
      <c r="MPD236" s="2"/>
      <c r="MPE236" s="2"/>
      <c r="MPF236" s="2"/>
      <c r="MPG236" s="2"/>
      <c r="MPH236" s="2"/>
      <c r="MPI236" s="2"/>
      <c r="MPJ236" s="2"/>
      <c r="MPK236" s="2"/>
      <c r="MPL236" s="2"/>
      <c r="MPM236" s="2"/>
      <c r="MPN236" s="2"/>
      <c r="MPO236" s="2"/>
      <c r="MPP236" s="2"/>
      <c r="MPQ236" s="2"/>
      <c r="MPR236" s="2"/>
      <c r="MPS236" s="2"/>
      <c r="MPT236" s="2"/>
      <c r="MPU236" s="2"/>
      <c r="MPV236" s="2"/>
      <c r="MPW236" s="2"/>
      <c r="MPX236" s="2"/>
      <c r="MPY236" s="2"/>
      <c r="MPZ236" s="2"/>
      <c r="MQA236" s="2"/>
      <c r="MQB236" s="2"/>
      <c r="MQC236" s="2"/>
      <c r="MQD236" s="2"/>
      <c r="MQE236" s="2"/>
      <c r="MQF236" s="2"/>
      <c r="MQG236" s="2"/>
      <c r="MQH236" s="2"/>
      <c r="MQI236" s="2"/>
      <c r="MQJ236" s="2"/>
      <c r="MQK236" s="2"/>
      <c r="MQL236" s="2"/>
      <c r="MQM236" s="2"/>
      <c r="MQN236" s="2"/>
      <c r="MQO236" s="2"/>
      <c r="MQP236" s="2"/>
      <c r="MQQ236" s="2"/>
      <c r="MQR236" s="2"/>
      <c r="MQS236" s="2"/>
      <c r="MQT236" s="2"/>
      <c r="MQU236" s="2"/>
      <c r="MQV236" s="2"/>
      <c r="MQW236" s="2"/>
      <c r="MQX236" s="2"/>
      <c r="MQY236" s="2"/>
      <c r="MQZ236" s="2"/>
      <c r="MRA236" s="2"/>
      <c r="MRB236" s="2"/>
      <c r="MRC236" s="2"/>
      <c r="MRD236" s="2"/>
      <c r="MRE236" s="2"/>
      <c r="MRF236" s="2"/>
      <c r="MRG236" s="2"/>
      <c r="MRH236" s="2"/>
      <c r="MRI236" s="2"/>
      <c r="MRJ236" s="2"/>
      <c r="MRK236" s="2"/>
      <c r="MRL236" s="2"/>
      <c r="MRM236" s="2"/>
      <c r="MRN236" s="2"/>
      <c r="MRO236" s="2"/>
      <c r="MRP236" s="2"/>
      <c r="MRQ236" s="2"/>
      <c r="MRR236" s="2"/>
      <c r="MRS236" s="2"/>
      <c r="MRT236" s="2"/>
      <c r="MRU236" s="2"/>
      <c r="MRV236" s="2"/>
      <c r="MRW236" s="2"/>
      <c r="MRX236" s="2"/>
      <c r="MRY236" s="2"/>
      <c r="MRZ236" s="2"/>
      <c r="MSA236" s="2"/>
      <c r="MSB236" s="2"/>
      <c r="MSC236" s="2"/>
      <c r="MSD236" s="2"/>
      <c r="MSE236" s="2"/>
      <c r="MSF236" s="2"/>
      <c r="MSG236" s="2"/>
      <c r="MSH236" s="2"/>
      <c r="MSI236" s="2"/>
      <c r="MSJ236" s="2"/>
      <c r="MSK236" s="2"/>
      <c r="MSL236" s="2"/>
      <c r="MSM236" s="2"/>
      <c r="MSN236" s="2"/>
      <c r="MSO236" s="2"/>
      <c r="MSP236" s="2"/>
      <c r="MSQ236" s="2"/>
      <c r="MSR236" s="2"/>
      <c r="MSS236" s="2"/>
      <c r="MST236" s="2"/>
      <c r="MSU236" s="2"/>
      <c r="MSV236" s="2"/>
      <c r="MSW236" s="2"/>
      <c r="MSX236" s="2"/>
      <c r="MSY236" s="2"/>
      <c r="MSZ236" s="2"/>
      <c r="MTA236" s="2"/>
      <c r="MTB236" s="2"/>
      <c r="MTC236" s="2"/>
      <c r="MTD236" s="2"/>
      <c r="MTE236" s="2"/>
      <c r="MTF236" s="2"/>
      <c r="MTG236" s="2"/>
      <c r="MTH236" s="2"/>
      <c r="MTI236" s="2"/>
      <c r="MTJ236" s="2"/>
      <c r="MTK236" s="2"/>
      <c r="MTL236" s="2"/>
      <c r="MTM236" s="2"/>
      <c r="MTN236" s="2"/>
      <c r="MTO236" s="2"/>
      <c r="MTP236" s="2"/>
      <c r="MTQ236" s="2"/>
      <c r="MTR236" s="2"/>
      <c r="MTS236" s="2"/>
      <c r="MTT236" s="2"/>
      <c r="MTU236" s="2"/>
      <c r="MTV236" s="2"/>
      <c r="MTW236" s="2"/>
      <c r="MTX236" s="2"/>
      <c r="MTY236" s="2"/>
      <c r="MTZ236" s="2"/>
      <c r="MUA236" s="2"/>
      <c r="MUB236" s="2"/>
      <c r="MUC236" s="2"/>
      <c r="MUD236" s="2"/>
      <c r="MUE236" s="2"/>
      <c r="MUF236" s="2"/>
      <c r="MUG236" s="2"/>
      <c r="MUH236" s="2"/>
      <c r="MUI236" s="2"/>
      <c r="MUJ236" s="2"/>
      <c r="MUK236" s="2"/>
      <c r="MUL236" s="2"/>
      <c r="MUM236" s="2"/>
      <c r="MUN236" s="2"/>
      <c r="MUO236" s="2"/>
      <c r="MUP236" s="2"/>
      <c r="MUQ236" s="2"/>
      <c r="MUR236" s="2"/>
      <c r="MUS236" s="2"/>
      <c r="MUT236" s="2"/>
      <c r="MUU236" s="2"/>
      <c r="MUV236" s="2"/>
      <c r="MUW236" s="2"/>
      <c r="MUX236" s="2"/>
      <c r="MUY236" s="2"/>
      <c r="MUZ236" s="2"/>
      <c r="MVA236" s="2"/>
      <c r="MVB236" s="2"/>
      <c r="MVC236" s="2"/>
      <c r="MVD236" s="2"/>
      <c r="MVE236" s="2"/>
      <c r="MVF236" s="2"/>
      <c r="MVG236" s="2"/>
      <c r="MVH236" s="2"/>
      <c r="MVI236" s="2"/>
      <c r="MVJ236" s="2"/>
      <c r="MVK236" s="2"/>
      <c r="MVL236" s="2"/>
      <c r="MVM236" s="2"/>
      <c r="MVN236" s="2"/>
      <c r="MVO236" s="2"/>
      <c r="MVP236" s="2"/>
      <c r="MVQ236" s="2"/>
      <c r="MVR236" s="2"/>
      <c r="MVS236" s="2"/>
      <c r="MVT236" s="2"/>
      <c r="MVU236" s="2"/>
      <c r="MVV236" s="2"/>
      <c r="MVW236" s="2"/>
      <c r="MVX236" s="2"/>
      <c r="MVY236" s="2"/>
      <c r="MVZ236" s="2"/>
      <c r="MWA236" s="2"/>
      <c r="MWB236" s="2"/>
      <c r="MWC236" s="2"/>
      <c r="MWD236" s="2"/>
      <c r="MWE236" s="2"/>
      <c r="MWF236" s="2"/>
      <c r="MWG236" s="2"/>
      <c r="MWH236" s="2"/>
      <c r="MWI236" s="2"/>
      <c r="MWJ236" s="2"/>
      <c r="MWK236" s="2"/>
      <c r="MWL236" s="2"/>
      <c r="MWM236" s="2"/>
      <c r="MWN236" s="2"/>
      <c r="MWO236" s="2"/>
      <c r="MWP236" s="2"/>
      <c r="MWQ236" s="2"/>
      <c r="MWR236" s="2"/>
      <c r="MWS236" s="2"/>
      <c r="MWT236" s="2"/>
      <c r="MWU236" s="2"/>
      <c r="MWV236" s="2"/>
      <c r="MWW236" s="2"/>
      <c r="MWX236" s="2"/>
      <c r="MWY236" s="2"/>
      <c r="MWZ236" s="2"/>
      <c r="MXA236" s="2"/>
      <c r="MXB236" s="2"/>
      <c r="MXC236" s="2"/>
      <c r="MXD236" s="2"/>
      <c r="MXE236" s="2"/>
      <c r="MXF236" s="2"/>
      <c r="MXG236" s="2"/>
      <c r="MXH236" s="2"/>
      <c r="MXI236" s="2"/>
      <c r="MXJ236" s="2"/>
      <c r="MXK236" s="2"/>
      <c r="MXL236" s="2"/>
      <c r="MXM236" s="2"/>
      <c r="MXN236" s="2"/>
      <c r="MXO236" s="2"/>
      <c r="MXP236" s="2"/>
      <c r="MXQ236" s="2"/>
      <c r="MXR236" s="2"/>
      <c r="MXS236" s="2"/>
      <c r="MXT236" s="2"/>
      <c r="MXU236" s="2"/>
      <c r="MXV236" s="2"/>
      <c r="MXW236" s="2"/>
      <c r="MXX236" s="2"/>
      <c r="MXY236" s="2"/>
      <c r="MXZ236" s="2"/>
      <c r="MYA236" s="2"/>
      <c r="MYB236" s="2"/>
      <c r="MYC236" s="2"/>
      <c r="MYD236" s="2"/>
      <c r="MYE236" s="2"/>
      <c r="MYF236" s="2"/>
      <c r="MYG236" s="2"/>
      <c r="MYH236" s="2"/>
      <c r="MYI236" s="2"/>
      <c r="MYJ236" s="2"/>
      <c r="MYK236" s="2"/>
      <c r="MYL236" s="2"/>
      <c r="MYM236" s="2"/>
      <c r="MYN236" s="2"/>
      <c r="MYO236" s="2"/>
      <c r="MYP236" s="2"/>
      <c r="MYQ236" s="2"/>
      <c r="MYR236" s="2"/>
      <c r="MYS236" s="2"/>
      <c r="MYT236" s="2"/>
      <c r="MYU236" s="2"/>
      <c r="MYV236" s="2"/>
      <c r="MYW236" s="2"/>
      <c r="MYX236" s="2"/>
      <c r="MYY236" s="2"/>
      <c r="MYZ236" s="2"/>
      <c r="MZA236" s="2"/>
      <c r="MZB236" s="2"/>
      <c r="MZC236" s="2"/>
      <c r="MZD236" s="2"/>
      <c r="MZE236" s="2"/>
      <c r="MZF236" s="2"/>
      <c r="MZG236" s="2"/>
      <c r="MZH236" s="2"/>
      <c r="MZI236" s="2"/>
      <c r="MZJ236" s="2"/>
      <c r="MZK236" s="2"/>
      <c r="MZL236" s="2"/>
      <c r="MZM236" s="2"/>
      <c r="MZN236" s="2"/>
      <c r="MZO236" s="2"/>
      <c r="MZP236" s="2"/>
      <c r="MZQ236" s="2"/>
      <c r="MZR236" s="2"/>
      <c r="MZS236" s="2"/>
      <c r="MZT236" s="2"/>
      <c r="MZU236" s="2"/>
      <c r="MZV236" s="2"/>
      <c r="MZW236" s="2"/>
      <c r="MZX236" s="2"/>
      <c r="MZY236" s="2"/>
      <c r="MZZ236" s="2"/>
      <c r="NAA236" s="2"/>
      <c r="NAB236" s="2"/>
      <c r="NAC236" s="2"/>
      <c r="NAD236" s="2"/>
      <c r="NAE236" s="2"/>
      <c r="NAF236" s="2"/>
      <c r="NAG236" s="2"/>
      <c r="NAH236" s="2"/>
      <c r="NAI236" s="2"/>
      <c r="NAJ236" s="2"/>
      <c r="NAK236" s="2"/>
      <c r="NAL236" s="2"/>
      <c r="NAM236" s="2"/>
      <c r="NAN236" s="2"/>
      <c r="NAO236" s="2"/>
      <c r="NAP236" s="2"/>
      <c r="NAQ236" s="2"/>
      <c r="NAR236" s="2"/>
      <c r="NAS236" s="2"/>
      <c r="NAT236" s="2"/>
      <c r="NAU236" s="2"/>
      <c r="NAV236" s="2"/>
      <c r="NAW236" s="2"/>
      <c r="NAX236" s="2"/>
      <c r="NAY236" s="2"/>
      <c r="NAZ236" s="2"/>
      <c r="NBA236" s="2"/>
      <c r="NBB236" s="2"/>
      <c r="NBC236" s="2"/>
      <c r="NBD236" s="2"/>
      <c r="NBE236" s="2"/>
      <c r="NBF236" s="2"/>
      <c r="NBG236" s="2"/>
      <c r="NBH236" s="2"/>
      <c r="NBI236" s="2"/>
      <c r="NBJ236" s="2"/>
      <c r="NBK236" s="2"/>
      <c r="NBL236" s="2"/>
      <c r="NBM236" s="2"/>
      <c r="NBN236" s="2"/>
      <c r="NBO236" s="2"/>
      <c r="NBP236" s="2"/>
      <c r="NBQ236" s="2"/>
      <c r="NBR236" s="2"/>
      <c r="NBS236" s="2"/>
      <c r="NBT236" s="2"/>
      <c r="NBU236" s="2"/>
      <c r="NBV236" s="2"/>
      <c r="NBW236" s="2"/>
      <c r="NBX236" s="2"/>
      <c r="NBY236" s="2"/>
      <c r="NBZ236" s="2"/>
      <c r="NCA236" s="2"/>
      <c r="NCB236" s="2"/>
      <c r="NCC236" s="2"/>
      <c r="NCD236" s="2"/>
      <c r="NCE236" s="2"/>
      <c r="NCF236" s="2"/>
      <c r="NCG236" s="2"/>
      <c r="NCH236" s="2"/>
      <c r="NCI236" s="2"/>
      <c r="NCJ236" s="2"/>
      <c r="NCK236" s="2"/>
      <c r="NCL236" s="2"/>
      <c r="NCM236" s="2"/>
      <c r="NCN236" s="2"/>
      <c r="NCO236" s="2"/>
      <c r="NCP236" s="2"/>
      <c r="NCQ236" s="2"/>
      <c r="NCR236" s="2"/>
      <c r="NCS236" s="2"/>
      <c r="NCT236" s="2"/>
      <c r="NCU236" s="2"/>
      <c r="NCV236" s="2"/>
      <c r="NCW236" s="2"/>
      <c r="NCX236" s="2"/>
      <c r="NCY236" s="2"/>
      <c r="NCZ236" s="2"/>
      <c r="NDA236" s="2"/>
      <c r="NDB236" s="2"/>
      <c r="NDC236" s="2"/>
      <c r="NDD236" s="2"/>
      <c r="NDE236" s="2"/>
      <c r="NDF236" s="2"/>
      <c r="NDG236" s="2"/>
      <c r="NDH236" s="2"/>
      <c r="NDI236" s="2"/>
      <c r="NDJ236" s="2"/>
      <c r="NDK236" s="2"/>
      <c r="NDL236" s="2"/>
      <c r="NDM236" s="2"/>
      <c r="NDN236" s="2"/>
      <c r="NDO236" s="2"/>
      <c r="NDP236" s="2"/>
      <c r="NDQ236" s="2"/>
      <c r="NDR236" s="2"/>
      <c r="NDS236" s="2"/>
      <c r="NDT236" s="2"/>
      <c r="NDU236" s="2"/>
      <c r="NDV236" s="2"/>
      <c r="NDW236" s="2"/>
      <c r="NDX236" s="2"/>
      <c r="NDY236" s="2"/>
      <c r="NDZ236" s="2"/>
      <c r="NEA236" s="2"/>
      <c r="NEB236" s="2"/>
      <c r="NEC236" s="2"/>
      <c r="NED236" s="2"/>
      <c r="NEE236" s="2"/>
      <c r="NEF236" s="2"/>
      <c r="NEG236" s="2"/>
      <c r="NEH236" s="2"/>
      <c r="NEI236" s="2"/>
      <c r="NEJ236" s="2"/>
      <c r="NEK236" s="2"/>
      <c r="NEL236" s="2"/>
      <c r="NEM236" s="2"/>
      <c r="NEN236" s="2"/>
      <c r="NEO236" s="2"/>
      <c r="NEP236" s="2"/>
      <c r="NEQ236" s="2"/>
      <c r="NER236" s="2"/>
      <c r="NES236" s="2"/>
      <c r="NET236" s="2"/>
      <c r="NEU236" s="2"/>
      <c r="NEV236" s="2"/>
      <c r="NEW236" s="2"/>
      <c r="NEX236" s="2"/>
      <c r="NEY236" s="2"/>
      <c r="NEZ236" s="2"/>
      <c r="NFA236" s="2"/>
      <c r="NFB236" s="2"/>
      <c r="NFC236" s="2"/>
      <c r="NFD236" s="2"/>
      <c r="NFE236" s="2"/>
      <c r="NFF236" s="2"/>
      <c r="NFG236" s="2"/>
      <c r="NFH236" s="2"/>
      <c r="NFI236" s="2"/>
      <c r="NFJ236" s="2"/>
      <c r="NFK236" s="2"/>
      <c r="NFL236" s="2"/>
      <c r="NFM236" s="2"/>
      <c r="NFN236" s="2"/>
      <c r="NFO236" s="2"/>
      <c r="NFP236" s="2"/>
      <c r="NFQ236" s="2"/>
      <c r="NFR236" s="2"/>
      <c r="NFS236" s="2"/>
      <c r="NFT236" s="2"/>
      <c r="NFU236" s="2"/>
      <c r="NFV236" s="2"/>
      <c r="NFW236" s="2"/>
      <c r="NFX236" s="2"/>
      <c r="NFY236" s="2"/>
      <c r="NFZ236" s="2"/>
      <c r="NGA236" s="2"/>
      <c r="NGB236" s="2"/>
      <c r="NGC236" s="2"/>
      <c r="NGD236" s="2"/>
      <c r="NGE236" s="2"/>
      <c r="NGF236" s="2"/>
      <c r="NGG236" s="2"/>
      <c r="NGH236" s="2"/>
      <c r="NGI236" s="2"/>
      <c r="NGJ236" s="2"/>
      <c r="NGK236" s="2"/>
      <c r="NGL236" s="2"/>
      <c r="NGM236" s="2"/>
      <c r="NGN236" s="2"/>
      <c r="NGO236" s="2"/>
      <c r="NGP236" s="2"/>
      <c r="NGQ236" s="2"/>
      <c r="NGR236" s="2"/>
      <c r="NGS236" s="2"/>
      <c r="NGT236" s="2"/>
      <c r="NGU236" s="2"/>
      <c r="NGV236" s="2"/>
      <c r="NGW236" s="2"/>
      <c r="NGX236" s="2"/>
      <c r="NGY236" s="2"/>
      <c r="NGZ236" s="2"/>
      <c r="NHA236" s="2"/>
      <c r="NHB236" s="2"/>
      <c r="NHC236" s="2"/>
      <c r="NHD236" s="2"/>
      <c r="NHE236" s="2"/>
      <c r="NHF236" s="2"/>
      <c r="NHG236" s="2"/>
      <c r="NHH236" s="2"/>
      <c r="NHI236" s="2"/>
      <c r="NHJ236" s="2"/>
      <c r="NHK236" s="2"/>
      <c r="NHL236" s="2"/>
      <c r="NHM236" s="2"/>
      <c r="NHN236" s="2"/>
      <c r="NHO236" s="2"/>
      <c r="NHP236" s="2"/>
      <c r="NHQ236" s="2"/>
      <c r="NHR236" s="2"/>
      <c r="NHS236" s="2"/>
      <c r="NHT236" s="2"/>
      <c r="NHU236" s="2"/>
      <c r="NHV236" s="2"/>
      <c r="NHW236" s="2"/>
      <c r="NHX236" s="2"/>
      <c r="NHY236" s="2"/>
      <c r="NHZ236" s="2"/>
      <c r="NIA236" s="2"/>
      <c r="NIB236" s="2"/>
      <c r="NIC236" s="2"/>
      <c r="NID236" s="2"/>
      <c r="NIE236" s="2"/>
      <c r="NIF236" s="2"/>
      <c r="NIG236" s="2"/>
      <c r="NIH236" s="2"/>
      <c r="NII236" s="2"/>
      <c r="NIJ236" s="2"/>
      <c r="NIK236" s="2"/>
      <c r="NIL236" s="2"/>
      <c r="NIM236" s="2"/>
      <c r="NIN236" s="2"/>
      <c r="NIO236" s="2"/>
      <c r="NIP236" s="2"/>
      <c r="NIQ236" s="2"/>
      <c r="NIR236" s="2"/>
      <c r="NIS236" s="2"/>
      <c r="NIT236" s="2"/>
      <c r="NIU236" s="2"/>
      <c r="NIV236" s="2"/>
      <c r="NIW236" s="2"/>
      <c r="NIX236" s="2"/>
      <c r="NIY236" s="2"/>
      <c r="NIZ236" s="2"/>
      <c r="NJA236" s="2"/>
      <c r="NJB236" s="2"/>
      <c r="NJC236" s="2"/>
      <c r="NJD236" s="2"/>
      <c r="NJE236" s="2"/>
      <c r="NJF236" s="2"/>
      <c r="NJG236" s="2"/>
      <c r="NJH236" s="2"/>
      <c r="NJI236" s="2"/>
      <c r="NJJ236" s="2"/>
      <c r="NJK236" s="2"/>
      <c r="NJL236" s="2"/>
      <c r="NJM236" s="2"/>
      <c r="NJN236" s="2"/>
      <c r="NJO236" s="2"/>
      <c r="NJP236" s="2"/>
      <c r="NJQ236" s="2"/>
      <c r="NJR236" s="2"/>
      <c r="NJS236" s="2"/>
      <c r="NJT236" s="2"/>
      <c r="NJU236" s="2"/>
      <c r="NJV236" s="2"/>
      <c r="NJW236" s="2"/>
      <c r="NJX236" s="2"/>
      <c r="NJY236" s="2"/>
      <c r="NJZ236" s="2"/>
      <c r="NKA236" s="2"/>
      <c r="NKB236" s="2"/>
      <c r="NKC236" s="2"/>
      <c r="NKD236" s="2"/>
      <c r="NKE236" s="2"/>
      <c r="NKF236" s="2"/>
      <c r="NKG236" s="2"/>
      <c r="NKH236" s="2"/>
      <c r="NKI236" s="2"/>
      <c r="NKJ236" s="2"/>
      <c r="NKK236" s="2"/>
      <c r="NKL236" s="2"/>
      <c r="NKM236" s="2"/>
      <c r="NKN236" s="2"/>
      <c r="NKO236" s="2"/>
      <c r="NKP236" s="2"/>
      <c r="NKQ236" s="2"/>
      <c r="NKR236" s="2"/>
      <c r="NKS236" s="2"/>
      <c r="NKT236" s="2"/>
      <c r="NKU236" s="2"/>
      <c r="NKV236" s="2"/>
      <c r="NKW236" s="2"/>
      <c r="NKX236" s="2"/>
      <c r="NKY236" s="2"/>
      <c r="NKZ236" s="2"/>
      <c r="NLA236" s="2"/>
      <c r="NLB236" s="2"/>
      <c r="NLC236" s="2"/>
      <c r="NLD236" s="2"/>
      <c r="NLE236" s="2"/>
      <c r="NLF236" s="2"/>
      <c r="NLG236" s="2"/>
      <c r="NLH236" s="2"/>
      <c r="NLI236" s="2"/>
      <c r="NLJ236" s="2"/>
      <c r="NLK236" s="2"/>
      <c r="NLL236" s="2"/>
      <c r="NLM236" s="2"/>
      <c r="NLN236" s="2"/>
      <c r="NLO236" s="2"/>
      <c r="NLP236" s="2"/>
      <c r="NLQ236" s="2"/>
      <c r="NLR236" s="2"/>
      <c r="NLS236" s="2"/>
      <c r="NLT236" s="2"/>
      <c r="NLU236" s="2"/>
      <c r="NLV236" s="2"/>
      <c r="NLW236" s="2"/>
      <c r="NLX236" s="2"/>
      <c r="NLY236" s="2"/>
      <c r="NLZ236" s="2"/>
      <c r="NMA236" s="2"/>
      <c r="NMB236" s="2"/>
      <c r="NMC236" s="2"/>
      <c r="NMD236" s="2"/>
      <c r="NME236" s="2"/>
      <c r="NMF236" s="2"/>
      <c r="NMG236" s="2"/>
      <c r="NMH236" s="2"/>
      <c r="NMI236" s="2"/>
      <c r="NMJ236" s="2"/>
      <c r="NMK236" s="2"/>
      <c r="NML236" s="2"/>
      <c r="NMM236" s="2"/>
      <c r="NMN236" s="2"/>
      <c r="NMO236" s="2"/>
      <c r="NMP236" s="2"/>
      <c r="NMQ236" s="2"/>
      <c r="NMR236" s="2"/>
      <c r="NMS236" s="2"/>
      <c r="NMT236" s="2"/>
      <c r="NMU236" s="2"/>
      <c r="NMV236" s="2"/>
      <c r="NMW236" s="2"/>
      <c r="NMX236" s="2"/>
      <c r="NMY236" s="2"/>
      <c r="NMZ236" s="2"/>
      <c r="NNA236" s="2"/>
      <c r="NNB236" s="2"/>
      <c r="NNC236" s="2"/>
      <c r="NND236" s="2"/>
      <c r="NNE236" s="2"/>
      <c r="NNF236" s="2"/>
      <c r="NNG236" s="2"/>
      <c r="NNH236" s="2"/>
      <c r="NNI236" s="2"/>
      <c r="NNJ236" s="2"/>
      <c r="NNK236" s="2"/>
      <c r="NNL236" s="2"/>
      <c r="NNM236" s="2"/>
      <c r="NNN236" s="2"/>
      <c r="NNO236" s="2"/>
      <c r="NNP236" s="2"/>
      <c r="NNQ236" s="2"/>
      <c r="NNR236" s="2"/>
      <c r="NNS236" s="2"/>
      <c r="NNT236" s="2"/>
      <c r="NNU236" s="2"/>
      <c r="NNV236" s="2"/>
      <c r="NNW236" s="2"/>
      <c r="NNX236" s="2"/>
      <c r="NNY236" s="2"/>
      <c r="NNZ236" s="2"/>
      <c r="NOA236" s="2"/>
      <c r="NOB236" s="2"/>
      <c r="NOC236" s="2"/>
      <c r="NOD236" s="2"/>
      <c r="NOE236" s="2"/>
      <c r="NOF236" s="2"/>
      <c r="NOG236" s="2"/>
      <c r="NOH236" s="2"/>
      <c r="NOI236" s="2"/>
      <c r="NOJ236" s="2"/>
      <c r="NOK236" s="2"/>
      <c r="NOL236" s="2"/>
      <c r="NOM236" s="2"/>
      <c r="NON236" s="2"/>
      <c r="NOO236" s="2"/>
      <c r="NOP236" s="2"/>
      <c r="NOQ236" s="2"/>
      <c r="NOR236" s="2"/>
      <c r="NOS236" s="2"/>
      <c r="NOT236" s="2"/>
      <c r="NOU236" s="2"/>
      <c r="NOV236" s="2"/>
      <c r="NOW236" s="2"/>
      <c r="NOX236" s="2"/>
      <c r="NOY236" s="2"/>
      <c r="NOZ236" s="2"/>
      <c r="NPA236" s="2"/>
      <c r="NPB236" s="2"/>
      <c r="NPC236" s="2"/>
      <c r="NPD236" s="2"/>
      <c r="NPE236" s="2"/>
      <c r="NPF236" s="2"/>
      <c r="NPG236" s="2"/>
      <c r="NPH236" s="2"/>
      <c r="NPI236" s="2"/>
      <c r="NPJ236" s="2"/>
      <c r="NPK236" s="2"/>
      <c r="NPL236" s="2"/>
      <c r="NPM236" s="2"/>
      <c r="NPN236" s="2"/>
      <c r="NPO236" s="2"/>
      <c r="NPP236" s="2"/>
      <c r="NPQ236" s="2"/>
      <c r="NPR236" s="2"/>
      <c r="NPS236" s="2"/>
      <c r="NPT236" s="2"/>
      <c r="NPU236" s="2"/>
      <c r="NPV236" s="2"/>
      <c r="NPW236" s="2"/>
      <c r="NPX236" s="2"/>
      <c r="NPY236" s="2"/>
      <c r="NPZ236" s="2"/>
      <c r="NQA236" s="2"/>
      <c r="NQB236" s="2"/>
      <c r="NQC236" s="2"/>
      <c r="NQD236" s="2"/>
      <c r="NQE236" s="2"/>
      <c r="NQF236" s="2"/>
      <c r="NQG236" s="2"/>
      <c r="NQH236" s="2"/>
      <c r="NQI236" s="2"/>
      <c r="NQJ236" s="2"/>
      <c r="NQK236" s="2"/>
      <c r="NQL236" s="2"/>
      <c r="NQM236" s="2"/>
      <c r="NQN236" s="2"/>
      <c r="NQO236" s="2"/>
      <c r="NQP236" s="2"/>
      <c r="NQQ236" s="2"/>
      <c r="NQR236" s="2"/>
      <c r="NQS236" s="2"/>
      <c r="NQT236" s="2"/>
      <c r="NQU236" s="2"/>
      <c r="NQV236" s="2"/>
      <c r="NQW236" s="2"/>
      <c r="NQX236" s="2"/>
      <c r="NQY236" s="2"/>
      <c r="NQZ236" s="2"/>
      <c r="NRA236" s="2"/>
      <c r="NRB236" s="2"/>
      <c r="NRC236" s="2"/>
      <c r="NRD236" s="2"/>
      <c r="NRE236" s="2"/>
      <c r="NRF236" s="2"/>
      <c r="NRG236" s="2"/>
      <c r="NRH236" s="2"/>
      <c r="NRI236" s="2"/>
      <c r="NRJ236" s="2"/>
      <c r="NRK236" s="2"/>
      <c r="NRL236" s="2"/>
      <c r="NRM236" s="2"/>
      <c r="NRN236" s="2"/>
      <c r="NRO236" s="2"/>
      <c r="NRP236" s="2"/>
      <c r="NRQ236" s="2"/>
      <c r="NRR236" s="2"/>
      <c r="NRS236" s="2"/>
      <c r="NRT236" s="2"/>
      <c r="NRU236" s="2"/>
      <c r="NRV236" s="2"/>
      <c r="NRW236" s="2"/>
      <c r="NRX236" s="2"/>
      <c r="NRY236" s="2"/>
      <c r="NRZ236" s="2"/>
      <c r="NSA236" s="2"/>
      <c r="NSB236" s="2"/>
      <c r="NSC236" s="2"/>
      <c r="NSD236" s="2"/>
      <c r="NSE236" s="2"/>
      <c r="NSF236" s="2"/>
      <c r="NSG236" s="2"/>
      <c r="NSH236" s="2"/>
      <c r="NSI236" s="2"/>
      <c r="NSJ236" s="2"/>
      <c r="NSK236" s="2"/>
      <c r="NSL236" s="2"/>
      <c r="NSM236" s="2"/>
      <c r="NSN236" s="2"/>
      <c r="NSO236" s="2"/>
      <c r="NSP236" s="2"/>
      <c r="NSQ236" s="2"/>
      <c r="NSR236" s="2"/>
      <c r="NSS236" s="2"/>
      <c r="NST236" s="2"/>
      <c r="NSU236" s="2"/>
      <c r="NSV236" s="2"/>
      <c r="NSW236" s="2"/>
      <c r="NSX236" s="2"/>
      <c r="NSY236" s="2"/>
      <c r="NSZ236" s="2"/>
      <c r="NTA236" s="2"/>
      <c r="NTB236" s="2"/>
      <c r="NTC236" s="2"/>
      <c r="NTD236" s="2"/>
      <c r="NTE236" s="2"/>
      <c r="NTF236" s="2"/>
      <c r="NTG236" s="2"/>
      <c r="NTH236" s="2"/>
      <c r="NTI236" s="2"/>
      <c r="NTJ236" s="2"/>
      <c r="NTK236" s="2"/>
      <c r="NTL236" s="2"/>
      <c r="NTM236" s="2"/>
      <c r="NTN236" s="2"/>
      <c r="NTO236" s="2"/>
      <c r="NTP236" s="2"/>
      <c r="NTQ236" s="2"/>
      <c r="NTR236" s="2"/>
      <c r="NTS236" s="2"/>
      <c r="NTT236" s="2"/>
      <c r="NTU236" s="2"/>
      <c r="NTV236" s="2"/>
      <c r="NTW236" s="2"/>
      <c r="NTX236" s="2"/>
      <c r="NTY236" s="2"/>
      <c r="NTZ236" s="2"/>
      <c r="NUA236" s="2"/>
      <c r="NUB236" s="2"/>
      <c r="NUC236" s="2"/>
      <c r="NUD236" s="2"/>
      <c r="NUE236" s="2"/>
      <c r="NUF236" s="2"/>
      <c r="NUG236" s="2"/>
      <c r="NUH236" s="2"/>
      <c r="NUI236" s="2"/>
      <c r="NUJ236" s="2"/>
      <c r="NUK236" s="2"/>
      <c r="NUL236" s="2"/>
      <c r="NUM236" s="2"/>
      <c r="NUN236" s="2"/>
      <c r="NUO236" s="2"/>
      <c r="NUP236" s="2"/>
      <c r="NUQ236" s="2"/>
      <c r="NUR236" s="2"/>
      <c r="NUS236" s="2"/>
      <c r="NUT236" s="2"/>
      <c r="NUU236" s="2"/>
      <c r="NUV236" s="2"/>
      <c r="NUW236" s="2"/>
      <c r="NUX236" s="2"/>
      <c r="NUY236" s="2"/>
      <c r="NUZ236" s="2"/>
      <c r="NVA236" s="2"/>
      <c r="NVB236" s="2"/>
      <c r="NVC236" s="2"/>
      <c r="NVD236" s="2"/>
      <c r="NVE236" s="2"/>
      <c r="NVF236" s="2"/>
      <c r="NVG236" s="2"/>
      <c r="NVH236" s="2"/>
      <c r="NVI236" s="2"/>
      <c r="NVJ236" s="2"/>
      <c r="NVK236" s="2"/>
      <c r="NVL236" s="2"/>
      <c r="NVM236" s="2"/>
      <c r="NVN236" s="2"/>
      <c r="NVO236" s="2"/>
      <c r="NVP236" s="2"/>
      <c r="NVQ236" s="2"/>
      <c r="NVR236" s="2"/>
      <c r="NVS236" s="2"/>
      <c r="NVT236" s="2"/>
      <c r="NVU236" s="2"/>
      <c r="NVV236" s="2"/>
      <c r="NVW236" s="2"/>
      <c r="NVX236" s="2"/>
      <c r="NVY236" s="2"/>
      <c r="NVZ236" s="2"/>
      <c r="NWA236" s="2"/>
      <c r="NWB236" s="2"/>
      <c r="NWC236" s="2"/>
      <c r="NWD236" s="2"/>
      <c r="NWE236" s="2"/>
      <c r="NWF236" s="2"/>
      <c r="NWG236" s="2"/>
      <c r="NWH236" s="2"/>
      <c r="NWI236" s="2"/>
      <c r="NWJ236" s="2"/>
      <c r="NWK236" s="2"/>
      <c r="NWL236" s="2"/>
      <c r="NWM236" s="2"/>
      <c r="NWN236" s="2"/>
      <c r="NWO236" s="2"/>
      <c r="NWP236" s="2"/>
      <c r="NWQ236" s="2"/>
      <c r="NWR236" s="2"/>
      <c r="NWS236" s="2"/>
      <c r="NWT236" s="2"/>
      <c r="NWU236" s="2"/>
      <c r="NWV236" s="2"/>
      <c r="NWW236" s="2"/>
      <c r="NWX236" s="2"/>
      <c r="NWY236" s="2"/>
      <c r="NWZ236" s="2"/>
      <c r="NXA236" s="2"/>
      <c r="NXB236" s="2"/>
      <c r="NXC236" s="2"/>
      <c r="NXD236" s="2"/>
      <c r="NXE236" s="2"/>
      <c r="NXF236" s="2"/>
      <c r="NXG236" s="2"/>
      <c r="NXH236" s="2"/>
      <c r="NXI236" s="2"/>
      <c r="NXJ236" s="2"/>
      <c r="NXK236" s="2"/>
      <c r="NXL236" s="2"/>
      <c r="NXM236" s="2"/>
      <c r="NXN236" s="2"/>
      <c r="NXO236" s="2"/>
      <c r="NXP236" s="2"/>
      <c r="NXQ236" s="2"/>
      <c r="NXR236" s="2"/>
      <c r="NXS236" s="2"/>
      <c r="NXT236" s="2"/>
      <c r="NXU236" s="2"/>
      <c r="NXV236" s="2"/>
      <c r="NXW236" s="2"/>
      <c r="NXX236" s="2"/>
      <c r="NXY236" s="2"/>
      <c r="NXZ236" s="2"/>
      <c r="NYA236" s="2"/>
      <c r="NYB236" s="2"/>
      <c r="NYC236" s="2"/>
      <c r="NYD236" s="2"/>
      <c r="NYE236" s="2"/>
      <c r="NYF236" s="2"/>
      <c r="NYG236" s="2"/>
      <c r="NYH236" s="2"/>
      <c r="NYI236" s="2"/>
      <c r="NYJ236" s="2"/>
      <c r="NYK236" s="2"/>
      <c r="NYL236" s="2"/>
      <c r="NYM236" s="2"/>
      <c r="NYN236" s="2"/>
      <c r="NYO236" s="2"/>
      <c r="NYP236" s="2"/>
      <c r="NYQ236" s="2"/>
      <c r="NYR236" s="2"/>
      <c r="NYS236" s="2"/>
      <c r="NYT236" s="2"/>
      <c r="NYU236" s="2"/>
      <c r="NYV236" s="2"/>
      <c r="NYW236" s="2"/>
      <c r="NYX236" s="2"/>
      <c r="NYY236" s="2"/>
      <c r="NYZ236" s="2"/>
      <c r="NZA236" s="2"/>
      <c r="NZB236" s="2"/>
      <c r="NZC236" s="2"/>
      <c r="NZD236" s="2"/>
      <c r="NZE236" s="2"/>
      <c r="NZF236" s="2"/>
      <c r="NZG236" s="2"/>
      <c r="NZH236" s="2"/>
      <c r="NZI236" s="2"/>
      <c r="NZJ236" s="2"/>
      <c r="NZK236" s="2"/>
      <c r="NZL236" s="2"/>
      <c r="NZM236" s="2"/>
      <c r="NZN236" s="2"/>
      <c r="NZO236" s="2"/>
      <c r="NZP236" s="2"/>
      <c r="NZQ236" s="2"/>
      <c r="NZR236" s="2"/>
      <c r="NZS236" s="2"/>
      <c r="NZT236" s="2"/>
      <c r="NZU236" s="2"/>
      <c r="NZV236" s="2"/>
      <c r="NZW236" s="2"/>
      <c r="NZX236" s="2"/>
      <c r="NZY236" s="2"/>
      <c r="NZZ236" s="2"/>
      <c r="OAA236" s="2"/>
      <c r="OAB236" s="2"/>
      <c r="OAC236" s="2"/>
      <c r="OAD236" s="2"/>
      <c r="OAE236" s="2"/>
      <c r="OAF236" s="2"/>
      <c r="OAG236" s="2"/>
      <c r="OAH236" s="2"/>
      <c r="OAI236" s="2"/>
      <c r="OAJ236" s="2"/>
      <c r="OAK236" s="2"/>
      <c r="OAL236" s="2"/>
      <c r="OAM236" s="2"/>
      <c r="OAN236" s="2"/>
      <c r="OAO236" s="2"/>
      <c r="OAP236" s="2"/>
      <c r="OAQ236" s="2"/>
      <c r="OAR236" s="2"/>
      <c r="OAS236" s="2"/>
      <c r="OAT236" s="2"/>
      <c r="OAU236" s="2"/>
      <c r="OAV236" s="2"/>
      <c r="OAW236" s="2"/>
      <c r="OAX236" s="2"/>
      <c r="OAY236" s="2"/>
      <c r="OAZ236" s="2"/>
      <c r="OBA236" s="2"/>
      <c r="OBB236" s="2"/>
      <c r="OBC236" s="2"/>
      <c r="OBD236" s="2"/>
      <c r="OBE236" s="2"/>
      <c r="OBF236" s="2"/>
      <c r="OBG236" s="2"/>
      <c r="OBH236" s="2"/>
      <c r="OBI236" s="2"/>
      <c r="OBJ236" s="2"/>
      <c r="OBK236" s="2"/>
      <c r="OBL236" s="2"/>
      <c r="OBM236" s="2"/>
      <c r="OBN236" s="2"/>
      <c r="OBO236" s="2"/>
      <c r="OBP236" s="2"/>
      <c r="OBQ236" s="2"/>
      <c r="OBR236" s="2"/>
      <c r="OBS236" s="2"/>
      <c r="OBT236" s="2"/>
      <c r="OBU236" s="2"/>
      <c r="OBV236" s="2"/>
      <c r="OBW236" s="2"/>
      <c r="OBX236" s="2"/>
      <c r="OBY236" s="2"/>
      <c r="OBZ236" s="2"/>
      <c r="OCA236" s="2"/>
      <c r="OCB236" s="2"/>
      <c r="OCC236" s="2"/>
      <c r="OCD236" s="2"/>
      <c r="OCE236" s="2"/>
      <c r="OCF236" s="2"/>
      <c r="OCG236" s="2"/>
      <c r="OCH236" s="2"/>
      <c r="OCI236" s="2"/>
      <c r="OCJ236" s="2"/>
      <c r="OCK236" s="2"/>
      <c r="OCL236" s="2"/>
      <c r="OCM236" s="2"/>
      <c r="OCN236" s="2"/>
      <c r="OCO236" s="2"/>
      <c r="OCP236" s="2"/>
      <c r="OCQ236" s="2"/>
      <c r="OCR236" s="2"/>
      <c r="OCS236" s="2"/>
      <c r="OCT236" s="2"/>
      <c r="OCU236" s="2"/>
      <c r="OCV236" s="2"/>
      <c r="OCW236" s="2"/>
      <c r="OCX236" s="2"/>
      <c r="OCY236" s="2"/>
      <c r="OCZ236" s="2"/>
      <c r="ODA236" s="2"/>
      <c r="ODB236" s="2"/>
      <c r="ODC236" s="2"/>
      <c r="ODD236" s="2"/>
      <c r="ODE236" s="2"/>
      <c r="ODF236" s="2"/>
      <c r="ODG236" s="2"/>
      <c r="ODH236" s="2"/>
      <c r="ODI236" s="2"/>
      <c r="ODJ236" s="2"/>
      <c r="ODK236" s="2"/>
      <c r="ODL236" s="2"/>
      <c r="ODM236" s="2"/>
      <c r="ODN236" s="2"/>
      <c r="ODO236" s="2"/>
      <c r="ODP236" s="2"/>
      <c r="ODQ236" s="2"/>
      <c r="ODR236" s="2"/>
      <c r="ODS236" s="2"/>
      <c r="ODT236" s="2"/>
      <c r="ODU236" s="2"/>
      <c r="ODV236" s="2"/>
      <c r="ODW236" s="2"/>
      <c r="ODX236" s="2"/>
      <c r="ODY236" s="2"/>
      <c r="ODZ236" s="2"/>
      <c r="OEA236" s="2"/>
      <c r="OEB236" s="2"/>
      <c r="OEC236" s="2"/>
      <c r="OED236" s="2"/>
      <c r="OEE236" s="2"/>
      <c r="OEF236" s="2"/>
      <c r="OEG236" s="2"/>
      <c r="OEH236" s="2"/>
      <c r="OEI236" s="2"/>
      <c r="OEJ236" s="2"/>
      <c r="OEK236" s="2"/>
      <c r="OEL236" s="2"/>
      <c r="OEM236" s="2"/>
      <c r="OEN236" s="2"/>
      <c r="OEO236" s="2"/>
      <c r="OEP236" s="2"/>
      <c r="OEQ236" s="2"/>
      <c r="OER236" s="2"/>
      <c r="OES236" s="2"/>
      <c r="OET236" s="2"/>
      <c r="OEU236" s="2"/>
      <c r="OEV236" s="2"/>
      <c r="OEW236" s="2"/>
      <c r="OEX236" s="2"/>
      <c r="OEY236" s="2"/>
      <c r="OEZ236" s="2"/>
      <c r="OFA236" s="2"/>
      <c r="OFB236" s="2"/>
      <c r="OFC236" s="2"/>
      <c r="OFD236" s="2"/>
      <c r="OFE236" s="2"/>
      <c r="OFF236" s="2"/>
      <c r="OFG236" s="2"/>
      <c r="OFH236" s="2"/>
      <c r="OFI236" s="2"/>
      <c r="OFJ236" s="2"/>
      <c r="OFK236" s="2"/>
      <c r="OFL236" s="2"/>
      <c r="OFM236" s="2"/>
      <c r="OFN236" s="2"/>
      <c r="OFO236" s="2"/>
      <c r="OFP236" s="2"/>
      <c r="OFQ236" s="2"/>
      <c r="OFR236" s="2"/>
      <c r="OFS236" s="2"/>
      <c r="OFT236" s="2"/>
      <c r="OFU236" s="2"/>
      <c r="OFV236" s="2"/>
      <c r="OFW236" s="2"/>
      <c r="OFX236" s="2"/>
      <c r="OFY236" s="2"/>
      <c r="OFZ236" s="2"/>
      <c r="OGA236" s="2"/>
      <c r="OGB236" s="2"/>
      <c r="OGC236" s="2"/>
      <c r="OGD236" s="2"/>
      <c r="OGE236" s="2"/>
      <c r="OGF236" s="2"/>
      <c r="OGG236" s="2"/>
      <c r="OGH236" s="2"/>
      <c r="OGI236" s="2"/>
      <c r="OGJ236" s="2"/>
      <c r="OGK236" s="2"/>
      <c r="OGL236" s="2"/>
      <c r="OGM236" s="2"/>
      <c r="OGN236" s="2"/>
      <c r="OGO236" s="2"/>
      <c r="OGP236" s="2"/>
      <c r="OGQ236" s="2"/>
      <c r="OGR236" s="2"/>
      <c r="OGS236" s="2"/>
      <c r="OGT236" s="2"/>
      <c r="OGU236" s="2"/>
      <c r="OGV236" s="2"/>
      <c r="OGW236" s="2"/>
      <c r="OGX236" s="2"/>
      <c r="OGY236" s="2"/>
      <c r="OGZ236" s="2"/>
      <c r="OHA236" s="2"/>
      <c r="OHB236" s="2"/>
      <c r="OHC236" s="2"/>
      <c r="OHD236" s="2"/>
      <c r="OHE236" s="2"/>
      <c r="OHF236" s="2"/>
      <c r="OHG236" s="2"/>
      <c r="OHH236" s="2"/>
      <c r="OHI236" s="2"/>
      <c r="OHJ236" s="2"/>
      <c r="OHK236" s="2"/>
      <c r="OHL236" s="2"/>
      <c r="OHM236" s="2"/>
      <c r="OHN236" s="2"/>
      <c r="OHO236" s="2"/>
      <c r="OHP236" s="2"/>
      <c r="OHQ236" s="2"/>
      <c r="OHR236" s="2"/>
      <c r="OHS236" s="2"/>
      <c r="OHT236" s="2"/>
      <c r="OHU236" s="2"/>
      <c r="OHV236" s="2"/>
      <c r="OHW236" s="2"/>
      <c r="OHX236" s="2"/>
      <c r="OHY236" s="2"/>
      <c r="OHZ236" s="2"/>
      <c r="OIA236" s="2"/>
      <c r="OIB236" s="2"/>
      <c r="OIC236" s="2"/>
      <c r="OID236" s="2"/>
      <c r="OIE236" s="2"/>
      <c r="OIF236" s="2"/>
      <c r="OIG236" s="2"/>
      <c r="OIH236" s="2"/>
      <c r="OII236" s="2"/>
      <c r="OIJ236" s="2"/>
      <c r="OIK236" s="2"/>
      <c r="OIL236" s="2"/>
      <c r="OIM236" s="2"/>
      <c r="OIN236" s="2"/>
      <c r="OIO236" s="2"/>
      <c r="OIP236" s="2"/>
      <c r="OIQ236" s="2"/>
      <c r="OIR236" s="2"/>
      <c r="OIS236" s="2"/>
      <c r="OIT236" s="2"/>
      <c r="OIU236" s="2"/>
      <c r="OIV236" s="2"/>
      <c r="OIW236" s="2"/>
      <c r="OIX236" s="2"/>
      <c r="OIY236" s="2"/>
      <c r="OIZ236" s="2"/>
      <c r="OJA236" s="2"/>
      <c r="OJB236" s="2"/>
      <c r="OJC236" s="2"/>
      <c r="OJD236" s="2"/>
      <c r="OJE236" s="2"/>
      <c r="OJF236" s="2"/>
      <c r="OJG236" s="2"/>
      <c r="OJH236" s="2"/>
      <c r="OJI236" s="2"/>
      <c r="OJJ236" s="2"/>
      <c r="OJK236" s="2"/>
      <c r="OJL236" s="2"/>
      <c r="OJM236" s="2"/>
      <c r="OJN236" s="2"/>
      <c r="OJO236" s="2"/>
      <c r="OJP236" s="2"/>
      <c r="OJQ236" s="2"/>
      <c r="OJR236" s="2"/>
      <c r="OJS236" s="2"/>
      <c r="OJT236" s="2"/>
      <c r="OJU236" s="2"/>
      <c r="OJV236" s="2"/>
      <c r="OJW236" s="2"/>
      <c r="OJX236" s="2"/>
      <c r="OJY236" s="2"/>
      <c r="OJZ236" s="2"/>
      <c r="OKA236" s="2"/>
      <c r="OKB236" s="2"/>
      <c r="OKC236" s="2"/>
      <c r="OKD236" s="2"/>
      <c r="OKE236" s="2"/>
      <c r="OKF236" s="2"/>
      <c r="OKG236" s="2"/>
      <c r="OKH236" s="2"/>
      <c r="OKI236" s="2"/>
      <c r="OKJ236" s="2"/>
      <c r="OKK236" s="2"/>
      <c r="OKL236" s="2"/>
      <c r="OKM236" s="2"/>
      <c r="OKN236" s="2"/>
      <c r="OKO236" s="2"/>
      <c r="OKP236" s="2"/>
      <c r="OKQ236" s="2"/>
      <c r="OKR236" s="2"/>
      <c r="OKS236" s="2"/>
      <c r="OKT236" s="2"/>
      <c r="OKU236" s="2"/>
      <c r="OKV236" s="2"/>
      <c r="OKW236" s="2"/>
      <c r="OKX236" s="2"/>
      <c r="OKY236" s="2"/>
      <c r="OKZ236" s="2"/>
      <c r="OLA236" s="2"/>
      <c r="OLB236" s="2"/>
      <c r="OLC236" s="2"/>
      <c r="OLD236" s="2"/>
      <c r="OLE236" s="2"/>
      <c r="OLF236" s="2"/>
      <c r="OLG236" s="2"/>
      <c r="OLH236" s="2"/>
      <c r="OLI236" s="2"/>
      <c r="OLJ236" s="2"/>
      <c r="OLK236" s="2"/>
      <c r="OLL236" s="2"/>
      <c r="OLM236" s="2"/>
      <c r="OLN236" s="2"/>
      <c r="OLO236" s="2"/>
      <c r="OLP236" s="2"/>
      <c r="OLQ236" s="2"/>
      <c r="OLR236" s="2"/>
      <c r="OLS236" s="2"/>
      <c r="OLT236" s="2"/>
      <c r="OLU236" s="2"/>
      <c r="OLV236" s="2"/>
      <c r="OLW236" s="2"/>
      <c r="OLX236" s="2"/>
      <c r="OLY236" s="2"/>
      <c r="OLZ236" s="2"/>
      <c r="OMA236" s="2"/>
      <c r="OMB236" s="2"/>
      <c r="OMC236" s="2"/>
      <c r="OMD236" s="2"/>
      <c r="OME236" s="2"/>
      <c r="OMF236" s="2"/>
      <c r="OMG236" s="2"/>
      <c r="OMH236" s="2"/>
      <c r="OMI236" s="2"/>
      <c r="OMJ236" s="2"/>
      <c r="OMK236" s="2"/>
      <c r="OML236" s="2"/>
      <c r="OMM236" s="2"/>
      <c r="OMN236" s="2"/>
      <c r="OMO236" s="2"/>
      <c r="OMP236" s="2"/>
      <c r="OMQ236" s="2"/>
      <c r="OMR236" s="2"/>
      <c r="OMS236" s="2"/>
      <c r="OMT236" s="2"/>
      <c r="OMU236" s="2"/>
      <c r="OMV236" s="2"/>
      <c r="OMW236" s="2"/>
      <c r="OMX236" s="2"/>
      <c r="OMY236" s="2"/>
      <c r="OMZ236" s="2"/>
      <c r="ONA236" s="2"/>
      <c r="ONB236" s="2"/>
      <c r="ONC236" s="2"/>
      <c r="OND236" s="2"/>
      <c r="ONE236" s="2"/>
      <c r="ONF236" s="2"/>
      <c r="ONG236" s="2"/>
      <c r="ONH236" s="2"/>
      <c r="ONI236" s="2"/>
      <c r="ONJ236" s="2"/>
      <c r="ONK236" s="2"/>
      <c r="ONL236" s="2"/>
      <c r="ONM236" s="2"/>
      <c r="ONN236" s="2"/>
      <c r="ONO236" s="2"/>
      <c r="ONP236" s="2"/>
      <c r="ONQ236" s="2"/>
      <c r="ONR236" s="2"/>
      <c r="ONS236" s="2"/>
      <c r="ONT236" s="2"/>
      <c r="ONU236" s="2"/>
      <c r="ONV236" s="2"/>
      <c r="ONW236" s="2"/>
      <c r="ONX236" s="2"/>
      <c r="ONY236" s="2"/>
      <c r="ONZ236" s="2"/>
      <c r="OOA236" s="2"/>
      <c r="OOB236" s="2"/>
      <c r="OOC236" s="2"/>
      <c r="OOD236" s="2"/>
      <c r="OOE236" s="2"/>
      <c r="OOF236" s="2"/>
      <c r="OOG236" s="2"/>
      <c r="OOH236" s="2"/>
      <c r="OOI236" s="2"/>
      <c r="OOJ236" s="2"/>
      <c r="OOK236" s="2"/>
      <c r="OOL236" s="2"/>
      <c r="OOM236" s="2"/>
      <c r="OON236" s="2"/>
      <c r="OOO236" s="2"/>
      <c r="OOP236" s="2"/>
      <c r="OOQ236" s="2"/>
      <c r="OOR236" s="2"/>
      <c r="OOS236" s="2"/>
      <c r="OOT236" s="2"/>
      <c r="OOU236" s="2"/>
      <c r="OOV236" s="2"/>
      <c r="OOW236" s="2"/>
      <c r="OOX236" s="2"/>
      <c r="OOY236" s="2"/>
      <c r="OOZ236" s="2"/>
      <c r="OPA236" s="2"/>
      <c r="OPB236" s="2"/>
      <c r="OPC236" s="2"/>
      <c r="OPD236" s="2"/>
      <c r="OPE236" s="2"/>
      <c r="OPF236" s="2"/>
      <c r="OPG236" s="2"/>
      <c r="OPH236" s="2"/>
      <c r="OPI236" s="2"/>
      <c r="OPJ236" s="2"/>
      <c r="OPK236" s="2"/>
      <c r="OPL236" s="2"/>
      <c r="OPM236" s="2"/>
      <c r="OPN236" s="2"/>
      <c r="OPO236" s="2"/>
      <c r="OPP236" s="2"/>
      <c r="OPQ236" s="2"/>
      <c r="OPR236" s="2"/>
      <c r="OPS236" s="2"/>
      <c r="OPT236" s="2"/>
      <c r="OPU236" s="2"/>
      <c r="OPV236" s="2"/>
      <c r="OPW236" s="2"/>
      <c r="OPX236" s="2"/>
      <c r="OPY236" s="2"/>
      <c r="OPZ236" s="2"/>
      <c r="OQA236" s="2"/>
      <c r="OQB236" s="2"/>
      <c r="OQC236" s="2"/>
      <c r="OQD236" s="2"/>
      <c r="OQE236" s="2"/>
      <c r="OQF236" s="2"/>
      <c r="OQG236" s="2"/>
      <c r="OQH236" s="2"/>
      <c r="OQI236" s="2"/>
      <c r="OQJ236" s="2"/>
      <c r="OQK236" s="2"/>
      <c r="OQL236" s="2"/>
      <c r="OQM236" s="2"/>
      <c r="OQN236" s="2"/>
      <c r="OQO236" s="2"/>
      <c r="OQP236" s="2"/>
      <c r="OQQ236" s="2"/>
      <c r="OQR236" s="2"/>
      <c r="OQS236" s="2"/>
      <c r="OQT236" s="2"/>
      <c r="OQU236" s="2"/>
      <c r="OQV236" s="2"/>
      <c r="OQW236" s="2"/>
      <c r="OQX236" s="2"/>
      <c r="OQY236" s="2"/>
      <c r="OQZ236" s="2"/>
      <c r="ORA236" s="2"/>
      <c r="ORB236" s="2"/>
      <c r="ORC236" s="2"/>
      <c r="ORD236" s="2"/>
      <c r="ORE236" s="2"/>
      <c r="ORF236" s="2"/>
      <c r="ORG236" s="2"/>
      <c r="ORH236" s="2"/>
      <c r="ORI236" s="2"/>
      <c r="ORJ236" s="2"/>
      <c r="ORK236" s="2"/>
      <c r="ORL236" s="2"/>
      <c r="ORM236" s="2"/>
      <c r="ORN236" s="2"/>
      <c r="ORO236" s="2"/>
      <c r="ORP236" s="2"/>
      <c r="ORQ236" s="2"/>
      <c r="ORR236" s="2"/>
      <c r="ORS236" s="2"/>
      <c r="ORT236" s="2"/>
      <c r="ORU236" s="2"/>
      <c r="ORV236" s="2"/>
      <c r="ORW236" s="2"/>
      <c r="ORX236" s="2"/>
      <c r="ORY236" s="2"/>
      <c r="ORZ236" s="2"/>
      <c r="OSA236" s="2"/>
      <c r="OSB236" s="2"/>
      <c r="OSC236" s="2"/>
      <c r="OSD236" s="2"/>
      <c r="OSE236" s="2"/>
      <c r="OSF236" s="2"/>
      <c r="OSG236" s="2"/>
      <c r="OSH236" s="2"/>
      <c r="OSI236" s="2"/>
      <c r="OSJ236" s="2"/>
      <c r="OSK236" s="2"/>
      <c r="OSL236" s="2"/>
      <c r="OSM236" s="2"/>
      <c r="OSN236" s="2"/>
      <c r="OSO236" s="2"/>
      <c r="OSP236" s="2"/>
      <c r="OSQ236" s="2"/>
      <c r="OSR236" s="2"/>
      <c r="OSS236" s="2"/>
      <c r="OST236" s="2"/>
      <c r="OSU236" s="2"/>
      <c r="OSV236" s="2"/>
      <c r="OSW236" s="2"/>
      <c r="OSX236" s="2"/>
      <c r="OSY236" s="2"/>
      <c r="OSZ236" s="2"/>
      <c r="OTA236" s="2"/>
      <c r="OTB236" s="2"/>
      <c r="OTC236" s="2"/>
      <c r="OTD236" s="2"/>
      <c r="OTE236" s="2"/>
      <c r="OTF236" s="2"/>
      <c r="OTG236" s="2"/>
      <c r="OTH236" s="2"/>
      <c r="OTI236" s="2"/>
      <c r="OTJ236" s="2"/>
      <c r="OTK236" s="2"/>
      <c r="OTL236" s="2"/>
      <c r="OTM236" s="2"/>
      <c r="OTN236" s="2"/>
      <c r="OTO236" s="2"/>
      <c r="OTP236" s="2"/>
      <c r="OTQ236" s="2"/>
      <c r="OTR236" s="2"/>
      <c r="OTS236" s="2"/>
      <c r="OTT236" s="2"/>
      <c r="OTU236" s="2"/>
      <c r="OTV236" s="2"/>
      <c r="OTW236" s="2"/>
      <c r="OTX236" s="2"/>
      <c r="OTY236" s="2"/>
      <c r="OTZ236" s="2"/>
      <c r="OUA236" s="2"/>
      <c r="OUB236" s="2"/>
      <c r="OUC236" s="2"/>
      <c r="OUD236" s="2"/>
      <c r="OUE236" s="2"/>
      <c r="OUF236" s="2"/>
      <c r="OUG236" s="2"/>
      <c r="OUH236" s="2"/>
      <c r="OUI236" s="2"/>
      <c r="OUJ236" s="2"/>
      <c r="OUK236" s="2"/>
      <c r="OUL236" s="2"/>
      <c r="OUM236" s="2"/>
      <c r="OUN236" s="2"/>
      <c r="OUO236" s="2"/>
      <c r="OUP236" s="2"/>
      <c r="OUQ236" s="2"/>
      <c r="OUR236" s="2"/>
      <c r="OUS236" s="2"/>
      <c r="OUT236" s="2"/>
      <c r="OUU236" s="2"/>
      <c r="OUV236" s="2"/>
      <c r="OUW236" s="2"/>
      <c r="OUX236" s="2"/>
      <c r="OUY236" s="2"/>
      <c r="OUZ236" s="2"/>
      <c r="OVA236" s="2"/>
      <c r="OVB236" s="2"/>
      <c r="OVC236" s="2"/>
      <c r="OVD236" s="2"/>
      <c r="OVE236" s="2"/>
      <c r="OVF236" s="2"/>
      <c r="OVG236" s="2"/>
      <c r="OVH236" s="2"/>
      <c r="OVI236" s="2"/>
      <c r="OVJ236" s="2"/>
      <c r="OVK236" s="2"/>
      <c r="OVL236" s="2"/>
      <c r="OVM236" s="2"/>
      <c r="OVN236" s="2"/>
      <c r="OVO236" s="2"/>
      <c r="OVP236" s="2"/>
      <c r="OVQ236" s="2"/>
      <c r="OVR236" s="2"/>
      <c r="OVS236" s="2"/>
      <c r="OVT236" s="2"/>
      <c r="OVU236" s="2"/>
      <c r="OVV236" s="2"/>
      <c r="OVW236" s="2"/>
      <c r="OVX236" s="2"/>
      <c r="OVY236" s="2"/>
      <c r="OVZ236" s="2"/>
      <c r="OWA236" s="2"/>
      <c r="OWB236" s="2"/>
      <c r="OWC236" s="2"/>
      <c r="OWD236" s="2"/>
      <c r="OWE236" s="2"/>
      <c r="OWF236" s="2"/>
      <c r="OWG236" s="2"/>
      <c r="OWH236" s="2"/>
      <c r="OWI236" s="2"/>
      <c r="OWJ236" s="2"/>
      <c r="OWK236" s="2"/>
      <c r="OWL236" s="2"/>
      <c r="OWM236" s="2"/>
      <c r="OWN236" s="2"/>
      <c r="OWO236" s="2"/>
      <c r="OWP236" s="2"/>
      <c r="OWQ236" s="2"/>
      <c r="OWR236" s="2"/>
      <c r="OWS236" s="2"/>
      <c r="OWT236" s="2"/>
      <c r="OWU236" s="2"/>
      <c r="OWV236" s="2"/>
      <c r="OWW236" s="2"/>
      <c r="OWX236" s="2"/>
      <c r="OWY236" s="2"/>
      <c r="OWZ236" s="2"/>
      <c r="OXA236" s="2"/>
      <c r="OXB236" s="2"/>
      <c r="OXC236" s="2"/>
      <c r="OXD236" s="2"/>
      <c r="OXE236" s="2"/>
      <c r="OXF236" s="2"/>
      <c r="OXG236" s="2"/>
      <c r="OXH236" s="2"/>
      <c r="OXI236" s="2"/>
      <c r="OXJ236" s="2"/>
      <c r="OXK236" s="2"/>
      <c r="OXL236" s="2"/>
      <c r="OXM236" s="2"/>
      <c r="OXN236" s="2"/>
      <c r="OXO236" s="2"/>
      <c r="OXP236" s="2"/>
      <c r="OXQ236" s="2"/>
      <c r="OXR236" s="2"/>
      <c r="OXS236" s="2"/>
      <c r="OXT236" s="2"/>
      <c r="OXU236" s="2"/>
      <c r="OXV236" s="2"/>
      <c r="OXW236" s="2"/>
      <c r="OXX236" s="2"/>
      <c r="OXY236" s="2"/>
      <c r="OXZ236" s="2"/>
      <c r="OYA236" s="2"/>
      <c r="OYB236" s="2"/>
      <c r="OYC236" s="2"/>
      <c r="OYD236" s="2"/>
      <c r="OYE236" s="2"/>
      <c r="OYF236" s="2"/>
      <c r="OYG236" s="2"/>
      <c r="OYH236" s="2"/>
      <c r="OYI236" s="2"/>
      <c r="OYJ236" s="2"/>
      <c r="OYK236" s="2"/>
      <c r="OYL236" s="2"/>
      <c r="OYM236" s="2"/>
      <c r="OYN236" s="2"/>
      <c r="OYO236" s="2"/>
      <c r="OYP236" s="2"/>
      <c r="OYQ236" s="2"/>
      <c r="OYR236" s="2"/>
      <c r="OYS236" s="2"/>
      <c r="OYT236" s="2"/>
      <c r="OYU236" s="2"/>
      <c r="OYV236" s="2"/>
      <c r="OYW236" s="2"/>
      <c r="OYX236" s="2"/>
      <c r="OYY236" s="2"/>
      <c r="OYZ236" s="2"/>
      <c r="OZA236" s="2"/>
      <c r="OZB236" s="2"/>
      <c r="OZC236" s="2"/>
      <c r="OZD236" s="2"/>
      <c r="OZE236" s="2"/>
      <c r="OZF236" s="2"/>
      <c r="OZG236" s="2"/>
      <c r="OZH236" s="2"/>
      <c r="OZI236" s="2"/>
      <c r="OZJ236" s="2"/>
      <c r="OZK236" s="2"/>
      <c r="OZL236" s="2"/>
      <c r="OZM236" s="2"/>
      <c r="OZN236" s="2"/>
      <c r="OZO236" s="2"/>
      <c r="OZP236" s="2"/>
      <c r="OZQ236" s="2"/>
      <c r="OZR236" s="2"/>
      <c r="OZS236" s="2"/>
      <c r="OZT236" s="2"/>
      <c r="OZU236" s="2"/>
      <c r="OZV236" s="2"/>
      <c r="OZW236" s="2"/>
      <c r="OZX236" s="2"/>
      <c r="OZY236" s="2"/>
      <c r="OZZ236" s="2"/>
      <c r="PAA236" s="2"/>
      <c r="PAB236" s="2"/>
      <c r="PAC236" s="2"/>
      <c r="PAD236" s="2"/>
      <c r="PAE236" s="2"/>
      <c r="PAF236" s="2"/>
      <c r="PAG236" s="2"/>
      <c r="PAH236" s="2"/>
      <c r="PAI236" s="2"/>
      <c r="PAJ236" s="2"/>
      <c r="PAK236" s="2"/>
      <c r="PAL236" s="2"/>
      <c r="PAM236" s="2"/>
      <c r="PAN236" s="2"/>
      <c r="PAO236" s="2"/>
      <c r="PAP236" s="2"/>
      <c r="PAQ236" s="2"/>
      <c r="PAR236" s="2"/>
      <c r="PAS236" s="2"/>
      <c r="PAT236" s="2"/>
      <c r="PAU236" s="2"/>
      <c r="PAV236" s="2"/>
      <c r="PAW236" s="2"/>
      <c r="PAX236" s="2"/>
      <c r="PAY236" s="2"/>
      <c r="PAZ236" s="2"/>
      <c r="PBA236" s="2"/>
      <c r="PBB236" s="2"/>
      <c r="PBC236" s="2"/>
      <c r="PBD236" s="2"/>
      <c r="PBE236" s="2"/>
      <c r="PBF236" s="2"/>
      <c r="PBG236" s="2"/>
      <c r="PBH236" s="2"/>
      <c r="PBI236" s="2"/>
      <c r="PBJ236" s="2"/>
      <c r="PBK236" s="2"/>
      <c r="PBL236" s="2"/>
      <c r="PBM236" s="2"/>
      <c r="PBN236" s="2"/>
      <c r="PBO236" s="2"/>
      <c r="PBP236" s="2"/>
      <c r="PBQ236" s="2"/>
      <c r="PBR236" s="2"/>
      <c r="PBS236" s="2"/>
      <c r="PBT236" s="2"/>
      <c r="PBU236" s="2"/>
      <c r="PBV236" s="2"/>
      <c r="PBW236" s="2"/>
      <c r="PBX236" s="2"/>
      <c r="PBY236" s="2"/>
      <c r="PBZ236" s="2"/>
      <c r="PCA236" s="2"/>
      <c r="PCB236" s="2"/>
      <c r="PCC236" s="2"/>
      <c r="PCD236" s="2"/>
      <c r="PCE236" s="2"/>
      <c r="PCF236" s="2"/>
      <c r="PCG236" s="2"/>
      <c r="PCH236" s="2"/>
      <c r="PCI236" s="2"/>
      <c r="PCJ236" s="2"/>
      <c r="PCK236" s="2"/>
      <c r="PCL236" s="2"/>
      <c r="PCM236" s="2"/>
      <c r="PCN236" s="2"/>
      <c r="PCO236" s="2"/>
      <c r="PCP236" s="2"/>
      <c r="PCQ236" s="2"/>
      <c r="PCR236" s="2"/>
      <c r="PCS236" s="2"/>
      <c r="PCT236" s="2"/>
      <c r="PCU236" s="2"/>
      <c r="PCV236" s="2"/>
      <c r="PCW236" s="2"/>
      <c r="PCX236" s="2"/>
      <c r="PCY236" s="2"/>
      <c r="PCZ236" s="2"/>
      <c r="PDA236" s="2"/>
      <c r="PDB236" s="2"/>
      <c r="PDC236" s="2"/>
      <c r="PDD236" s="2"/>
      <c r="PDE236" s="2"/>
      <c r="PDF236" s="2"/>
      <c r="PDG236" s="2"/>
      <c r="PDH236" s="2"/>
      <c r="PDI236" s="2"/>
      <c r="PDJ236" s="2"/>
      <c r="PDK236" s="2"/>
      <c r="PDL236" s="2"/>
      <c r="PDM236" s="2"/>
      <c r="PDN236" s="2"/>
      <c r="PDO236" s="2"/>
      <c r="PDP236" s="2"/>
      <c r="PDQ236" s="2"/>
      <c r="PDR236" s="2"/>
      <c r="PDS236" s="2"/>
      <c r="PDT236" s="2"/>
      <c r="PDU236" s="2"/>
      <c r="PDV236" s="2"/>
      <c r="PDW236" s="2"/>
      <c r="PDX236" s="2"/>
      <c r="PDY236" s="2"/>
      <c r="PDZ236" s="2"/>
      <c r="PEA236" s="2"/>
      <c r="PEB236" s="2"/>
      <c r="PEC236" s="2"/>
      <c r="PED236" s="2"/>
      <c r="PEE236" s="2"/>
      <c r="PEF236" s="2"/>
      <c r="PEG236" s="2"/>
      <c r="PEH236" s="2"/>
      <c r="PEI236" s="2"/>
      <c r="PEJ236" s="2"/>
      <c r="PEK236" s="2"/>
      <c r="PEL236" s="2"/>
      <c r="PEM236" s="2"/>
      <c r="PEN236" s="2"/>
      <c r="PEO236" s="2"/>
      <c r="PEP236" s="2"/>
      <c r="PEQ236" s="2"/>
      <c r="PER236" s="2"/>
      <c r="PES236" s="2"/>
      <c r="PET236" s="2"/>
      <c r="PEU236" s="2"/>
      <c r="PEV236" s="2"/>
      <c r="PEW236" s="2"/>
      <c r="PEX236" s="2"/>
      <c r="PEY236" s="2"/>
      <c r="PEZ236" s="2"/>
      <c r="PFA236" s="2"/>
      <c r="PFB236" s="2"/>
      <c r="PFC236" s="2"/>
      <c r="PFD236" s="2"/>
      <c r="PFE236" s="2"/>
      <c r="PFF236" s="2"/>
      <c r="PFG236" s="2"/>
      <c r="PFH236" s="2"/>
      <c r="PFI236" s="2"/>
      <c r="PFJ236" s="2"/>
      <c r="PFK236" s="2"/>
      <c r="PFL236" s="2"/>
      <c r="PFM236" s="2"/>
      <c r="PFN236" s="2"/>
      <c r="PFO236" s="2"/>
      <c r="PFP236" s="2"/>
      <c r="PFQ236" s="2"/>
      <c r="PFR236" s="2"/>
      <c r="PFS236" s="2"/>
      <c r="PFT236" s="2"/>
      <c r="PFU236" s="2"/>
      <c r="PFV236" s="2"/>
      <c r="PFW236" s="2"/>
      <c r="PFX236" s="2"/>
      <c r="PFY236" s="2"/>
      <c r="PFZ236" s="2"/>
      <c r="PGA236" s="2"/>
      <c r="PGB236" s="2"/>
      <c r="PGC236" s="2"/>
      <c r="PGD236" s="2"/>
      <c r="PGE236" s="2"/>
      <c r="PGF236" s="2"/>
      <c r="PGG236" s="2"/>
      <c r="PGH236" s="2"/>
      <c r="PGI236" s="2"/>
      <c r="PGJ236" s="2"/>
      <c r="PGK236" s="2"/>
      <c r="PGL236" s="2"/>
      <c r="PGM236" s="2"/>
      <c r="PGN236" s="2"/>
      <c r="PGO236" s="2"/>
      <c r="PGP236" s="2"/>
      <c r="PGQ236" s="2"/>
      <c r="PGR236" s="2"/>
      <c r="PGS236" s="2"/>
      <c r="PGT236" s="2"/>
      <c r="PGU236" s="2"/>
      <c r="PGV236" s="2"/>
      <c r="PGW236" s="2"/>
      <c r="PGX236" s="2"/>
      <c r="PGY236" s="2"/>
      <c r="PGZ236" s="2"/>
      <c r="PHA236" s="2"/>
      <c r="PHB236" s="2"/>
      <c r="PHC236" s="2"/>
      <c r="PHD236" s="2"/>
      <c r="PHE236" s="2"/>
      <c r="PHF236" s="2"/>
      <c r="PHG236" s="2"/>
      <c r="PHH236" s="2"/>
      <c r="PHI236" s="2"/>
      <c r="PHJ236" s="2"/>
      <c r="PHK236" s="2"/>
      <c r="PHL236" s="2"/>
      <c r="PHM236" s="2"/>
      <c r="PHN236" s="2"/>
      <c r="PHO236" s="2"/>
      <c r="PHP236" s="2"/>
      <c r="PHQ236" s="2"/>
      <c r="PHR236" s="2"/>
      <c r="PHS236" s="2"/>
      <c r="PHT236" s="2"/>
      <c r="PHU236" s="2"/>
      <c r="PHV236" s="2"/>
      <c r="PHW236" s="2"/>
      <c r="PHX236" s="2"/>
      <c r="PHY236" s="2"/>
      <c r="PHZ236" s="2"/>
      <c r="PIA236" s="2"/>
      <c r="PIB236" s="2"/>
      <c r="PIC236" s="2"/>
      <c r="PID236" s="2"/>
      <c r="PIE236" s="2"/>
      <c r="PIF236" s="2"/>
      <c r="PIG236" s="2"/>
      <c r="PIH236" s="2"/>
      <c r="PII236" s="2"/>
      <c r="PIJ236" s="2"/>
      <c r="PIK236" s="2"/>
      <c r="PIL236" s="2"/>
      <c r="PIM236" s="2"/>
      <c r="PIN236" s="2"/>
      <c r="PIO236" s="2"/>
      <c r="PIP236" s="2"/>
      <c r="PIQ236" s="2"/>
      <c r="PIR236" s="2"/>
      <c r="PIS236" s="2"/>
      <c r="PIT236" s="2"/>
      <c r="PIU236" s="2"/>
      <c r="PIV236" s="2"/>
      <c r="PIW236" s="2"/>
      <c r="PIX236" s="2"/>
      <c r="PIY236" s="2"/>
      <c r="PIZ236" s="2"/>
      <c r="PJA236" s="2"/>
      <c r="PJB236" s="2"/>
      <c r="PJC236" s="2"/>
      <c r="PJD236" s="2"/>
      <c r="PJE236" s="2"/>
      <c r="PJF236" s="2"/>
      <c r="PJG236" s="2"/>
      <c r="PJH236" s="2"/>
      <c r="PJI236" s="2"/>
      <c r="PJJ236" s="2"/>
      <c r="PJK236" s="2"/>
      <c r="PJL236" s="2"/>
      <c r="PJM236" s="2"/>
      <c r="PJN236" s="2"/>
      <c r="PJO236" s="2"/>
      <c r="PJP236" s="2"/>
      <c r="PJQ236" s="2"/>
      <c r="PJR236" s="2"/>
      <c r="PJS236" s="2"/>
      <c r="PJT236" s="2"/>
      <c r="PJU236" s="2"/>
      <c r="PJV236" s="2"/>
      <c r="PJW236" s="2"/>
      <c r="PJX236" s="2"/>
      <c r="PJY236" s="2"/>
      <c r="PJZ236" s="2"/>
      <c r="PKA236" s="2"/>
      <c r="PKB236" s="2"/>
      <c r="PKC236" s="2"/>
      <c r="PKD236" s="2"/>
      <c r="PKE236" s="2"/>
      <c r="PKF236" s="2"/>
      <c r="PKG236" s="2"/>
      <c r="PKH236" s="2"/>
      <c r="PKI236" s="2"/>
      <c r="PKJ236" s="2"/>
      <c r="PKK236" s="2"/>
      <c r="PKL236" s="2"/>
      <c r="PKM236" s="2"/>
      <c r="PKN236" s="2"/>
      <c r="PKO236" s="2"/>
      <c r="PKP236" s="2"/>
      <c r="PKQ236" s="2"/>
      <c r="PKR236" s="2"/>
      <c r="PKS236" s="2"/>
      <c r="PKT236" s="2"/>
      <c r="PKU236" s="2"/>
      <c r="PKV236" s="2"/>
      <c r="PKW236" s="2"/>
      <c r="PKX236" s="2"/>
      <c r="PKY236" s="2"/>
      <c r="PKZ236" s="2"/>
      <c r="PLA236" s="2"/>
      <c r="PLB236" s="2"/>
      <c r="PLC236" s="2"/>
      <c r="PLD236" s="2"/>
      <c r="PLE236" s="2"/>
      <c r="PLF236" s="2"/>
      <c r="PLG236" s="2"/>
      <c r="PLH236" s="2"/>
      <c r="PLI236" s="2"/>
      <c r="PLJ236" s="2"/>
      <c r="PLK236" s="2"/>
      <c r="PLL236" s="2"/>
      <c r="PLM236" s="2"/>
      <c r="PLN236" s="2"/>
      <c r="PLO236" s="2"/>
      <c r="PLP236" s="2"/>
      <c r="PLQ236" s="2"/>
      <c r="PLR236" s="2"/>
      <c r="PLS236" s="2"/>
      <c r="PLT236" s="2"/>
      <c r="PLU236" s="2"/>
      <c r="PLV236" s="2"/>
      <c r="PLW236" s="2"/>
      <c r="PLX236" s="2"/>
      <c r="PLY236" s="2"/>
      <c r="PLZ236" s="2"/>
      <c r="PMA236" s="2"/>
      <c r="PMB236" s="2"/>
      <c r="PMC236" s="2"/>
      <c r="PMD236" s="2"/>
      <c r="PME236" s="2"/>
      <c r="PMF236" s="2"/>
      <c r="PMG236" s="2"/>
      <c r="PMH236" s="2"/>
      <c r="PMI236" s="2"/>
      <c r="PMJ236" s="2"/>
      <c r="PMK236" s="2"/>
      <c r="PML236" s="2"/>
      <c r="PMM236" s="2"/>
      <c r="PMN236" s="2"/>
      <c r="PMO236" s="2"/>
      <c r="PMP236" s="2"/>
      <c r="PMQ236" s="2"/>
      <c r="PMR236" s="2"/>
      <c r="PMS236" s="2"/>
      <c r="PMT236" s="2"/>
      <c r="PMU236" s="2"/>
      <c r="PMV236" s="2"/>
      <c r="PMW236" s="2"/>
      <c r="PMX236" s="2"/>
      <c r="PMY236" s="2"/>
      <c r="PMZ236" s="2"/>
      <c r="PNA236" s="2"/>
      <c r="PNB236" s="2"/>
      <c r="PNC236" s="2"/>
      <c r="PND236" s="2"/>
      <c r="PNE236" s="2"/>
      <c r="PNF236" s="2"/>
      <c r="PNG236" s="2"/>
      <c r="PNH236" s="2"/>
      <c r="PNI236" s="2"/>
      <c r="PNJ236" s="2"/>
      <c r="PNK236" s="2"/>
      <c r="PNL236" s="2"/>
      <c r="PNM236" s="2"/>
      <c r="PNN236" s="2"/>
      <c r="PNO236" s="2"/>
      <c r="PNP236" s="2"/>
      <c r="PNQ236" s="2"/>
      <c r="PNR236" s="2"/>
      <c r="PNS236" s="2"/>
      <c r="PNT236" s="2"/>
      <c r="PNU236" s="2"/>
      <c r="PNV236" s="2"/>
      <c r="PNW236" s="2"/>
      <c r="PNX236" s="2"/>
      <c r="PNY236" s="2"/>
      <c r="PNZ236" s="2"/>
      <c r="POA236" s="2"/>
      <c r="POB236" s="2"/>
      <c r="POC236" s="2"/>
      <c r="POD236" s="2"/>
      <c r="POE236" s="2"/>
      <c r="POF236" s="2"/>
      <c r="POG236" s="2"/>
      <c r="POH236" s="2"/>
      <c r="POI236" s="2"/>
      <c r="POJ236" s="2"/>
      <c r="POK236" s="2"/>
      <c r="POL236" s="2"/>
      <c r="POM236" s="2"/>
      <c r="PON236" s="2"/>
      <c r="POO236" s="2"/>
      <c r="POP236" s="2"/>
      <c r="POQ236" s="2"/>
      <c r="POR236" s="2"/>
      <c r="POS236" s="2"/>
      <c r="POT236" s="2"/>
      <c r="POU236" s="2"/>
      <c r="POV236" s="2"/>
      <c r="POW236" s="2"/>
      <c r="POX236" s="2"/>
      <c r="POY236" s="2"/>
      <c r="POZ236" s="2"/>
      <c r="PPA236" s="2"/>
      <c r="PPB236" s="2"/>
      <c r="PPC236" s="2"/>
      <c r="PPD236" s="2"/>
      <c r="PPE236" s="2"/>
      <c r="PPF236" s="2"/>
      <c r="PPG236" s="2"/>
      <c r="PPH236" s="2"/>
      <c r="PPI236" s="2"/>
      <c r="PPJ236" s="2"/>
      <c r="PPK236" s="2"/>
      <c r="PPL236" s="2"/>
      <c r="PPM236" s="2"/>
      <c r="PPN236" s="2"/>
      <c r="PPO236" s="2"/>
      <c r="PPP236" s="2"/>
      <c r="PPQ236" s="2"/>
      <c r="PPR236" s="2"/>
      <c r="PPS236" s="2"/>
      <c r="PPT236" s="2"/>
      <c r="PPU236" s="2"/>
      <c r="PPV236" s="2"/>
      <c r="PPW236" s="2"/>
      <c r="PPX236" s="2"/>
      <c r="PPY236" s="2"/>
      <c r="PPZ236" s="2"/>
      <c r="PQA236" s="2"/>
      <c r="PQB236" s="2"/>
      <c r="PQC236" s="2"/>
      <c r="PQD236" s="2"/>
      <c r="PQE236" s="2"/>
      <c r="PQF236" s="2"/>
      <c r="PQG236" s="2"/>
      <c r="PQH236" s="2"/>
      <c r="PQI236" s="2"/>
      <c r="PQJ236" s="2"/>
      <c r="PQK236" s="2"/>
      <c r="PQL236" s="2"/>
      <c r="PQM236" s="2"/>
      <c r="PQN236" s="2"/>
      <c r="PQO236" s="2"/>
      <c r="PQP236" s="2"/>
      <c r="PQQ236" s="2"/>
      <c r="PQR236" s="2"/>
      <c r="PQS236" s="2"/>
      <c r="PQT236" s="2"/>
      <c r="PQU236" s="2"/>
      <c r="PQV236" s="2"/>
      <c r="PQW236" s="2"/>
      <c r="PQX236" s="2"/>
      <c r="PQY236" s="2"/>
      <c r="PQZ236" s="2"/>
      <c r="PRA236" s="2"/>
      <c r="PRB236" s="2"/>
      <c r="PRC236" s="2"/>
      <c r="PRD236" s="2"/>
      <c r="PRE236" s="2"/>
      <c r="PRF236" s="2"/>
      <c r="PRG236" s="2"/>
      <c r="PRH236" s="2"/>
      <c r="PRI236" s="2"/>
      <c r="PRJ236" s="2"/>
      <c r="PRK236" s="2"/>
      <c r="PRL236" s="2"/>
      <c r="PRM236" s="2"/>
      <c r="PRN236" s="2"/>
      <c r="PRO236" s="2"/>
      <c r="PRP236" s="2"/>
      <c r="PRQ236" s="2"/>
      <c r="PRR236" s="2"/>
      <c r="PRS236" s="2"/>
      <c r="PRT236" s="2"/>
      <c r="PRU236" s="2"/>
      <c r="PRV236" s="2"/>
      <c r="PRW236" s="2"/>
      <c r="PRX236" s="2"/>
      <c r="PRY236" s="2"/>
      <c r="PRZ236" s="2"/>
      <c r="PSA236" s="2"/>
      <c r="PSB236" s="2"/>
      <c r="PSC236" s="2"/>
      <c r="PSD236" s="2"/>
      <c r="PSE236" s="2"/>
      <c r="PSF236" s="2"/>
      <c r="PSG236" s="2"/>
      <c r="PSH236" s="2"/>
      <c r="PSI236" s="2"/>
      <c r="PSJ236" s="2"/>
      <c r="PSK236" s="2"/>
      <c r="PSL236" s="2"/>
      <c r="PSM236" s="2"/>
      <c r="PSN236" s="2"/>
      <c r="PSO236" s="2"/>
      <c r="PSP236" s="2"/>
      <c r="PSQ236" s="2"/>
      <c r="PSR236" s="2"/>
      <c r="PSS236" s="2"/>
      <c r="PST236" s="2"/>
      <c r="PSU236" s="2"/>
      <c r="PSV236" s="2"/>
      <c r="PSW236" s="2"/>
      <c r="PSX236" s="2"/>
      <c r="PSY236" s="2"/>
      <c r="PSZ236" s="2"/>
      <c r="PTA236" s="2"/>
      <c r="PTB236" s="2"/>
      <c r="PTC236" s="2"/>
      <c r="PTD236" s="2"/>
      <c r="PTE236" s="2"/>
      <c r="PTF236" s="2"/>
      <c r="PTG236" s="2"/>
      <c r="PTH236" s="2"/>
      <c r="PTI236" s="2"/>
      <c r="PTJ236" s="2"/>
      <c r="PTK236" s="2"/>
      <c r="PTL236" s="2"/>
      <c r="PTM236" s="2"/>
      <c r="PTN236" s="2"/>
      <c r="PTO236" s="2"/>
      <c r="PTP236" s="2"/>
      <c r="PTQ236" s="2"/>
      <c r="PTR236" s="2"/>
      <c r="PTS236" s="2"/>
      <c r="PTT236" s="2"/>
      <c r="PTU236" s="2"/>
      <c r="PTV236" s="2"/>
      <c r="PTW236" s="2"/>
      <c r="PTX236" s="2"/>
      <c r="PTY236" s="2"/>
      <c r="PTZ236" s="2"/>
      <c r="PUA236" s="2"/>
      <c r="PUB236" s="2"/>
      <c r="PUC236" s="2"/>
      <c r="PUD236" s="2"/>
      <c r="PUE236" s="2"/>
      <c r="PUF236" s="2"/>
      <c r="PUG236" s="2"/>
      <c r="PUH236" s="2"/>
      <c r="PUI236" s="2"/>
      <c r="PUJ236" s="2"/>
      <c r="PUK236" s="2"/>
      <c r="PUL236" s="2"/>
      <c r="PUM236" s="2"/>
      <c r="PUN236" s="2"/>
      <c r="PUO236" s="2"/>
      <c r="PUP236" s="2"/>
      <c r="PUQ236" s="2"/>
      <c r="PUR236" s="2"/>
      <c r="PUS236" s="2"/>
      <c r="PUT236" s="2"/>
      <c r="PUU236" s="2"/>
      <c r="PUV236" s="2"/>
      <c r="PUW236" s="2"/>
      <c r="PUX236" s="2"/>
      <c r="PUY236" s="2"/>
      <c r="PUZ236" s="2"/>
      <c r="PVA236" s="2"/>
      <c r="PVB236" s="2"/>
      <c r="PVC236" s="2"/>
      <c r="PVD236" s="2"/>
      <c r="PVE236" s="2"/>
      <c r="PVF236" s="2"/>
      <c r="PVG236" s="2"/>
      <c r="PVH236" s="2"/>
      <c r="PVI236" s="2"/>
      <c r="PVJ236" s="2"/>
      <c r="PVK236" s="2"/>
      <c r="PVL236" s="2"/>
      <c r="PVM236" s="2"/>
      <c r="PVN236" s="2"/>
      <c r="PVO236" s="2"/>
      <c r="PVP236" s="2"/>
      <c r="PVQ236" s="2"/>
      <c r="PVR236" s="2"/>
      <c r="PVS236" s="2"/>
      <c r="PVT236" s="2"/>
      <c r="PVU236" s="2"/>
      <c r="PVV236" s="2"/>
      <c r="PVW236" s="2"/>
      <c r="PVX236" s="2"/>
      <c r="PVY236" s="2"/>
      <c r="PVZ236" s="2"/>
      <c r="PWA236" s="2"/>
      <c r="PWB236" s="2"/>
      <c r="PWC236" s="2"/>
      <c r="PWD236" s="2"/>
      <c r="PWE236" s="2"/>
      <c r="PWF236" s="2"/>
      <c r="PWG236" s="2"/>
      <c r="PWH236" s="2"/>
      <c r="PWI236" s="2"/>
      <c r="PWJ236" s="2"/>
      <c r="PWK236" s="2"/>
      <c r="PWL236" s="2"/>
      <c r="PWM236" s="2"/>
      <c r="PWN236" s="2"/>
      <c r="PWO236" s="2"/>
      <c r="PWP236" s="2"/>
      <c r="PWQ236" s="2"/>
      <c r="PWR236" s="2"/>
      <c r="PWS236" s="2"/>
      <c r="PWT236" s="2"/>
      <c r="PWU236" s="2"/>
      <c r="PWV236" s="2"/>
      <c r="PWW236" s="2"/>
      <c r="PWX236" s="2"/>
      <c r="PWY236" s="2"/>
      <c r="PWZ236" s="2"/>
      <c r="PXA236" s="2"/>
      <c r="PXB236" s="2"/>
      <c r="PXC236" s="2"/>
      <c r="PXD236" s="2"/>
      <c r="PXE236" s="2"/>
      <c r="PXF236" s="2"/>
      <c r="PXG236" s="2"/>
      <c r="PXH236" s="2"/>
      <c r="PXI236" s="2"/>
      <c r="PXJ236" s="2"/>
      <c r="PXK236" s="2"/>
      <c r="PXL236" s="2"/>
      <c r="PXM236" s="2"/>
      <c r="PXN236" s="2"/>
      <c r="PXO236" s="2"/>
      <c r="PXP236" s="2"/>
      <c r="PXQ236" s="2"/>
      <c r="PXR236" s="2"/>
      <c r="PXS236" s="2"/>
      <c r="PXT236" s="2"/>
      <c r="PXU236" s="2"/>
      <c r="PXV236" s="2"/>
      <c r="PXW236" s="2"/>
      <c r="PXX236" s="2"/>
      <c r="PXY236" s="2"/>
      <c r="PXZ236" s="2"/>
      <c r="PYA236" s="2"/>
      <c r="PYB236" s="2"/>
      <c r="PYC236" s="2"/>
      <c r="PYD236" s="2"/>
      <c r="PYE236" s="2"/>
      <c r="PYF236" s="2"/>
      <c r="PYG236" s="2"/>
      <c r="PYH236" s="2"/>
      <c r="PYI236" s="2"/>
      <c r="PYJ236" s="2"/>
      <c r="PYK236" s="2"/>
      <c r="PYL236" s="2"/>
      <c r="PYM236" s="2"/>
      <c r="PYN236" s="2"/>
      <c r="PYO236" s="2"/>
      <c r="PYP236" s="2"/>
      <c r="PYQ236" s="2"/>
      <c r="PYR236" s="2"/>
      <c r="PYS236" s="2"/>
      <c r="PYT236" s="2"/>
      <c r="PYU236" s="2"/>
      <c r="PYV236" s="2"/>
      <c r="PYW236" s="2"/>
      <c r="PYX236" s="2"/>
      <c r="PYY236" s="2"/>
      <c r="PYZ236" s="2"/>
      <c r="PZA236" s="2"/>
      <c r="PZB236" s="2"/>
      <c r="PZC236" s="2"/>
      <c r="PZD236" s="2"/>
      <c r="PZE236" s="2"/>
      <c r="PZF236" s="2"/>
      <c r="PZG236" s="2"/>
      <c r="PZH236" s="2"/>
      <c r="PZI236" s="2"/>
      <c r="PZJ236" s="2"/>
      <c r="PZK236" s="2"/>
      <c r="PZL236" s="2"/>
      <c r="PZM236" s="2"/>
      <c r="PZN236" s="2"/>
      <c r="PZO236" s="2"/>
      <c r="PZP236" s="2"/>
      <c r="PZQ236" s="2"/>
      <c r="PZR236" s="2"/>
      <c r="PZS236" s="2"/>
      <c r="PZT236" s="2"/>
      <c r="PZU236" s="2"/>
      <c r="PZV236" s="2"/>
      <c r="PZW236" s="2"/>
      <c r="PZX236" s="2"/>
      <c r="PZY236" s="2"/>
      <c r="PZZ236" s="2"/>
      <c r="QAA236" s="2"/>
      <c r="QAB236" s="2"/>
      <c r="QAC236" s="2"/>
      <c r="QAD236" s="2"/>
      <c r="QAE236" s="2"/>
      <c r="QAF236" s="2"/>
      <c r="QAG236" s="2"/>
      <c r="QAH236" s="2"/>
      <c r="QAI236" s="2"/>
      <c r="QAJ236" s="2"/>
      <c r="QAK236" s="2"/>
      <c r="QAL236" s="2"/>
      <c r="QAM236" s="2"/>
      <c r="QAN236" s="2"/>
      <c r="QAO236" s="2"/>
      <c r="QAP236" s="2"/>
      <c r="QAQ236" s="2"/>
      <c r="QAR236" s="2"/>
      <c r="QAS236" s="2"/>
      <c r="QAT236" s="2"/>
      <c r="QAU236" s="2"/>
      <c r="QAV236" s="2"/>
      <c r="QAW236" s="2"/>
      <c r="QAX236" s="2"/>
      <c r="QAY236" s="2"/>
      <c r="QAZ236" s="2"/>
      <c r="QBA236" s="2"/>
      <c r="QBB236" s="2"/>
      <c r="QBC236" s="2"/>
      <c r="QBD236" s="2"/>
      <c r="QBE236" s="2"/>
      <c r="QBF236" s="2"/>
      <c r="QBG236" s="2"/>
      <c r="QBH236" s="2"/>
      <c r="QBI236" s="2"/>
      <c r="QBJ236" s="2"/>
      <c r="QBK236" s="2"/>
      <c r="QBL236" s="2"/>
      <c r="QBM236" s="2"/>
      <c r="QBN236" s="2"/>
      <c r="QBO236" s="2"/>
      <c r="QBP236" s="2"/>
      <c r="QBQ236" s="2"/>
      <c r="QBR236" s="2"/>
      <c r="QBS236" s="2"/>
      <c r="QBT236" s="2"/>
      <c r="QBU236" s="2"/>
      <c r="QBV236" s="2"/>
      <c r="QBW236" s="2"/>
      <c r="QBX236" s="2"/>
      <c r="QBY236" s="2"/>
      <c r="QBZ236" s="2"/>
      <c r="QCA236" s="2"/>
      <c r="QCB236" s="2"/>
      <c r="QCC236" s="2"/>
      <c r="QCD236" s="2"/>
      <c r="QCE236" s="2"/>
      <c r="QCF236" s="2"/>
      <c r="QCG236" s="2"/>
      <c r="QCH236" s="2"/>
      <c r="QCI236" s="2"/>
      <c r="QCJ236" s="2"/>
      <c r="QCK236" s="2"/>
      <c r="QCL236" s="2"/>
      <c r="QCM236" s="2"/>
      <c r="QCN236" s="2"/>
      <c r="QCO236" s="2"/>
      <c r="QCP236" s="2"/>
      <c r="QCQ236" s="2"/>
      <c r="QCR236" s="2"/>
      <c r="QCS236" s="2"/>
      <c r="QCT236" s="2"/>
      <c r="QCU236" s="2"/>
      <c r="QCV236" s="2"/>
      <c r="QCW236" s="2"/>
      <c r="QCX236" s="2"/>
      <c r="QCY236" s="2"/>
      <c r="QCZ236" s="2"/>
      <c r="QDA236" s="2"/>
      <c r="QDB236" s="2"/>
      <c r="QDC236" s="2"/>
      <c r="QDD236" s="2"/>
      <c r="QDE236" s="2"/>
      <c r="QDF236" s="2"/>
      <c r="QDG236" s="2"/>
      <c r="QDH236" s="2"/>
      <c r="QDI236" s="2"/>
      <c r="QDJ236" s="2"/>
      <c r="QDK236" s="2"/>
      <c r="QDL236" s="2"/>
      <c r="QDM236" s="2"/>
      <c r="QDN236" s="2"/>
      <c r="QDO236" s="2"/>
      <c r="QDP236" s="2"/>
      <c r="QDQ236" s="2"/>
      <c r="QDR236" s="2"/>
      <c r="QDS236" s="2"/>
      <c r="QDT236" s="2"/>
      <c r="QDU236" s="2"/>
      <c r="QDV236" s="2"/>
      <c r="QDW236" s="2"/>
      <c r="QDX236" s="2"/>
      <c r="QDY236" s="2"/>
      <c r="QDZ236" s="2"/>
      <c r="QEA236" s="2"/>
      <c r="QEB236" s="2"/>
      <c r="QEC236" s="2"/>
      <c r="QED236" s="2"/>
      <c r="QEE236" s="2"/>
      <c r="QEF236" s="2"/>
      <c r="QEG236" s="2"/>
      <c r="QEH236" s="2"/>
      <c r="QEI236" s="2"/>
      <c r="QEJ236" s="2"/>
      <c r="QEK236" s="2"/>
      <c r="QEL236" s="2"/>
      <c r="QEM236" s="2"/>
      <c r="QEN236" s="2"/>
      <c r="QEO236" s="2"/>
      <c r="QEP236" s="2"/>
      <c r="QEQ236" s="2"/>
      <c r="QER236" s="2"/>
      <c r="QES236" s="2"/>
      <c r="QET236" s="2"/>
      <c r="QEU236" s="2"/>
      <c r="QEV236" s="2"/>
      <c r="QEW236" s="2"/>
      <c r="QEX236" s="2"/>
      <c r="QEY236" s="2"/>
      <c r="QEZ236" s="2"/>
      <c r="QFA236" s="2"/>
      <c r="QFB236" s="2"/>
      <c r="QFC236" s="2"/>
      <c r="QFD236" s="2"/>
      <c r="QFE236" s="2"/>
      <c r="QFF236" s="2"/>
      <c r="QFG236" s="2"/>
      <c r="QFH236" s="2"/>
      <c r="QFI236" s="2"/>
      <c r="QFJ236" s="2"/>
      <c r="QFK236" s="2"/>
      <c r="QFL236" s="2"/>
      <c r="QFM236" s="2"/>
      <c r="QFN236" s="2"/>
      <c r="QFO236" s="2"/>
      <c r="QFP236" s="2"/>
      <c r="QFQ236" s="2"/>
      <c r="QFR236" s="2"/>
      <c r="QFS236" s="2"/>
      <c r="QFT236" s="2"/>
      <c r="QFU236" s="2"/>
      <c r="QFV236" s="2"/>
      <c r="QFW236" s="2"/>
      <c r="QFX236" s="2"/>
      <c r="QFY236" s="2"/>
      <c r="QFZ236" s="2"/>
      <c r="QGA236" s="2"/>
      <c r="QGB236" s="2"/>
      <c r="QGC236" s="2"/>
      <c r="QGD236" s="2"/>
      <c r="QGE236" s="2"/>
      <c r="QGF236" s="2"/>
      <c r="QGG236" s="2"/>
      <c r="QGH236" s="2"/>
      <c r="QGI236" s="2"/>
      <c r="QGJ236" s="2"/>
      <c r="QGK236" s="2"/>
      <c r="QGL236" s="2"/>
      <c r="QGM236" s="2"/>
      <c r="QGN236" s="2"/>
      <c r="QGO236" s="2"/>
      <c r="QGP236" s="2"/>
      <c r="QGQ236" s="2"/>
      <c r="QGR236" s="2"/>
      <c r="QGS236" s="2"/>
      <c r="QGT236" s="2"/>
      <c r="QGU236" s="2"/>
      <c r="QGV236" s="2"/>
      <c r="QGW236" s="2"/>
      <c r="QGX236" s="2"/>
      <c r="QGY236" s="2"/>
      <c r="QGZ236" s="2"/>
      <c r="QHA236" s="2"/>
      <c r="QHB236" s="2"/>
      <c r="QHC236" s="2"/>
      <c r="QHD236" s="2"/>
      <c r="QHE236" s="2"/>
      <c r="QHF236" s="2"/>
      <c r="QHG236" s="2"/>
      <c r="QHH236" s="2"/>
      <c r="QHI236" s="2"/>
      <c r="QHJ236" s="2"/>
      <c r="QHK236" s="2"/>
      <c r="QHL236" s="2"/>
      <c r="QHM236" s="2"/>
      <c r="QHN236" s="2"/>
      <c r="QHO236" s="2"/>
      <c r="QHP236" s="2"/>
      <c r="QHQ236" s="2"/>
      <c r="QHR236" s="2"/>
      <c r="QHS236" s="2"/>
      <c r="QHT236" s="2"/>
      <c r="QHU236" s="2"/>
      <c r="QHV236" s="2"/>
      <c r="QHW236" s="2"/>
      <c r="QHX236" s="2"/>
      <c r="QHY236" s="2"/>
      <c r="QHZ236" s="2"/>
      <c r="QIA236" s="2"/>
      <c r="QIB236" s="2"/>
      <c r="QIC236" s="2"/>
      <c r="QID236" s="2"/>
      <c r="QIE236" s="2"/>
      <c r="QIF236" s="2"/>
      <c r="QIG236" s="2"/>
      <c r="QIH236" s="2"/>
      <c r="QII236" s="2"/>
      <c r="QIJ236" s="2"/>
      <c r="QIK236" s="2"/>
      <c r="QIL236" s="2"/>
      <c r="QIM236" s="2"/>
      <c r="QIN236" s="2"/>
      <c r="QIO236" s="2"/>
      <c r="QIP236" s="2"/>
      <c r="QIQ236" s="2"/>
      <c r="QIR236" s="2"/>
      <c r="QIS236" s="2"/>
      <c r="QIT236" s="2"/>
      <c r="QIU236" s="2"/>
      <c r="QIV236" s="2"/>
      <c r="QIW236" s="2"/>
      <c r="QIX236" s="2"/>
      <c r="QIY236" s="2"/>
      <c r="QIZ236" s="2"/>
      <c r="QJA236" s="2"/>
      <c r="QJB236" s="2"/>
      <c r="QJC236" s="2"/>
      <c r="QJD236" s="2"/>
      <c r="QJE236" s="2"/>
      <c r="QJF236" s="2"/>
      <c r="QJG236" s="2"/>
      <c r="QJH236" s="2"/>
      <c r="QJI236" s="2"/>
      <c r="QJJ236" s="2"/>
      <c r="QJK236" s="2"/>
      <c r="QJL236" s="2"/>
      <c r="QJM236" s="2"/>
      <c r="QJN236" s="2"/>
      <c r="QJO236" s="2"/>
      <c r="QJP236" s="2"/>
      <c r="QJQ236" s="2"/>
      <c r="QJR236" s="2"/>
      <c r="QJS236" s="2"/>
      <c r="QJT236" s="2"/>
      <c r="QJU236" s="2"/>
      <c r="QJV236" s="2"/>
      <c r="QJW236" s="2"/>
      <c r="QJX236" s="2"/>
      <c r="QJY236" s="2"/>
      <c r="QJZ236" s="2"/>
      <c r="QKA236" s="2"/>
      <c r="QKB236" s="2"/>
      <c r="QKC236" s="2"/>
      <c r="QKD236" s="2"/>
      <c r="QKE236" s="2"/>
      <c r="QKF236" s="2"/>
      <c r="QKG236" s="2"/>
      <c r="QKH236" s="2"/>
      <c r="QKI236" s="2"/>
      <c r="QKJ236" s="2"/>
      <c r="QKK236" s="2"/>
      <c r="QKL236" s="2"/>
      <c r="QKM236" s="2"/>
      <c r="QKN236" s="2"/>
      <c r="QKO236" s="2"/>
      <c r="QKP236" s="2"/>
      <c r="QKQ236" s="2"/>
      <c r="QKR236" s="2"/>
      <c r="QKS236" s="2"/>
      <c r="QKT236" s="2"/>
      <c r="QKU236" s="2"/>
      <c r="QKV236" s="2"/>
      <c r="QKW236" s="2"/>
      <c r="QKX236" s="2"/>
      <c r="QKY236" s="2"/>
      <c r="QKZ236" s="2"/>
      <c r="QLA236" s="2"/>
      <c r="QLB236" s="2"/>
      <c r="QLC236" s="2"/>
      <c r="QLD236" s="2"/>
      <c r="QLE236" s="2"/>
      <c r="QLF236" s="2"/>
      <c r="QLG236" s="2"/>
      <c r="QLH236" s="2"/>
      <c r="QLI236" s="2"/>
      <c r="QLJ236" s="2"/>
      <c r="QLK236" s="2"/>
      <c r="QLL236" s="2"/>
      <c r="QLM236" s="2"/>
      <c r="QLN236" s="2"/>
      <c r="QLO236" s="2"/>
      <c r="QLP236" s="2"/>
      <c r="QLQ236" s="2"/>
      <c r="QLR236" s="2"/>
      <c r="QLS236" s="2"/>
      <c r="QLT236" s="2"/>
      <c r="QLU236" s="2"/>
      <c r="QLV236" s="2"/>
      <c r="QLW236" s="2"/>
      <c r="QLX236" s="2"/>
      <c r="QLY236" s="2"/>
      <c r="QLZ236" s="2"/>
      <c r="QMA236" s="2"/>
      <c r="QMB236" s="2"/>
      <c r="QMC236" s="2"/>
      <c r="QMD236" s="2"/>
      <c r="QME236" s="2"/>
      <c r="QMF236" s="2"/>
      <c r="QMG236" s="2"/>
      <c r="QMH236" s="2"/>
      <c r="QMI236" s="2"/>
      <c r="QMJ236" s="2"/>
      <c r="QMK236" s="2"/>
      <c r="QML236" s="2"/>
      <c r="QMM236" s="2"/>
      <c r="QMN236" s="2"/>
      <c r="QMO236" s="2"/>
      <c r="QMP236" s="2"/>
      <c r="QMQ236" s="2"/>
      <c r="QMR236" s="2"/>
      <c r="QMS236" s="2"/>
      <c r="QMT236" s="2"/>
      <c r="QMU236" s="2"/>
      <c r="QMV236" s="2"/>
      <c r="QMW236" s="2"/>
      <c r="QMX236" s="2"/>
      <c r="QMY236" s="2"/>
      <c r="QMZ236" s="2"/>
      <c r="QNA236" s="2"/>
      <c r="QNB236" s="2"/>
      <c r="QNC236" s="2"/>
      <c r="QND236" s="2"/>
      <c r="QNE236" s="2"/>
      <c r="QNF236" s="2"/>
      <c r="QNG236" s="2"/>
      <c r="QNH236" s="2"/>
      <c r="QNI236" s="2"/>
      <c r="QNJ236" s="2"/>
      <c r="QNK236" s="2"/>
      <c r="QNL236" s="2"/>
      <c r="QNM236" s="2"/>
      <c r="QNN236" s="2"/>
      <c r="QNO236" s="2"/>
      <c r="QNP236" s="2"/>
      <c r="QNQ236" s="2"/>
      <c r="QNR236" s="2"/>
      <c r="QNS236" s="2"/>
      <c r="QNT236" s="2"/>
      <c r="QNU236" s="2"/>
      <c r="QNV236" s="2"/>
      <c r="QNW236" s="2"/>
      <c r="QNX236" s="2"/>
      <c r="QNY236" s="2"/>
      <c r="QNZ236" s="2"/>
      <c r="QOA236" s="2"/>
      <c r="QOB236" s="2"/>
      <c r="QOC236" s="2"/>
      <c r="QOD236" s="2"/>
      <c r="QOE236" s="2"/>
      <c r="QOF236" s="2"/>
      <c r="QOG236" s="2"/>
      <c r="QOH236" s="2"/>
      <c r="QOI236" s="2"/>
      <c r="QOJ236" s="2"/>
      <c r="QOK236" s="2"/>
      <c r="QOL236" s="2"/>
      <c r="QOM236" s="2"/>
      <c r="QON236" s="2"/>
      <c r="QOO236" s="2"/>
      <c r="QOP236" s="2"/>
      <c r="QOQ236" s="2"/>
      <c r="QOR236" s="2"/>
      <c r="QOS236" s="2"/>
      <c r="QOT236" s="2"/>
      <c r="QOU236" s="2"/>
      <c r="QOV236" s="2"/>
      <c r="QOW236" s="2"/>
      <c r="QOX236" s="2"/>
      <c r="QOY236" s="2"/>
      <c r="QOZ236" s="2"/>
      <c r="QPA236" s="2"/>
      <c r="QPB236" s="2"/>
      <c r="QPC236" s="2"/>
      <c r="QPD236" s="2"/>
      <c r="QPE236" s="2"/>
      <c r="QPF236" s="2"/>
      <c r="QPG236" s="2"/>
      <c r="QPH236" s="2"/>
      <c r="QPI236" s="2"/>
      <c r="QPJ236" s="2"/>
      <c r="QPK236" s="2"/>
      <c r="QPL236" s="2"/>
      <c r="QPM236" s="2"/>
      <c r="QPN236" s="2"/>
      <c r="QPO236" s="2"/>
      <c r="QPP236" s="2"/>
      <c r="QPQ236" s="2"/>
      <c r="QPR236" s="2"/>
      <c r="QPS236" s="2"/>
      <c r="QPT236" s="2"/>
      <c r="QPU236" s="2"/>
      <c r="QPV236" s="2"/>
      <c r="QPW236" s="2"/>
      <c r="QPX236" s="2"/>
      <c r="QPY236" s="2"/>
      <c r="QPZ236" s="2"/>
      <c r="QQA236" s="2"/>
      <c r="QQB236" s="2"/>
      <c r="QQC236" s="2"/>
      <c r="QQD236" s="2"/>
      <c r="QQE236" s="2"/>
      <c r="QQF236" s="2"/>
      <c r="QQG236" s="2"/>
      <c r="QQH236" s="2"/>
      <c r="QQI236" s="2"/>
      <c r="QQJ236" s="2"/>
      <c r="QQK236" s="2"/>
      <c r="QQL236" s="2"/>
      <c r="QQM236" s="2"/>
      <c r="QQN236" s="2"/>
      <c r="QQO236" s="2"/>
      <c r="QQP236" s="2"/>
      <c r="QQQ236" s="2"/>
      <c r="QQR236" s="2"/>
      <c r="QQS236" s="2"/>
      <c r="QQT236" s="2"/>
      <c r="QQU236" s="2"/>
      <c r="QQV236" s="2"/>
      <c r="QQW236" s="2"/>
      <c r="QQX236" s="2"/>
      <c r="QQY236" s="2"/>
      <c r="QQZ236" s="2"/>
      <c r="QRA236" s="2"/>
      <c r="QRB236" s="2"/>
      <c r="QRC236" s="2"/>
      <c r="QRD236" s="2"/>
      <c r="QRE236" s="2"/>
      <c r="QRF236" s="2"/>
      <c r="QRG236" s="2"/>
      <c r="QRH236" s="2"/>
      <c r="QRI236" s="2"/>
      <c r="QRJ236" s="2"/>
      <c r="QRK236" s="2"/>
      <c r="QRL236" s="2"/>
      <c r="QRM236" s="2"/>
      <c r="QRN236" s="2"/>
      <c r="QRO236" s="2"/>
      <c r="QRP236" s="2"/>
      <c r="QRQ236" s="2"/>
      <c r="QRR236" s="2"/>
      <c r="QRS236" s="2"/>
      <c r="QRT236" s="2"/>
      <c r="QRU236" s="2"/>
      <c r="QRV236" s="2"/>
      <c r="QRW236" s="2"/>
      <c r="QRX236" s="2"/>
      <c r="QRY236" s="2"/>
      <c r="QRZ236" s="2"/>
      <c r="QSA236" s="2"/>
      <c r="QSB236" s="2"/>
      <c r="QSC236" s="2"/>
      <c r="QSD236" s="2"/>
      <c r="QSE236" s="2"/>
      <c r="QSF236" s="2"/>
      <c r="QSG236" s="2"/>
      <c r="QSH236" s="2"/>
      <c r="QSI236" s="2"/>
      <c r="QSJ236" s="2"/>
      <c r="QSK236" s="2"/>
      <c r="QSL236" s="2"/>
      <c r="QSM236" s="2"/>
      <c r="QSN236" s="2"/>
      <c r="QSO236" s="2"/>
      <c r="QSP236" s="2"/>
      <c r="QSQ236" s="2"/>
      <c r="QSR236" s="2"/>
      <c r="QSS236" s="2"/>
      <c r="QST236" s="2"/>
      <c r="QSU236" s="2"/>
      <c r="QSV236" s="2"/>
      <c r="QSW236" s="2"/>
      <c r="QSX236" s="2"/>
      <c r="QSY236" s="2"/>
      <c r="QSZ236" s="2"/>
      <c r="QTA236" s="2"/>
      <c r="QTB236" s="2"/>
      <c r="QTC236" s="2"/>
      <c r="QTD236" s="2"/>
      <c r="QTE236" s="2"/>
      <c r="QTF236" s="2"/>
      <c r="QTG236" s="2"/>
      <c r="QTH236" s="2"/>
      <c r="QTI236" s="2"/>
      <c r="QTJ236" s="2"/>
      <c r="QTK236" s="2"/>
      <c r="QTL236" s="2"/>
      <c r="QTM236" s="2"/>
      <c r="QTN236" s="2"/>
      <c r="QTO236" s="2"/>
      <c r="QTP236" s="2"/>
      <c r="QTQ236" s="2"/>
      <c r="QTR236" s="2"/>
      <c r="QTS236" s="2"/>
      <c r="QTT236" s="2"/>
      <c r="QTU236" s="2"/>
      <c r="QTV236" s="2"/>
      <c r="QTW236" s="2"/>
      <c r="QTX236" s="2"/>
      <c r="QTY236" s="2"/>
      <c r="QTZ236" s="2"/>
      <c r="QUA236" s="2"/>
      <c r="QUB236" s="2"/>
      <c r="QUC236" s="2"/>
      <c r="QUD236" s="2"/>
      <c r="QUE236" s="2"/>
      <c r="QUF236" s="2"/>
      <c r="QUG236" s="2"/>
      <c r="QUH236" s="2"/>
      <c r="QUI236" s="2"/>
      <c r="QUJ236" s="2"/>
      <c r="QUK236" s="2"/>
      <c r="QUL236" s="2"/>
      <c r="QUM236" s="2"/>
      <c r="QUN236" s="2"/>
      <c r="QUO236" s="2"/>
      <c r="QUP236" s="2"/>
      <c r="QUQ236" s="2"/>
      <c r="QUR236" s="2"/>
      <c r="QUS236" s="2"/>
      <c r="QUT236" s="2"/>
      <c r="QUU236" s="2"/>
      <c r="QUV236" s="2"/>
      <c r="QUW236" s="2"/>
      <c r="QUX236" s="2"/>
      <c r="QUY236" s="2"/>
      <c r="QUZ236" s="2"/>
      <c r="QVA236" s="2"/>
      <c r="QVB236" s="2"/>
      <c r="QVC236" s="2"/>
      <c r="QVD236" s="2"/>
      <c r="QVE236" s="2"/>
      <c r="QVF236" s="2"/>
      <c r="QVG236" s="2"/>
      <c r="QVH236" s="2"/>
      <c r="QVI236" s="2"/>
      <c r="QVJ236" s="2"/>
      <c r="QVK236" s="2"/>
      <c r="QVL236" s="2"/>
      <c r="QVM236" s="2"/>
      <c r="QVN236" s="2"/>
      <c r="QVO236" s="2"/>
      <c r="QVP236" s="2"/>
      <c r="QVQ236" s="2"/>
      <c r="QVR236" s="2"/>
      <c r="QVS236" s="2"/>
      <c r="QVT236" s="2"/>
      <c r="QVU236" s="2"/>
      <c r="QVV236" s="2"/>
      <c r="QVW236" s="2"/>
      <c r="QVX236" s="2"/>
      <c r="QVY236" s="2"/>
      <c r="QVZ236" s="2"/>
      <c r="QWA236" s="2"/>
      <c r="QWB236" s="2"/>
      <c r="QWC236" s="2"/>
      <c r="QWD236" s="2"/>
      <c r="QWE236" s="2"/>
      <c r="QWF236" s="2"/>
      <c r="QWG236" s="2"/>
      <c r="QWH236" s="2"/>
      <c r="QWI236" s="2"/>
      <c r="QWJ236" s="2"/>
      <c r="QWK236" s="2"/>
      <c r="QWL236" s="2"/>
      <c r="QWM236" s="2"/>
      <c r="QWN236" s="2"/>
      <c r="QWO236" s="2"/>
      <c r="QWP236" s="2"/>
      <c r="QWQ236" s="2"/>
      <c r="QWR236" s="2"/>
      <c r="QWS236" s="2"/>
      <c r="QWT236" s="2"/>
      <c r="QWU236" s="2"/>
      <c r="QWV236" s="2"/>
      <c r="QWW236" s="2"/>
      <c r="QWX236" s="2"/>
      <c r="QWY236" s="2"/>
      <c r="QWZ236" s="2"/>
      <c r="QXA236" s="2"/>
      <c r="QXB236" s="2"/>
      <c r="QXC236" s="2"/>
      <c r="QXD236" s="2"/>
      <c r="QXE236" s="2"/>
      <c r="QXF236" s="2"/>
      <c r="QXG236" s="2"/>
      <c r="QXH236" s="2"/>
      <c r="QXI236" s="2"/>
      <c r="QXJ236" s="2"/>
      <c r="QXK236" s="2"/>
      <c r="QXL236" s="2"/>
      <c r="QXM236" s="2"/>
      <c r="QXN236" s="2"/>
      <c r="QXO236" s="2"/>
      <c r="QXP236" s="2"/>
      <c r="QXQ236" s="2"/>
      <c r="QXR236" s="2"/>
      <c r="QXS236" s="2"/>
      <c r="QXT236" s="2"/>
      <c r="QXU236" s="2"/>
      <c r="QXV236" s="2"/>
      <c r="QXW236" s="2"/>
      <c r="QXX236" s="2"/>
      <c r="QXY236" s="2"/>
      <c r="QXZ236" s="2"/>
      <c r="QYA236" s="2"/>
      <c r="QYB236" s="2"/>
      <c r="QYC236" s="2"/>
      <c r="QYD236" s="2"/>
      <c r="QYE236" s="2"/>
      <c r="QYF236" s="2"/>
      <c r="QYG236" s="2"/>
      <c r="QYH236" s="2"/>
      <c r="QYI236" s="2"/>
      <c r="QYJ236" s="2"/>
      <c r="QYK236" s="2"/>
      <c r="QYL236" s="2"/>
      <c r="QYM236" s="2"/>
      <c r="QYN236" s="2"/>
      <c r="QYO236" s="2"/>
      <c r="QYP236" s="2"/>
      <c r="QYQ236" s="2"/>
      <c r="QYR236" s="2"/>
      <c r="QYS236" s="2"/>
      <c r="QYT236" s="2"/>
      <c r="QYU236" s="2"/>
      <c r="QYV236" s="2"/>
      <c r="QYW236" s="2"/>
      <c r="QYX236" s="2"/>
      <c r="QYY236" s="2"/>
      <c r="QYZ236" s="2"/>
      <c r="QZA236" s="2"/>
      <c r="QZB236" s="2"/>
      <c r="QZC236" s="2"/>
      <c r="QZD236" s="2"/>
      <c r="QZE236" s="2"/>
      <c r="QZF236" s="2"/>
      <c r="QZG236" s="2"/>
      <c r="QZH236" s="2"/>
      <c r="QZI236" s="2"/>
      <c r="QZJ236" s="2"/>
      <c r="QZK236" s="2"/>
      <c r="QZL236" s="2"/>
      <c r="QZM236" s="2"/>
      <c r="QZN236" s="2"/>
      <c r="QZO236" s="2"/>
      <c r="QZP236" s="2"/>
      <c r="QZQ236" s="2"/>
      <c r="QZR236" s="2"/>
      <c r="QZS236" s="2"/>
      <c r="QZT236" s="2"/>
      <c r="QZU236" s="2"/>
      <c r="QZV236" s="2"/>
      <c r="QZW236" s="2"/>
      <c r="QZX236" s="2"/>
      <c r="QZY236" s="2"/>
      <c r="QZZ236" s="2"/>
      <c r="RAA236" s="2"/>
      <c r="RAB236" s="2"/>
      <c r="RAC236" s="2"/>
      <c r="RAD236" s="2"/>
      <c r="RAE236" s="2"/>
      <c r="RAF236" s="2"/>
      <c r="RAG236" s="2"/>
      <c r="RAH236" s="2"/>
      <c r="RAI236" s="2"/>
      <c r="RAJ236" s="2"/>
      <c r="RAK236" s="2"/>
      <c r="RAL236" s="2"/>
      <c r="RAM236" s="2"/>
      <c r="RAN236" s="2"/>
      <c r="RAO236" s="2"/>
      <c r="RAP236" s="2"/>
      <c r="RAQ236" s="2"/>
      <c r="RAR236" s="2"/>
      <c r="RAS236" s="2"/>
      <c r="RAT236" s="2"/>
      <c r="RAU236" s="2"/>
      <c r="RAV236" s="2"/>
      <c r="RAW236" s="2"/>
      <c r="RAX236" s="2"/>
      <c r="RAY236" s="2"/>
      <c r="RAZ236" s="2"/>
      <c r="RBA236" s="2"/>
      <c r="RBB236" s="2"/>
      <c r="RBC236" s="2"/>
      <c r="RBD236" s="2"/>
      <c r="RBE236" s="2"/>
      <c r="RBF236" s="2"/>
      <c r="RBG236" s="2"/>
      <c r="RBH236" s="2"/>
      <c r="RBI236" s="2"/>
      <c r="RBJ236" s="2"/>
      <c r="RBK236" s="2"/>
      <c r="RBL236" s="2"/>
      <c r="RBM236" s="2"/>
      <c r="RBN236" s="2"/>
      <c r="RBO236" s="2"/>
      <c r="RBP236" s="2"/>
      <c r="RBQ236" s="2"/>
      <c r="RBR236" s="2"/>
      <c r="RBS236" s="2"/>
      <c r="RBT236" s="2"/>
      <c r="RBU236" s="2"/>
      <c r="RBV236" s="2"/>
      <c r="RBW236" s="2"/>
      <c r="RBX236" s="2"/>
      <c r="RBY236" s="2"/>
      <c r="RBZ236" s="2"/>
      <c r="RCA236" s="2"/>
      <c r="RCB236" s="2"/>
      <c r="RCC236" s="2"/>
      <c r="RCD236" s="2"/>
      <c r="RCE236" s="2"/>
      <c r="RCF236" s="2"/>
      <c r="RCG236" s="2"/>
      <c r="RCH236" s="2"/>
      <c r="RCI236" s="2"/>
      <c r="RCJ236" s="2"/>
      <c r="RCK236" s="2"/>
      <c r="RCL236" s="2"/>
      <c r="RCM236" s="2"/>
      <c r="RCN236" s="2"/>
      <c r="RCO236" s="2"/>
      <c r="RCP236" s="2"/>
      <c r="RCQ236" s="2"/>
      <c r="RCR236" s="2"/>
      <c r="RCS236" s="2"/>
      <c r="RCT236" s="2"/>
      <c r="RCU236" s="2"/>
      <c r="RCV236" s="2"/>
      <c r="RCW236" s="2"/>
      <c r="RCX236" s="2"/>
      <c r="RCY236" s="2"/>
      <c r="RCZ236" s="2"/>
      <c r="RDA236" s="2"/>
      <c r="RDB236" s="2"/>
      <c r="RDC236" s="2"/>
      <c r="RDD236" s="2"/>
      <c r="RDE236" s="2"/>
      <c r="RDF236" s="2"/>
      <c r="RDG236" s="2"/>
      <c r="RDH236" s="2"/>
      <c r="RDI236" s="2"/>
      <c r="RDJ236" s="2"/>
      <c r="RDK236" s="2"/>
      <c r="RDL236" s="2"/>
      <c r="RDM236" s="2"/>
      <c r="RDN236" s="2"/>
      <c r="RDO236" s="2"/>
      <c r="RDP236" s="2"/>
      <c r="RDQ236" s="2"/>
      <c r="RDR236" s="2"/>
      <c r="RDS236" s="2"/>
      <c r="RDT236" s="2"/>
      <c r="RDU236" s="2"/>
      <c r="RDV236" s="2"/>
      <c r="RDW236" s="2"/>
      <c r="RDX236" s="2"/>
      <c r="RDY236" s="2"/>
      <c r="RDZ236" s="2"/>
      <c r="REA236" s="2"/>
      <c r="REB236" s="2"/>
      <c r="REC236" s="2"/>
      <c r="RED236" s="2"/>
      <c r="REE236" s="2"/>
      <c r="REF236" s="2"/>
      <c r="REG236" s="2"/>
      <c r="REH236" s="2"/>
      <c r="REI236" s="2"/>
      <c r="REJ236" s="2"/>
      <c r="REK236" s="2"/>
      <c r="REL236" s="2"/>
      <c r="REM236" s="2"/>
      <c r="REN236" s="2"/>
      <c r="REO236" s="2"/>
      <c r="REP236" s="2"/>
      <c r="REQ236" s="2"/>
      <c r="RER236" s="2"/>
      <c r="RES236" s="2"/>
      <c r="RET236" s="2"/>
      <c r="REU236" s="2"/>
      <c r="REV236" s="2"/>
      <c r="REW236" s="2"/>
      <c r="REX236" s="2"/>
      <c r="REY236" s="2"/>
      <c r="REZ236" s="2"/>
      <c r="RFA236" s="2"/>
      <c r="RFB236" s="2"/>
      <c r="RFC236" s="2"/>
      <c r="RFD236" s="2"/>
      <c r="RFE236" s="2"/>
      <c r="RFF236" s="2"/>
      <c r="RFG236" s="2"/>
      <c r="RFH236" s="2"/>
      <c r="RFI236" s="2"/>
      <c r="RFJ236" s="2"/>
      <c r="RFK236" s="2"/>
      <c r="RFL236" s="2"/>
      <c r="RFM236" s="2"/>
      <c r="RFN236" s="2"/>
      <c r="RFO236" s="2"/>
      <c r="RFP236" s="2"/>
      <c r="RFQ236" s="2"/>
      <c r="RFR236" s="2"/>
      <c r="RFS236" s="2"/>
      <c r="RFT236" s="2"/>
      <c r="RFU236" s="2"/>
      <c r="RFV236" s="2"/>
      <c r="RFW236" s="2"/>
      <c r="RFX236" s="2"/>
      <c r="RFY236" s="2"/>
      <c r="RFZ236" s="2"/>
      <c r="RGA236" s="2"/>
      <c r="RGB236" s="2"/>
      <c r="RGC236" s="2"/>
      <c r="RGD236" s="2"/>
      <c r="RGE236" s="2"/>
      <c r="RGF236" s="2"/>
      <c r="RGG236" s="2"/>
      <c r="RGH236" s="2"/>
      <c r="RGI236" s="2"/>
      <c r="RGJ236" s="2"/>
      <c r="RGK236" s="2"/>
      <c r="RGL236" s="2"/>
      <c r="RGM236" s="2"/>
      <c r="RGN236" s="2"/>
      <c r="RGO236" s="2"/>
      <c r="RGP236" s="2"/>
      <c r="RGQ236" s="2"/>
      <c r="RGR236" s="2"/>
      <c r="RGS236" s="2"/>
      <c r="RGT236" s="2"/>
      <c r="RGU236" s="2"/>
      <c r="RGV236" s="2"/>
      <c r="RGW236" s="2"/>
      <c r="RGX236" s="2"/>
      <c r="RGY236" s="2"/>
      <c r="RGZ236" s="2"/>
      <c r="RHA236" s="2"/>
      <c r="RHB236" s="2"/>
      <c r="RHC236" s="2"/>
      <c r="RHD236" s="2"/>
      <c r="RHE236" s="2"/>
      <c r="RHF236" s="2"/>
      <c r="RHG236" s="2"/>
      <c r="RHH236" s="2"/>
      <c r="RHI236" s="2"/>
      <c r="RHJ236" s="2"/>
      <c r="RHK236" s="2"/>
      <c r="RHL236" s="2"/>
      <c r="RHM236" s="2"/>
      <c r="RHN236" s="2"/>
      <c r="RHO236" s="2"/>
      <c r="RHP236" s="2"/>
      <c r="RHQ236" s="2"/>
      <c r="RHR236" s="2"/>
      <c r="RHS236" s="2"/>
      <c r="RHT236" s="2"/>
      <c r="RHU236" s="2"/>
      <c r="RHV236" s="2"/>
      <c r="RHW236" s="2"/>
      <c r="RHX236" s="2"/>
      <c r="RHY236" s="2"/>
      <c r="RHZ236" s="2"/>
      <c r="RIA236" s="2"/>
      <c r="RIB236" s="2"/>
      <c r="RIC236" s="2"/>
      <c r="RID236" s="2"/>
      <c r="RIE236" s="2"/>
      <c r="RIF236" s="2"/>
      <c r="RIG236" s="2"/>
      <c r="RIH236" s="2"/>
      <c r="RII236" s="2"/>
      <c r="RIJ236" s="2"/>
      <c r="RIK236" s="2"/>
      <c r="RIL236" s="2"/>
      <c r="RIM236" s="2"/>
      <c r="RIN236" s="2"/>
      <c r="RIO236" s="2"/>
      <c r="RIP236" s="2"/>
      <c r="RIQ236" s="2"/>
      <c r="RIR236" s="2"/>
      <c r="RIS236" s="2"/>
      <c r="RIT236" s="2"/>
      <c r="RIU236" s="2"/>
      <c r="RIV236" s="2"/>
      <c r="RIW236" s="2"/>
      <c r="RIX236" s="2"/>
      <c r="RIY236" s="2"/>
      <c r="RIZ236" s="2"/>
      <c r="RJA236" s="2"/>
      <c r="RJB236" s="2"/>
      <c r="RJC236" s="2"/>
      <c r="RJD236" s="2"/>
      <c r="RJE236" s="2"/>
      <c r="RJF236" s="2"/>
      <c r="RJG236" s="2"/>
      <c r="RJH236" s="2"/>
      <c r="RJI236" s="2"/>
      <c r="RJJ236" s="2"/>
      <c r="RJK236" s="2"/>
      <c r="RJL236" s="2"/>
      <c r="RJM236" s="2"/>
      <c r="RJN236" s="2"/>
      <c r="RJO236" s="2"/>
      <c r="RJP236" s="2"/>
      <c r="RJQ236" s="2"/>
      <c r="RJR236" s="2"/>
      <c r="RJS236" s="2"/>
      <c r="RJT236" s="2"/>
      <c r="RJU236" s="2"/>
      <c r="RJV236" s="2"/>
      <c r="RJW236" s="2"/>
      <c r="RJX236" s="2"/>
      <c r="RJY236" s="2"/>
      <c r="RJZ236" s="2"/>
      <c r="RKA236" s="2"/>
      <c r="RKB236" s="2"/>
      <c r="RKC236" s="2"/>
      <c r="RKD236" s="2"/>
      <c r="RKE236" s="2"/>
      <c r="RKF236" s="2"/>
      <c r="RKG236" s="2"/>
      <c r="RKH236" s="2"/>
      <c r="RKI236" s="2"/>
      <c r="RKJ236" s="2"/>
      <c r="RKK236" s="2"/>
      <c r="RKL236" s="2"/>
      <c r="RKM236" s="2"/>
      <c r="RKN236" s="2"/>
      <c r="RKO236" s="2"/>
      <c r="RKP236" s="2"/>
      <c r="RKQ236" s="2"/>
      <c r="RKR236" s="2"/>
      <c r="RKS236" s="2"/>
      <c r="RKT236" s="2"/>
      <c r="RKU236" s="2"/>
      <c r="RKV236" s="2"/>
      <c r="RKW236" s="2"/>
      <c r="RKX236" s="2"/>
      <c r="RKY236" s="2"/>
      <c r="RKZ236" s="2"/>
      <c r="RLA236" s="2"/>
      <c r="RLB236" s="2"/>
      <c r="RLC236" s="2"/>
      <c r="RLD236" s="2"/>
      <c r="RLE236" s="2"/>
      <c r="RLF236" s="2"/>
      <c r="RLG236" s="2"/>
      <c r="RLH236" s="2"/>
      <c r="RLI236" s="2"/>
      <c r="RLJ236" s="2"/>
      <c r="RLK236" s="2"/>
      <c r="RLL236" s="2"/>
      <c r="RLM236" s="2"/>
      <c r="RLN236" s="2"/>
      <c r="RLO236" s="2"/>
      <c r="RLP236" s="2"/>
      <c r="RLQ236" s="2"/>
      <c r="RLR236" s="2"/>
      <c r="RLS236" s="2"/>
      <c r="RLT236" s="2"/>
      <c r="RLU236" s="2"/>
      <c r="RLV236" s="2"/>
      <c r="RLW236" s="2"/>
      <c r="RLX236" s="2"/>
      <c r="RLY236" s="2"/>
      <c r="RLZ236" s="2"/>
      <c r="RMA236" s="2"/>
      <c r="RMB236" s="2"/>
      <c r="RMC236" s="2"/>
      <c r="RMD236" s="2"/>
      <c r="RME236" s="2"/>
      <c r="RMF236" s="2"/>
      <c r="RMG236" s="2"/>
      <c r="RMH236" s="2"/>
      <c r="RMI236" s="2"/>
      <c r="RMJ236" s="2"/>
      <c r="RMK236" s="2"/>
      <c r="RML236" s="2"/>
      <c r="RMM236" s="2"/>
      <c r="RMN236" s="2"/>
      <c r="RMO236" s="2"/>
      <c r="RMP236" s="2"/>
      <c r="RMQ236" s="2"/>
      <c r="RMR236" s="2"/>
      <c r="RMS236" s="2"/>
      <c r="RMT236" s="2"/>
      <c r="RMU236" s="2"/>
      <c r="RMV236" s="2"/>
      <c r="RMW236" s="2"/>
      <c r="RMX236" s="2"/>
      <c r="RMY236" s="2"/>
      <c r="RMZ236" s="2"/>
      <c r="RNA236" s="2"/>
      <c r="RNB236" s="2"/>
      <c r="RNC236" s="2"/>
      <c r="RND236" s="2"/>
      <c r="RNE236" s="2"/>
      <c r="RNF236" s="2"/>
      <c r="RNG236" s="2"/>
      <c r="RNH236" s="2"/>
      <c r="RNI236" s="2"/>
      <c r="RNJ236" s="2"/>
      <c r="RNK236" s="2"/>
      <c r="RNL236" s="2"/>
      <c r="RNM236" s="2"/>
      <c r="RNN236" s="2"/>
      <c r="RNO236" s="2"/>
      <c r="RNP236" s="2"/>
      <c r="RNQ236" s="2"/>
      <c r="RNR236" s="2"/>
      <c r="RNS236" s="2"/>
      <c r="RNT236" s="2"/>
      <c r="RNU236" s="2"/>
      <c r="RNV236" s="2"/>
      <c r="RNW236" s="2"/>
      <c r="RNX236" s="2"/>
      <c r="RNY236" s="2"/>
      <c r="RNZ236" s="2"/>
      <c r="ROA236" s="2"/>
      <c r="ROB236" s="2"/>
      <c r="ROC236" s="2"/>
      <c r="ROD236" s="2"/>
      <c r="ROE236" s="2"/>
      <c r="ROF236" s="2"/>
      <c r="ROG236" s="2"/>
      <c r="ROH236" s="2"/>
      <c r="ROI236" s="2"/>
      <c r="ROJ236" s="2"/>
      <c r="ROK236" s="2"/>
      <c r="ROL236" s="2"/>
      <c r="ROM236" s="2"/>
      <c r="RON236" s="2"/>
      <c r="ROO236" s="2"/>
      <c r="ROP236" s="2"/>
      <c r="ROQ236" s="2"/>
      <c r="ROR236" s="2"/>
      <c r="ROS236" s="2"/>
      <c r="ROT236" s="2"/>
      <c r="ROU236" s="2"/>
      <c r="ROV236" s="2"/>
      <c r="ROW236" s="2"/>
      <c r="ROX236" s="2"/>
      <c r="ROY236" s="2"/>
      <c r="ROZ236" s="2"/>
      <c r="RPA236" s="2"/>
      <c r="RPB236" s="2"/>
      <c r="RPC236" s="2"/>
      <c r="RPD236" s="2"/>
      <c r="RPE236" s="2"/>
      <c r="RPF236" s="2"/>
      <c r="RPG236" s="2"/>
      <c r="RPH236" s="2"/>
      <c r="RPI236" s="2"/>
      <c r="RPJ236" s="2"/>
      <c r="RPK236" s="2"/>
      <c r="RPL236" s="2"/>
      <c r="RPM236" s="2"/>
      <c r="RPN236" s="2"/>
      <c r="RPO236" s="2"/>
      <c r="RPP236" s="2"/>
      <c r="RPQ236" s="2"/>
      <c r="RPR236" s="2"/>
      <c r="RPS236" s="2"/>
      <c r="RPT236" s="2"/>
      <c r="RPU236" s="2"/>
      <c r="RPV236" s="2"/>
      <c r="RPW236" s="2"/>
      <c r="RPX236" s="2"/>
      <c r="RPY236" s="2"/>
      <c r="RPZ236" s="2"/>
      <c r="RQA236" s="2"/>
      <c r="RQB236" s="2"/>
      <c r="RQC236" s="2"/>
      <c r="RQD236" s="2"/>
      <c r="RQE236" s="2"/>
      <c r="RQF236" s="2"/>
      <c r="RQG236" s="2"/>
      <c r="RQH236" s="2"/>
      <c r="RQI236" s="2"/>
      <c r="RQJ236" s="2"/>
      <c r="RQK236" s="2"/>
      <c r="RQL236" s="2"/>
      <c r="RQM236" s="2"/>
      <c r="RQN236" s="2"/>
      <c r="RQO236" s="2"/>
      <c r="RQP236" s="2"/>
      <c r="RQQ236" s="2"/>
      <c r="RQR236" s="2"/>
      <c r="RQS236" s="2"/>
      <c r="RQT236" s="2"/>
      <c r="RQU236" s="2"/>
      <c r="RQV236" s="2"/>
      <c r="RQW236" s="2"/>
      <c r="RQX236" s="2"/>
      <c r="RQY236" s="2"/>
      <c r="RQZ236" s="2"/>
      <c r="RRA236" s="2"/>
      <c r="RRB236" s="2"/>
      <c r="RRC236" s="2"/>
      <c r="RRD236" s="2"/>
      <c r="RRE236" s="2"/>
      <c r="RRF236" s="2"/>
      <c r="RRG236" s="2"/>
      <c r="RRH236" s="2"/>
      <c r="RRI236" s="2"/>
      <c r="RRJ236" s="2"/>
      <c r="RRK236" s="2"/>
      <c r="RRL236" s="2"/>
      <c r="RRM236" s="2"/>
      <c r="RRN236" s="2"/>
      <c r="RRO236" s="2"/>
      <c r="RRP236" s="2"/>
      <c r="RRQ236" s="2"/>
      <c r="RRR236" s="2"/>
      <c r="RRS236" s="2"/>
      <c r="RRT236" s="2"/>
      <c r="RRU236" s="2"/>
      <c r="RRV236" s="2"/>
      <c r="RRW236" s="2"/>
      <c r="RRX236" s="2"/>
      <c r="RRY236" s="2"/>
      <c r="RRZ236" s="2"/>
      <c r="RSA236" s="2"/>
      <c r="RSB236" s="2"/>
      <c r="RSC236" s="2"/>
      <c r="RSD236" s="2"/>
      <c r="RSE236" s="2"/>
      <c r="RSF236" s="2"/>
      <c r="RSG236" s="2"/>
      <c r="RSH236" s="2"/>
      <c r="RSI236" s="2"/>
      <c r="RSJ236" s="2"/>
      <c r="RSK236" s="2"/>
      <c r="RSL236" s="2"/>
      <c r="RSM236" s="2"/>
      <c r="RSN236" s="2"/>
      <c r="RSO236" s="2"/>
      <c r="RSP236" s="2"/>
      <c r="RSQ236" s="2"/>
      <c r="RSR236" s="2"/>
      <c r="RSS236" s="2"/>
      <c r="RST236" s="2"/>
      <c r="RSU236" s="2"/>
      <c r="RSV236" s="2"/>
      <c r="RSW236" s="2"/>
      <c r="RSX236" s="2"/>
      <c r="RSY236" s="2"/>
      <c r="RSZ236" s="2"/>
      <c r="RTA236" s="2"/>
      <c r="RTB236" s="2"/>
      <c r="RTC236" s="2"/>
      <c r="RTD236" s="2"/>
      <c r="RTE236" s="2"/>
      <c r="RTF236" s="2"/>
      <c r="RTG236" s="2"/>
      <c r="RTH236" s="2"/>
      <c r="RTI236" s="2"/>
      <c r="RTJ236" s="2"/>
      <c r="RTK236" s="2"/>
      <c r="RTL236" s="2"/>
      <c r="RTM236" s="2"/>
      <c r="RTN236" s="2"/>
      <c r="RTO236" s="2"/>
      <c r="RTP236" s="2"/>
      <c r="RTQ236" s="2"/>
      <c r="RTR236" s="2"/>
      <c r="RTS236" s="2"/>
      <c r="RTT236" s="2"/>
      <c r="RTU236" s="2"/>
      <c r="RTV236" s="2"/>
      <c r="RTW236" s="2"/>
      <c r="RTX236" s="2"/>
      <c r="RTY236" s="2"/>
      <c r="RTZ236" s="2"/>
      <c r="RUA236" s="2"/>
      <c r="RUB236" s="2"/>
      <c r="RUC236" s="2"/>
      <c r="RUD236" s="2"/>
      <c r="RUE236" s="2"/>
      <c r="RUF236" s="2"/>
      <c r="RUG236" s="2"/>
      <c r="RUH236" s="2"/>
      <c r="RUI236" s="2"/>
      <c r="RUJ236" s="2"/>
      <c r="RUK236" s="2"/>
      <c r="RUL236" s="2"/>
      <c r="RUM236" s="2"/>
      <c r="RUN236" s="2"/>
      <c r="RUO236" s="2"/>
      <c r="RUP236" s="2"/>
      <c r="RUQ236" s="2"/>
      <c r="RUR236" s="2"/>
      <c r="RUS236" s="2"/>
      <c r="RUT236" s="2"/>
      <c r="RUU236" s="2"/>
      <c r="RUV236" s="2"/>
      <c r="RUW236" s="2"/>
      <c r="RUX236" s="2"/>
      <c r="RUY236" s="2"/>
      <c r="RUZ236" s="2"/>
      <c r="RVA236" s="2"/>
      <c r="RVB236" s="2"/>
      <c r="RVC236" s="2"/>
      <c r="RVD236" s="2"/>
      <c r="RVE236" s="2"/>
      <c r="RVF236" s="2"/>
      <c r="RVG236" s="2"/>
      <c r="RVH236" s="2"/>
      <c r="RVI236" s="2"/>
      <c r="RVJ236" s="2"/>
      <c r="RVK236" s="2"/>
      <c r="RVL236" s="2"/>
      <c r="RVM236" s="2"/>
      <c r="RVN236" s="2"/>
      <c r="RVO236" s="2"/>
      <c r="RVP236" s="2"/>
      <c r="RVQ236" s="2"/>
      <c r="RVR236" s="2"/>
      <c r="RVS236" s="2"/>
      <c r="RVT236" s="2"/>
      <c r="RVU236" s="2"/>
      <c r="RVV236" s="2"/>
      <c r="RVW236" s="2"/>
      <c r="RVX236" s="2"/>
      <c r="RVY236" s="2"/>
      <c r="RVZ236" s="2"/>
      <c r="RWA236" s="2"/>
      <c r="RWB236" s="2"/>
      <c r="RWC236" s="2"/>
      <c r="RWD236" s="2"/>
      <c r="RWE236" s="2"/>
      <c r="RWF236" s="2"/>
      <c r="RWG236" s="2"/>
      <c r="RWH236" s="2"/>
      <c r="RWI236" s="2"/>
      <c r="RWJ236" s="2"/>
      <c r="RWK236" s="2"/>
      <c r="RWL236" s="2"/>
      <c r="RWM236" s="2"/>
      <c r="RWN236" s="2"/>
      <c r="RWO236" s="2"/>
      <c r="RWP236" s="2"/>
      <c r="RWQ236" s="2"/>
      <c r="RWR236" s="2"/>
      <c r="RWS236" s="2"/>
      <c r="RWT236" s="2"/>
      <c r="RWU236" s="2"/>
      <c r="RWV236" s="2"/>
      <c r="RWW236" s="2"/>
      <c r="RWX236" s="2"/>
      <c r="RWY236" s="2"/>
      <c r="RWZ236" s="2"/>
      <c r="RXA236" s="2"/>
      <c r="RXB236" s="2"/>
      <c r="RXC236" s="2"/>
      <c r="RXD236" s="2"/>
      <c r="RXE236" s="2"/>
      <c r="RXF236" s="2"/>
      <c r="RXG236" s="2"/>
      <c r="RXH236" s="2"/>
      <c r="RXI236" s="2"/>
      <c r="RXJ236" s="2"/>
      <c r="RXK236" s="2"/>
      <c r="RXL236" s="2"/>
      <c r="RXM236" s="2"/>
      <c r="RXN236" s="2"/>
      <c r="RXO236" s="2"/>
      <c r="RXP236" s="2"/>
      <c r="RXQ236" s="2"/>
      <c r="RXR236" s="2"/>
      <c r="RXS236" s="2"/>
      <c r="RXT236" s="2"/>
      <c r="RXU236" s="2"/>
      <c r="RXV236" s="2"/>
      <c r="RXW236" s="2"/>
      <c r="RXX236" s="2"/>
      <c r="RXY236" s="2"/>
      <c r="RXZ236" s="2"/>
      <c r="RYA236" s="2"/>
      <c r="RYB236" s="2"/>
      <c r="RYC236" s="2"/>
      <c r="RYD236" s="2"/>
      <c r="RYE236" s="2"/>
      <c r="RYF236" s="2"/>
      <c r="RYG236" s="2"/>
      <c r="RYH236" s="2"/>
      <c r="RYI236" s="2"/>
      <c r="RYJ236" s="2"/>
      <c r="RYK236" s="2"/>
      <c r="RYL236" s="2"/>
      <c r="RYM236" s="2"/>
      <c r="RYN236" s="2"/>
      <c r="RYO236" s="2"/>
      <c r="RYP236" s="2"/>
      <c r="RYQ236" s="2"/>
      <c r="RYR236" s="2"/>
      <c r="RYS236" s="2"/>
      <c r="RYT236" s="2"/>
      <c r="RYU236" s="2"/>
      <c r="RYV236" s="2"/>
      <c r="RYW236" s="2"/>
      <c r="RYX236" s="2"/>
      <c r="RYY236" s="2"/>
      <c r="RYZ236" s="2"/>
      <c r="RZA236" s="2"/>
      <c r="RZB236" s="2"/>
      <c r="RZC236" s="2"/>
      <c r="RZD236" s="2"/>
      <c r="RZE236" s="2"/>
      <c r="RZF236" s="2"/>
      <c r="RZG236" s="2"/>
      <c r="RZH236" s="2"/>
      <c r="RZI236" s="2"/>
      <c r="RZJ236" s="2"/>
      <c r="RZK236" s="2"/>
      <c r="RZL236" s="2"/>
      <c r="RZM236" s="2"/>
      <c r="RZN236" s="2"/>
      <c r="RZO236" s="2"/>
      <c r="RZP236" s="2"/>
      <c r="RZQ236" s="2"/>
      <c r="RZR236" s="2"/>
      <c r="RZS236" s="2"/>
      <c r="RZT236" s="2"/>
      <c r="RZU236" s="2"/>
      <c r="RZV236" s="2"/>
      <c r="RZW236" s="2"/>
      <c r="RZX236" s="2"/>
      <c r="RZY236" s="2"/>
      <c r="RZZ236" s="2"/>
      <c r="SAA236" s="2"/>
      <c r="SAB236" s="2"/>
      <c r="SAC236" s="2"/>
      <c r="SAD236" s="2"/>
      <c r="SAE236" s="2"/>
      <c r="SAF236" s="2"/>
      <c r="SAG236" s="2"/>
      <c r="SAH236" s="2"/>
      <c r="SAI236" s="2"/>
      <c r="SAJ236" s="2"/>
      <c r="SAK236" s="2"/>
      <c r="SAL236" s="2"/>
      <c r="SAM236" s="2"/>
      <c r="SAN236" s="2"/>
      <c r="SAO236" s="2"/>
      <c r="SAP236" s="2"/>
      <c r="SAQ236" s="2"/>
      <c r="SAR236" s="2"/>
      <c r="SAS236" s="2"/>
      <c r="SAT236" s="2"/>
      <c r="SAU236" s="2"/>
      <c r="SAV236" s="2"/>
      <c r="SAW236" s="2"/>
      <c r="SAX236" s="2"/>
      <c r="SAY236" s="2"/>
      <c r="SAZ236" s="2"/>
      <c r="SBA236" s="2"/>
      <c r="SBB236" s="2"/>
      <c r="SBC236" s="2"/>
      <c r="SBD236" s="2"/>
      <c r="SBE236" s="2"/>
      <c r="SBF236" s="2"/>
      <c r="SBG236" s="2"/>
      <c r="SBH236" s="2"/>
      <c r="SBI236" s="2"/>
      <c r="SBJ236" s="2"/>
      <c r="SBK236" s="2"/>
      <c r="SBL236" s="2"/>
      <c r="SBM236" s="2"/>
      <c r="SBN236" s="2"/>
      <c r="SBO236" s="2"/>
      <c r="SBP236" s="2"/>
      <c r="SBQ236" s="2"/>
      <c r="SBR236" s="2"/>
      <c r="SBS236" s="2"/>
      <c r="SBT236" s="2"/>
      <c r="SBU236" s="2"/>
      <c r="SBV236" s="2"/>
      <c r="SBW236" s="2"/>
      <c r="SBX236" s="2"/>
      <c r="SBY236" s="2"/>
      <c r="SBZ236" s="2"/>
      <c r="SCA236" s="2"/>
      <c r="SCB236" s="2"/>
      <c r="SCC236" s="2"/>
      <c r="SCD236" s="2"/>
      <c r="SCE236" s="2"/>
      <c r="SCF236" s="2"/>
      <c r="SCG236" s="2"/>
      <c r="SCH236" s="2"/>
      <c r="SCI236" s="2"/>
      <c r="SCJ236" s="2"/>
      <c r="SCK236" s="2"/>
      <c r="SCL236" s="2"/>
      <c r="SCM236" s="2"/>
      <c r="SCN236" s="2"/>
      <c r="SCO236" s="2"/>
      <c r="SCP236" s="2"/>
      <c r="SCQ236" s="2"/>
      <c r="SCR236" s="2"/>
      <c r="SCS236" s="2"/>
      <c r="SCT236" s="2"/>
      <c r="SCU236" s="2"/>
      <c r="SCV236" s="2"/>
      <c r="SCW236" s="2"/>
      <c r="SCX236" s="2"/>
      <c r="SCY236" s="2"/>
      <c r="SCZ236" s="2"/>
      <c r="SDA236" s="2"/>
      <c r="SDB236" s="2"/>
      <c r="SDC236" s="2"/>
      <c r="SDD236" s="2"/>
      <c r="SDE236" s="2"/>
      <c r="SDF236" s="2"/>
      <c r="SDG236" s="2"/>
      <c r="SDH236" s="2"/>
      <c r="SDI236" s="2"/>
      <c r="SDJ236" s="2"/>
      <c r="SDK236" s="2"/>
      <c r="SDL236" s="2"/>
      <c r="SDM236" s="2"/>
      <c r="SDN236" s="2"/>
      <c r="SDO236" s="2"/>
      <c r="SDP236" s="2"/>
      <c r="SDQ236" s="2"/>
      <c r="SDR236" s="2"/>
      <c r="SDS236" s="2"/>
      <c r="SDT236" s="2"/>
      <c r="SDU236" s="2"/>
      <c r="SDV236" s="2"/>
      <c r="SDW236" s="2"/>
      <c r="SDX236" s="2"/>
      <c r="SDY236" s="2"/>
      <c r="SDZ236" s="2"/>
      <c r="SEA236" s="2"/>
      <c r="SEB236" s="2"/>
      <c r="SEC236" s="2"/>
      <c r="SED236" s="2"/>
      <c r="SEE236" s="2"/>
      <c r="SEF236" s="2"/>
      <c r="SEG236" s="2"/>
      <c r="SEH236" s="2"/>
      <c r="SEI236" s="2"/>
      <c r="SEJ236" s="2"/>
      <c r="SEK236" s="2"/>
      <c r="SEL236" s="2"/>
      <c r="SEM236" s="2"/>
      <c r="SEN236" s="2"/>
      <c r="SEO236" s="2"/>
      <c r="SEP236" s="2"/>
      <c r="SEQ236" s="2"/>
      <c r="SER236" s="2"/>
      <c r="SES236" s="2"/>
      <c r="SET236" s="2"/>
      <c r="SEU236" s="2"/>
      <c r="SEV236" s="2"/>
      <c r="SEW236" s="2"/>
      <c r="SEX236" s="2"/>
      <c r="SEY236" s="2"/>
      <c r="SEZ236" s="2"/>
      <c r="SFA236" s="2"/>
      <c r="SFB236" s="2"/>
      <c r="SFC236" s="2"/>
      <c r="SFD236" s="2"/>
      <c r="SFE236" s="2"/>
      <c r="SFF236" s="2"/>
      <c r="SFG236" s="2"/>
      <c r="SFH236" s="2"/>
      <c r="SFI236" s="2"/>
      <c r="SFJ236" s="2"/>
      <c r="SFK236" s="2"/>
      <c r="SFL236" s="2"/>
      <c r="SFM236" s="2"/>
      <c r="SFN236" s="2"/>
      <c r="SFO236" s="2"/>
      <c r="SFP236" s="2"/>
      <c r="SFQ236" s="2"/>
      <c r="SFR236" s="2"/>
      <c r="SFS236" s="2"/>
      <c r="SFT236" s="2"/>
      <c r="SFU236" s="2"/>
      <c r="SFV236" s="2"/>
      <c r="SFW236" s="2"/>
      <c r="SFX236" s="2"/>
      <c r="SFY236" s="2"/>
      <c r="SFZ236" s="2"/>
      <c r="SGA236" s="2"/>
      <c r="SGB236" s="2"/>
      <c r="SGC236" s="2"/>
      <c r="SGD236" s="2"/>
      <c r="SGE236" s="2"/>
      <c r="SGF236" s="2"/>
      <c r="SGG236" s="2"/>
      <c r="SGH236" s="2"/>
      <c r="SGI236" s="2"/>
      <c r="SGJ236" s="2"/>
      <c r="SGK236" s="2"/>
      <c r="SGL236" s="2"/>
      <c r="SGM236" s="2"/>
      <c r="SGN236" s="2"/>
      <c r="SGO236" s="2"/>
      <c r="SGP236" s="2"/>
      <c r="SGQ236" s="2"/>
      <c r="SGR236" s="2"/>
      <c r="SGS236" s="2"/>
      <c r="SGT236" s="2"/>
      <c r="SGU236" s="2"/>
      <c r="SGV236" s="2"/>
      <c r="SGW236" s="2"/>
      <c r="SGX236" s="2"/>
      <c r="SGY236" s="2"/>
      <c r="SGZ236" s="2"/>
      <c r="SHA236" s="2"/>
      <c r="SHB236" s="2"/>
      <c r="SHC236" s="2"/>
      <c r="SHD236" s="2"/>
      <c r="SHE236" s="2"/>
      <c r="SHF236" s="2"/>
      <c r="SHG236" s="2"/>
      <c r="SHH236" s="2"/>
      <c r="SHI236" s="2"/>
      <c r="SHJ236" s="2"/>
      <c r="SHK236" s="2"/>
      <c r="SHL236" s="2"/>
      <c r="SHM236" s="2"/>
      <c r="SHN236" s="2"/>
      <c r="SHO236" s="2"/>
      <c r="SHP236" s="2"/>
      <c r="SHQ236" s="2"/>
      <c r="SHR236" s="2"/>
      <c r="SHS236" s="2"/>
      <c r="SHT236" s="2"/>
      <c r="SHU236" s="2"/>
      <c r="SHV236" s="2"/>
      <c r="SHW236" s="2"/>
      <c r="SHX236" s="2"/>
      <c r="SHY236" s="2"/>
      <c r="SHZ236" s="2"/>
      <c r="SIA236" s="2"/>
      <c r="SIB236" s="2"/>
      <c r="SIC236" s="2"/>
      <c r="SID236" s="2"/>
      <c r="SIE236" s="2"/>
      <c r="SIF236" s="2"/>
      <c r="SIG236" s="2"/>
      <c r="SIH236" s="2"/>
      <c r="SII236" s="2"/>
      <c r="SIJ236" s="2"/>
      <c r="SIK236" s="2"/>
      <c r="SIL236" s="2"/>
      <c r="SIM236" s="2"/>
      <c r="SIN236" s="2"/>
      <c r="SIO236" s="2"/>
      <c r="SIP236" s="2"/>
      <c r="SIQ236" s="2"/>
      <c r="SIR236" s="2"/>
      <c r="SIS236" s="2"/>
      <c r="SIT236" s="2"/>
      <c r="SIU236" s="2"/>
      <c r="SIV236" s="2"/>
      <c r="SIW236" s="2"/>
      <c r="SIX236" s="2"/>
      <c r="SIY236" s="2"/>
      <c r="SIZ236" s="2"/>
      <c r="SJA236" s="2"/>
      <c r="SJB236" s="2"/>
      <c r="SJC236" s="2"/>
      <c r="SJD236" s="2"/>
      <c r="SJE236" s="2"/>
      <c r="SJF236" s="2"/>
      <c r="SJG236" s="2"/>
      <c r="SJH236" s="2"/>
      <c r="SJI236" s="2"/>
      <c r="SJJ236" s="2"/>
      <c r="SJK236" s="2"/>
      <c r="SJL236" s="2"/>
      <c r="SJM236" s="2"/>
      <c r="SJN236" s="2"/>
      <c r="SJO236" s="2"/>
      <c r="SJP236" s="2"/>
      <c r="SJQ236" s="2"/>
      <c r="SJR236" s="2"/>
      <c r="SJS236" s="2"/>
      <c r="SJT236" s="2"/>
      <c r="SJU236" s="2"/>
      <c r="SJV236" s="2"/>
      <c r="SJW236" s="2"/>
      <c r="SJX236" s="2"/>
      <c r="SJY236" s="2"/>
      <c r="SJZ236" s="2"/>
      <c r="SKA236" s="2"/>
      <c r="SKB236" s="2"/>
      <c r="SKC236" s="2"/>
      <c r="SKD236" s="2"/>
      <c r="SKE236" s="2"/>
      <c r="SKF236" s="2"/>
      <c r="SKG236" s="2"/>
      <c r="SKH236" s="2"/>
      <c r="SKI236" s="2"/>
      <c r="SKJ236" s="2"/>
      <c r="SKK236" s="2"/>
      <c r="SKL236" s="2"/>
      <c r="SKM236" s="2"/>
      <c r="SKN236" s="2"/>
      <c r="SKO236" s="2"/>
      <c r="SKP236" s="2"/>
      <c r="SKQ236" s="2"/>
      <c r="SKR236" s="2"/>
      <c r="SKS236" s="2"/>
      <c r="SKT236" s="2"/>
      <c r="SKU236" s="2"/>
      <c r="SKV236" s="2"/>
      <c r="SKW236" s="2"/>
      <c r="SKX236" s="2"/>
      <c r="SKY236" s="2"/>
      <c r="SKZ236" s="2"/>
      <c r="SLA236" s="2"/>
      <c r="SLB236" s="2"/>
      <c r="SLC236" s="2"/>
      <c r="SLD236" s="2"/>
      <c r="SLE236" s="2"/>
      <c r="SLF236" s="2"/>
      <c r="SLG236" s="2"/>
      <c r="SLH236" s="2"/>
      <c r="SLI236" s="2"/>
      <c r="SLJ236" s="2"/>
      <c r="SLK236" s="2"/>
      <c r="SLL236" s="2"/>
      <c r="SLM236" s="2"/>
      <c r="SLN236" s="2"/>
      <c r="SLO236" s="2"/>
      <c r="SLP236" s="2"/>
      <c r="SLQ236" s="2"/>
      <c r="SLR236" s="2"/>
      <c r="SLS236" s="2"/>
      <c r="SLT236" s="2"/>
      <c r="SLU236" s="2"/>
      <c r="SLV236" s="2"/>
      <c r="SLW236" s="2"/>
      <c r="SLX236" s="2"/>
      <c r="SLY236" s="2"/>
      <c r="SLZ236" s="2"/>
      <c r="SMA236" s="2"/>
      <c r="SMB236" s="2"/>
      <c r="SMC236" s="2"/>
      <c r="SMD236" s="2"/>
      <c r="SME236" s="2"/>
      <c r="SMF236" s="2"/>
      <c r="SMG236" s="2"/>
      <c r="SMH236" s="2"/>
      <c r="SMI236" s="2"/>
      <c r="SMJ236" s="2"/>
      <c r="SMK236" s="2"/>
      <c r="SML236" s="2"/>
      <c r="SMM236" s="2"/>
      <c r="SMN236" s="2"/>
      <c r="SMO236" s="2"/>
      <c r="SMP236" s="2"/>
      <c r="SMQ236" s="2"/>
      <c r="SMR236" s="2"/>
      <c r="SMS236" s="2"/>
      <c r="SMT236" s="2"/>
      <c r="SMU236" s="2"/>
      <c r="SMV236" s="2"/>
      <c r="SMW236" s="2"/>
      <c r="SMX236" s="2"/>
      <c r="SMY236" s="2"/>
      <c r="SMZ236" s="2"/>
      <c r="SNA236" s="2"/>
      <c r="SNB236" s="2"/>
      <c r="SNC236" s="2"/>
      <c r="SND236" s="2"/>
      <c r="SNE236" s="2"/>
      <c r="SNF236" s="2"/>
      <c r="SNG236" s="2"/>
      <c r="SNH236" s="2"/>
      <c r="SNI236" s="2"/>
      <c r="SNJ236" s="2"/>
      <c r="SNK236" s="2"/>
      <c r="SNL236" s="2"/>
      <c r="SNM236" s="2"/>
      <c r="SNN236" s="2"/>
      <c r="SNO236" s="2"/>
      <c r="SNP236" s="2"/>
      <c r="SNQ236" s="2"/>
      <c r="SNR236" s="2"/>
      <c r="SNS236" s="2"/>
      <c r="SNT236" s="2"/>
      <c r="SNU236" s="2"/>
      <c r="SNV236" s="2"/>
      <c r="SNW236" s="2"/>
      <c r="SNX236" s="2"/>
      <c r="SNY236" s="2"/>
      <c r="SNZ236" s="2"/>
      <c r="SOA236" s="2"/>
      <c r="SOB236" s="2"/>
      <c r="SOC236" s="2"/>
      <c r="SOD236" s="2"/>
      <c r="SOE236" s="2"/>
      <c r="SOF236" s="2"/>
      <c r="SOG236" s="2"/>
      <c r="SOH236" s="2"/>
      <c r="SOI236" s="2"/>
      <c r="SOJ236" s="2"/>
      <c r="SOK236" s="2"/>
      <c r="SOL236" s="2"/>
      <c r="SOM236" s="2"/>
      <c r="SON236" s="2"/>
      <c r="SOO236" s="2"/>
      <c r="SOP236" s="2"/>
      <c r="SOQ236" s="2"/>
      <c r="SOR236" s="2"/>
      <c r="SOS236" s="2"/>
      <c r="SOT236" s="2"/>
      <c r="SOU236" s="2"/>
      <c r="SOV236" s="2"/>
      <c r="SOW236" s="2"/>
      <c r="SOX236" s="2"/>
      <c r="SOY236" s="2"/>
      <c r="SOZ236" s="2"/>
      <c r="SPA236" s="2"/>
      <c r="SPB236" s="2"/>
      <c r="SPC236" s="2"/>
      <c r="SPD236" s="2"/>
      <c r="SPE236" s="2"/>
      <c r="SPF236" s="2"/>
      <c r="SPG236" s="2"/>
      <c r="SPH236" s="2"/>
      <c r="SPI236" s="2"/>
      <c r="SPJ236" s="2"/>
      <c r="SPK236" s="2"/>
      <c r="SPL236" s="2"/>
      <c r="SPM236" s="2"/>
      <c r="SPN236" s="2"/>
      <c r="SPO236" s="2"/>
      <c r="SPP236" s="2"/>
      <c r="SPQ236" s="2"/>
      <c r="SPR236" s="2"/>
      <c r="SPS236" s="2"/>
      <c r="SPT236" s="2"/>
      <c r="SPU236" s="2"/>
      <c r="SPV236" s="2"/>
      <c r="SPW236" s="2"/>
      <c r="SPX236" s="2"/>
      <c r="SPY236" s="2"/>
      <c r="SPZ236" s="2"/>
      <c r="SQA236" s="2"/>
      <c r="SQB236" s="2"/>
      <c r="SQC236" s="2"/>
      <c r="SQD236" s="2"/>
      <c r="SQE236" s="2"/>
      <c r="SQF236" s="2"/>
      <c r="SQG236" s="2"/>
      <c r="SQH236" s="2"/>
      <c r="SQI236" s="2"/>
      <c r="SQJ236" s="2"/>
      <c r="SQK236" s="2"/>
      <c r="SQL236" s="2"/>
      <c r="SQM236" s="2"/>
      <c r="SQN236" s="2"/>
      <c r="SQO236" s="2"/>
      <c r="SQP236" s="2"/>
      <c r="SQQ236" s="2"/>
      <c r="SQR236" s="2"/>
      <c r="SQS236" s="2"/>
      <c r="SQT236" s="2"/>
      <c r="SQU236" s="2"/>
      <c r="SQV236" s="2"/>
      <c r="SQW236" s="2"/>
      <c r="SQX236" s="2"/>
      <c r="SQY236" s="2"/>
      <c r="SQZ236" s="2"/>
      <c r="SRA236" s="2"/>
      <c r="SRB236" s="2"/>
      <c r="SRC236" s="2"/>
      <c r="SRD236" s="2"/>
      <c r="SRE236" s="2"/>
      <c r="SRF236" s="2"/>
      <c r="SRG236" s="2"/>
      <c r="SRH236" s="2"/>
      <c r="SRI236" s="2"/>
      <c r="SRJ236" s="2"/>
      <c r="SRK236" s="2"/>
      <c r="SRL236" s="2"/>
      <c r="SRM236" s="2"/>
      <c r="SRN236" s="2"/>
      <c r="SRO236" s="2"/>
      <c r="SRP236" s="2"/>
      <c r="SRQ236" s="2"/>
      <c r="SRR236" s="2"/>
      <c r="SRS236" s="2"/>
      <c r="SRT236" s="2"/>
      <c r="SRU236" s="2"/>
      <c r="SRV236" s="2"/>
      <c r="SRW236" s="2"/>
      <c r="SRX236" s="2"/>
      <c r="SRY236" s="2"/>
      <c r="SRZ236" s="2"/>
      <c r="SSA236" s="2"/>
      <c r="SSB236" s="2"/>
      <c r="SSC236" s="2"/>
      <c r="SSD236" s="2"/>
      <c r="SSE236" s="2"/>
      <c r="SSF236" s="2"/>
      <c r="SSG236" s="2"/>
      <c r="SSH236" s="2"/>
      <c r="SSI236" s="2"/>
      <c r="SSJ236" s="2"/>
      <c r="SSK236" s="2"/>
      <c r="SSL236" s="2"/>
      <c r="SSM236" s="2"/>
      <c r="SSN236" s="2"/>
      <c r="SSO236" s="2"/>
      <c r="SSP236" s="2"/>
      <c r="SSQ236" s="2"/>
      <c r="SSR236" s="2"/>
      <c r="SSS236" s="2"/>
      <c r="SST236" s="2"/>
      <c r="SSU236" s="2"/>
      <c r="SSV236" s="2"/>
      <c r="SSW236" s="2"/>
      <c r="SSX236" s="2"/>
      <c r="SSY236" s="2"/>
      <c r="SSZ236" s="2"/>
      <c r="STA236" s="2"/>
      <c r="STB236" s="2"/>
      <c r="STC236" s="2"/>
      <c r="STD236" s="2"/>
      <c r="STE236" s="2"/>
      <c r="STF236" s="2"/>
      <c r="STG236" s="2"/>
      <c r="STH236" s="2"/>
      <c r="STI236" s="2"/>
      <c r="STJ236" s="2"/>
      <c r="STK236" s="2"/>
      <c r="STL236" s="2"/>
      <c r="STM236" s="2"/>
      <c r="STN236" s="2"/>
      <c r="STO236" s="2"/>
      <c r="STP236" s="2"/>
      <c r="STQ236" s="2"/>
      <c r="STR236" s="2"/>
      <c r="STS236" s="2"/>
      <c r="STT236" s="2"/>
      <c r="STU236" s="2"/>
      <c r="STV236" s="2"/>
      <c r="STW236" s="2"/>
      <c r="STX236" s="2"/>
      <c r="STY236" s="2"/>
      <c r="STZ236" s="2"/>
      <c r="SUA236" s="2"/>
      <c r="SUB236" s="2"/>
      <c r="SUC236" s="2"/>
      <c r="SUD236" s="2"/>
      <c r="SUE236" s="2"/>
      <c r="SUF236" s="2"/>
      <c r="SUG236" s="2"/>
      <c r="SUH236" s="2"/>
      <c r="SUI236" s="2"/>
      <c r="SUJ236" s="2"/>
      <c r="SUK236" s="2"/>
      <c r="SUL236" s="2"/>
      <c r="SUM236" s="2"/>
      <c r="SUN236" s="2"/>
      <c r="SUO236" s="2"/>
      <c r="SUP236" s="2"/>
      <c r="SUQ236" s="2"/>
      <c r="SUR236" s="2"/>
      <c r="SUS236" s="2"/>
      <c r="SUT236" s="2"/>
      <c r="SUU236" s="2"/>
      <c r="SUV236" s="2"/>
      <c r="SUW236" s="2"/>
      <c r="SUX236" s="2"/>
      <c r="SUY236" s="2"/>
      <c r="SUZ236" s="2"/>
      <c r="SVA236" s="2"/>
      <c r="SVB236" s="2"/>
      <c r="SVC236" s="2"/>
      <c r="SVD236" s="2"/>
      <c r="SVE236" s="2"/>
      <c r="SVF236" s="2"/>
      <c r="SVG236" s="2"/>
      <c r="SVH236" s="2"/>
      <c r="SVI236" s="2"/>
      <c r="SVJ236" s="2"/>
      <c r="SVK236" s="2"/>
      <c r="SVL236" s="2"/>
      <c r="SVM236" s="2"/>
      <c r="SVN236" s="2"/>
      <c r="SVO236" s="2"/>
      <c r="SVP236" s="2"/>
      <c r="SVQ236" s="2"/>
      <c r="SVR236" s="2"/>
      <c r="SVS236" s="2"/>
      <c r="SVT236" s="2"/>
      <c r="SVU236" s="2"/>
      <c r="SVV236" s="2"/>
      <c r="SVW236" s="2"/>
      <c r="SVX236" s="2"/>
      <c r="SVY236" s="2"/>
      <c r="SVZ236" s="2"/>
      <c r="SWA236" s="2"/>
      <c r="SWB236" s="2"/>
      <c r="SWC236" s="2"/>
      <c r="SWD236" s="2"/>
      <c r="SWE236" s="2"/>
      <c r="SWF236" s="2"/>
      <c r="SWG236" s="2"/>
      <c r="SWH236" s="2"/>
      <c r="SWI236" s="2"/>
      <c r="SWJ236" s="2"/>
      <c r="SWK236" s="2"/>
      <c r="SWL236" s="2"/>
      <c r="SWM236" s="2"/>
      <c r="SWN236" s="2"/>
      <c r="SWO236" s="2"/>
      <c r="SWP236" s="2"/>
      <c r="SWQ236" s="2"/>
      <c r="SWR236" s="2"/>
      <c r="SWS236" s="2"/>
      <c r="SWT236" s="2"/>
      <c r="SWU236" s="2"/>
      <c r="SWV236" s="2"/>
      <c r="SWW236" s="2"/>
      <c r="SWX236" s="2"/>
      <c r="SWY236" s="2"/>
      <c r="SWZ236" s="2"/>
      <c r="SXA236" s="2"/>
      <c r="SXB236" s="2"/>
      <c r="SXC236" s="2"/>
      <c r="SXD236" s="2"/>
      <c r="SXE236" s="2"/>
      <c r="SXF236" s="2"/>
      <c r="SXG236" s="2"/>
      <c r="SXH236" s="2"/>
      <c r="SXI236" s="2"/>
      <c r="SXJ236" s="2"/>
      <c r="SXK236" s="2"/>
      <c r="SXL236" s="2"/>
      <c r="SXM236" s="2"/>
      <c r="SXN236" s="2"/>
      <c r="SXO236" s="2"/>
      <c r="SXP236" s="2"/>
      <c r="SXQ236" s="2"/>
      <c r="SXR236" s="2"/>
      <c r="SXS236" s="2"/>
      <c r="SXT236" s="2"/>
      <c r="SXU236" s="2"/>
      <c r="SXV236" s="2"/>
      <c r="SXW236" s="2"/>
      <c r="SXX236" s="2"/>
      <c r="SXY236" s="2"/>
      <c r="SXZ236" s="2"/>
      <c r="SYA236" s="2"/>
      <c r="SYB236" s="2"/>
      <c r="SYC236" s="2"/>
      <c r="SYD236" s="2"/>
      <c r="SYE236" s="2"/>
      <c r="SYF236" s="2"/>
      <c r="SYG236" s="2"/>
      <c r="SYH236" s="2"/>
      <c r="SYI236" s="2"/>
      <c r="SYJ236" s="2"/>
      <c r="SYK236" s="2"/>
      <c r="SYL236" s="2"/>
      <c r="SYM236" s="2"/>
      <c r="SYN236" s="2"/>
      <c r="SYO236" s="2"/>
      <c r="SYP236" s="2"/>
      <c r="SYQ236" s="2"/>
      <c r="SYR236" s="2"/>
      <c r="SYS236" s="2"/>
      <c r="SYT236" s="2"/>
      <c r="SYU236" s="2"/>
      <c r="SYV236" s="2"/>
      <c r="SYW236" s="2"/>
      <c r="SYX236" s="2"/>
      <c r="SYY236" s="2"/>
      <c r="SYZ236" s="2"/>
      <c r="SZA236" s="2"/>
      <c r="SZB236" s="2"/>
      <c r="SZC236" s="2"/>
      <c r="SZD236" s="2"/>
      <c r="SZE236" s="2"/>
      <c r="SZF236" s="2"/>
      <c r="SZG236" s="2"/>
      <c r="SZH236" s="2"/>
      <c r="SZI236" s="2"/>
      <c r="SZJ236" s="2"/>
      <c r="SZK236" s="2"/>
      <c r="SZL236" s="2"/>
      <c r="SZM236" s="2"/>
      <c r="SZN236" s="2"/>
      <c r="SZO236" s="2"/>
      <c r="SZP236" s="2"/>
      <c r="SZQ236" s="2"/>
      <c r="SZR236" s="2"/>
      <c r="SZS236" s="2"/>
      <c r="SZT236" s="2"/>
      <c r="SZU236" s="2"/>
      <c r="SZV236" s="2"/>
      <c r="SZW236" s="2"/>
      <c r="SZX236" s="2"/>
      <c r="SZY236" s="2"/>
      <c r="SZZ236" s="2"/>
      <c r="TAA236" s="2"/>
      <c r="TAB236" s="2"/>
      <c r="TAC236" s="2"/>
      <c r="TAD236" s="2"/>
      <c r="TAE236" s="2"/>
      <c r="TAF236" s="2"/>
      <c r="TAG236" s="2"/>
      <c r="TAH236" s="2"/>
      <c r="TAI236" s="2"/>
      <c r="TAJ236" s="2"/>
      <c r="TAK236" s="2"/>
      <c r="TAL236" s="2"/>
      <c r="TAM236" s="2"/>
      <c r="TAN236" s="2"/>
      <c r="TAO236" s="2"/>
      <c r="TAP236" s="2"/>
      <c r="TAQ236" s="2"/>
      <c r="TAR236" s="2"/>
      <c r="TAS236" s="2"/>
      <c r="TAT236" s="2"/>
      <c r="TAU236" s="2"/>
      <c r="TAV236" s="2"/>
      <c r="TAW236" s="2"/>
      <c r="TAX236" s="2"/>
      <c r="TAY236" s="2"/>
      <c r="TAZ236" s="2"/>
      <c r="TBA236" s="2"/>
      <c r="TBB236" s="2"/>
      <c r="TBC236" s="2"/>
      <c r="TBD236" s="2"/>
      <c r="TBE236" s="2"/>
      <c r="TBF236" s="2"/>
      <c r="TBG236" s="2"/>
      <c r="TBH236" s="2"/>
      <c r="TBI236" s="2"/>
      <c r="TBJ236" s="2"/>
      <c r="TBK236" s="2"/>
      <c r="TBL236" s="2"/>
      <c r="TBM236" s="2"/>
      <c r="TBN236" s="2"/>
      <c r="TBO236" s="2"/>
      <c r="TBP236" s="2"/>
      <c r="TBQ236" s="2"/>
      <c r="TBR236" s="2"/>
      <c r="TBS236" s="2"/>
      <c r="TBT236" s="2"/>
      <c r="TBU236" s="2"/>
      <c r="TBV236" s="2"/>
      <c r="TBW236" s="2"/>
      <c r="TBX236" s="2"/>
      <c r="TBY236" s="2"/>
      <c r="TBZ236" s="2"/>
      <c r="TCA236" s="2"/>
      <c r="TCB236" s="2"/>
      <c r="TCC236" s="2"/>
      <c r="TCD236" s="2"/>
      <c r="TCE236" s="2"/>
      <c r="TCF236" s="2"/>
      <c r="TCG236" s="2"/>
      <c r="TCH236" s="2"/>
      <c r="TCI236" s="2"/>
      <c r="TCJ236" s="2"/>
      <c r="TCK236" s="2"/>
      <c r="TCL236" s="2"/>
      <c r="TCM236" s="2"/>
      <c r="TCN236" s="2"/>
      <c r="TCO236" s="2"/>
      <c r="TCP236" s="2"/>
      <c r="TCQ236" s="2"/>
      <c r="TCR236" s="2"/>
      <c r="TCS236" s="2"/>
      <c r="TCT236" s="2"/>
      <c r="TCU236" s="2"/>
      <c r="TCV236" s="2"/>
      <c r="TCW236" s="2"/>
      <c r="TCX236" s="2"/>
      <c r="TCY236" s="2"/>
      <c r="TCZ236" s="2"/>
      <c r="TDA236" s="2"/>
      <c r="TDB236" s="2"/>
      <c r="TDC236" s="2"/>
      <c r="TDD236" s="2"/>
      <c r="TDE236" s="2"/>
      <c r="TDF236" s="2"/>
      <c r="TDG236" s="2"/>
      <c r="TDH236" s="2"/>
      <c r="TDI236" s="2"/>
      <c r="TDJ236" s="2"/>
      <c r="TDK236" s="2"/>
      <c r="TDL236" s="2"/>
      <c r="TDM236" s="2"/>
      <c r="TDN236" s="2"/>
      <c r="TDO236" s="2"/>
      <c r="TDP236" s="2"/>
      <c r="TDQ236" s="2"/>
      <c r="TDR236" s="2"/>
      <c r="TDS236" s="2"/>
      <c r="TDT236" s="2"/>
      <c r="TDU236" s="2"/>
      <c r="TDV236" s="2"/>
      <c r="TDW236" s="2"/>
      <c r="TDX236" s="2"/>
      <c r="TDY236" s="2"/>
      <c r="TDZ236" s="2"/>
      <c r="TEA236" s="2"/>
      <c r="TEB236" s="2"/>
      <c r="TEC236" s="2"/>
      <c r="TED236" s="2"/>
      <c r="TEE236" s="2"/>
      <c r="TEF236" s="2"/>
      <c r="TEG236" s="2"/>
      <c r="TEH236" s="2"/>
      <c r="TEI236" s="2"/>
      <c r="TEJ236" s="2"/>
      <c r="TEK236" s="2"/>
      <c r="TEL236" s="2"/>
      <c r="TEM236" s="2"/>
      <c r="TEN236" s="2"/>
      <c r="TEO236" s="2"/>
      <c r="TEP236" s="2"/>
      <c r="TEQ236" s="2"/>
      <c r="TER236" s="2"/>
      <c r="TES236" s="2"/>
      <c r="TET236" s="2"/>
      <c r="TEU236" s="2"/>
      <c r="TEV236" s="2"/>
      <c r="TEW236" s="2"/>
      <c r="TEX236" s="2"/>
      <c r="TEY236" s="2"/>
      <c r="TEZ236" s="2"/>
      <c r="TFA236" s="2"/>
      <c r="TFB236" s="2"/>
      <c r="TFC236" s="2"/>
      <c r="TFD236" s="2"/>
      <c r="TFE236" s="2"/>
      <c r="TFF236" s="2"/>
      <c r="TFG236" s="2"/>
      <c r="TFH236" s="2"/>
      <c r="TFI236" s="2"/>
      <c r="TFJ236" s="2"/>
      <c r="TFK236" s="2"/>
      <c r="TFL236" s="2"/>
      <c r="TFM236" s="2"/>
      <c r="TFN236" s="2"/>
      <c r="TFO236" s="2"/>
      <c r="TFP236" s="2"/>
      <c r="TFQ236" s="2"/>
      <c r="TFR236" s="2"/>
      <c r="TFS236" s="2"/>
      <c r="TFT236" s="2"/>
      <c r="TFU236" s="2"/>
      <c r="TFV236" s="2"/>
      <c r="TFW236" s="2"/>
      <c r="TFX236" s="2"/>
      <c r="TFY236" s="2"/>
      <c r="TFZ236" s="2"/>
      <c r="TGA236" s="2"/>
      <c r="TGB236" s="2"/>
      <c r="TGC236" s="2"/>
      <c r="TGD236" s="2"/>
      <c r="TGE236" s="2"/>
      <c r="TGF236" s="2"/>
      <c r="TGG236" s="2"/>
      <c r="TGH236" s="2"/>
      <c r="TGI236" s="2"/>
      <c r="TGJ236" s="2"/>
      <c r="TGK236" s="2"/>
      <c r="TGL236" s="2"/>
      <c r="TGM236" s="2"/>
      <c r="TGN236" s="2"/>
      <c r="TGO236" s="2"/>
      <c r="TGP236" s="2"/>
      <c r="TGQ236" s="2"/>
      <c r="TGR236" s="2"/>
      <c r="TGS236" s="2"/>
      <c r="TGT236" s="2"/>
      <c r="TGU236" s="2"/>
      <c r="TGV236" s="2"/>
      <c r="TGW236" s="2"/>
      <c r="TGX236" s="2"/>
      <c r="TGY236" s="2"/>
      <c r="TGZ236" s="2"/>
      <c r="THA236" s="2"/>
      <c r="THB236" s="2"/>
      <c r="THC236" s="2"/>
      <c r="THD236" s="2"/>
      <c r="THE236" s="2"/>
      <c r="THF236" s="2"/>
      <c r="THG236" s="2"/>
      <c r="THH236" s="2"/>
      <c r="THI236" s="2"/>
      <c r="THJ236" s="2"/>
      <c r="THK236" s="2"/>
      <c r="THL236" s="2"/>
      <c r="THM236" s="2"/>
      <c r="THN236" s="2"/>
      <c r="THO236" s="2"/>
      <c r="THP236" s="2"/>
      <c r="THQ236" s="2"/>
      <c r="THR236" s="2"/>
      <c r="THS236" s="2"/>
      <c r="THT236" s="2"/>
      <c r="THU236" s="2"/>
      <c r="THV236" s="2"/>
      <c r="THW236" s="2"/>
      <c r="THX236" s="2"/>
      <c r="THY236" s="2"/>
      <c r="THZ236" s="2"/>
      <c r="TIA236" s="2"/>
      <c r="TIB236" s="2"/>
      <c r="TIC236" s="2"/>
      <c r="TID236" s="2"/>
      <c r="TIE236" s="2"/>
      <c r="TIF236" s="2"/>
      <c r="TIG236" s="2"/>
      <c r="TIH236" s="2"/>
      <c r="TII236" s="2"/>
      <c r="TIJ236" s="2"/>
      <c r="TIK236" s="2"/>
      <c r="TIL236" s="2"/>
      <c r="TIM236" s="2"/>
      <c r="TIN236" s="2"/>
      <c r="TIO236" s="2"/>
      <c r="TIP236" s="2"/>
      <c r="TIQ236" s="2"/>
      <c r="TIR236" s="2"/>
      <c r="TIS236" s="2"/>
      <c r="TIT236" s="2"/>
      <c r="TIU236" s="2"/>
      <c r="TIV236" s="2"/>
      <c r="TIW236" s="2"/>
      <c r="TIX236" s="2"/>
      <c r="TIY236" s="2"/>
      <c r="TIZ236" s="2"/>
      <c r="TJA236" s="2"/>
      <c r="TJB236" s="2"/>
      <c r="TJC236" s="2"/>
      <c r="TJD236" s="2"/>
      <c r="TJE236" s="2"/>
      <c r="TJF236" s="2"/>
      <c r="TJG236" s="2"/>
      <c r="TJH236" s="2"/>
      <c r="TJI236" s="2"/>
      <c r="TJJ236" s="2"/>
      <c r="TJK236" s="2"/>
      <c r="TJL236" s="2"/>
      <c r="TJM236" s="2"/>
      <c r="TJN236" s="2"/>
      <c r="TJO236" s="2"/>
      <c r="TJP236" s="2"/>
      <c r="TJQ236" s="2"/>
      <c r="TJR236" s="2"/>
      <c r="TJS236" s="2"/>
      <c r="TJT236" s="2"/>
      <c r="TJU236" s="2"/>
      <c r="TJV236" s="2"/>
      <c r="TJW236" s="2"/>
      <c r="TJX236" s="2"/>
      <c r="TJY236" s="2"/>
      <c r="TJZ236" s="2"/>
      <c r="TKA236" s="2"/>
      <c r="TKB236" s="2"/>
      <c r="TKC236" s="2"/>
      <c r="TKD236" s="2"/>
      <c r="TKE236" s="2"/>
      <c r="TKF236" s="2"/>
      <c r="TKG236" s="2"/>
      <c r="TKH236" s="2"/>
      <c r="TKI236" s="2"/>
      <c r="TKJ236" s="2"/>
      <c r="TKK236" s="2"/>
      <c r="TKL236" s="2"/>
      <c r="TKM236" s="2"/>
      <c r="TKN236" s="2"/>
      <c r="TKO236" s="2"/>
      <c r="TKP236" s="2"/>
      <c r="TKQ236" s="2"/>
      <c r="TKR236" s="2"/>
      <c r="TKS236" s="2"/>
      <c r="TKT236" s="2"/>
      <c r="TKU236" s="2"/>
      <c r="TKV236" s="2"/>
      <c r="TKW236" s="2"/>
      <c r="TKX236" s="2"/>
      <c r="TKY236" s="2"/>
      <c r="TKZ236" s="2"/>
      <c r="TLA236" s="2"/>
      <c r="TLB236" s="2"/>
      <c r="TLC236" s="2"/>
      <c r="TLD236" s="2"/>
      <c r="TLE236" s="2"/>
      <c r="TLF236" s="2"/>
      <c r="TLG236" s="2"/>
      <c r="TLH236" s="2"/>
      <c r="TLI236" s="2"/>
      <c r="TLJ236" s="2"/>
      <c r="TLK236" s="2"/>
      <c r="TLL236" s="2"/>
      <c r="TLM236" s="2"/>
      <c r="TLN236" s="2"/>
      <c r="TLO236" s="2"/>
      <c r="TLP236" s="2"/>
      <c r="TLQ236" s="2"/>
      <c r="TLR236" s="2"/>
      <c r="TLS236" s="2"/>
      <c r="TLT236" s="2"/>
      <c r="TLU236" s="2"/>
      <c r="TLV236" s="2"/>
      <c r="TLW236" s="2"/>
      <c r="TLX236" s="2"/>
      <c r="TLY236" s="2"/>
      <c r="TLZ236" s="2"/>
      <c r="TMA236" s="2"/>
      <c r="TMB236" s="2"/>
      <c r="TMC236" s="2"/>
      <c r="TMD236" s="2"/>
      <c r="TME236" s="2"/>
      <c r="TMF236" s="2"/>
      <c r="TMG236" s="2"/>
      <c r="TMH236" s="2"/>
      <c r="TMI236" s="2"/>
      <c r="TMJ236" s="2"/>
      <c r="TMK236" s="2"/>
      <c r="TML236" s="2"/>
      <c r="TMM236" s="2"/>
      <c r="TMN236" s="2"/>
      <c r="TMO236" s="2"/>
      <c r="TMP236" s="2"/>
      <c r="TMQ236" s="2"/>
      <c r="TMR236" s="2"/>
      <c r="TMS236" s="2"/>
      <c r="TMT236" s="2"/>
      <c r="TMU236" s="2"/>
      <c r="TMV236" s="2"/>
      <c r="TMW236" s="2"/>
      <c r="TMX236" s="2"/>
      <c r="TMY236" s="2"/>
      <c r="TMZ236" s="2"/>
      <c r="TNA236" s="2"/>
      <c r="TNB236" s="2"/>
      <c r="TNC236" s="2"/>
      <c r="TND236" s="2"/>
      <c r="TNE236" s="2"/>
      <c r="TNF236" s="2"/>
      <c r="TNG236" s="2"/>
      <c r="TNH236" s="2"/>
      <c r="TNI236" s="2"/>
      <c r="TNJ236" s="2"/>
      <c r="TNK236" s="2"/>
      <c r="TNL236" s="2"/>
      <c r="TNM236" s="2"/>
      <c r="TNN236" s="2"/>
      <c r="TNO236" s="2"/>
      <c r="TNP236" s="2"/>
      <c r="TNQ236" s="2"/>
      <c r="TNR236" s="2"/>
      <c r="TNS236" s="2"/>
      <c r="TNT236" s="2"/>
      <c r="TNU236" s="2"/>
      <c r="TNV236" s="2"/>
      <c r="TNW236" s="2"/>
      <c r="TNX236" s="2"/>
      <c r="TNY236" s="2"/>
      <c r="TNZ236" s="2"/>
      <c r="TOA236" s="2"/>
      <c r="TOB236" s="2"/>
      <c r="TOC236" s="2"/>
      <c r="TOD236" s="2"/>
      <c r="TOE236" s="2"/>
      <c r="TOF236" s="2"/>
      <c r="TOG236" s="2"/>
      <c r="TOH236" s="2"/>
      <c r="TOI236" s="2"/>
      <c r="TOJ236" s="2"/>
      <c r="TOK236" s="2"/>
      <c r="TOL236" s="2"/>
      <c r="TOM236" s="2"/>
      <c r="TON236" s="2"/>
      <c r="TOO236" s="2"/>
      <c r="TOP236" s="2"/>
      <c r="TOQ236" s="2"/>
      <c r="TOR236" s="2"/>
      <c r="TOS236" s="2"/>
      <c r="TOT236" s="2"/>
      <c r="TOU236" s="2"/>
      <c r="TOV236" s="2"/>
      <c r="TOW236" s="2"/>
      <c r="TOX236" s="2"/>
      <c r="TOY236" s="2"/>
      <c r="TOZ236" s="2"/>
      <c r="TPA236" s="2"/>
      <c r="TPB236" s="2"/>
      <c r="TPC236" s="2"/>
      <c r="TPD236" s="2"/>
      <c r="TPE236" s="2"/>
      <c r="TPF236" s="2"/>
      <c r="TPG236" s="2"/>
      <c r="TPH236" s="2"/>
      <c r="TPI236" s="2"/>
      <c r="TPJ236" s="2"/>
      <c r="TPK236" s="2"/>
      <c r="TPL236" s="2"/>
      <c r="TPM236" s="2"/>
      <c r="TPN236" s="2"/>
      <c r="TPO236" s="2"/>
      <c r="TPP236" s="2"/>
      <c r="TPQ236" s="2"/>
      <c r="TPR236" s="2"/>
      <c r="TPS236" s="2"/>
      <c r="TPT236" s="2"/>
      <c r="TPU236" s="2"/>
      <c r="TPV236" s="2"/>
      <c r="TPW236" s="2"/>
      <c r="TPX236" s="2"/>
      <c r="TPY236" s="2"/>
      <c r="TPZ236" s="2"/>
      <c r="TQA236" s="2"/>
      <c r="TQB236" s="2"/>
      <c r="TQC236" s="2"/>
      <c r="TQD236" s="2"/>
      <c r="TQE236" s="2"/>
      <c r="TQF236" s="2"/>
      <c r="TQG236" s="2"/>
      <c r="TQH236" s="2"/>
      <c r="TQI236" s="2"/>
      <c r="TQJ236" s="2"/>
      <c r="TQK236" s="2"/>
      <c r="TQL236" s="2"/>
      <c r="TQM236" s="2"/>
      <c r="TQN236" s="2"/>
      <c r="TQO236" s="2"/>
      <c r="TQP236" s="2"/>
      <c r="TQQ236" s="2"/>
      <c r="TQR236" s="2"/>
      <c r="TQS236" s="2"/>
      <c r="TQT236" s="2"/>
      <c r="TQU236" s="2"/>
      <c r="TQV236" s="2"/>
      <c r="TQW236" s="2"/>
      <c r="TQX236" s="2"/>
      <c r="TQY236" s="2"/>
      <c r="TQZ236" s="2"/>
      <c r="TRA236" s="2"/>
      <c r="TRB236" s="2"/>
      <c r="TRC236" s="2"/>
      <c r="TRD236" s="2"/>
      <c r="TRE236" s="2"/>
      <c r="TRF236" s="2"/>
      <c r="TRG236" s="2"/>
      <c r="TRH236" s="2"/>
      <c r="TRI236" s="2"/>
      <c r="TRJ236" s="2"/>
      <c r="TRK236" s="2"/>
      <c r="TRL236" s="2"/>
      <c r="TRM236" s="2"/>
      <c r="TRN236" s="2"/>
      <c r="TRO236" s="2"/>
      <c r="TRP236" s="2"/>
      <c r="TRQ236" s="2"/>
      <c r="TRR236" s="2"/>
      <c r="TRS236" s="2"/>
      <c r="TRT236" s="2"/>
      <c r="TRU236" s="2"/>
      <c r="TRV236" s="2"/>
      <c r="TRW236" s="2"/>
      <c r="TRX236" s="2"/>
      <c r="TRY236" s="2"/>
      <c r="TRZ236" s="2"/>
      <c r="TSA236" s="2"/>
      <c r="TSB236" s="2"/>
      <c r="TSC236" s="2"/>
      <c r="TSD236" s="2"/>
      <c r="TSE236" s="2"/>
      <c r="TSF236" s="2"/>
      <c r="TSG236" s="2"/>
      <c r="TSH236" s="2"/>
      <c r="TSI236" s="2"/>
      <c r="TSJ236" s="2"/>
      <c r="TSK236" s="2"/>
      <c r="TSL236" s="2"/>
      <c r="TSM236" s="2"/>
      <c r="TSN236" s="2"/>
      <c r="TSO236" s="2"/>
      <c r="TSP236" s="2"/>
      <c r="TSQ236" s="2"/>
      <c r="TSR236" s="2"/>
      <c r="TSS236" s="2"/>
      <c r="TST236" s="2"/>
      <c r="TSU236" s="2"/>
      <c r="TSV236" s="2"/>
      <c r="TSW236" s="2"/>
      <c r="TSX236" s="2"/>
      <c r="TSY236" s="2"/>
      <c r="TSZ236" s="2"/>
      <c r="TTA236" s="2"/>
      <c r="TTB236" s="2"/>
      <c r="TTC236" s="2"/>
      <c r="TTD236" s="2"/>
      <c r="TTE236" s="2"/>
      <c r="TTF236" s="2"/>
      <c r="TTG236" s="2"/>
      <c r="TTH236" s="2"/>
      <c r="TTI236" s="2"/>
      <c r="TTJ236" s="2"/>
      <c r="TTK236" s="2"/>
      <c r="TTL236" s="2"/>
      <c r="TTM236" s="2"/>
      <c r="TTN236" s="2"/>
      <c r="TTO236" s="2"/>
      <c r="TTP236" s="2"/>
      <c r="TTQ236" s="2"/>
      <c r="TTR236" s="2"/>
      <c r="TTS236" s="2"/>
      <c r="TTT236" s="2"/>
      <c r="TTU236" s="2"/>
      <c r="TTV236" s="2"/>
      <c r="TTW236" s="2"/>
      <c r="TTX236" s="2"/>
      <c r="TTY236" s="2"/>
      <c r="TTZ236" s="2"/>
      <c r="TUA236" s="2"/>
      <c r="TUB236" s="2"/>
      <c r="TUC236" s="2"/>
      <c r="TUD236" s="2"/>
      <c r="TUE236" s="2"/>
      <c r="TUF236" s="2"/>
      <c r="TUG236" s="2"/>
      <c r="TUH236" s="2"/>
      <c r="TUI236" s="2"/>
      <c r="TUJ236" s="2"/>
      <c r="TUK236" s="2"/>
      <c r="TUL236" s="2"/>
      <c r="TUM236" s="2"/>
      <c r="TUN236" s="2"/>
      <c r="TUO236" s="2"/>
      <c r="TUP236" s="2"/>
      <c r="TUQ236" s="2"/>
      <c r="TUR236" s="2"/>
      <c r="TUS236" s="2"/>
      <c r="TUT236" s="2"/>
      <c r="TUU236" s="2"/>
      <c r="TUV236" s="2"/>
      <c r="TUW236" s="2"/>
      <c r="TUX236" s="2"/>
      <c r="TUY236" s="2"/>
      <c r="TUZ236" s="2"/>
      <c r="TVA236" s="2"/>
      <c r="TVB236" s="2"/>
      <c r="TVC236" s="2"/>
      <c r="TVD236" s="2"/>
      <c r="TVE236" s="2"/>
      <c r="TVF236" s="2"/>
      <c r="TVG236" s="2"/>
      <c r="TVH236" s="2"/>
      <c r="TVI236" s="2"/>
      <c r="TVJ236" s="2"/>
      <c r="TVK236" s="2"/>
      <c r="TVL236" s="2"/>
      <c r="TVM236" s="2"/>
      <c r="TVN236" s="2"/>
      <c r="TVO236" s="2"/>
      <c r="TVP236" s="2"/>
      <c r="TVQ236" s="2"/>
      <c r="TVR236" s="2"/>
      <c r="TVS236" s="2"/>
      <c r="TVT236" s="2"/>
      <c r="TVU236" s="2"/>
      <c r="TVV236" s="2"/>
      <c r="TVW236" s="2"/>
      <c r="TVX236" s="2"/>
      <c r="TVY236" s="2"/>
      <c r="TVZ236" s="2"/>
      <c r="TWA236" s="2"/>
      <c r="TWB236" s="2"/>
      <c r="TWC236" s="2"/>
      <c r="TWD236" s="2"/>
      <c r="TWE236" s="2"/>
      <c r="TWF236" s="2"/>
      <c r="TWG236" s="2"/>
      <c r="TWH236" s="2"/>
      <c r="TWI236" s="2"/>
      <c r="TWJ236" s="2"/>
      <c r="TWK236" s="2"/>
      <c r="TWL236" s="2"/>
      <c r="TWM236" s="2"/>
      <c r="TWN236" s="2"/>
      <c r="TWO236" s="2"/>
      <c r="TWP236" s="2"/>
      <c r="TWQ236" s="2"/>
      <c r="TWR236" s="2"/>
      <c r="TWS236" s="2"/>
      <c r="TWT236" s="2"/>
      <c r="TWU236" s="2"/>
      <c r="TWV236" s="2"/>
      <c r="TWW236" s="2"/>
      <c r="TWX236" s="2"/>
      <c r="TWY236" s="2"/>
      <c r="TWZ236" s="2"/>
      <c r="TXA236" s="2"/>
      <c r="TXB236" s="2"/>
      <c r="TXC236" s="2"/>
      <c r="TXD236" s="2"/>
      <c r="TXE236" s="2"/>
      <c r="TXF236" s="2"/>
      <c r="TXG236" s="2"/>
      <c r="TXH236" s="2"/>
      <c r="TXI236" s="2"/>
      <c r="TXJ236" s="2"/>
      <c r="TXK236" s="2"/>
      <c r="TXL236" s="2"/>
      <c r="TXM236" s="2"/>
      <c r="TXN236" s="2"/>
      <c r="TXO236" s="2"/>
      <c r="TXP236" s="2"/>
      <c r="TXQ236" s="2"/>
      <c r="TXR236" s="2"/>
      <c r="TXS236" s="2"/>
      <c r="TXT236" s="2"/>
      <c r="TXU236" s="2"/>
      <c r="TXV236" s="2"/>
      <c r="TXW236" s="2"/>
      <c r="TXX236" s="2"/>
      <c r="TXY236" s="2"/>
      <c r="TXZ236" s="2"/>
      <c r="TYA236" s="2"/>
      <c r="TYB236" s="2"/>
      <c r="TYC236" s="2"/>
      <c r="TYD236" s="2"/>
      <c r="TYE236" s="2"/>
      <c r="TYF236" s="2"/>
      <c r="TYG236" s="2"/>
      <c r="TYH236" s="2"/>
      <c r="TYI236" s="2"/>
      <c r="TYJ236" s="2"/>
      <c r="TYK236" s="2"/>
      <c r="TYL236" s="2"/>
      <c r="TYM236" s="2"/>
      <c r="TYN236" s="2"/>
      <c r="TYO236" s="2"/>
      <c r="TYP236" s="2"/>
      <c r="TYQ236" s="2"/>
      <c r="TYR236" s="2"/>
      <c r="TYS236" s="2"/>
      <c r="TYT236" s="2"/>
      <c r="TYU236" s="2"/>
      <c r="TYV236" s="2"/>
      <c r="TYW236" s="2"/>
      <c r="TYX236" s="2"/>
      <c r="TYY236" s="2"/>
      <c r="TYZ236" s="2"/>
      <c r="TZA236" s="2"/>
      <c r="TZB236" s="2"/>
      <c r="TZC236" s="2"/>
      <c r="TZD236" s="2"/>
      <c r="TZE236" s="2"/>
      <c r="TZF236" s="2"/>
      <c r="TZG236" s="2"/>
      <c r="TZH236" s="2"/>
      <c r="TZI236" s="2"/>
      <c r="TZJ236" s="2"/>
      <c r="TZK236" s="2"/>
      <c r="TZL236" s="2"/>
      <c r="TZM236" s="2"/>
      <c r="TZN236" s="2"/>
      <c r="TZO236" s="2"/>
      <c r="TZP236" s="2"/>
      <c r="TZQ236" s="2"/>
      <c r="TZR236" s="2"/>
      <c r="TZS236" s="2"/>
      <c r="TZT236" s="2"/>
      <c r="TZU236" s="2"/>
      <c r="TZV236" s="2"/>
      <c r="TZW236" s="2"/>
      <c r="TZX236" s="2"/>
      <c r="TZY236" s="2"/>
      <c r="TZZ236" s="2"/>
      <c r="UAA236" s="2"/>
      <c r="UAB236" s="2"/>
      <c r="UAC236" s="2"/>
      <c r="UAD236" s="2"/>
      <c r="UAE236" s="2"/>
      <c r="UAF236" s="2"/>
      <c r="UAG236" s="2"/>
      <c r="UAH236" s="2"/>
      <c r="UAI236" s="2"/>
      <c r="UAJ236" s="2"/>
      <c r="UAK236" s="2"/>
      <c r="UAL236" s="2"/>
      <c r="UAM236" s="2"/>
      <c r="UAN236" s="2"/>
      <c r="UAO236" s="2"/>
      <c r="UAP236" s="2"/>
      <c r="UAQ236" s="2"/>
      <c r="UAR236" s="2"/>
      <c r="UAS236" s="2"/>
      <c r="UAT236" s="2"/>
      <c r="UAU236" s="2"/>
      <c r="UAV236" s="2"/>
      <c r="UAW236" s="2"/>
      <c r="UAX236" s="2"/>
      <c r="UAY236" s="2"/>
      <c r="UAZ236" s="2"/>
      <c r="UBA236" s="2"/>
      <c r="UBB236" s="2"/>
      <c r="UBC236" s="2"/>
      <c r="UBD236" s="2"/>
      <c r="UBE236" s="2"/>
      <c r="UBF236" s="2"/>
      <c r="UBG236" s="2"/>
      <c r="UBH236" s="2"/>
      <c r="UBI236" s="2"/>
      <c r="UBJ236" s="2"/>
      <c r="UBK236" s="2"/>
      <c r="UBL236" s="2"/>
      <c r="UBM236" s="2"/>
      <c r="UBN236" s="2"/>
      <c r="UBO236" s="2"/>
      <c r="UBP236" s="2"/>
      <c r="UBQ236" s="2"/>
      <c r="UBR236" s="2"/>
      <c r="UBS236" s="2"/>
      <c r="UBT236" s="2"/>
      <c r="UBU236" s="2"/>
      <c r="UBV236" s="2"/>
      <c r="UBW236" s="2"/>
      <c r="UBX236" s="2"/>
      <c r="UBY236" s="2"/>
      <c r="UBZ236" s="2"/>
      <c r="UCA236" s="2"/>
      <c r="UCB236" s="2"/>
      <c r="UCC236" s="2"/>
      <c r="UCD236" s="2"/>
      <c r="UCE236" s="2"/>
      <c r="UCF236" s="2"/>
      <c r="UCG236" s="2"/>
      <c r="UCH236" s="2"/>
      <c r="UCI236" s="2"/>
      <c r="UCJ236" s="2"/>
      <c r="UCK236" s="2"/>
      <c r="UCL236" s="2"/>
      <c r="UCM236" s="2"/>
      <c r="UCN236" s="2"/>
      <c r="UCO236" s="2"/>
      <c r="UCP236" s="2"/>
      <c r="UCQ236" s="2"/>
      <c r="UCR236" s="2"/>
      <c r="UCS236" s="2"/>
      <c r="UCT236" s="2"/>
      <c r="UCU236" s="2"/>
      <c r="UCV236" s="2"/>
      <c r="UCW236" s="2"/>
      <c r="UCX236" s="2"/>
      <c r="UCY236" s="2"/>
      <c r="UCZ236" s="2"/>
      <c r="UDA236" s="2"/>
      <c r="UDB236" s="2"/>
      <c r="UDC236" s="2"/>
      <c r="UDD236" s="2"/>
      <c r="UDE236" s="2"/>
      <c r="UDF236" s="2"/>
      <c r="UDG236" s="2"/>
      <c r="UDH236" s="2"/>
      <c r="UDI236" s="2"/>
      <c r="UDJ236" s="2"/>
      <c r="UDK236" s="2"/>
      <c r="UDL236" s="2"/>
      <c r="UDM236" s="2"/>
      <c r="UDN236" s="2"/>
      <c r="UDO236" s="2"/>
      <c r="UDP236" s="2"/>
      <c r="UDQ236" s="2"/>
      <c r="UDR236" s="2"/>
      <c r="UDS236" s="2"/>
      <c r="UDT236" s="2"/>
      <c r="UDU236" s="2"/>
      <c r="UDV236" s="2"/>
      <c r="UDW236" s="2"/>
      <c r="UDX236" s="2"/>
      <c r="UDY236" s="2"/>
      <c r="UDZ236" s="2"/>
      <c r="UEA236" s="2"/>
      <c r="UEB236" s="2"/>
      <c r="UEC236" s="2"/>
      <c r="UED236" s="2"/>
      <c r="UEE236" s="2"/>
      <c r="UEF236" s="2"/>
      <c r="UEG236" s="2"/>
      <c r="UEH236" s="2"/>
      <c r="UEI236" s="2"/>
      <c r="UEJ236" s="2"/>
      <c r="UEK236" s="2"/>
      <c r="UEL236" s="2"/>
      <c r="UEM236" s="2"/>
      <c r="UEN236" s="2"/>
      <c r="UEO236" s="2"/>
      <c r="UEP236" s="2"/>
      <c r="UEQ236" s="2"/>
      <c r="UER236" s="2"/>
      <c r="UES236" s="2"/>
      <c r="UET236" s="2"/>
      <c r="UEU236" s="2"/>
      <c r="UEV236" s="2"/>
      <c r="UEW236" s="2"/>
      <c r="UEX236" s="2"/>
      <c r="UEY236" s="2"/>
      <c r="UEZ236" s="2"/>
      <c r="UFA236" s="2"/>
      <c r="UFB236" s="2"/>
      <c r="UFC236" s="2"/>
      <c r="UFD236" s="2"/>
      <c r="UFE236" s="2"/>
      <c r="UFF236" s="2"/>
      <c r="UFG236" s="2"/>
      <c r="UFH236" s="2"/>
      <c r="UFI236" s="2"/>
      <c r="UFJ236" s="2"/>
      <c r="UFK236" s="2"/>
      <c r="UFL236" s="2"/>
      <c r="UFM236" s="2"/>
      <c r="UFN236" s="2"/>
      <c r="UFO236" s="2"/>
      <c r="UFP236" s="2"/>
      <c r="UFQ236" s="2"/>
      <c r="UFR236" s="2"/>
      <c r="UFS236" s="2"/>
      <c r="UFT236" s="2"/>
      <c r="UFU236" s="2"/>
      <c r="UFV236" s="2"/>
      <c r="UFW236" s="2"/>
      <c r="UFX236" s="2"/>
      <c r="UFY236" s="2"/>
      <c r="UFZ236" s="2"/>
      <c r="UGA236" s="2"/>
      <c r="UGB236" s="2"/>
      <c r="UGC236" s="2"/>
      <c r="UGD236" s="2"/>
      <c r="UGE236" s="2"/>
      <c r="UGF236" s="2"/>
      <c r="UGG236" s="2"/>
      <c r="UGH236" s="2"/>
      <c r="UGI236" s="2"/>
      <c r="UGJ236" s="2"/>
      <c r="UGK236" s="2"/>
      <c r="UGL236" s="2"/>
      <c r="UGM236" s="2"/>
      <c r="UGN236" s="2"/>
      <c r="UGO236" s="2"/>
      <c r="UGP236" s="2"/>
      <c r="UGQ236" s="2"/>
      <c r="UGR236" s="2"/>
      <c r="UGS236" s="2"/>
      <c r="UGT236" s="2"/>
      <c r="UGU236" s="2"/>
      <c r="UGV236" s="2"/>
      <c r="UGW236" s="2"/>
      <c r="UGX236" s="2"/>
      <c r="UGY236" s="2"/>
      <c r="UGZ236" s="2"/>
      <c r="UHA236" s="2"/>
      <c r="UHB236" s="2"/>
      <c r="UHC236" s="2"/>
      <c r="UHD236" s="2"/>
      <c r="UHE236" s="2"/>
      <c r="UHF236" s="2"/>
      <c r="UHG236" s="2"/>
      <c r="UHH236" s="2"/>
      <c r="UHI236" s="2"/>
      <c r="UHJ236" s="2"/>
      <c r="UHK236" s="2"/>
      <c r="UHL236" s="2"/>
      <c r="UHM236" s="2"/>
      <c r="UHN236" s="2"/>
      <c r="UHO236" s="2"/>
      <c r="UHP236" s="2"/>
      <c r="UHQ236" s="2"/>
      <c r="UHR236" s="2"/>
      <c r="UHS236" s="2"/>
      <c r="UHT236" s="2"/>
      <c r="UHU236" s="2"/>
      <c r="UHV236" s="2"/>
      <c r="UHW236" s="2"/>
      <c r="UHX236" s="2"/>
      <c r="UHY236" s="2"/>
      <c r="UHZ236" s="2"/>
      <c r="UIA236" s="2"/>
      <c r="UIB236" s="2"/>
      <c r="UIC236" s="2"/>
      <c r="UID236" s="2"/>
      <c r="UIE236" s="2"/>
      <c r="UIF236" s="2"/>
      <c r="UIG236" s="2"/>
      <c r="UIH236" s="2"/>
      <c r="UII236" s="2"/>
      <c r="UIJ236" s="2"/>
      <c r="UIK236" s="2"/>
      <c r="UIL236" s="2"/>
      <c r="UIM236" s="2"/>
      <c r="UIN236" s="2"/>
      <c r="UIO236" s="2"/>
      <c r="UIP236" s="2"/>
      <c r="UIQ236" s="2"/>
      <c r="UIR236" s="2"/>
      <c r="UIS236" s="2"/>
      <c r="UIT236" s="2"/>
      <c r="UIU236" s="2"/>
      <c r="UIV236" s="2"/>
      <c r="UIW236" s="2"/>
      <c r="UIX236" s="2"/>
      <c r="UIY236" s="2"/>
      <c r="UIZ236" s="2"/>
      <c r="UJA236" s="2"/>
      <c r="UJB236" s="2"/>
      <c r="UJC236" s="2"/>
      <c r="UJD236" s="2"/>
      <c r="UJE236" s="2"/>
      <c r="UJF236" s="2"/>
      <c r="UJG236" s="2"/>
      <c r="UJH236" s="2"/>
      <c r="UJI236" s="2"/>
      <c r="UJJ236" s="2"/>
      <c r="UJK236" s="2"/>
      <c r="UJL236" s="2"/>
      <c r="UJM236" s="2"/>
      <c r="UJN236" s="2"/>
      <c r="UJO236" s="2"/>
      <c r="UJP236" s="2"/>
      <c r="UJQ236" s="2"/>
      <c r="UJR236" s="2"/>
      <c r="UJS236" s="2"/>
      <c r="UJT236" s="2"/>
      <c r="UJU236" s="2"/>
      <c r="UJV236" s="2"/>
      <c r="UJW236" s="2"/>
      <c r="UJX236" s="2"/>
      <c r="UJY236" s="2"/>
      <c r="UJZ236" s="2"/>
      <c r="UKA236" s="2"/>
      <c r="UKB236" s="2"/>
      <c r="UKC236" s="2"/>
      <c r="UKD236" s="2"/>
      <c r="UKE236" s="2"/>
      <c r="UKF236" s="2"/>
      <c r="UKG236" s="2"/>
      <c r="UKH236" s="2"/>
      <c r="UKI236" s="2"/>
      <c r="UKJ236" s="2"/>
      <c r="UKK236" s="2"/>
      <c r="UKL236" s="2"/>
      <c r="UKM236" s="2"/>
      <c r="UKN236" s="2"/>
      <c r="UKO236" s="2"/>
      <c r="UKP236" s="2"/>
      <c r="UKQ236" s="2"/>
      <c r="UKR236" s="2"/>
      <c r="UKS236" s="2"/>
      <c r="UKT236" s="2"/>
      <c r="UKU236" s="2"/>
      <c r="UKV236" s="2"/>
      <c r="UKW236" s="2"/>
      <c r="UKX236" s="2"/>
      <c r="UKY236" s="2"/>
      <c r="UKZ236" s="2"/>
      <c r="ULA236" s="2"/>
      <c r="ULB236" s="2"/>
      <c r="ULC236" s="2"/>
      <c r="ULD236" s="2"/>
      <c r="ULE236" s="2"/>
      <c r="ULF236" s="2"/>
      <c r="ULG236" s="2"/>
      <c r="ULH236" s="2"/>
      <c r="ULI236" s="2"/>
      <c r="ULJ236" s="2"/>
      <c r="ULK236" s="2"/>
      <c r="ULL236" s="2"/>
      <c r="ULM236" s="2"/>
      <c r="ULN236" s="2"/>
      <c r="ULO236" s="2"/>
      <c r="ULP236" s="2"/>
      <c r="ULQ236" s="2"/>
      <c r="ULR236" s="2"/>
      <c r="ULS236" s="2"/>
      <c r="ULT236" s="2"/>
      <c r="ULU236" s="2"/>
      <c r="ULV236" s="2"/>
      <c r="ULW236" s="2"/>
      <c r="ULX236" s="2"/>
      <c r="ULY236" s="2"/>
      <c r="ULZ236" s="2"/>
      <c r="UMA236" s="2"/>
      <c r="UMB236" s="2"/>
      <c r="UMC236" s="2"/>
      <c r="UMD236" s="2"/>
      <c r="UME236" s="2"/>
      <c r="UMF236" s="2"/>
      <c r="UMG236" s="2"/>
      <c r="UMH236" s="2"/>
      <c r="UMI236" s="2"/>
      <c r="UMJ236" s="2"/>
      <c r="UMK236" s="2"/>
      <c r="UML236" s="2"/>
      <c r="UMM236" s="2"/>
      <c r="UMN236" s="2"/>
      <c r="UMO236" s="2"/>
      <c r="UMP236" s="2"/>
      <c r="UMQ236" s="2"/>
      <c r="UMR236" s="2"/>
      <c r="UMS236" s="2"/>
      <c r="UMT236" s="2"/>
      <c r="UMU236" s="2"/>
      <c r="UMV236" s="2"/>
      <c r="UMW236" s="2"/>
      <c r="UMX236" s="2"/>
      <c r="UMY236" s="2"/>
      <c r="UMZ236" s="2"/>
      <c r="UNA236" s="2"/>
      <c r="UNB236" s="2"/>
      <c r="UNC236" s="2"/>
      <c r="UND236" s="2"/>
      <c r="UNE236" s="2"/>
      <c r="UNF236" s="2"/>
      <c r="UNG236" s="2"/>
      <c r="UNH236" s="2"/>
      <c r="UNI236" s="2"/>
      <c r="UNJ236" s="2"/>
      <c r="UNK236" s="2"/>
      <c r="UNL236" s="2"/>
      <c r="UNM236" s="2"/>
      <c r="UNN236" s="2"/>
      <c r="UNO236" s="2"/>
      <c r="UNP236" s="2"/>
      <c r="UNQ236" s="2"/>
      <c r="UNR236" s="2"/>
      <c r="UNS236" s="2"/>
      <c r="UNT236" s="2"/>
      <c r="UNU236" s="2"/>
      <c r="UNV236" s="2"/>
      <c r="UNW236" s="2"/>
      <c r="UNX236" s="2"/>
      <c r="UNY236" s="2"/>
      <c r="UNZ236" s="2"/>
      <c r="UOA236" s="2"/>
      <c r="UOB236" s="2"/>
      <c r="UOC236" s="2"/>
      <c r="UOD236" s="2"/>
      <c r="UOE236" s="2"/>
      <c r="UOF236" s="2"/>
      <c r="UOG236" s="2"/>
      <c r="UOH236" s="2"/>
      <c r="UOI236" s="2"/>
      <c r="UOJ236" s="2"/>
      <c r="UOK236" s="2"/>
      <c r="UOL236" s="2"/>
      <c r="UOM236" s="2"/>
      <c r="UON236" s="2"/>
      <c r="UOO236" s="2"/>
      <c r="UOP236" s="2"/>
      <c r="UOQ236" s="2"/>
      <c r="UOR236" s="2"/>
      <c r="UOS236" s="2"/>
      <c r="UOT236" s="2"/>
      <c r="UOU236" s="2"/>
      <c r="UOV236" s="2"/>
      <c r="UOW236" s="2"/>
      <c r="UOX236" s="2"/>
      <c r="UOY236" s="2"/>
      <c r="UOZ236" s="2"/>
      <c r="UPA236" s="2"/>
      <c r="UPB236" s="2"/>
      <c r="UPC236" s="2"/>
      <c r="UPD236" s="2"/>
      <c r="UPE236" s="2"/>
      <c r="UPF236" s="2"/>
      <c r="UPG236" s="2"/>
      <c r="UPH236" s="2"/>
      <c r="UPI236" s="2"/>
      <c r="UPJ236" s="2"/>
      <c r="UPK236" s="2"/>
      <c r="UPL236" s="2"/>
      <c r="UPM236" s="2"/>
      <c r="UPN236" s="2"/>
      <c r="UPO236" s="2"/>
      <c r="UPP236" s="2"/>
      <c r="UPQ236" s="2"/>
      <c r="UPR236" s="2"/>
      <c r="UPS236" s="2"/>
      <c r="UPT236" s="2"/>
      <c r="UPU236" s="2"/>
      <c r="UPV236" s="2"/>
      <c r="UPW236" s="2"/>
      <c r="UPX236" s="2"/>
      <c r="UPY236" s="2"/>
      <c r="UPZ236" s="2"/>
      <c r="UQA236" s="2"/>
      <c r="UQB236" s="2"/>
      <c r="UQC236" s="2"/>
      <c r="UQD236" s="2"/>
      <c r="UQE236" s="2"/>
      <c r="UQF236" s="2"/>
      <c r="UQG236" s="2"/>
      <c r="UQH236" s="2"/>
      <c r="UQI236" s="2"/>
      <c r="UQJ236" s="2"/>
      <c r="UQK236" s="2"/>
      <c r="UQL236" s="2"/>
      <c r="UQM236" s="2"/>
      <c r="UQN236" s="2"/>
      <c r="UQO236" s="2"/>
      <c r="UQP236" s="2"/>
      <c r="UQQ236" s="2"/>
      <c r="UQR236" s="2"/>
      <c r="UQS236" s="2"/>
      <c r="UQT236" s="2"/>
      <c r="UQU236" s="2"/>
      <c r="UQV236" s="2"/>
      <c r="UQW236" s="2"/>
      <c r="UQX236" s="2"/>
      <c r="UQY236" s="2"/>
      <c r="UQZ236" s="2"/>
      <c r="URA236" s="2"/>
      <c r="URB236" s="2"/>
      <c r="URC236" s="2"/>
      <c r="URD236" s="2"/>
      <c r="URE236" s="2"/>
      <c r="URF236" s="2"/>
      <c r="URG236" s="2"/>
      <c r="URH236" s="2"/>
      <c r="URI236" s="2"/>
      <c r="URJ236" s="2"/>
      <c r="URK236" s="2"/>
      <c r="URL236" s="2"/>
      <c r="URM236" s="2"/>
      <c r="URN236" s="2"/>
      <c r="URO236" s="2"/>
      <c r="URP236" s="2"/>
      <c r="URQ236" s="2"/>
      <c r="URR236" s="2"/>
      <c r="URS236" s="2"/>
      <c r="URT236" s="2"/>
      <c r="URU236" s="2"/>
      <c r="URV236" s="2"/>
      <c r="URW236" s="2"/>
      <c r="URX236" s="2"/>
      <c r="URY236" s="2"/>
      <c r="URZ236" s="2"/>
      <c r="USA236" s="2"/>
      <c r="USB236" s="2"/>
      <c r="USC236" s="2"/>
      <c r="USD236" s="2"/>
      <c r="USE236" s="2"/>
      <c r="USF236" s="2"/>
      <c r="USG236" s="2"/>
      <c r="USH236" s="2"/>
      <c r="USI236" s="2"/>
      <c r="USJ236" s="2"/>
      <c r="USK236" s="2"/>
      <c r="USL236" s="2"/>
      <c r="USM236" s="2"/>
      <c r="USN236" s="2"/>
      <c r="USO236" s="2"/>
      <c r="USP236" s="2"/>
      <c r="USQ236" s="2"/>
      <c r="USR236" s="2"/>
      <c r="USS236" s="2"/>
      <c r="UST236" s="2"/>
      <c r="USU236" s="2"/>
      <c r="USV236" s="2"/>
      <c r="USW236" s="2"/>
      <c r="USX236" s="2"/>
      <c r="USY236" s="2"/>
      <c r="USZ236" s="2"/>
      <c r="UTA236" s="2"/>
      <c r="UTB236" s="2"/>
      <c r="UTC236" s="2"/>
      <c r="UTD236" s="2"/>
      <c r="UTE236" s="2"/>
      <c r="UTF236" s="2"/>
      <c r="UTG236" s="2"/>
      <c r="UTH236" s="2"/>
      <c r="UTI236" s="2"/>
      <c r="UTJ236" s="2"/>
      <c r="UTK236" s="2"/>
      <c r="UTL236" s="2"/>
      <c r="UTM236" s="2"/>
      <c r="UTN236" s="2"/>
      <c r="UTO236" s="2"/>
      <c r="UTP236" s="2"/>
      <c r="UTQ236" s="2"/>
      <c r="UTR236" s="2"/>
      <c r="UTS236" s="2"/>
      <c r="UTT236" s="2"/>
      <c r="UTU236" s="2"/>
      <c r="UTV236" s="2"/>
      <c r="UTW236" s="2"/>
      <c r="UTX236" s="2"/>
      <c r="UTY236" s="2"/>
      <c r="UTZ236" s="2"/>
      <c r="UUA236" s="2"/>
      <c r="UUB236" s="2"/>
      <c r="UUC236" s="2"/>
      <c r="UUD236" s="2"/>
      <c r="UUE236" s="2"/>
      <c r="UUF236" s="2"/>
      <c r="UUG236" s="2"/>
      <c r="UUH236" s="2"/>
      <c r="UUI236" s="2"/>
      <c r="UUJ236" s="2"/>
      <c r="UUK236" s="2"/>
      <c r="UUL236" s="2"/>
      <c r="UUM236" s="2"/>
      <c r="UUN236" s="2"/>
      <c r="UUO236" s="2"/>
      <c r="UUP236" s="2"/>
      <c r="UUQ236" s="2"/>
      <c r="UUR236" s="2"/>
      <c r="UUS236" s="2"/>
      <c r="UUT236" s="2"/>
      <c r="UUU236" s="2"/>
      <c r="UUV236" s="2"/>
      <c r="UUW236" s="2"/>
      <c r="UUX236" s="2"/>
      <c r="UUY236" s="2"/>
      <c r="UUZ236" s="2"/>
      <c r="UVA236" s="2"/>
      <c r="UVB236" s="2"/>
      <c r="UVC236" s="2"/>
      <c r="UVD236" s="2"/>
      <c r="UVE236" s="2"/>
      <c r="UVF236" s="2"/>
      <c r="UVG236" s="2"/>
      <c r="UVH236" s="2"/>
      <c r="UVI236" s="2"/>
      <c r="UVJ236" s="2"/>
      <c r="UVK236" s="2"/>
      <c r="UVL236" s="2"/>
      <c r="UVM236" s="2"/>
      <c r="UVN236" s="2"/>
      <c r="UVO236" s="2"/>
      <c r="UVP236" s="2"/>
      <c r="UVQ236" s="2"/>
      <c r="UVR236" s="2"/>
      <c r="UVS236" s="2"/>
      <c r="UVT236" s="2"/>
      <c r="UVU236" s="2"/>
      <c r="UVV236" s="2"/>
      <c r="UVW236" s="2"/>
      <c r="UVX236" s="2"/>
      <c r="UVY236" s="2"/>
      <c r="UVZ236" s="2"/>
      <c r="UWA236" s="2"/>
      <c r="UWB236" s="2"/>
      <c r="UWC236" s="2"/>
      <c r="UWD236" s="2"/>
      <c r="UWE236" s="2"/>
      <c r="UWF236" s="2"/>
      <c r="UWG236" s="2"/>
      <c r="UWH236" s="2"/>
      <c r="UWI236" s="2"/>
      <c r="UWJ236" s="2"/>
      <c r="UWK236" s="2"/>
      <c r="UWL236" s="2"/>
      <c r="UWM236" s="2"/>
      <c r="UWN236" s="2"/>
      <c r="UWO236" s="2"/>
      <c r="UWP236" s="2"/>
      <c r="UWQ236" s="2"/>
      <c r="UWR236" s="2"/>
      <c r="UWS236" s="2"/>
      <c r="UWT236" s="2"/>
      <c r="UWU236" s="2"/>
      <c r="UWV236" s="2"/>
      <c r="UWW236" s="2"/>
      <c r="UWX236" s="2"/>
      <c r="UWY236" s="2"/>
      <c r="UWZ236" s="2"/>
      <c r="UXA236" s="2"/>
      <c r="UXB236" s="2"/>
      <c r="UXC236" s="2"/>
      <c r="UXD236" s="2"/>
      <c r="UXE236" s="2"/>
      <c r="UXF236" s="2"/>
      <c r="UXG236" s="2"/>
      <c r="UXH236" s="2"/>
      <c r="UXI236" s="2"/>
      <c r="UXJ236" s="2"/>
      <c r="UXK236" s="2"/>
      <c r="UXL236" s="2"/>
      <c r="UXM236" s="2"/>
      <c r="UXN236" s="2"/>
      <c r="UXO236" s="2"/>
      <c r="UXP236" s="2"/>
      <c r="UXQ236" s="2"/>
      <c r="UXR236" s="2"/>
      <c r="UXS236" s="2"/>
      <c r="UXT236" s="2"/>
      <c r="UXU236" s="2"/>
      <c r="UXV236" s="2"/>
      <c r="UXW236" s="2"/>
      <c r="UXX236" s="2"/>
      <c r="UXY236" s="2"/>
      <c r="UXZ236" s="2"/>
      <c r="UYA236" s="2"/>
      <c r="UYB236" s="2"/>
      <c r="UYC236" s="2"/>
      <c r="UYD236" s="2"/>
      <c r="UYE236" s="2"/>
      <c r="UYF236" s="2"/>
      <c r="UYG236" s="2"/>
      <c r="UYH236" s="2"/>
      <c r="UYI236" s="2"/>
      <c r="UYJ236" s="2"/>
      <c r="UYK236" s="2"/>
      <c r="UYL236" s="2"/>
      <c r="UYM236" s="2"/>
      <c r="UYN236" s="2"/>
      <c r="UYO236" s="2"/>
      <c r="UYP236" s="2"/>
      <c r="UYQ236" s="2"/>
      <c r="UYR236" s="2"/>
      <c r="UYS236" s="2"/>
      <c r="UYT236" s="2"/>
      <c r="UYU236" s="2"/>
      <c r="UYV236" s="2"/>
      <c r="UYW236" s="2"/>
      <c r="UYX236" s="2"/>
      <c r="UYY236" s="2"/>
      <c r="UYZ236" s="2"/>
      <c r="UZA236" s="2"/>
      <c r="UZB236" s="2"/>
      <c r="UZC236" s="2"/>
      <c r="UZD236" s="2"/>
      <c r="UZE236" s="2"/>
      <c r="UZF236" s="2"/>
      <c r="UZG236" s="2"/>
      <c r="UZH236" s="2"/>
      <c r="UZI236" s="2"/>
      <c r="UZJ236" s="2"/>
      <c r="UZK236" s="2"/>
      <c r="UZL236" s="2"/>
      <c r="UZM236" s="2"/>
      <c r="UZN236" s="2"/>
      <c r="UZO236" s="2"/>
      <c r="UZP236" s="2"/>
      <c r="UZQ236" s="2"/>
      <c r="UZR236" s="2"/>
      <c r="UZS236" s="2"/>
      <c r="UZT236" s="2"/>
      <c r="UZU236" s="2"/>
      <c r="UZV236" s="2"/>
      <c r="UZW236" s="2"/>
      <c r="UZX236" s="2"/>
      <c r="UZY236" s="2"/>
      <c r="UZZ236" s="2"/>
      <c r="VAA236" s="2"/>
      <c r="VAB236" s="2"/>
      <c r="VAC236" s="2"/>
      <c r="VAD236" s="2"/>
      <c r="VAE236" s="2"/>
      <c r="VAF236" s="2"/>
      <c r="VAG236" s="2"/>
      <c r="VAH236" s="2"/>
      <c r="VAI236" s="2"/>
      <c r="VAJ236" s="2"/>
      <c r="VAK236" s="2"/>
      <c r="VAL236" s="2"/>
      <c r="VAM236" s="2"/>
      <c r="VAN236" s="2"/>
      <c r="VAO236" s="2"/>
      <c r="VAP236" s="2"/>
      <c r="VAQ236" s="2"/>
      <c r="VAR236" s="2"/>
      <c r="VAS236" s="2"/>
      <c r="VAT236" s="2"/>
      <c r="VAU236" s="2"/>
      <c r="VAV236" s="2"/>
      <c r="VAW236" s="2"/>
      <c r="VAX236" s="2"/>
      <c r="VAY236" s="2"/>
      <c r="VAZ236" s="2"/>
      <c r="VBA236" s="2"/>
      <c r="VBB236" s="2"/>
      <c r="VBC236" s="2"/>
      <c r="VBD236" s="2"/>
      <c r="VBE236" s="2"/>
      <c r="VBF236" s="2"/>
      <c r="VBG236" s="2"/>
      <c r="VBH236" s="2"/>
      <c r="VBI236" s="2"/>
      <c r="VBJ236" s="2"/>
      <c r="VBK236" s="2"/>
      <c r="VBL236" s="2"/>
      <c r="VBM236" s="2"/>
      <c r="VBN236" s="2"/>
      <c r="VBO236" s="2"/>
      <c r="VBP236" s="2"/>
      <c r="VBQ236" s="2"/>
      <c r="VBR236" s="2"/>
      <c r="VBS236" s="2"/>
      <c r="VBT236" s="2"/>
      <c r="VBU236" s="2"/>
      <c r="VBV236" s="2"/>
      <c r="VBW236" s="2"/>
      <c r="VBX236" s="2"/>
      <c r="VBY236" s="2"/>
      <c r="VBZ236" s="2"/>
      <c r="VCA236" s="2"/>
      <c r="VCB236" s="2"/>
      <c r="VCC236" s="2"/>
      <c r="VCD236" s="2"/>
      <c r="VCE236" s="2"/>
      <c r="VCF236" s="2"/>
      <c r="VCG236" s="2"/>
      <c r="VCH236" s="2"/>
      <c r="VCI236" s="2"/>
      <c r="VCJ236" s="2"/>
      <c r="VCK236" s="2"/>
      <c r="VCL236" s="2"/>
      <c r="VCM236" s="2"/>
      <c r="VCN236" s="2"/>
      <c r="VCO236" s="2"/>
      <c r="VCP236" s="2"/>
      <c r="VCQ236" s="2"/>
      <c r="VCR236" s="2"/>
      <c r="VCS236" s="2"/>
      <c r="VCT236" s="2"/>
      <c r="VCU236" s="2"/>
      <c r="VCV236" s="2"/>
      <c r="VCW236" s="2"/>
      <c r="VCX236" s="2"/>
      <c r="VCY236" s="2"/>
      <c r="VCZ236" s="2"/>
      <c r="VDA236" s="2"/>
      <c r="VDB236" s="2"/>
      <c r="VDC236" s="2"/>
      <c r="VDD236" s="2"/>
      <c r="VDE236" s="2"/>
      <c r="VDF236" s="2"/>
      <c r="VDG236" s="2"/>
      <c r="VDH236" s="2"/>
      <c r="VDI236" s="2"/>
      <c r="VDJ236" s="2"/>
      <c r="VDK236" s="2"/>
      <c r="VDL236" s="2"/>
      <c r="VDM236" s="2"/>
      <c r="VDN236" s="2"/>
      <c r="VDO236" s="2"/>
      <c r="VDP236" s="2"/>
      <c r="VDQ236" s="2"/>
      <c r="VDR236" s="2"/>
      <c r="VDS236" s="2"/>
      <c r="VDT236" s="2"/>
      <c r="VDU236" s="2"/>
      <c r="VDV236" s="2"/>
      <c r="VDW236" s="2"/>
      <c r="VDX236" s="2"/>
      <c r="VDY236" s="2"/>
      <c r="VDZ236" s="2"/>
      <c r="VEA236" s="2"/>
      <c r="VEB236" s="2"/>
      <c r="VEC236" s="2"/>
      <c r="VED236" s="2"/>
      <c r="VEE236" s="2"/>
      <c r="VEF236" s="2"/>
      <c r="VEG236" s="2"/>
      <c r="VEH236" s="2"/>
      <c r="VEI236" s="2"/>
      <c r="VEJ236" s="2"/>
      <c r="VEK236" s="2"/>
      <c r="VEL236" s="2"/>
      <c r="VEM236" s="2"/>
      <c r="VEN236" s="2"/>
      <c r="VEO236" s="2"/>
      <c r="VEP236" s="2"/>
      <c r="VEQ236" s="2"/>
      <c r="VER236" s="2"/>
      <c r="VES236" s="2"/>
      <c r="VET236" s="2"/>
      <c r="VEU236" s="2"/>
      <c r="VEV236" s="2"/>
      <c r="VEW236" s="2"/>
      <c r="VEX236" s="2"/>
      <c r="VEY236" s="2"/>
      <c r="VEZ236" s="2"/>
      <c r="VFA236" s="2"/>
      <c r="VFB236" s="2"/>
      <c r="VFC236" s="2"/>
      <c r="VFD236" s="2"/>
      <c r="VFE236" s="2"/>
      <c r="VFF236" s="2"/>
      <c r="VFG236" s="2"/>
      <c r="VFH236" s="2"/>
      <c r="VFI236" s="2"/>
      <c r="VFJ236" s="2"/>
      <c r="VFK236" s="2"/>
      <c r="VFL236" s="2"/>
      <c r="VFM236" s="2"/>
      <c r="VFN236" s="2"/>
      <c r="VFO236" s="2"/>
      <c r="VFP236" s="2"/>
      <c r="VFQ236" s="2"/>
      <c r="VFR236" s="2"/>
      <c r="VFS236" s="2"/>
      <c r="VFT236" s="2"/>
      <c r="VFU236" s="2"/>
      <c r="VFV236" s="2"/>
      <c r="VFW236" s="2"/>
      <c r="VFX236" s="2"/>
      <c r="VFY236" s="2"/>
      <c r="VFZ236" s="2"/>
      <c r="VGA236" s="2"/>
      <c r="VGB236" s="2"/>
      <c r="VGC236" s="2"/>
      <c r="VGD236" s="2"/>
      <c r="VGE236" s="2"/>
      <c r="VGF236" s="2"/>
      <c r="VGG236" s="2"/>
      <c r="VGH236" s="2"/>
      <c r="VGI236" s="2"/>
      <c r="VGJ236" s="2"/>
      <c r="VGK236" s="2"/>
      <c r="VGL236" s="2"/>
      <c r="VGM236" s="2"/>
      <c r="VGN236" s="2"/>
      <c r="VGO236" s="2"/>
      <c r="VGP236" s="2"/>
      <c r="VGQ236" s="2"/>
      <c r="VGR236" s="2"/>
      <c r="VGS236" s="2"/>
      <c r="VGT236" s="2"/>
      <c r="VGU236" s="2"/>
      <c r="VGV236" s="2"/>
      <c r="VGW236" s="2"/>
      <c r="VGX236" s="2"/>
      <c r="VGY236" s="2"/>
      <c r="VGZ236" s="2"/>
      <c r="VHA236" s="2"/>
      <c r="VHB236" s="2"/>
      <c r="VHC236" s="2"/>
      <c r="VHD236" s="2"/>
      <c r="VHE236" s="2"/>
      <c r="VHF236" s="2"/>
      <c r="VHG236" s="2"/>
      <c r="VHH236" s="2"/>
      <c r="VHI236" s="2"/>
      <c r="VHJ236" s="2"/>
      <c r="VHK236" s="2"/>
      <c r="VHL236" s="2"/>
      <c r="VHM236" s="2"/>
      <c r="VHN236" s="2"/>
      <c r="VHO236" s="2"/>
      <c r="VHP236" s="2"/>
      <c r="VHQ236" s="2"/>
      <c r="VHR236" s="2"/>
      <c r="VHS236" s="2"/>
      <c r="VHT236" s="2"/>
      <c r="VHU236" s="2"/>
      <c r="VHV236" s="2"/>
      <c r="VHW236" s="2"/>
      <c r="VHX236" s="2"/>
      <c r="VHY236" s="2"/>
      <c r="VHZ236" s="2"/>
      <c r="VIA236" s="2"/>
      <c r="VIB236" s="2"/>
      <c r="VIC236" s="2"/>
      <c r="VID236" s="2"/>
      <c r="VIE236" s="2"/>
      <c r="VIF236" s="2"/>
      <c r="VIG236" s="2"/>
      <c r="VIH236" s="2"/>
      <c r="VII236" s="2"/>
      <c r="VIJ236" s="2"/>
      <c r="VIK236" s="2"/>
      <c r="VIL236" s="2"/>
      <c r="VIM236" s="2"/>
      <c r="VIN236" s="2"/>
      <c r="VIO236" s="2"/>
      <c r="VIP236" s="2"/>
      <c r="VIQ236" s="2"/>
      <c r="VIR236" s="2"/>
      <c r="VIS236" s="2"/>
      <c r="VIT236" s="2"/>
      <c r="VIU236" s="2"/>
      <c r="VIV236" s="2"/>
      <c r="VIW236" s="2"/>
      <c r="VIX236" s="2"/>
      <c r="VIY236" s="2"/>
      <c r="VIZ236" s="2"/>
      <c r="VJA236" s="2"/>
      <c r="VJB236" s="2"/>
      <c r="VJC236" s="2"/>
      <c r="VJD236" s="2"/>
      <c r="VJE236" s="2"/>
      <c r="VJF236" s="2"/>
      <c r="VJG236" s="2"/>
      <c r="VJH236" s="2"/>
      <c r="VJI236" s="2"/>
      <c r="VJJ236" s="2"/>
      <c r="VJK236" s="2"/>
      <c r="VJL236" s="2"/>
      <c r="VJM236" s="2"/>
      <c r="VJN236" s="2"/>
      <c r="VJO236" s="2"/>
      <c r="VJP236" s="2"/>
      <c r="VJQ236" s="2"/>
      <c r="VJR236" s="2"/>
      <c r="VJS236" s="2"/>
      <c r="VJT236" s="2"/>
      <c r="VJU236" s="2"/>
      <c r="VJV236" s="2"/>
      <c r="VJW236" s="2"/>
      <c r="VJX236" s="2"/>
      <c r="VJY236" s="2"/>
      <c r="VJZ236" s="2"/>
      <c r="VKA236" s="2"/>
      <c r="VKB236" s="2"/>
      <c r="VKC236" s="2"/>
      <c r="VKD236" s="2"/>
      <c r="VKE236" s="2"/>
      <c r="VKF236" s="2"/>
      <c r="VKG236" s="2"/>
      <c r="VKH236" s="2"/>
      <c r="VKI236" s="2"/>
      <c r="VKJ236" s="2"/>
      <c r="VKK236" s="2"/>
      <c r="VKL236" s="2"/>
      <c r="VKM236" s="2"/>
      <c r="VKN236" s="2"/>
      <c r="VKO236" s="2"/>
      <c r="VKP236" s="2"/>
      <c r="VKQ236" s="2"/>
      <c r="VKR236" s="2"/>
      <c r="VKS236" s="2"/>
      <c r="VKT236" s="2"/>
      <c r="VKU236" s="2"/>
      <c r="VKV236" s="2"/>
      <c r="VKW236" s="2"/>
      <c r="VKX236" s="2"/>
      <c r="VKY236" s="2"/>
      <c r="VKZ236" s="2"/>
      <c r="VLA236" s="2"/>
      <c r="VLB236" s="2"/>
      <c r="VLC236" s="2"/>
      <c r="VLD236" s="2"/>
      <c r="VLE236" s="2"/>
      <c r="VLF236" s="2"/>
      <c r="VLG236" s="2"/>
      <c r="VLH236" s="2"/>
      <c r="VLI236" s="2"/>
      <c r="VLJ236" s="2"/>
      <c r="VLK236" s="2"/>
      <c r="VLL236" s="2"/>
      <c r="VLM236" s="2"/>
      <c r="VLN236" s="2"/>
      <c r="VLO236" s="2"/>
      <c r="VLP236" s="2"/>
      <c r="VLQ236" s="2"/>
      <c r="VLR236" s="2"/>
      <c r="VLS236" s="2"/>
      <c r="VLT236" s="2"/>
      <c r="VLU236" s="2"/>
      <c r="VLV236" s="2"/>
      <c r="VLW236" s="2"/>
      <c r="VLX236" s="2"/>
      <c r="VLY236" s="2"/>
      <c r="VLZ236" s="2"/>
      <c r="VMA236" s="2"/>
      <c r="VMB236" s="2"/>
      <c r="VMC236" s="2"/>
      <c r="VMD236" s="2"/>
      <c r="VME236" s="2"/>
      <c r="VMF236" s="2"/>
      <c r="VMG236" s="2"/>
      <c r="VMH236" s="2"/>
      <c r="VMI236" s="2"/>
      <c r="VMJ236" s="2"/>
      <c r="VMK236" s="2"/>
      <c r="VML236" s="2"/>
      <c r="VMM236" s="2"/>
      <c r="VMN236" s="2"/>
      <c r="VMO236" s="2"/>
      <c r="VMP236" s="2"/>
      <c r="VMQ236" s="2"/>
      <c r="VMR236" s="2"/>
      <c r="VMS236" s="2"/>
      <c r="VMT236" s="2"/>
      <c r="VMU236" s="2"/>
      <c r="VMV236" s="2"/>
      <c r="VMW236" s="2"/>
      <c r="VMX236" s="2"/>
      <c r="VMY236" s="2"/>
      <c r="VMZ236" s="2"/>
      <c r="VNA236" s="2"/>
      <c r="VNB236" s="2"/>
      <c r="VNC236" s="2"/>
      <c r="VND236" s="2"/>
      <c r="VNE236" s="2"/>
      <c r="VNF236" s="2"/>
      <c r="VNG236" s="2"/>
      <c r="VNH236" s="2"/>
      <c r="VNI236" s="2"/>
      <c r="VNJ236" s="2"/>
      <c r="VNK236" s="2"/>
      <c r="VNL236" s="2"/>
      <c r="VNM236" s="2"/>
      <c r="VNN236" s="2"/>
      <c r="VNO236" s="2"/>
      <c r="VNP236" s="2"/>
      <c r="VNQ236" s="2"/>
      <c r="VNR236" s="2"/>
      <c r="VNS236" s="2"/>
      <c r="VNT236" s="2"/>
      <c r="VNU236" s="2"/>
      <c r="VNV236" s="2"/>
      <c r="VNW236" s="2"/>
      <c r="VNX236" s="2"/>
      <c r="VNY236" s="2"/>
      <c r="VNZ236" s="2"/>
      <c r="VOA236" s="2"/>
      <c r="VOB236" s="2"/>
      <c r="VOC236" s="2"/>
      <c r="VOD236" s="2"/>
      <c r="VOE236" s="2"/>
      <c r="VOF236" s="2"/>
      <c r="VOG236" s="2"/>
      <c r="VOH236" s="2"/>
      <c r="VOI236" s="2"/>
      <c r="VOJ236" s="2"/>
      <c r="VOK236" s="2"/>
      <c r="VOL236" s="2"/>
      <c r="VOM236" s="2"/>
      <c r="VON236" s="2"/>
      <c r="VOO236" s="2"/>
      <c r="VOP236" s="2"/>
      <c r="VOQ236" s="2"/>
      <c r="VOR236" s="2"/>
      <c r="VOS236" s="2"/>
      <c r="VOT236" s="2"/>
      <c r="VOU236" s="2"/>
      <c r="VOV236" s="2"/>
      <c r="VOW236" s="2"/>
      <c r="VOX236" s="2"/>
      <c r="VOY236" s="2"/>
      <c r="VOZ236" s="2"/>
      <c r="VPA236" s="2"/>
      <c r="VPB236" s="2"/>
      <c r="VPC236" s="2"/>
      <c r="VPD236" s="2"/>
      <c r="VPE236" s="2"/>
      <c r="VPF236" s="2"/>
      <c r="VPG236" s="2"/>
      <c r="VPH236" s="2"/>
      <c r="VPI236" s="2"/>
      <c r="VPJ236" s="2"/>
      <c r="VPK236" s="2"/>
      <c r="VPL236" s="2"/>
      <c r="VPM236" s="2"/>
      <c r="VPN236" s="2"/>
      <c r="VPO236" s="2"/>
      <c r="VPP236" s="2"/>
      <c r="VPQ236" s="2"/>
      <c r="VPR236" s="2"/>
      <c r="VPS236" s="2"/>
      <c r="VPT236" s="2"/>
      <c r="VPU236" s="2"/>
      <c r="VPV236" s="2"/>
      <c r="VPW236" s="2"/>
      <c r="VPX236" s="2"/>
      <c r="VPY236" s="2"/>
      <c r="VPZ236" s="2"/>
      <c r="VQA236" s="2"/>
      <c r="VQB236" s="2"/>
      <c r="VQC236" s="2"/>
      <c r="VQD236" s="2"/>
      <c r="VQE236" s="2"/>
      <c r="VQF236" s="2"/>
      <c r="VQG236" s="2"/>
      <c r="VQH236" s="2"/>
      <c r="VQI236" s="2"/>
      <c r="VQJ236" s="2"/>
      <c r="VQK236" s="2"/>
      <c r="VQL236" s="2"/>
      <c r="VQM236" s="2"/>
      <c r="VQN236" s="2"/>
      <c r="VQO236" s="2"/>
      <c r="VQP236" s="2"/>
      <c r="VQQ236" s="2"/>
      <c r="VQR236" s="2"/>
      <c r="VQS236" s="2"/>
      <c r="VQT236" s="2"/>
      <c r="VQU236" s="2"/>
      <c r="VQV236" s="2"/>
      <c r="VQW236" s="2"/>
      <c r="VQX236" s="2"/>
      <c r="VQY236" s="2"/>
      <c r="VQZ236" s="2"/>
      <c r="VRA236" s="2"/>
      <c r="VRB236" s="2"/>
      <c r="VRC236" s="2"/>
      <c r="VRD236" s="2"/>
      <c r="VRE236" s="2"/>
      <c r="VRF236" s="2"/>
      <c r="VRG236" s="2"/>
      <c r="VRH236" s="2"/>
      <c r="VRI236" s="2"/>
      <c r="VRJ236" s="2"/>
      <c r="VRK236" s="2"/>
      <c r="VRL236" s="2"/>
      <c r="VRM236" s="2"/>
      <c r="VRN236" s="2"/>
      <c r="VRO236" s="2"/>
      <c r="VRP236" s="2"/>
      <c r="VRQ236" s="2"/>
      <c r="VRR236" s="2"/>
      <c r="VRS236" s="2"/>
      <c r="VRT236" s="2"/>
      <c r="VRU236" s="2"/>
      <c r="VRV236" s="2"/>
      <c r="VRW236" s="2"/>
      <c r="VRX236" s="2"/>
      <c r="VRY236" s="2"/>
      <c r="VRZ236" s="2"/>
      <c r="VSA236" s="2"/>
      <c r="VSB236" s="2"/>
      <c r="VSC236" s="2"/>
      <c r="VSD236" s="2"/>
      <c r="VSE236" s="2"/>
      <c r="VSF236" s="2"/>
      <c r="VSG236" s="2"/>
      <c r="VSH236" s="2"/>
      <c r="VSI236" s="2"/>
      <c r="VSJ236" s="2"/>
      <c r="VSK236" s="2"/>
      <c r="VSL236" s="2"/>
      <c r="VSM236" s="2"/>
      <c r="VSN236" s="2"/>
      <c r="VSO236" s="2"/>
      <c r="VSP236" s="2"/>
      <c r="VSQ236" s="2"/>
      <c r="VSR236" s="2"/>
      <c r="VSS236" s="2"/>
      <c r="VST236" s="2"/>
      <c r="VSU236" s="2"/>
      <c r="VSV236" s="2"/>
      <c r="VSW236" s="2"/>
      <c r="VSX236" s="2"/>
      <c r="VSY236" s="2"/>
      <c r="VSZ236" s="2"/>
      <c r="VTA236" s="2"/>
      <c r="VTB236" s="2"/>
      <c r="VTC236" s="2"/>
      <c r="VTD236" s="2"/>
      <c r="VTE236" s="2"/>
      <c r="VTF236" s="2"/>
      <c r="VTG236" s="2"/>
      <c r="VTH236" s="2"/>
      <c r="VTI236" s="2"/>
      <c r="VTJ236" s="2"/>
      <c r="VTK236" s="2"/>
      <c r="VTL236" s="2"/>
      <c r="VTM236" s="2"/>
      <c r="VTN236" s="2"/>
      <c r="VTO236" s="2"/>
      <c r="VTP236" s="2"/>
      <c r="VTQ236" s="2"/>
      <c r="VTR236" s="2"/>
      <c r="VTS236" s="2"/>
      <c r="VTT236" s="2"/>
      <c r="VTU236" s="2"/>
      <c r="VTV236" s="2"/>
      <c r="VTW236" s="2"/>
      <c r="VTX236" s="2"/>
      <c r="VTY236" s="2"/>
      <c r="VTZ236" s="2"/>
      <c r="VUA236" s="2"/>
      <c r="VUB236" s="2"/>
      <c r="VUC236" s="2"/>
      <c r="VUD236" s="2"/>
      <c r="VUE236" s="2"/>
      <c r="VUF236" s="2"/>
      <c r="VUG236" s="2"/>
      <c r="VUH236" s="2"/>
      <c r="VUI236" s="2"/>
      <c r="VUJ236" s="2"/>
      <c r="VUK236" s="2"/>
      <c r="VUL236" s="2"/>
      <c r="VUM236" s="2"/>
      <c r="VUN236" s="2"/>
      <c r="VUO236" s="2"/>
      <c r="VUP236" s="2"/>
      <c r="VUQ236" s="2"/>
      <c r="VUR236" s="2"/>
      <c r="VUS236" s="2"/>
      <c r="VUT236" s="2"/>
      <c r="VUU236" s="2"/>
      <c r="VUV236" s="2"/>
      <c r="VUW236" s="2"/>
      <c r="VUX236" s="2"/>
      <c r="VUY236" s="2"/>
      <c r="VUZ236" s="2"/>
      <c r="VVA236" s="2"/>
      <c r="VVB236" s="2"/>
      <c r="VVC236" s="2"/>
      <c r="VVD236" s="2"/>
      <c r="VVE236" s="2"/>
      <c r="VVF236" s="2"/>
      <c r="VVG236" s="2"/>
      <c r="VVH236" s="2"/>
      <c r="VVI236" s="2"/>
      <c r="VVJ236" s="2"/>
      <c r="VVK236" s="2"/>
      <c r="VVL236" s="2"/>
      <c r="VVM236" s="2"/>
      <c r="VVN236" s="2"/>
      <c r="VVO236" s="2"/>
      <c r="VVP236" s="2"/>
      <c r="VVQ236" s="2"/>
      <c r="VVR236" s="2"/>
      <c r="VVS236" s="2"/>
      <c r="VVT236" s="2"/>
      <c r="VVU236" s="2"/>
      <c r="VVV236" s="2"/>
      <c r="VVW236" s="2"/>
      <c r="VVX236" s="2"/>
      <c r="VVY236" s="2"/>
      <c r="VVZ236" s="2"/>
      <c r="VWA236" s="2"/>
      <c r="VWB236" s="2"/>
      <c r="VWC236" s="2"/>
      <c r="VWD236" s="2"/>
      <c r="VWE236" s="2"/>
      <c r="VWF236" s="2"/>
      <c r="VWG236" s="2"/>
      <c r="VWH236" s="2"/>
      <c r="VWI236" s="2"/>
      <c r="VWJ236" s="2"/>
      <c r="VWK236" s="2"/>
      <c r="VWL236" s="2"/>
      <c r="VWM236" s="2"/>
      <c r="VWN236" s="2"/>
      <c r="VWO236" s="2"/>
      <c r="VWP236" s="2"/>
      <c r="VWQ236" s="2"/>
      <c r="VWR236" s="2"/>
      <c r="VWS236" s="2"/>
      <c r="VWT236" s="2"/>
      <c r="VWU236" s="2"/>
      <c r="VWV236" s="2"/>
      <c r="VWW236" s="2"/>
      <c r="VWX236" s="2"/>
      <c r="VWY236" s="2"/>
      <c r="VWZ236" s="2"/>
      <c r="VXA236" s="2"/>
      <c r="VXB236" s="2"/>
      <c r="VXC236" s="2"/>
      <c r="VXD236" s="2"/>
      <c r="VXE236" s="2"/>
      <c r="VXF236" s="2"/>
      <c r="VXG236" s="2"/>
      <c r="VXH236" s="2"/>
      <c r="VXI236" s="2"/>
      <c r="VXJ236" s="2"/>
      <c r="VXK236" s="2"/>
      <c r="VXL236" s="2"/>
      <c r="VXM236" s="2"/>
      <c r="VXN236" s="2"/>
      <c r="VXO236" s="2"/>
      <c r="VXP236" s="2"/>
      <c r="VXQ236" s="2"/>
      <c r="VXR236" s="2"/>
      <c r="VXS236" s="2"/>
      <c r="VXT236" s="2"/>
      <c r="VXU236" s="2"/>
      <c r="VXV236" s="2"/>
      <c r="VXW236" s="2"/>
      <c r="VXX236" s="2"/>
      <c r="VXY236" s="2"/>
      <c r="VXZ236" s="2"/>
      <c r="VYA236" s="2"/>
      <c r="VYB236" s="2"/>
      <c r="VYC236" s="2"/>
      <c r="VYD236" s="2"/>
      <c r="VYE236" s="2"/>
      <c r="VYF236" s="2"/>
      <c r="VYG236" s="2"/>
      <c r="VYH236" s="2"/>
      <c r="VYI236" s="2"/>
      <c r="VYJ236" s="2"/>
      <c r="VYK236" s="2"/>
      <c r="VYL236" s="2"/>
      <c r="VYM236" s="2"/>
      <c r="VYN236" s="2"/>
      <c r="VYO236" s="2"/>
      <c r="VYP236" s="2"/>
      <c r="VYQ236" s="2"/>
      <c r="VYR236" s="2"/>
      <c r="VYS236" s="2"/>
      <c r="VYT236" s="2"/>
      <c r="VYU236" s="2"/>
      <c r="VYV236" s="2"/>
      <c r="VYW236" s="2"/>
      <c r="VYX236" s="2"/>
      <c r="VYY236" s="2"/>
      <c r="VYZ236" s="2"/>
      <c r="VZA236" s="2"/>
      <c r="VZB236" s="2"/>
      <c r="VZC236" s="2"/>
      <c r="VZD236" s="2"/>
      <c r="VZE236" s="2"/>
      <c r="VZF236" s="2"/>
      <c r="VZG236" s="2"/>
      <c r="VZH236" s="2"/>
      <c r="VZI236" s="2"/>
      <c r="VZJ236" s="2"/>
      <c r="VZK236" s="2"/>
      <c r="VZL236" s="2"/>
      <c r="VZM236" s="2"/>
      <c r="VZN236" s="2"/>
      <c r="VZO236" s="2"/>
      <c r="VZP236" s="2"/>
      <c r="VZQ236" s="2"/>
      <c r="VZR236" s="2"/>
      <c r="VZS236" s="2"/>
      <c r="VZT236" s="2"/>
      <c r="VZU236" s="2"/>
      <c r="VZV236" s="2"/>
      <c r="VZW236" s="2"/>
      <c r="VZX236" s="2"/>
      <c r="VZY236" s="2"/>
      <c r="VZZ236" s="2"/>
      <c r="WAA236" s="2"/>
      <c r="WAB236" s="2"/>
      <c r="WAC236" s="2"/>
      <c r="WAD236" s="2"/>
      <c r="WAE236" s="2"/>
      <c r="WAF236" s="2"/>
      <c r="WAG236" s="2"/>
      <c r="WAH236" s="2"/>
      <c r="WAI236" s="2"/>
      <c r="WAJ236" s="2"/>
      <c r="WAK236" s="2"/>
      <c r="WAL236" s="2"/>
      <c r="WAM236" s="2"/>
      <c r="WAN236" s="2"/>
      <c r="WAO236" s="2"/>
      <c r="WAP236" s="2"/>
      <c r="WAQ236" s="2"/>
      <c r="WAR236" s="2"/>
      <c r="WAS236" s="2"/>
      <c r="WAT236" s="2"/>
      <c r="WAU236" s="2"/>
      <c r="WAV236" s="2"/>
      <c r="WAW236" s="2"/>
      <c r="WAX236" s="2"/>
      <c r="WAY236" s="2"/>
      <c r="WAZ236" s="2"/>
      <c r="WBA236" s="2"/>
      <c r="WBB236" s="2"/>
      <c r="WBC236" s="2"/>
      <c r="WBD236" s="2"/>
      <c r="WBE236" s="2"/>
      <c r="WBF236" s="2"/>
      <c r="WBG236" s="2"/>
      <c r="WBH236" s="2"/>
      <c r="WBI236" s="2"/>
      <c r="WBJ236" s="2"/>
      <c r="WBK236" s="2"/>
      <c r="WBL236" s="2"/>
      <c r="WBM236" s="2"/>
      <c r="WBN236" s="2"/>
      <c r="WBO236" s="2"/>
      <c r="WBP236" s="2"/>
      <c r="WBQ236" s="2"/>
      <c r="WBR236" s="2"/>
      <c r="WBS236" s="2"/>
      <c r="WBT236" s="2"/>
      <c r="WBU236" s="2"/>
      <c r="WBV236" s="2"/>
      <c r="WBW236" s="2"/>
      <c r="WBX236" s="2"/>
      <c r="WBY236" s="2"/>
      <c r="WBZ236" s="2"/>
      <c r="WCA236" s="2"/>
      <c r="WCB236" s="2"/>
      <c r="WCC236" s="2"/>
      <c r="WCD236" s="2"/>
      <c r="WCE236" s="2"/>
      <c r="WCF236" s="2"/>
      <c r="WCG236" s="2"/>
      <c r="WCH236" s="2"/>
      <c r="WCI236" s="2"/>
      <c r="WCJ236" s="2"/>
      <c r="WCK236" s="2"/>
      <c r="WCL236" s="2"/>
      <c r="WCM236" s="2"/>
      <c r="WCN236" s="2"/>
      <c r="WCO236" s="2"/>
      <c r="WCP236" s="2"/>
      <c r="WCQ236" s="2"/>
      <c r="WCR236" s="2"/>
      <c r="WCS236" s="2"/>
      <c r="WCT236" s="2"/>
      <c r="WCU236" s="2"/>
      <c r="WCV236" s="2"/>
      <c r="WCW236" s="2"/>
      <c r="WCX236" s="2"/>
      <c r="WCY236" s="2"/>
      <c r="WCZ236" s="2"/>
      <c r="WDA236" s="2"/>
      <c r="WDB236" s="2"/>
      <c r="WDC236" s="2"/>
      <c r="WDD236" s="2"/>
      <c r="WDE236" s="2"/>
      <c r="WDF236" s="2"/>
      <c r="WDG236" s="2"/>
      <c r="WDH236" s="2"/>
      <c r="WDI236" s="2"/>
      <c r="WDJ236" s="2"/>
      <c r="WDK236" s="2"/>
      <c r="WDL236" s="2"/>
      <c r="WDM236" s="2"/>
      <c r="WDN236" s="2"/>
      <c r="WDO236" s="2"/>
      <c r="WDP236" s="2"/>
      <c r="WDQ236" s="2"/>
      <c r="WDR236" s="2"/>
      <c r="WDS236" s="2"/>
      <c r="WDT236" s="2"/>
      <c r="WDU236" s="2"/>
      <c r="WDV236" s="2"/>
      <c r="WDW236" s="2"/>
      <c r="WDX236" s="2"/>
      <c r="WDY236" s="2"/>
      <c r="WDZ236" s="2"/>
      <c r="WEA236" s="2"/>
      <c r="WEB236" s="2"/>
      <c r="WEC236" s="2"/>
      <c r="WED236" s="2"/>
      <c r="WEE236" s="2"/>
      <c r="WEF236" s="2"/>
      <c r="WEG236" s="2"/>
      <c r="WEH236" s="2"/>
      <c r="WEI236" s="2"/>
      <c r="WEJ236" s="2"/>
      <c r="WEK236" s="2"/>
      <c r="WEL236" s="2"/>
      <c r="WEM236" s="2"/>
      <c r="WEN236" s="2"/>
      <c r="WEO236" s="2"/>
      <c r="WEP236" s="2"/>
      <c r="WEQ236" s="2"/>
      <c r="WER236" s="2"/>
      <c r="WES236" s="2"/>
      <c r="WET236" s="2"/>
      <c r="WEU236" s="2"/>
      <c r="WEV236" s="2"/>
      <c r="WEW236" s="2"/>
      <c r="WEX236" s="2"/>
      <c r="WEY236" s="2"/>
      <c r="WEZ236" s="2"/>
      <c r="WFA236" s="2"/>
      <c r="WFB236" s="2"/>
      <c r="WFC236" s="2"/>
      <c r="WFD236" s="2"/>
      <c r="WFE236" s="2"/>
      <c r="WFF236" s="2"/>
      <c r="WFG236" s="2"/>
      <c r="WFH236" s="2"/>
      <c r="WFI236" s="2"/>
      <c r="WFJ236" s="2"/>
      <c r="WFK236" s="2"/>
      <c r="WFL236" s="2"/>
      <c r="WFM236" s="2"/>
      <c r="WFN236" s="2"/>
      <c r="WFO236" s="2"/>
      <c r="WFP236" s="2"/>
      <c r="WFQ236" s="2"/>
      <c r="WFR236" s="2"/>
      <c r="WFS236" s="2"/>
      <c r="WFT236" s="2"/>
      <c r="WFU236" s="2"/>
      <c r="WFV236" s="2"/>
      <c r="WFW236" s="2"/>
      <c r="WFX236" s="2"/>
      <c r="WFY236" s="2"/>
      <c r="WFZ236" s="2"/>
      <c r="WGA236" s="2"/>
      <c r="WGB236" s="2"/>
      <c r="WGC236" s="2"/>
      <c r="WGD236" s="2"/>
      <c r="WGE236" s="2"/>
      <c r="WGF236" s="2"/>
      <c r="WGG236" s="2"/>
      <c r="WGH236" s="2"/>
      <c r="WGI236" s="2"/>
      <c r="WGJ236" s="2"/>
      <c r="WGK236" s="2"/>
      <c r="WGL236" s="2"/>
      <c r="WGM236" s="2"/>
      <c r="WGN236" s="2"/>
      <c r="WGO236" s="2"/>
      <c r="WGP236" s="2"/>
      <c r="WGQ236" s="2"/>
      <c r="WGR236" s="2"/>
      <c r="WGS236" s="2"/>
      <c r="WGT236" s="2"/>
      <c r="WGU236" s="2"/>
      <c r="WGV236" s="2"/>
      <c r="WGW236" s="2"/>
      <c r="WGX236" s="2"/>
      <c r="WGY236" s="2"/>
      <c r="WGZ236" s="2"/>
      <c r="WHA236" s="2"/>
      <c r="WHB236" s="2"/>
      <c r="WHC236" s="2"/>
      <c r="WHD236" s="2"/>
      <c r="WHE236" s="2"/>
      <c r="WHF236" s="2"/>
      <c r="WHG236" s="2"/>
      <c r="WHH236" s="2"/>
      <c r="WHI236" s="2"/>
      <c r="WHJ236" s="2"/>
      <c r="WHK236" s="2"/>
      <c r="WHL236" s="2"/>
      <c r="WHM236" s="2"/>
      <c r="WHN236" s="2"/>
      <c r="WHO236" s="2"/>
      <c r="WHP236" s="2"/>
      <c r="WHQ236" s="2"/>
      <c r="WHR236" s="2"/>
      <c r="WHS236" s="2"/>
      <c r="WHT236" s="2"/>
      <c r="WHU236" s="2"/>
      <c r="WHV236" s="2"/>
      <c r="WHW236" s="2"/>
      <c r="WHX236" s="2"/>
      <c r="WHY236" s="2"/>
      <c r="WHZ236" s="2"/>
      <c r="WIA236" s="2"/>
      <c r="WIB236" s="2"/>
      <c r="WIC236" s="2"/>
      <c r="WID236" s="2"/>
      <c r="WIE236" s="2"/>
      <c r="WIF236" s="2"/>
      <c r="WIG236" s="2"/>
      <c r="WIH236" s="2"/>
      <c r="WII236" s="2"/>
      <c r="WIJ236" s="2"/>
      <c r="WIK236" s="2"/>
      <c r="WIL236" s="2"/>
      <c r="WIM236" s="2"/>
      <c r="WIN236" s="2"/>
      <c r="WIO236" s="2"/>
      <c r="WIP236" s="2"/>
      <c r="WIQ236" s="2"/>
      <c r="WIR236" s="2"/>
      <c r="WIS236" s="2"/>
      <c r="WIT236" s="2"/>
      <c r="WIU236" s="2"/>
      <c r="WIV236" s="2"/>
      <c r="WIW236" s="2"/>
      <c r="WIX236" s="2"/>
      <c r="WIY236" s="2"/>
      <c r="WIZ236" s="2"/>
      <c r="WJA236" s="2"/>
      <c r="WJB236" s="2"/>
      <c r="WJC236" s="2"/>
      <c r="WJD236" s="2"/>
      <c r="WJE236" s="2"/>
      <c r="WJF236" s="2"/>
      <c r="WJG236" s="2"/>
      <c r="WJH236" s="2"/>
      <c r="WJI236" s="2"/>
      <c r="WJJ236" s="2"/>
      <c r="WJK236" s="2"/>
      <c r="WJL236" s="2"/>
      <c r="WJM236" s="2"/>
      <c r="WJN236" s="2"/>
      <c r="WJO236" s="2"/>
      <c r="WJP236" s="2"/>
      <c r="WJQ236" s="2"/>
      <c r="WJR236" s="2"/>
      <c r="WJS236" s="2"/>
      <c r="WJT236" s="2"/>
      <c r="WJU236" s="2"/>
      <c r="WJV236" s="2"/>
      <c r="WJW236" s="2"/>
      <c r="WJX236" s="2"/>
      <c r="WJY236" s="2"/>
      <c r="WJZ236" s="2"/>
      <c r="WKA236" s="2"/>
      <c r="WKB236" s="2"/>
      <c r="WKC236" s="2"/>
      <c r="WKD236" s="2"/>
      <c r="WKE236" s="2"/>
      <c r="WKF236" s="2"/>
      <c r="WKG236" s="2"/>
      <c r="WKH236" s="2"/>
      <c r="WKI236" s="2"/>
      <c r="WKJ236" s="2"/>
      <c r="WKK236" s="2"/>
      <c r="WKL236" s="2"/>
      <c r="WKM236" s="2"/>
      <c r="WKN236" s="2"/>
      <c r="WKO236" s="2"/>
      <c r="WKP236" s="2"/>
      <c r="WKQ236" s="2"/>
      <c r="WKR236" s="2"/>
      <c r="WKS236" s="2"/>
      <c r="WKT236" s="2"/>
      <c r="WKU236" s="2"/>
      <c r="WKV236" s="2"/>
      <c r="WKW236" s="2"/>
      <c r="WKX236" s="2"/>
      <c r="WKY236" s="2"/>
      <c r="WKZ236" s="2"/>
      <c r="WLA236" s="2"/>
      <c r="WLB236" s="2"/>
      <c r="WLC236" s="2"/>
      <c r="WLD236" s="2"/>
      <c r="WLE236" s="2"/>
      <c r="WLF236" s="2"/>
      <c r="WLG236" s="2"/>
      <c r="WLH236" s="2"/>
      <c r="WLI236" s="2"/>
      <c r="WLJ236" s="2"/>
      <c r="WLK236" s="2"/>
      <c r="WLL236" s="2"/>
      <c r="WLM236" s="2"/>
      <c r="WLN236" s="2"/>
      <c r="WLO236" s="2"/>
      <c r="WLP236" s="2"/>
      <c r="WLQ236" s="2"/>
      <c r="WLR236" s="2"/>
      <c r="WLS236" s="2"/>
      <c r="WLT236" s="2"/>
      <c r="WLU236" s="2"/>
      <c r="WLV236" s="2"/>
      <c r="WLW236" s="2"/>
      <c r="WLX236" s="2"/>
      <c r="WLY236" s="2"/>
      <c r="WLZ236" s="2"/>
      <c r="WMA236" s="2"/>
      <c r="WMB236" s="2"/>
      <c r="WMC236" s="2"/>
      <c r="WMD236" s="2"/>
      <c r="WME236" s="2"/>
      <c r="WMF236" s="2"/>
      <c r="WMG236" s="2"/>
      <c r="WMH236" s="2"/>
      <c r="WMI236" s="2"/>
      <c r="WMJ236" s="2"/>
      <c r="WMK236" s="2"/>
      <c r="WML236" s="2"/>
      <c r="WMM236" s="2"/>
      <c r="WMN236" s="2"/>
      <c r="WMO236" s="2"/>
      <c r="WMP236" s="2"/>
      <c r="WMQ236" s="2"/>
      <c r="WMR236" s="2"/>
      <c r="WMS236" s="2"/>
      <c r="WMT236" s="2"/>
      <c r="WMU236" s="2"/>
      <c r="WMV236" s="2"/>
      <c r="WMW236" s="2"/>
      <c r="WMX236" s="2"/>
      <c r="WMY236" s="2"/>
      <c r="WMZ236" s="2"/>
      <c r="WNA236" s="2"/>
      <c r="WNB236" s="2"/>
      <c r="WNC236" s="2"/>
      <c r="WND236" s="2"/>
      <c r="WNE236" s="2"/>
      <c r="WNF236" s="2"/>
      <c r="WNG236" s="2"/>
      <c r="WNH236" s="2"/>
      <c r="WNI236" s="2"/>
      <c r="WNJ236" s="2"/>
      <c r="WNK236" s="2"/>
      <c r="WNL236" s="2"/>
      <c r="WNM236" s="2"/>
      <c r="WNN236" s="2"/>
      <c r="WNO236" s="2"/>
      <c r="WNP236" s="2"/>
      <c r="WNQ236" s="2"/>
      <c r="WNR236" s="2"/>
      <c r="WNS236" s="2"/>
      <c r="WNT236" s="2"/>
      <c r="WNU236" s="2"/>
      <c r="WNV236" s="2"/>
      <c r="WNW236" s="2"/>
      <c r="WNX236" s="2"/>
      <c r="WNY236" s="2"/>
      <c r="WNZ236" s="2"/>
      <c r="WOA236" s="2"/>
      <c r="WOB236" s="2"/>
      <c r="WOC236" s="2"/>
      <c r="WOD236" s="2"/>
      <c r="WOE236" s="2"/>
      <c r="WOF236" s="2"/>
      <c r="WOG236" s="2"/>
      <c r="WOH236" s="2"/>
      <c r="WOI236" s="2"/>
      <c r="WOJ236" s="2"/>
      <c r="WOK236" s="2"/>
      <c r="WOL236" s="2"/>
      <c r="WOM236" s="2"/>
      <c r="WON236" s="2"/>
      <c r="WOO236" s="2"/>
      <c r="WOP236" s="2"/>
      <c r="WOQ236" s="2"/>
      <c r="WOR236" s="2"/>
      <c r="WOS236" s="2"/>
      <c r="WOT236" s="2"/>
      <c r="WOU236" s="2"/>
      <c r="WOV236" s="2"/>
      <c r="WOW236" s="2"/>
      <c r="WOX236" s="2"/>
      <c r="WOY236" s="2"/>
      <c r="WOZ236" s="2"/>
      <c r="WPA236" s="2"/>
      <c r="WPB236" s="2"/>
      <c r="WPC236" s="2"/>
      <c r="WPD236" s="2"/>
      <c r="WPE236" s="2"/>
      <c r="WPF236" s="2"/>
      <c r="WPG236" s="2"/>
      <c r="WPH236" s="2"/>
      <c r="WPI236" s="2"/>
      <c r="WPJ236" s="2"/>
      <c r="WPK236" s="2"/>
      <c r="WPL236" s="2"/>
      <c r="WPM236" s="2"/>
      <c r="WPN236" s="2"/>
      <c r="WPO236" s="2"/>
      <c r="WPP236" s="2"/>
      <c r="WPQ236" s="2"/>
      <c r="WPR236" s="2"/>
      <c r="WPS236" s="2"/>
      <c r="WPT236" s="2"/>
      <c r="WPU236" s="2"/>
      <c r="WPV236" s="2"/>
      <c r="WPW236" s="2"/>
      <c r="WPX236" s="2"/>
      <c r="WPY236" s="2"/>
      <c r="WPZ236" s="2"/>
      <c r="WQA236" s="2"/>
      <c r="WQB236" s="2"/>
      <c r="WQC236" s="2"/>
      <c r="WQD236" s="2"/>
      <c r="WQE236" s="2"/>
      <c r="WQF236" s="2"/>
      <c r="WQG236" s="2"/>
      <c r="WQH236" s="2"/>
      <c r="WQI236" s="2"/>
      <c r="WQJ236" s="2"/>
      <c r="WQK236" s="2"/>
      <c r="WQL236" s="2"/>
      <c r="WQM236" s="2"/>
      <c r="WQN236" s="2"/>
      <c r="WQO236" s="2"/>
      <c r="WQP236" s="2"/>
      <c r="WQQ236" s="2"/>
      <c r="WQR236" s="2"/>
      <c r="WQS236" s="2"/>
      <c r="WQT236" s="2"/>
      <c r="WQU236" s="2"/>
      <c r="WQV236" s="2"/>
      <c r="WQW236" s="2"/>
      <c r="WQX236" s="2"/>
      <c r="WQY236" s="2"/>
      <c r="WQZ236" s="2"/>
      <c r="WRA236" s="2"/>
      <c r="WRB236" s="2"/>
      <c r="WRC236" s="2"/>
      <c r="WRD236" s="2"/>
      <c r="WRE236" s="2"/>
      <c r="WRF236" s="2"/>
      <c r="WRG236" s="2"/>
      <c r="WRH236" s="2"/>
      <c r="WRI236" s="2"/>
      <c r="WRJ236" s="2"/>
      <c r="WRK236" s="2"/>
      <c r="WRL236" s="2"/>
      <c r="WRM236" s="2"/>
      <c r="WRN236" s="2"/>
      <c r="WRO236" s="2"/>
      <c r="WRP236" s="2"/>
      <c r="WRQ236" s="2"/>
      <c r="WRR236" s="2"/>
      <c r="WRS236" s="2"/>
      <c r="WRT236" s="2"/>
      <c r="WRU236" s="2"/>
      <c r="WRV236" s="2"/>
      <c r="WRW236" s="2"/>
      <c r="WRX236" s="2"/>
      <c r="WRY236" s="2"/>
      <c r="WRZ236" s="2"/>
      <c r="WSA236" s="2"/>
      <c r="WSB236" s="2"/>
      <c r="WSC236" s="2"/>
      <c r="WSD236" s="2"/>
      <c r="WSE236" s="2"/>
      <c r="WSF236" s="2"/>
      <c r="WSG236" s="2"/>
      <c r="WSH236" s="2"/>
      <c r="WSI236" s="2"/>
      <c r="WSJ236" s="2"/>
      <c r="WSK236" s="2"/>
      <c r="WSL236" s="2"/>
      <c r="WSM236" s="2"/>
      <c r="WSN236" s="2"/>
      <c r="WSO236" s="2"/>
      <c r="WSP236" s="2"/>
      <c r="WSQ236" s="2"/>
      <c r="WSR236" s="2"/>
      <c r="WSS236" s="2"/>
      <c r="WST236" s="2"/>
      <c r="WSU236" s="2"/>
      <c r="WSV236" s="2"/>
      <c r="WSW236" s="2"/>
      <c r="WSX236" s="2"/>
      <c r="WSY236" s="2"/>
      <c r="WSZ236" s="2"/>
      <c r="WTA236" s="2"/>
      <c r="WTB236" s="2"/>
      <c r="WTC236" s="2"/>
      <c r="WTD236" s="2"/>
      <c r="WTE236" s="2"/>
      <c r="WTF236" s="2"/>
      <c r="WTG236" s="2"/>
      <c r="WTH236" s="2"/>
      <c r="WTI236" s="2"/>
      <c r="WTJ236" s="2"/>
      <c r="WTK236" s="2"/>
      <c r="WTL236" s="2"/>
      <c r="WTM236" s="2"/>
      <c r="WTN236" s="2"/>
      <c r="WTO236" s="2"/>
      <c r="WTP236" s="2"/>
      <c r="WTQ236" s="2"/>
      <c r="WTR236" s="2"/>
      <c r="WTS236" s="2"/>
      <c r="WTT236" s="2"/>
      <c r="WTU236" s="2"/>
      <c r="WTV236" s="2"/>
      <c r="WTW236" s="2"/>
      <c r="WTX236" s="2"/>
      <c r="WTY236" s="2"/>
      <c r="WTZ236" s="2"/>
      <c r="WUA236" s="2"/>
      <c r="WUB236" s="2"/>
      <c r="WUC236" s="2"/>
      <c r="WUD236" s="2"/>
      <c r="WUE236" s="2"/>
      <c r="WUF236" s="2"/>
      <c r="WUG236" s="2"/>
      <c r="WUH236" s="2"/>
      <c r="WUI236" s="2"/>
      <c r="WUJ236" s="2"/>
      <c r="WUK236" s="2"/>
      <c r="WUL236" s="2"/>
      <c r="WUM236" s="2"/>
      <c r="WUN236" s="2"/>
      <c r="WUO236" s="2"/>
      <c r="WUP236" s="2"/>
    </row>
    <row r="237" spans="1:16110" s="2" customFormat="1" ht="25.5" x14ac:dyDescent="0.2">
      <c r="A237" s="588" t="s">
        <v>525</v>
      </c>
      <c r="B237" s="497" t="s">
        <v>526</v>
      </c>
      <c r="C237" s="589" t="s">
        <v>199</v>
      </c>
      <c r="D237" s="543">
        <v>99</v>
      </c>
      <c r="E237" s="590">
        <v>99</v>
      </c>
      <c r="F237" s="590">
        <v>99</v>
      </c>
      <c r="G237" s="590">
        <v>99</v>
      </c>
      <c r="H237" s="591">
        <v>99</v>
      </c>
      <c r="I237" s="592">
        <f t="shared" si="318"/>
        <v>1</v>
      </c>
      <c r="J237" s="593">
        <f t="shared" si="319"/>
        <v>1</v>
      </c>
      <c r="K237" s="543" t="s">
        <v>67</v>
      </c>
      <c r="L237" s="590" t="s">
        <v>67</v>
      </c>
      <c r="M237" s="590" t="s">
        <v>67</v>
      </c>
      <c r="N237" s="590" t="s">
        <v>67</v>
      </c>
      <c r="O237" s="591" t="s">
        <v>67</v>
      </c>
      <c r="P237" s="592" t="s">
        <v>67</v>
      </c>
      <c r="Q237" s="593" t="s">
        <v>67</v>
      </c>
      <c r="R237" s="543" t="s">
        <v>67</v>
      </c>
      <c r="S237" s="590" t="s">
        <v>67</v>
      </c>
      <c r="T237" s="590" t="s">
        <v>67</v>
      </c>
      <c r="U237" s="590" t="s">
        <v>67</v>
      </c>
      <c r="V237" s="591" t="s">
        <v>67</v>
      </c>
      <c r="W237" s="592" t="s">
        <v>67</v>
      </c>
      <c r="X237" s="593" t="s">
        <v>67</v>
      </c>
      <c r="Y237" s="543" t="s">
        <v>67</v>
      </c>
      <c r="Z237" s="590" t="s">
        <v>67</v>
      </c>
      <c r="AA237" s="590" t="s">
        <v>67</v>
      </c>
      <c r="AB237" s="590" t="s">
        <v>67</v>
      </c>
      <c r="AC237" s="591" t="s">
        <v>67</v>
      </c>
      <c r="AD237" s="592" t="s">
        <v>67</v>
      </c>
      <c r="AE237" s="593" t="s">
        <v>67</v>
      </c>
      <c r="AF237" s="566" t="s">
        <v>67</v>
      </c>
      <c r="AG237" s="567" t="s">
        <v>67</v>
      </c>
      <c r="AH237" s="567" t="s">
        <v>67</v>
      </c>
      <c r="AI237" s="567" t="s">
        <v>67</v>
      </c>
      <c r="AJ237" s="568" t="s">
        <v>67</v>
      </c>
      <c r="AK237" s="569" t="s">
        <v>67</v>
      </c>
      <c r="AL237" s="570" t="s">
        <v>67</v>
      </c>
      <c r="AM237" s="566" t="s">
        <v>67</v>
      </c>
      <c r="AN237" s="567" t="s">
        <v>67</v>
      </c>
      <c r="AO237" s="567" t="s">
        <v>67</v>
      </c>
      <c r="AP237" s="567" t="s">
        <v>67</v>
      </c>
      <c r="AQ237" s="568" t="s">
        <v>67</v>
      </c>
      <c r="AR237" s="569" t="s">
        <v>67</v>
      </c>
      <c r="AS237" s="570" t="s">
        <v>67</v>
      </c>
      <c r="AT237" s="566" t="s">
        <v>67</v>
      </c>
      <c r="AU237" s="567" t="s">
        <v>67</v>
      </c>
      <c r="AV237" s="567" t="s">
        <v>67</v>
      </c>
      <c r="AW237" s="567" t="s">
        <v>67</v>
      </c>
      <c r="AX237" s="568" t="s">
        <v>67</v>
      </c>
      <c r="AY237" s="569" t="s">
        <v>67</v>
      </c>
      <c r="AZ237" s="570" t="s">
        <v>67</v>
      </c>
      <c r="BA237" s="566" t="s">
        <v>67</v>
      </c>
      <c r="BB237" s="567" t="s">
        <v>67</v>
      </c>
      <c r="BC237" s="567" t="s">
        <v>67</v>
      </c>
      <c r="BD237" s="567" t="s">
        <v>67</v>
      </c>
      <c r="BE237" s="568" t="s">
        <v>67</v>
      </c>
      <c r="BF237" s="569" t="s">
        <v>67</v>
      </c>
      <c r="BG237" s="570" t="s">
        <v>67</v>
      </c>
      <c r="BH237" s="566" t="s">
        <v>67</v>
      </c>
      <c r="BI237" s="567" t="s">
        <v>67</v>
      </c>
      <c r="BJ237" s="567" t="s">
        <v>67</v>
      </c>
      <c r="BK237" s="567" t="s">
        <v>67</v>
      </c>
      <c r="BL237" s="568" t="s">
        <v>67</v>
      </c>
      <c r="BM237" s="569" t="s">
        <v>67</v>
      </c>
      <c r="BN237" s="570" t="s">
        <v>67</v>
      </c>
      <c r="BO237" s="566" t="s">
        <v>67</v>
      </c>
      <c r="BP237" s="567" t="s">
        <v>67</v>
      </c>
      <c r="BQ237" s="567" t="s">
        <v>67</v>
      </c>
      <c r="BR237" s="567" t="s">
        <v>67</v>
      </c>
      <c r="BS237" s="568" t="s">
        <v>67</v>
      </c>
      <c r="BT237" s="569" t="s">
        <v>67</v>
      </c>
      <c r="BU237" s="570" t="s">
        <v>67</v>
      </c>
      <c r="BV237" s="566" t="s">
        <v>67</v>
      </c>
      <c r="BW237" s="567" t="s">
        <v>67</v>
      </c>
      <c r="BX237" s="567" t="s">
        <v>67</v>
      </c>
      <c r="BY237" s="567" t="s">
        <v>67</v>
      </c>
      <c r="BZ237" s="568" t="s">
        <v>67</v>
      </c>
      <c r="CA237" s="569" t="s">
        <v>67</v>
      </c>
      <c r="CB237" s="570" t="s">
        <v>67</v>
      </c>
      <c r="CC237" s="566" t="s">
        <v>67</v>
      </c>
      <c r="CD237" s="567" t="s">
        <v>67</v>
      </c>
      <c r="CE237" s="567" t="s">
        <v>67</v>
      </c>
      <c r="CF237" s="567" t="s">
        <v>67</v>
      </c>
      <c r="CG237" s="568" t="s">
        <v>67</v>
      </c>
      <c r="CH237" s="569" t="s">
        <v>67</v>
      </c>
      <c r="CI237" s="570" t="s">
        <v>67</v>
      </c>
      <c r="CJ237" s="566" t="s">
        <v>67</v>
      </c>
      <c r="CK237" s="567" t="s">
        <v>67</v>
      </c>
      <c r="CL237" s="567" t="s">
        <v>67</v>
      </c>
      <c r="CM237" s="567" t="s">
        <v>67</v>
      </c>
      <c r="CN237" s="568" t="s">
        <v>67</v>
      </c>
      <c r="CO237" s="569" t="s">
        <v>67</v>
      </c>
      <c r="CP237" s="677" t="s">
        <v>67</v>
      </c>
      <c r="CQ237" s="569" t="s">
        <v>67</v>
      </c>
      <c r="CR237" s="570" t="s">
        <v>67</v>
      </c>
      <c r="CS237" s="566" t="s">
        <v>67</v>
      </c>
      <c r="CT237" s="567" t="s">
        <v>67</v>
      </c>
      <c r="CU237" s="567" t="s">
        <v>67</v>
      </c>
      <c r="CV237" s="567" t="s">
        <v>67</v>
      </c>
      <c r="CW237" s="568" t="s">
        <v>67</v>
      </c>
      <c r="CX237" s="569" t="s">
        <v>67</v>
      </c>
      <c r="CY237" s="677" t="s">
        <v>67</v>
      </c>
      <c r="CZ237" s="569" t="s">
        <v>67</v>
      </c>
      <c r="DA237" s="570" t="s">
        <v>67</v>
      </c>
      <c r="DB237" s="566" t="s">
        <v>67</v>
      </c>
      <c r="DC237" s="567" t="s">
        <v>67</v>
      </c>
      <c r="DD237" s="567" t="s">
        <v>67</v>
      </c>
      <c r="DE237" s="567" t="s">
        <v>67</v>
      </c>
      <c r="DF237" s="568" t="s">
        <v>67</v>
      </c>
      <c r="DG237" s="569" t="s">
        <v>67</v>
      </c>
      <c r="DH237" s="677" t="s">
        <v>67</v>
      </c>
      <c r="DI237" s="569" t="s">
        <v>67</v>
      </c>
      <c r="DJ237" s="570" t="s">
        <v>67</v>
      </c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  <c r="NJ237" s="8"/>
      <c r="NK237" s="8"/>
      <c r="NL237" s="8"/>
      <c r="NM237" s="8"/>
      <c r="NN237" s="8"/>
      <c r="NO237" s="8"/>
      <c r="NP237" s="8"/>
      <c r="NQ237" s="8"/>
      <c r="NR237" s="8"/>
      <c r="NS237" s="8"/>
      <c r="NT237" s="8"/>
      <c r="NU237" s="8"/>
      <c r="NV237" s="8"/>
      <c r="NW237" s="8"/>
      <c r="NX237" s="8"/>
      <c r="NY237" s="8"/>
      <c r="NZ237" s="8"/>
      <c r="OA237" s="8"/>
      <c r="OB237" s="8"/>
      <c r="OC237" s="8"/>
      <c r="OD237" s="8"/>
      <c r="OE237" s="8"/>
      <c r="OF237" s="8"/>
      <c r="OG237" s="8"/>
      <c r="OH237" s="8"/>
      <c r="OI237" s="8"/>
      <c r="OJ237" s="8"/>
      <c r="OK237" s="8"/>
      <c r="OL237" s="8"/>
      <c r="OM237" s="8"/>
      <c r="ON237" s="8"/>
      <c r="OO237" s="8"/>
      <c r="OP237" s="8"/>
      <c r="OQ237" s="8"/>
      <c r="OR237" s="8"/>
      <c r="OS237" s="8"/>
      <c r="OT237" s="8"/>
      <c r="OU237" s="8"/>
      <c r="OV237" s="8"/>
      <c r="OW237" s="8"/>
      <c r="OX237" s="8"/>
      <c r="OY237" s="8"/>
      <c r="OZ237" s="8"/>
      <c r="PA237" s="8"/>
      <c r="PB237" s="8"/>
      <c r="PC237" s="8"/>
      <c r="PD237" s="8"/>
      <c r="PE237" s="8"/>
      <c r="PF237" s="8"/>
      <c r="PG237" s="8"/>
      <c r="PH237" s="8"/>
      <c r="PI237" s="8"/>
      <c r="PJ237" s="8"/>
      <c r="PK237" s="8"/>
      <c r="PL237" s="8"/>
      <c r="PM237" s="8"/>
      <c r="PN237" s="8"/>
      <c r="PO237" s="8"/>
      <c r="PP237" s="8"/>
      <c r="PQ237" s="8"/>
      <c r="PR237" s="8"/>
      <c r="PS237" s="8"/>
      <c r="PT237" s="8"/>
      <c r="PU237" s="8"/>
      <c r="PV237" s="8"/>
      <c r="PW237" s="8"/>
      <c r="PX237" s="8"/>
      <c r="PY237" s="8"/>
      <c r="PZ237" s="8"/>
      <c r="QA237" s="8"/>
      <c r="QB237" s="8"/>
      <c r="QC237" s="8"/>
      <c r="QD237" s="8"/>
      <c r="QE237" s="8"/>
      <c r="QF237" s="8"/>
      <c r="QG237" s="8"/>
      <c r="QH237" s="8"/>
      <c r="QI237" s="8"/>
      <c r="QJ237" s="8"/>
      <c r="QK237" s="8"/>
      <c r="QL237" s="8"/>
      <c r="QM237" s="8"/>
      <c r="QN237" s="8"/>
      <c r="QO237" s="8"/>
      <c r="QP237" s="8"/>
      <c r="QQ237" s="8"/>
      <c r="QR237" s="8"/>
      <c r="QS237" s="8"/>
      <c r="QT237" s="8"/>
      <c r="QU237" s="8"/>
      <c r="QV237" s="8"/>
      <c r="QW237" s="8"/>
      <c r="QX237" s="8"/>
      <c r="QY237" s="8"/>
      <c r="QZ237" s="8"/>
      <c r="RA237" s="8"/>
      <c r="RB237" s="8"/>
      <c r="RC237" s="8"/>
      <c r="RD237" s="8"/>
      <c r="RE237" s="8"/>
      <c r="RF237" s="8"/>
      <c r="RG237" s="8"/>
      <c r="RH237" s="8"/>
      <c r="RI237" s="8"/>
      <c r="RJ237" s="8"/>
      <c r="RK237" s="8"/>
      <c r="RL237" s="8"/>
      <c r="RM237" s="8"/>
      <c r="RN237" s="8"/>
      <c r="RO237" s="8"/>
      <c r="RP237" s="8"/>
      <c r="RQ237" s="8"/>
      <c r="RR237" s="8"/>
      <c r="RS237" s="8"/>
      <c r="RT237" s="8"/>
      <c r="RU237" s="8"/>
      <c r="RV237" s="8"/>
      <c r="RW237" s="8"/>
      <c r="RX237" s="8"/>
      <c r="RY237" s="8"/>
      <c r="RZ237" s="8"/>
      <c r="SA237" s="8"/>
      <c r="SB237" s="8"/>
      <c r="SC237" s="8"/>
      <c r="SD237" s="8"/>
      <c r="SE237" s="8"/>
      <c r="SF237" s="8"/>
      <c r="SG237" s="8"/>
      <c r="SH237" s="8"/>
      <c r="SI237" s="8"/>
      <c r="SJ237" s="8"/>
      <c r="SK237" s="8"/>
      <c r="SL237" s="8"/>
      <c r="SM237" s="8"/>
      <c r="SN237" s="8"/>
      <c r="SO237" s="8"/>
      <c r="SP237" s="8"/>
      <c r="SQ237" s="8"/>
      <c r="SR237" s="8"/>
      <c r="SS237" s="8"/>
      <c r="ST237" s="8"/>
      <c r="SU237" s="8"/>
      <c r="SV237" s="8"/>
      <c r="SW237" s="8"/>
      <c r="SX237" s="8"/>
      <c r="SY237" s="8"/>
      <c r="SZ237" s="8"/>
      <c r="TA237" s="8"/>
      <c r="TB237" s="8"/>
      <c r="TC237" s="8"/>
      <c r="TD237" s="8"/>
      <c r="TE237" s="8"/>
      <c r="TF237" s="8"/>
      <c r="TG237" s="8"/>
      <c r="TH237" s="8"/>
      <c r="TI237" s="8"/>
      <c r="TJ237" s="8"/>
      <c r="TK237" s="8"/>
      <c r="TL237" s="8"/>
      <c r="TM237" s="8"/>
      <c r="TN237" s="8"/>
      <c r="TO237" s="8"/>
      <c r="TP237" s="8"/>
      <c r="TQ237" s="8"/>
      <c r="TR237" s="8"/>
      <c r="TS237" s="8"/>
      <c r="TT237" s="8"/>
      <c r="TU237" s="8"/>
      <c r="TV237" s="8"/>
      <c r="TW237" s="8"/>
      <c r="TX237" s="8"/>
      <c r="TY237" s="8"/>
      <c r="TZ237" s="8"/>
      <c r="UA237" s="8"/>
      <c r="UB237" s="8"/>
      <c r="UC237" s="8"/>
      <c r="UD237" s="8"/>
      <c r="UE237" s="8"/>
      <c r="UF237" s="8"/>
      <c r="UG237" s="8"/>
      <c r="UH237" s="8"/>
      <c r="UI237" s="8"/>
      <c r="UJ237" s="8"/>
      <c r="UK237" s="8"/>
      <c r="UL237" s="8"/>
      <c r="UM237" s="8"/>
      <c r="UN237" s="8"/>
      <c r="UO237" s="8"/>
      <c r="UP237" s="8"/>
      <c r="UQ237" s="8"/>
      <c r="UR237" s="8"/>
      <c r="US237" s="8"/>
      <c r="UT237" s="8"/>
      <c r="UU237" s="8"/>
      <c r="UV237" s="8"/>
      <c r="UW237" s="8"/>
      <c r="UX237" s="8"/>
      <c r="UY237" s="8"/>
      <c r="UZ237" s="8"/>
      <c r="VA237" s="8"/>
      <c r="VB237" s="8"/>
      <c r="VC237" s="8"/>
      <c r="VD237" s="8"/>
      <c r="VE237" s="8"/>
      <c r="VF237" s="8"/>
      <c r="VG237" s="8"/>
      <c r="VH237" s="8"/>
      <c r="VI237" s="8"/>
      <c r="VJ237" s="8"/>
      <c r="VK237" s="8"/>
      <c r="VL237" s="8"/>
      <c r="VM237" s="8"/>
      <c r="VN237" s="8"/>
      <c r="VO237" s="8"/>
      <c r="VP237" s="8"/>
      <c r="VQ237" s="8"/>
      <c r="VR237" s="8"/>
      <c r="VS237" s="8"/>
      <c r="VT237" s="8"/>
      <c r="VU237" s="8"/>
      <c r="VV237" s="8"/>
      <c r="VW237" s="8"/>
      <c r="VX237" s="8"/>
      <c r="VY237" s="8"/>
      <c r="VZ237" s="8"/>
      <c r="WA237" s="8"/>
      <c r="WB237" s="8"/>
      <c r="WC237" s="8"/>
      <c r="WD237" s="8"/>
      <c r="WE237" s="8"/>
      <c r="WF237" s="8"/>
      <c r="WG237" s="8"/>
      <c r="WH237" s="8"/>
      <c r="WI237" s="8"/>
      <c r="WJ237" s="8"/>
      <c r="WK237" s="8"/>
      <c r="WL237" s="8"/>
      <c r="WM237" s="8"/>
      <c r="WN237" s="8"/>
      <c r="WO237" s="8"/>
      <c r="WP237" s="8"/>
      <c r="WQ237" s="8"/>
      <c r="WR237" s="8"/>
      <c r="WS237" s="8"/>
      <c r="WT237" s="8"/>
      <c r="WU237" s="8"/>
      <c r="WV237" s="8"/>
      <c r="WW237" s="8"/>
      <c r="WX237" s="8"/>
      <c r="WY237" s="8"/>
      <c r="WZ237" s="8"/>
      <c r="XA237" s="8"/>
      <c r="XB237" s="8"/>
      <c r="XC237" s="8"/>
      <c r="XD237" s="8"/>
      <c r="XE237" s="8"/>
      <c r="XF237" s="8"/>
      <c r="XG237" s="8"/>
      <c r="XH237" s="8"/>
      <c r="XI237" s="8"/>
      <c r="XJ237" s="8"/>
      <c r="XK237" s="8"/>
      <c r="XL237" s="8"/>
      <c r="XM237" s="8"/>
      <c r="XN237" s="8"/>
      <c r="XO237" s="8"/>
      <c r="XP237" s="8"/>
      <c r="XQ237" s="8"/>
      <c r="XR237" s="8"/>
      <c r="XS237" s="8"/>
      <c r="XT237" s="8"/>
      <c r="XU237" s="8"/>
      <c r="XV237" s="8"/>
      <c r="XW237" s="8"/>
      <c r="XX237" s="8"/>
      <c r="XY237" s="8"/>
      <c r="XZ237" s="8"/>
      <c r="YA237" s="8"/>
      <c r="YB237" s="8"/>
      <c r="YC237" s="8"/>
      <c r="YD237" s="8"/>
      <c r="YE237" s="8"/>
      <c r="YF237" s="8"/>
      <c r="YG237" s="8"/>
      <c r="YH237" s="8"/>
      <c r="YI237" s="8"/>
      <c r="YJ237" s="8"/>
      <c r="YK237" s="8"/>
      <c r="YL237" s="8"/>
      <c r="YM237" s="8"/>
      <c r="YN237" s="8"/>
      <c r="YO237" s="8"/>
      <c r="YP237" s="8"/>
      <c r="YQ237" s="8"/>
      <c r="YR237" s="8"/>
      <c r="YS237" s="8"/>
      <c r="YT237" s="8"/>
      <c r="YU237" s="8"/>
      <c r="YV237" s="8"/>
      <c r="YW237" s="8"/>
      <c r="YX237" s="8"/>
      <c r="YY237" s="8"/>
      <c r="YZ237" s="8"/>
      <c r="ZA237" s="8"/>
      <c r="ZB237" s="8"/>
      <c r="ZC237" s="8"/>
      <c r="ZD237" s="8"/>
      <c r="ZE237" s="8"/>
      <c r="ZF237" s="8"/>
      <c r="ZG237" s="8"/>
      <c r="ZH237" s="8"/>
      <c r="ZI237" s="8"/>
      <c r="ZJ237" s="8"/>
      <c r="ZK237" s="8"/>
      <c r="ZL237" s="8"/>
      <c r="ZM237" s="8"/>
      <c r="ZN237" s="8"/>
      <c r="ZO237" s="8"/>
      <c r="ZP237" s="8"/>
      <c r="ZQ237" s="8"/>
      <c r="ZR237" s="8"/>
      <c r="ZS237" s="8"/>
      <c r="ZT237" s="8"/>
      <c r="ZU237" s="8"/>
      <c r="ZV237" s="8"/>
      <c r="ZW237" s="8"/>
      <c r="ZX237" s="8"/>
      <c r="ZY237" s="8"/>
      <c r="ZZ237" s="8"/>
      <c r="AAA237" s="8"/>
      <c r="AAB237" s="8"/>
      <c r="AAC237" s="8"/>
      <c r="AAD237" s="8"/>
      <c r="AAE237" s="8"/>
      <c r="AAF237" s="8"/>
      <c r="AAG237" s="8"/>
      <c r="AAH237" s="8"/>
      <c r="AAI237" s="8"/>
      <c r="AAJ237" s="8"/>
      <c r="AAK237" s="8"/>
      <c r="AAL237" s="8"/>
      <c r="AAM237" s="8"/>
      <c r="AAN237" s="8"/>
      <c r="AAO237" s="8"/>
      <c r="AAP237" s="8"/>
      <c r="AAQ237" s="8"/>
      <c r="AAR237" s="8"/>
      <c r="AAS237" s="8"/>
      <c r="AAT237" s="8"/>
      <c r="AAU237" s="8"/>
      <c r="AAV237" s="8"/>
      <c r="AAW237" s="8"/>
      <c r="AAX237" s="8"/>
      <c r="AAY237" s="8"/>
      <c r="AAZ237" s="8"/>
      <c r="ABA237" s="8"/>
      <c r="ABB237" s="8"/>
      <c r="ABC237" s="8"/>
      <c r="ABD237" s="8"/>
      <c r="ABE237" s="8"/>
      <c r="ABF237" s="8"/>
      <c r="ABG237" s="8"/>
      <c r="ABH237" s="8"/>
      <c r="ABI237" s="8"/>
      <c r="ABJ237" s="8"/>
      <c r="ABK237" s="8"/>
      <c r="ABL237" s="8"/>
      <c r="ABM237" s="8"/>
      <c r="ABN237" s="8"/>
      <c r="ABO237" s="8"/>
      <c r="ABP237" s="8"/>
      <c r="ABQ237" s="8"/>
      <c r="ABR237" s="8"/>
      <c r="ABS237" s="8"/>
      <c r="ABT237" s="8"/>
      <c r="ABU237" s="8"/>
      <c r="ABV237" s="8"/>
      <c r="ABW237" s="8"/>
      <c r="ABX237" s="8"/>
      <c r="ABY237" s="8"/>
      <c r="ABZ237" s="8"/>
      <c r="ACA237" s="8"/>
      <c r="ACB237" s="8"/>
      <c r="ACC237" s="8"/>
      <c r="ACD237" s="8"/>
      <c r="ACE237" s="8"/>
      <c r="ACF237" s="8"/>
      <c r="ACG237" s="8"/>
      <c r="ACH237" s="8"/>
      <c r="ACI237" s="8"/>
      <c r="ACJ237" s="8"/>
      <c r="ACK237" s="8"/>
      <c r="ACL237" s="8"/>
      <c r="ACM237" s="8"/>
      <c r="ACN237" s="8"/>
      <c r="ACO237" s="8"/>
      <c r="ACP237" s="8"/>
      <c r="ACQ237" s="8"/>
      <c r="ACR237" s="8"/>
      <c r="ACS237" s="8"/>
      <c r="ACT237" s="8"/>
      <c r="ACU237" s="8"/>
      <c r="ACV237" s="8"/>
      <c r="ACW237" s="8"/>
      <c r="ACX237" s="8"/>
      <c r="ACY237" s="8"/>
      <c r="ACZ237" s="8"/>
      <c r="ADA237" s="8"/>
      <c r="ADB237" s="8"/>
      <c r="ADC237" s="8"/>
      <c r="ADD237" s="8"/>
      <c r="ADE237" s="8"/>
      <c r="ADF237" s="8"/>
      <c r="ADG237" s="8"/>
      <c r="ADH237" s="8"/>
      <c r="ADI237" s="8"/>
      <c r="ADJ237" s="8"/>
      <c r="ADK237" s="8"/>
      <c r="ADL237" s="8"/>
      <c r="ADM237" s="8"/>
      <c r="ADN237" s="8"/>
      <c r="ADO237" s="8"/>
      <c r="ADP237" s="8"/>
      <c r="ADQ237" s="8"/>
      <c r="ADR237" s="8"/>
      <c r="ADS237" s="8"/>
      <c r="ADT237" s="8"/>
      <c r="ADU237" s="8"/>
      <c r="ADV237" s="8"/>
      <c r="ADW237" s="8"/>
      <c r="ADX237" s="8"/>
      <c r="ADY237" s="8"/>
      <c r="ADZ237" s="8"/>
      <c r="AEA237" s="8"/>
      <c r="AEB237" s="8"/>
      <c r="AEC237" s="8"/>
      <c r="AED237" s="8"/>
      <c r="AEE237" s="8"/>
      <c r="AEF237" s="8"/>
      <c r="AEG237" s="8"/>
      <c r="AEH237" s="8"/>
      <c r="AEI237" s="8"/>
      <c r="AEJ237" s="8"/>
      <c r="AEK237" s="8"/>
      <c r="AEL237" s="8"/>
      <c r="AEM237" s="8"/>
      <c r="AEN237" s="8"/>
      <c r="AEO237" s="8"/>
      <c r="AEP237" s="8"/>
      <c r="AEQ237" s="8"/>
      <c r="AER237" s="8"/>
      <c r="AES237" s="8"/>
      <c r="AET237" s="8"/>
      <c r="AEU237" s="8"/>
      <c r="AEV237" s="8"/>
      <c r="AEW237" s="8"/>
      <c r="AEX237" s="8"/>
      <c r="AEY237" s="8"/>
      <c r="AEZ237" s="8"/>
      <c r="AFA237" s="8"/>
      <c r="AFB237" s="8"/>
      <c r="AFC237" s="8"/>
      <c r="AFD237" s="8"/>
      <c r="AFE237" s="8"/>
      <c r="AFF237" s="8"/>
      <c r="AFG237" s="8"/>
      <c r="AFH237" s="8"/>
      <c r="AFI237" s="8"/>
      <c r="AFJ237" s="8"/>
      <c r="AFK237" s="8"/>
      <c r="AFL237" s="8"/>
      <c r="AFM237" s="8"/>
      <c r="AFN237" s="8"/>
      <c r="AFO237" s="8"/>
      <c r="AFP237" s="8"/>
      <c r="AFQ237" s="8"/>
      <c r="AFR237" s="8"/>
      <c r="AFS237" s="8"/>
      <c r="AFT237" s="8"/>
      <c r="AFU237" s="8"/>
      <c r="AFV237" s="8"/>
      <c r="AFW237" s="8"/>
      <c r="AFX237" s="8"/>
      <c r="AFY237" s="8"/>
      <c r="AFZ237" s="8"/>
      <c r="AGA237" s="8"/>
      <c r="AGB237" s="8"/>
      <c r="AGC237" s="8"/>
      <c r="AGD237" s="8"/>
      <c r="AGE237" s="8"/>
      <c r="AGF237" s="8"/>
      <c r="AGG237" s="8"/>
      <c r="AGH237" s="8"/>
      <c r="AGI237" s="8"/>
      <c r="AGJ237" s="8"/>
      <c r="AGK237" s="8"/>
      <c r="AGL237" s="8"/>
      <c r="AGM237" s="8"/>
      <c r="AGN237" s="8"/>
      <c r="AGO237" s="8"/>
      <c r="AGP237" s="8"/>
      <c r="AGQ237" s="8"/>
      <c r="AGR237" s="8"/>
      <c r="AGS237" s="8"/>
      <c r="AGT237" s="8"/>
      <c r="AGU237" s="8"/>
      <c r="AGV237" s="8"/>
      <c r="AGW237" s="8"/>
      <c r="AGX237" s="8"/>
      <c r="AGY237" s="8"/>
      <c r="AGZ237" s="8"/>
      <c r="AHA237" s="8"/>
      <c r="AHB237" s="8"/>
      <c r="AHC237" s="8"/>
      <c r="AHD237" s="8"/>
      <c r="AHE237" s="8"/>
      <c r="AHF237" s="8"/>
      <c r="AHG237" s="8"/>
      <c r="AHH237" s="8"/>
      <c r="AHI237" s="8"/>
      <c r="AHJ237" s="8"/>
      <c r="AHK237" s="8"/>
      <c r="AHL237" s="8"/>
      <c r="AHM237" s="8"/>
      <c r="AHN237" s="8"/>
      <c r="AHO237" s="8"/>
      <c r="AHP237" s="8"/>
      <c r="AHQ237" s="8"/>
      <c r="AHR237" s="8"/>
      <c r="AHS237" s="8"/>
      <c r="AHT237" s="8"/>
      <c r="AHU237" s="8"/>
      <c r="AHV237" s="8"/>
      <c r="AHW237" s="8"/>
      <c r="AHX237" s="8"/>
      <c r="AHY237" s="8"/>
      <c r="AHZ237" s="8"/>
      <c r="AIA237" s="8"/>
      <c r="AIB237" s="8"/>
      <c r="AIC237" s="8"/>
      <c r="AID237" s="8"/>
      <c r="AIE237" s="8"/>
      <c r="AIF237" s="8"/>
      <c r="AIG237" s="8"/>
      <c r="AIH237" s="8"/>
      <c r="AII237" s="8"/>
      <c r="AIJ237" s="8"/>
      <c r="AIK237" s="8"/>
      <c r="AIL237" s="8"/>
      <c r="AIM237" s="8"/>
      <c r="AIN237" s="8"/>
      <c r="AIO237" s="8"/>
      <c r="AIP237" s="8"/>
      <c r="AIQ237" s="8"/>
      <c r="AIR237" s="8"/>
      <c r="AIS237" s="8"/>
      <c r="AIT237" s="8"/>
      <c r="AIU237" s="8"/>
      <c r="AIV237" s="8"/>
      <c r="AIW237" s="8"/>
      <c r="AIX237" s="8"/>
      <c r="AIY237" s="8"/>
      <c r="AIZ237" s="8"/>
      <c r="AJA237" s="8"/>
      <c r="AJB237" s="8"/>
      <c r="AJC237" s="8"/>
      <c r="AJD237" s="8"/>
      <c r="AJE237" s="8"/>
      <c r="AJF237" s="8"/>
      <c r="AJG237" s="8"/>
      <c r="AJH237" s="8"/>
      <c r="AJI237" s="8"/>
      <c r="AJJ237" s="8"/>
      <c r="AJK237" s="8"/>
      <c r="AJL237" s="8"/>
      <c r="AJM237" s="8"/>
      <c r="AJN237" s="8"/>
      <c r="AJO237" s="8"/>
      <c r="AJP237" s="8"/>
      <c r="AJQ237" s="8"/>
      <c r="AJR237" s="8"/>
      <c r="AJS237" s="8"/>
      <c r="AJT237" s="8"/>
      <c r="AJU237" s="8"/>
      <c r="AJV237" s="8"/>
      <c r="AJW237" s="8"/>
      <c r="AJX237" s="8"/>
      <c r="AJY237" s="8"/>
      <c r="AJZ237" s="8"/>
      <c r="AKA237" s="8"/>
      <c r="AKB237" s="8"/>
      <c r="AKC237" s="8"/>
      <c r="AKD237" s="8"/>
      <c r="AKE237" s="8"/>
      <c r="AKF237" s="8"/>
      <c r="AKG237" s="8"/>
      <c r="AKH237" s="8"/>
      <c r="AKI237" s="8"/>
      <c r="AKJ237" s="8"/>
      <c r="AKK237" s="8"/>
      <c r="AKL237" s="8"/>
      <c r="AKM237" s="8"/>
      <c r="AKN237" s="8"/>
      <c r="AKO237" s="8"/>
      <c r="AKP237" s="8"/>
      <c r="AKQ237" s="8"/>
      <c r="AKR237" s="8"/>
      <c r="AKS237" s="8"/>
      <c r="AKT237" s="8"/>
      <c r="AKU237" s="8"/>
      <c r="AKV237" s="8"/>
      <c r="AKW237" s="8"/>
      <c r="AKX237" s="8"/>
      <c r="AKY237" s="8"/>
      <c r="AKZ237" s="8"/>
      <c r="ALA237" s="8"/>
      <c r="ALB237" s="8"/>
      <c r="ALC237" s="8"/>
      <c r="ALD237" s="8"/>
      <c r="ALE237" s="8"/>
      <c r="ALF237" s="8"/>
      <c r="ALG237" s="8"/>
      <c r="ALH237" s="8"/>
      <c r="ALI237" s="8"/>
      <c r="ALJ237" s="8"/>
      <c r="ALK237" s="8"/>
      <c r="ALL237" s="8"/>
      <c r="ALM237" s="8"/>
      <c r="ALN237" s="8"/>
      <c r="ALO237" s="8"/>
      <c r="ALP237" s="8"/>
      <c r="ALQ237" s="8"/>
      <c r="ALR237" s="8"/>
      <c r="ALS237" s="8"/>
      <c r="ALT237" s="8"/>
      <c r="ALU237" s="8"/>
      <c r="ALV237" s="8"/>
      <c r="ALW237" s="8"/>
      <c r="ALX237" s="8"/>
      <c r="ALY237" s="8"/>
      <c r="ALZ237" s="8"/>
      <c r="AMA237" s="8"/>
      <c r="AMB237" s="8"/>
      <c r="AMC237" s="8"/>
      <c r="AMD237" s="8"/>
      <c r="AME237" s="8"/>
      <c r="AMF237" s="8"/>
      <c r="AMG237" s="8"/>
      <c r="AMH237" s="8"/>
      <c r="AMI237" s="8"/>
      <c r="AMJ237" s="8"/>
      <c r="AMK237" s="8"/>
      <c r="AML237" s="8"/>
      <c r="AMM237" s="8"/>
      <c r="AMN237" s="8"/>
      <c r="AMO237" s="8"/>
      <c r="AMP237" s="8"/>
      <c r="AMQ237" s="8"/>
      <c r="AMR237" s="8"/>
      <c r="AMS237" s="8"/>
      <c r="AMT237" s="8"/>
      <c r="AMU237" s="8"/>
      <c r="AMV237" s="8"/>
      <c r="AMW237" s="8"/>
      <c r="AMX237" s="8"/>
      <c r="AMY237" s="8"/>
      <c r="AMZ237" s="8"/>
      <c r="ANA237" s="8"/>
      <c r="ANB237" s="8"/>
      <c r="ANC237" s="8"/>
      <c r="AND237" s="8"/>
      <c r="ANE237" s="8"/>
      <c r="ANF237" s="8"/>
      <c r="ANG237" s="8"/>
      <c r="ANH237" s="8"/>
      <c r="ANI237" s="8"/>
      <c r="ANJ237" s="8"/>
      <c r="ANK237" s="8"/>
      <c r="ANL237" s="8"/>
      <c r="ANM237" s="8"/>
      <c r="ANN237" s="8"/>
      <c r="ANO237" s="8"/>
      <c r="ANP237" s="8"/>
      <c r="ANQ237" s="8"/>
      <c r="ANR237" s="8"/>
      <c r="ANS237" s="8"/>
      <c r="ANT237" s="8"/>
      <c r="ANU237" s="8"/>
      <c r="ANV237" s="8"/>
      <c r="ANW237" s="8"/>
      <c r="ANX237" s="8"/>
      <c r="ANY237" s="8"/>
      <c r="ANZ237" s="8"/>
      <c r="AOA237" s="8"/>
      <c r="AOB237" s="8"/>
      <c r="AOC237" s="8"/>
      <c r="AOD237" s="8"/>
      <c r="AOE237" s="8"/>
      <c r="AOF237" s="8"/>
      <c r="AOG237" s="8"/>
      <c r="AOH237" s="8"/>
      <c r="AOI237" s="8"/>
      <c r="AOJ237" s="8"/>
      <c r="AOK237" s="8"/>
      <c r="AOL237" s="8"/>
      <c r="AOM237" s="8"/>
      <c r="AON237" s="8"/>
      <c r="AOO237" s="8"/>
      <c r="AOP237" s="8"/>
      <c r="AOQ237" s="8"/>
      <c r="AOR237" s="8"/>
      <c r="AOS237" s="8"/>
      <c r="AOT237" s="8"/>
      <c r="AOU237" s="8"/>
      <c r="AOV237" s="8"/>
      <c r="AOW237" s="8"/>
      <c r="AOX237" s="8"/>
      <c r="AOY237" s="8"/>
      <c r="AOZ237" s="8"/>
      <c r="APA237" s="8"/>
      <c r="APB237" s="8"/>
      <c r="APC237" s="8"/>
      <c r="APD237" s="8"/>
      <c r="APE237" s="8"/>
      <c r="APF237" s="8"/>
      <c r="APG237" s="8"/>
      <c r="APH237" s="8"/>
      <c r="API237" s="8"/>
      <c r="APJ237" s="8"/>
      <c r="APK237" s="8"/>
      <c r="APL237" s="8"/>
      <c r="APM237" s="8"/>
      <c r="APN237" s="8"/>
      <c r="APO237" s="8"/>
      <c r="APP237" s="8"/>
      <c r="APQ237" s="8"/>
      <c r="APR237" s="8"/>
      <c r="APS237" s="8"/>
      <c r="APT237" s="8"/>
      <c r="APU237" s="8"/>
      <c r="APV237" s="8"/>
      <c r="APW237" s="8"/>
      <c r="APX237" s="8"/>
      <c r="APY237" s="8"/>
      <c r="APZ237" s="8"/>
      <c r="AQA237" s="8"/>
      <c r="AQB237" s="8"/>
      <c r="AQC237" s="8"/>
      <c r="AQD237" s="8"/>
      <c r="AQE237" s="8"/>
      <c r="AQF237" s="8"/>
      <c r="AQG237" s="8"/>
      <c r="AQH237" s="8"/>
      <c r="AQI237" s="8"/>
      <c r="AQJ237" s="8"/>
      <c r="AQK237" s="8"/>
      <c r="AQL237" s="8"/>
      <c r="AQM237" s="8"/>
      <c r="AQN237" s="8"/>
      <c r="AQO237" s="8"/>
      <c r="AQP237" s="8"/>
      <c r="AQQ237" s="8"/>
      <c r="AQR237" s="8"/>
      <c r="AQS237" s="8"/>
      <c r="AQT237" s="8"/>
      <c r="AQU237" s="8"/>
      <c r="AQV237" s="8"/>
      <c r="AQW237" s="8"/>
      <c r="AQX237" s="8"/>
      <c r="AQY237" s="8"/>
      <c r="AQZ237" s="8"/>
      <c r="ARA237" s="8"/>
      <c r="ARB237" s="8"/>
      <c r="ARC237" s="8"/>
      <c r="ARD237" s="8"/>
      <c r="ARE237" s="8"/>
      <c r="ARF237" s="8"/>
      <c r="ARG237" s="8"/>
      <c r="ARH237" s="8"/>
      <c r="ARI237" s="8"/>
      <c r="ARJ237" s="8"/>
      <c r="ARK237" s="8"/>
      <c r="ARL237" s="8"/>
      <c r="ARM237" s="8"/>
      <c r="ARN237" s="8"/>
      <c r="ARO237" s="8"/>
      <c r="ARP237" s="8"/>
      <c r="ARQ237" s="8"/>
      <c r="ARR237" s="8"/>
      <c r="ARS237" s="8"/>
      <c r="ART237" s="8"/>
      <c r="ARU237" s="8"/>
      <c r="ARV237" s="8"/>
      <c r="ARW237" s="8"/>
      <c r="ARX237" s="8"/>
      <c r="ARY237" s="8"/>
      <c r="ARZ237" s="8"/>
      <c r="ASA237" s="8"/>
      <c r="ASB237" s="8"/>
      <c r="ASC237" s="8"/>
      <c r="ASD237" s="8"/>
      <c r="ASE237" s="8"/>
      <c r="ASF237" s="8"/>
      <c r="ASG237" s="8"/>
      <c r="ASH237" s="8"/>
      <c r="ASI237" s="8"/>
      <c r="ASJ237" s="8"/>
      <c r="ASK237" s="8"/>
      <c r="ASL237" s="8"/>
      <c r="ASM237" s="8"/>
      <c r="ASN237" s="8"/>
      <c r="ASO237" s="8"/>
      <c r="ASP237" s="8"/>
      <c r="ASQ237" s="8"/>
      <c r="ASR237" s="8"/>
      <c r="ASS237" s="8"/>
      <c r="AST237" s="8"/>
      <c r="ASU237" s="8"/>
      <c r="ASV237" s="8"/>
      <c r="ASW237" s="8"/>
      <c r="ASX237" s="8"/>
      <c r="ASY237" s="8"/>
      <c r="ASZ237" s="8"/>
      <c r="ATA237" s="8"/>
      <c r="ATB237" s="8"/>
      <c r="ATC237" s="8"/>
      <c r="ATD237" s="8"/>
      <c r="ATE237" s="8"/>
      <c r="ATF237" s="8"/>
      <c r="ATG237" s="8"/>
      <c r="ATH237" s="8"/>
      <c r="ATI237" s="8"/>
      <c r="ATJ237" s="8"/>
      <c r="ATK237" s="8"/>
      <c r="ATL237" s="8"/>
      <c r="ATM237" s="8"/>
      <c r="ATN237" s="8"/>
      <c r="ATO237" s="8"/>
      <c r="ATP237" s="8"/>
      <c r="ATQ237" s="8"/>
      <c r="ATR237" s="8"/>
      <c r="ATS237" s="8"/>
      <c r="ATT237" s="8"/>
      <c r="ATU237" s="8"/>
      <c r="ATV237" s="8"/>
      <c r="ATW237" s="8"/>
      <c r="ATX237" s="8"/>
      <c r="ATY237" s="8"/>
      <c r="ATZ237" s="8"/>
      <c r="AUA237" s="8"/>
      <c r="AUB237" s="8"/>
      <c r="AUC237" s="8"/>
      <c r="AUD237" s="8"/>
      <c r="AUE237" s="8"/>
      <c r="AUF237" s="8"/>
      <c r="AUG237" s="8"/>
      <c r="AUH237" s="8"/>
      <c r="AUI237" s="8"/>
      <c r="AUJ237" s="8"/>
      <c r="AUK237" s="8"/>
      <c r="AUL237" s="8"/>
      <c r="AUM237" s="8"/>
      <c r="AUN237" s="8"/>
      <c r="AUO237" s="8"/>
      <c r="AUP237" s="8"/>
      <c r="AUQ237" s="8"/>
      <c r="AUR237" s="8"/>
      <c r="AUS237" s="8"/>
      <c r="AUT237" s="8"/>
      <c r="AUU237" s="8"/>
      <c r="AUV237" s="8"/>
      <c r="AUW237" s="8"/>
      <c r="AUX237" s="8"/>
      <c r="AUY237" s="8"/>
      <c r="AUZ237" s="8"/>
      <c r="AVA237" s="8"/>
      <c r="AVB237" s="8"/>
      <c r="AVC237" s="8"/>
      <c r="AVD237" s="8"/>
      <c r="AVE237" s="8"/>
      <c r="AVF237" s="8"/>
      <c r="AVG237" s="8"/>
      <c r="AVH237" s="8"/>
      <c r="AVI237" s="8"/>
      <c r="AVJ237" s="8"/>
      <c r="AVK237" s="8"/>
      <c r="AVL237" s="8"/>
      <c r="AVM237" s="8"/>
      <c r="AVN237" s="8"/>
      <c r="AVO237" s="8"/>
      <c r="AVP237" s="8"/>
      <c r="AVQ237" s="8"/>
      <c r="AVR237" s="8"/>
      <c r="AVS237" s="8"/>
      <c r="AVT237" s="8"/>
      <c r="AVU237" s="8"/>
      <c r="AVV237" s="8"/>
      <c r="AVW237" s="8"/>
      <c r="AVX237" s="8"/>
      <c r="AVY237" s="8"/>
      <c r="AVZ237" s="8"/>
      <c r="AWA237" s="8"/>
      <c r="AWB237" s="8"/>
      <c r="AWC237" s="8"/>
      <c r="AWD237" s="8"/>
      <c r="AWE237" s="8"/>
      <c r="AWF237" s="8"/>
      <c r="AWG237" s="8"/>
      <c r="AWH237" s="8"/>
      <c r="AWI237" s="8"/>
      <c r="AWJ237" s="8"/>
      <c r="AWK237" s="8"/>
      <c r="AWL237" s="8"/>
      <c r="AWM237" s="8"/>
      <c r="AWN237" s="8"/>
      <c r="AWO237" s="8"/>
      <c r="AWP237" s="8"/>
      <c r="AWQ237" s="8"/>
      <c r="AWR237" s="8"/>
      <c r="AWS237" s="8"/>
      <c r="AWT237" s="8"/>
      <c r="AWU237" s="8"/>
      <c r="AWV237" s="8"/>
      <c r="AWW237" s="8"/>
      <c r="AWX237" s="8"/>
      <c r="AWY237" s="8"/>
      <c r="AWZ237" s="8"/>
      <c r="AXA237" s="8"/>
      <c r="AXB237" s="8"/>
      <c r="AXC237" s="8"/>
      <c r="AXD237" s="8"/>
      <c r="AXE237" s="8"/>
      <c r="AXF237" s="8"/>
      <c r="AXG237" s="8"/>
      <c r="AXH237" s="8"/>
      <c r="AXI237" s="8"/>
      <c r="AXJ237" s="8"/>
      <c r="AXK237" s="8"/>
      <c r="AXL237" s="8"/>
      <c r="AXM237" s="8"/>
      <c r="AXN237" s="8"/>
      <c r="AXO237" s="8"/>
      <c r="AXP237" s="8"/>
      <c r="AXQ237" s="8"/>
      <c r="AXR237" s="8"/>
      <c r="AXS237" s="8"/>
      <c r="AXT237" s="8"/>
      <c r="AXU237" s="8"/>
      <c r="AXV237" s="8"/>
      <c r="AXW237" s="8"/>
      <c r="AXX237" s="8"/>
      <c r="AXY237" s="8"/>
      <c r="AXZ237" s="8"/>
      <c r="AYA237" s="8"/>
      <c r="AYB237" s="8"/>
      <c r="AYC237" s="8"/>
      <c r="AYD237" s="8"/>
      <c r="AYE237" s="8"/>
      <c r="AYF237" s="8"/>
      <c r="AYG237" s="8"/>
      <c r="AYH237" s="8"/>
      <c r="AYI237" s="8"/>
      <c r="AYJ237" s="8"/>
      <c r="AYK237" s="8"/>
      <c r="AYL237" s="8"/>
      <c r="AYM237" s="8"/>
      <c r="AYN237" s="8"/>
      <c r="AYO237" s="8"/>
      <c r="AYP237" s="8"/>
      <c r="AYQ237" s="8"/>
      <c r="AYR237" s="8"/>
      <c r="AYS237" s="8"/>
      <c r="AYT237" s="8"/>
      <c r="AYU237" s="8"/>
      <c r="AYV237" s="8"/>
      <c r="AYW237" s="8"/>
      <c r="AYX237" s="8"/>
      <c r="AYY237" s="8"/>
      <c r="AYZ237" s="8"/>
      <c r="AZA237" s="8"/>
      <c r="AZB237" s="8"/>
      <c r="AZC237" s="8"/>
      <c r="AZD237" s="8"/>
      <c r="AZE237" s="8"/>
      <c r="AZF237" s="8"/>
      <c r="AZG237" s="8"/>
      <c r="AZH237" s="8"/>
      <c r="AZI237" s="8"/>
      <c r="AZJ237" s="8"/>
      <c r="AZK237" s="8"/>
      <c r="AZL237" s="8"/>
      <c r="AZM237" s="8"/>
      <c r="AZN237" s="8"/>
      <c r="AZO237" s="8"/>
      <c r="AZP237" s="8"/>
      <c r="AZQ237" s="8"/>
      <c r="AZR237" s="8"/>
      <c r="AZS237" s="8"/>
      <c r="AZT237" s="8"/>
      <c r="AZU237" s="8"/>
      <c r="AZV237" s="8"/>
      <c r="AZW237" s="8"/>
      <c r="AZX237" s="8"/>
      <c r="AZY237" s="8"/>
      <c r="AZZ237" s="8"/>
      <c r="BAA237" s="8"/>
      <c r="BAB237" s="8"/>
      <c r="BAC237" s="8"/>
      <c r="BAD237" s="8"/>
      <c r="BAE237" s="8"/>
      <c r="BAF237" s="8"/>
      <c r="BAG237" s="8"/>
      <c r="BAH237" s="8"/>
      <c r="BAI237" s="8"/>
      <c r="BAJ237" s="8"/>
      <c r="BAK237" s="8"/>
      <c r="BAL237" s="8"/>
      <c r="BAM237" s="8"/>
      <c r="BAN237" s="8"/>
      <c r="BAO237" s="8"/>
      <c r="BAP237" s="8"/>
      <c r="BAQ237" s="8"/>
      <c r="BAR237" s="8"/>
      <c r="BAS237" s="8"/>
      <c r="BAT237" s="8"/>
      <c r="BAU237" s="8"/>
      <c r="BAV237" s="8"/>
      <c r="BAW237" s="8"/>
      <c r="BAX237" s="8"/>
      <c r="BAY237" s="8"/>
      <c r="BAZ237" s="8"/>
      <c r="BBA237" s="8"/>
      <c r="BBB237" s="8"/>
      <c r="BBC237" s="8"/>
      <c r="BBD237" s="8"/>
      <c r="BBE237" s="8"/>
      <c r="BBF237" s="8"/>
      <c r="BBG237" s="8"/>
      <c r="BBH237" s="8"/>
      <c r="BBI237" s="8"/>
      <c r="BBJ237" s="8"/>
      <c r="BBK237" s="8"/>
      <c r="BBL237" s="8"/>
      <c r="BBM237" s="8"/>
      <c r="BBN237" s="8"/>
      <c r="BBO237" s="8"/>
      <c r="BBP237" s="8"/>
      <c r="BBQ237" s="8"/>
      <c r="BBR237" s="8"/>
      <c r="BBS237" s="8"/>
      <c r="BBT237" s="8"/>
      <c r="BBU237" s="8"/>
      <c r="BBV237" s="8"/>
      <c r="BBW237" s="8"/>
      <c r="BBX237" s="8"/>
      <c r="BBY237" s="8"/>
      <c r="BBZ237" s="8"/>
      <c r="BCA237" s="8"/>
      <c r="BCB237" s="8"/>
      <c r="BCC237" s="8"/>
      <c r="BCD237" s="8"/>
      <c r="BCE237" s="8"/>
      <c r="BCF237" s="8"/>
      <c r="BCG237" s="8"/>
      <c r="BCH237" s="8"/>
      <c r="BCI237" s="8"/>
      <c r="BCJ237" s="8"/>
      <c r="BCK237" s="8"/>
      <c r="BCL237" s="8"/>
      <c r="BCM237" s="8"/>
      <c r="BCN237" s="8"/>
      <c r="BCO237" s="8"/>
      <c r="BCP237" s="8"/>
      <c r="BCQ237" s="8"/>
      <c r="BCR237" s="8"/>
      <c r="BCS237" s="8"/>
      <c r="BCT237" s="8"/>
      <c r="BCU237" s="8"/>
      <c r="BCV237" s="8"/>
      <c r="BCW237" s="8"/>
      <c r="BCX237" s="8"/>
      <c r="BCY237" s="8"/>
      <c r="BCZ237" s="8"/>
      <c r="BDA237" s="8"/>
      <c r="BDB237" s="8"/>
      <c r="BDC237" s="8"/>
      <c r="BDD237" s="8"/>
      <c r="BDE237" s="8"/>
      <c r="BDF237" s="8"/>
      <c r="BDG237" s="8"/>
      <c r="BDH237" s="8"/>
      <c r="BDI237" s="8"/>
      <c r="BDJ237" s="8"/>
      <c r="BDK237" s="8"/>
      <c r="BDL237" s="8"/>
      <c r="BDM237" s="8"/>
      <c r="BDN237" s="8"/>
      <c r="BDO237" s="8"/>
      <c r="BDP237" s="8"/>
      <c r="BDQ237" s="8"/>
      <c r="BDR237" s="8"/>
      <c r="BDS237" s="8"/>
      <c r="BDT237" s="8"/>
      <c r="BDU237" s="8"/>
      <c r="BDV237" s="8"/>
      <c r="BDW237" s="8"/>
      <c r="BDX237" s="8"/>
      <c r="BDY237" s="8"/>
      <c r="BDZ237" s="8"/>
      <c r="BEA237" s="8"/>
      <c r="BEB237" s="8"/>
      <c r="BEC237" s="8"/>
      <c r="BED237" s="8"/>
      <c r="BEE237" s="8"/>
      <c r="BEF237" s="8"/>
      <c r="BEG237" s="8"/>
      <c r="BEH237" s="8"/>
      <c r="BEI237" s="8"/>
      <c r="BEJ237" s="8"/>
      <c r="BEK237" s="8"/>
      <c r="BEL237" s="8"/>
      <c r="BEM237" s="8"/>
      <c r="BEN237" s="8"/>
      <c r="BEO237" s="8"/>
      <c r="BEP237" s="8"/>
      <c r="BEQ237" s="8"/>
      <c r="BER237" s="8"/>
      <c r="BES237" s="8"/>
      <c r="BET237" s="8"/>
      <c r="BEU237" s="8"/>
      <c r="BEV237" s="8"/>
      <c r="BEW237" s="8"/>
      <c r="BEX237" s="8"/>
      <c r="BEY237" s="8"/>
      <c r="BEZ237" s="8"/>
      <c r="BFA237" s="8"/>
      <c r="BFB237" s="8"/>
      <c r="BFC237" s="8"/>
      <c r="BFD237" s="8"/>
      <c r="BFE237" s="8"/>
      <c r="BFF237" s="8"/>
      <c r="BFG237" s="8"/>
      <c r="BFH237" s="8"/>
      <c r="BFI237" s="8"/>
      <c r="BFJ237" s="8"/>
      <c r="BFK237" s="8"/>
      <c r="BFL237" s="8"/>
      <c r="BFM237" s="8"/>
      <c r="BFN237" s="8"/>
      <c r="BFO237" s="8"/>
      <c r="BFP237" s="8"/>
      <c r="BFQ237" s="8"/>
      <c r="BFR237" s="8"/>
      <c r="BFS237" s="8"/>
      <c r="BFT237" s="8"/>
      <c r="BFU237" s="8"/>
      <c r="BFV237" s="8"/>
      <c r="BFW237" s="8"/>
      <c r="BFX237" s="8"/>
      <c r="BFY237" s="8"/>
      <c r="BFZ237" s="8"/>
      <c r="BGA237" s="8"/>
      <c r="BGB237" s="8"/>
      <c r="BGC237" s="8"/>
      <c r="BGD237" s="8"/>
      <c r="BGE237" s="8"/>
      <c r="BGF237" s="8"/>
      <c r="BGG237" s="8"/>
      <c r="BGH237" s="8"/>
      <c r="BGI237" s="8"/>
      <c r="BGJ237" s="8"/>
      <c r="BGK237" s="8"/>
      <c r="BGL237" s="8"/>
      <c r="BGM237" s="8"/>
      <c r="BGN237" s="8"/>
      <c r="BGO237" s="8"/>
      <c r="BGP237" s="8"/>
      <c r="BGQ237" s="8"/>
      <c r="BGR237" s="8"/>
      <c r="BGS237" s="8"/>
      <c r="BGT237" s="8"/>
      <c r="BGU237" s="8"/>
      <c r="BGV237" s="8"/>
      <c r="BGW237" s="8"/>
      <c r="BGX237" s="8"/>
      <c r="BGY237" s="8"/>
      <c r="BGZ237" s="8"/>
      <c r="BHA237" s="8"/>
      <c r="BHB237" s="8"/>
      <c r="BHC237" s="8"/>
      <c r="BHD237" s="8"/>
      <c r="BHE237" s="8"/>
      <c r="BHF237" s="8"/>
      <c r="BHG237" s="8"/>
      <c r="BHH237" s="8"/>
      <c r="BHI237" s="8"/>
      <c r="BHJ237" s="8"/>
      <c r="BHK237" s="8"/>
      <c r="BHL237" s="8"/>
      <c r="BHM237" s="8"/>
      <c r="BHN237" s="8"/>
      <c r="BHO237" s="8"/>
      <c r="BHP237" s="8"/>
      <c r="BHQ237" s="8"/>
      <c r="BHR237" s="8"/>
      <c r="BHS237" s="8"/>
      <c r="BHT237" s="8"/>
      <c r="BHU237" s="8"/>
      <c r="BHV237" s="8"/>
      <c r="BHW237" s="8"/>
      <c r="BHX237" s="8"/>
      <c r="BHY237" s="8"/>
      <c r="BHZ237" s="8"/>
      <c r="BIA237" s="8"/>
      <c r="BIB237" s="8"/>
      <c r="BIC237" s="8"/>
      <c r="BID237" s="8"/>
      <c r="BIE237" s="8"/>
      <c r="BIF237" s="8"/>
      <c r="BIG237" s="8"/>
      <c r="BIH237" s="8"/>
      <c r="BII237" s="8"/>
      <c r="BIJ237" s="8"/>
      <c r="BIK237" s="8"/>
      <c r="BIL237" s="8"/>
      <c r="BIM237" s="8"/>
      <c r="BIN237" s="8"/>
      <c r="BIO237" s="8"/>
      <c r="BIP237" s="8"/>
      <c r="BIQ237" s="8"/>
      <c r="BIR237" s="8"/>
      <c r="BIS237" s="8"/>
      <c r="BIT237" s="8"/>
      <c r="BIU237" s="8"/>
      <c r="BIV237" s="8"/>
      <c r="BIW237" s="8"/>
      <c r="BIX237" s="8"/>
      <c r="BIY237" s="8"/>
      <c r="BIZ237" s="8"/>
      <c r="BJA237" s="8"/>
      <c r="BJB237" s="8"/>
      <c r="BJC237" s="8"/>
      <c r="BJD237" s="8"/>
      <c r="BJE237" s="8"/>
      <c r="BJF237" s="8"/>
      <c r="BJG237" s="8"/>
      <c r="BJH237" s="8"/>
      <c r="BJI237" s="8"/>
      <c r="BJJ237" s="8"/>
      <c r="BJK237" s="8"/>
      <c r="BJL237" s="8"/>
      <c r="BJM237" s="8"/>
      <c r="BJN237" s="8"/>
      <c r="BJO237" s="8"/>
      <c r="BJP237" s="8"/>
      <c r="BJQ237" s="8"/>
      <c r="BJR237" s="8"/>
      <c r="BJS237" s="8"/>
      <c r="BJT237" s="8"/>
      <c r="BJU237" s="8"/>
      <c r="BJV237" s="8"/>
      <c r="BJW237" s="8"/>
      <c r="BJX237" s="8"/>
      <c r="BJY237" s="8"/>
      <c r="BJZ237" s="8"/>
      <c r="BKA237" s="8"/>
      <c r="BKB237" s="8"/>
      <c r="BKC237" s="8"/>
      <c r="BKD237" s="8"/>
      <c r="BKE237" s="8"/>
      <c r="BKF237" s="8"/>
      <c r="BKG237" s="8"/>
      <c r="BKH237" s="8"/>
      <c r="BKI237" s="8"/>
      <c r="BKJ237" s="8"/>
      <c r="BKK237" s="8"/>
      <c r="BKL237" s="8"/>
      <c r="BKM237" s="8"/>
      <c r="BKN237" s="8"/>
      <c r="BKO237" s="8"/>
      <c r="BKP237" s="8"/>
      <c r="BKQ237" s="8"/>
      <c r="BKR237" s="8"/>
      <c r="BKS237" s="8"/>
      <c r="BKT237" s="8"/>
      <c r="BKU237" s="8"/>
      <c r="BKV237" s="8"/>
      <c r="BKW237" s="8"/>
      <c r="BKX237" s="8"/>
      <c r="BKY237" s="8"/>
      <c r="BKZ237" s="8"/>
      <c r="BLA237" s="8"/>
      <c r="BLB237" s="8"/>
      <c r="BLC237" s="8"/>
      <c r="BLD237" s="8"/>
      <c r="BLE237" s="8"/>
      <c r="BLF237" s="8"/>
      <c r="BLG237" s="8"/>
      <c r="BLH237" s="8"/>
      <c r="BLI237" s="8"/>
      <c r="BLJ237" s="8"/>
      <c r="BLK237" s="8"/>
      <c r="BLL237" s="8"/>
      <c r="BLM237" s="8"/>
      <c r="BLN237" s="8"/>
      <c r="BLO237" s="8"/>
      <c r="BLP237" s="8"/>
      <c r="BLQ237" s="8"/>
      <c r="BLR237" s="8"/>
      <c r="BLS237" s="8"/>
      <c r="BLT237" s="8"/>
      <c r="BLU237" s="8"/>
      <c r="BLV237" s="8"/>
      <c r="BLW237" s="8"/>
      <c r="BLX237" s="8"/>
      <c r="BLY237" s="8"/>
      <c r="BLZ237" s="8"/>
      <c r="BMA237" s="8"/>
      <c r="BMB237" s="8"/>
      <c r="BMC237" s="8"/>
      <c r="BMD237" s="8"/>
      <c r="BME237" s="8"/>
      <c r="BMF237" s="8"/>
      <c r="BMG237" s="8"/>
      <c r="BMH237" s="8"/>
      <c r="BMI237" s="8"/>
      <c r="BMJ237" s="8"/>
      <c r="BMK237" s="8"/>
      <c r="BML237" s="8"/>
      <c r="BMM237" s="8"/>
      <c r="BMN237" s="8"/>
      <c r="BMO237" s="8"/>
      <c r="BMP237" s="8"/>
      <c r="BMQ237" s="8"/>
      <c r="BMR237" s="8"/>
      <c r="BMS237" s="8"/>
      <c r="BMT237" s="8"/>
      <c r="BMU237" s="8"/>
      <c r="BMV237" s="8"/>
      <c r="BMW237" s="8"/>
      <c r="BMX237" s="8"/>
      <c r="BMY237" s="8"/>
      <c r="BMZ237" s="8"/>
      <c r="BNA237" s="8"/>
      <c r="BNB237" s="8"/>
      <c r="BNC237" s="8"/>
      <c r="BND237" s="8"/>
      <c r="BNE237" s="8"/>
      <c r="BNF237" s="8"/>
      <c r="BNG237" s="8"/>
      <c r="BNH237" s="8"/>
      <c r="BNI237" s="8"/>
      <c r="BNJ237" s="8"/>
      <c r="BNK237" s="8"/>
      <c r="BNL237" s="8"/>
      <c r="BNM237" s="8"/>
      <c r="BNN237" s="8"/>
      <c r="BNO237" s="8"/>
      <c r="BNP237" s="8"/>
      <c r="BNQ237" s="8"/>
      <c r="BNR237" s="8"/>
      <c r="BNS237" s="8"/>
      <c r="BNT237" s="8"/>
      <c r="BNU237" s="8"/>
      <c r="BNV237" s="8"/>
      <c r="BNW237" s="8"/>
      <c r="BNX237" s="8"/>
      <c r="BNY237" s="8"/>
      <c r="BNZ237" s="8"/>
      <c r="BOA237" s="8"/>
      <c r="BOB237" s="8"/>
      <c r="BOC237" s="8"/>
      <c r="BOD237" s="8"/>
      <c r="BOE237" s="8"/>
      <c r="BOF237" s="8"/>
      <c r="BOG237" s="8"/>
      <c r="BOH237" s="8"/>
      <c r="BOI237" s="8"/>
      <c r="BOJ237" s="8"/>
      <c r="BOK237" s="8"/>
      <c r="BOL237" s="8"/>
      <c r="BOM237" s="8"/>
      <c r="BON237" s="8"/>
      <c r="BOO237" s="8"/>
      <c r="BOP237" s="8"/>
      <c r="BOQ237" s="8"/>
      <c r="BOR237" s="8"/>
      <c r="BOS237" s="8"/>
      <c r="BOT237" s="8"/>
      <c r="BOU237" s="8"/>
      <c r="BOV237" s="8"/>
      <c r="BOW237" s="8"/>
      <c r="BOX237" s="8"/>
      <c r="BOY237" s="8"/>
      <c r="BOZ237" s="8"/>
      <c r="BPA237" s="8"/>
      <c r="BPB237" s="8"/>
      <c r="BPC237" s="8"/>
      <c r="BPD237" s="8"/>
      <c r="BPE237" s="8"/>
      <c r="BPF237" s="8"/>
      <c r="BPG237" s="8"/>
      <c r="BPH237" s="8"/>
      <c r="BPI237" s="8"/>
      <c r="BPJ237" s="8"/>
      <c r="BPK237" s="8"/>
      <c r="BPL237" s="8"/>
      <c r="BPM237" s="8"/>
      <c r="BPN237" s="8"/>
      <c r="BPO237" s="8"/>
      <c r="BPP237" s="8"/>
      <c r="BPQ237" s="8"/>
      <c r="BPR237" s="8"/>
      <c r="BPS237" s="8"/>
      <c r="BPT237" s="8"/>
      <c r="BPU237" s="8"/>
      <c r="BPV237" s="8"/>
      <c r="BPW237" s="8"/>
      <c r="BPX237" s="8"/>
      <c r="BPY237" s="8"/>
      <c r="BPZ237" s="8"/>
      <c r="BQA237" s="8"/>
      <c r="BQB237" s="8"/>
      <c r="BQC237" s="8"/>
      <c r="BQD237" s="8"/>
      <c r="BQE237" s="8"/>
      <c r="BQF237" s="8"/>
      <c r="BQG237" s="8"/>
      <c r="BQH237" s="8"/>
      <c r="BQI237" s="8"/>
      <c r="BQJ237" s="8"/>
      <c r="BQK237" s="8"/>
      <c r="BQL237" s="8"/>
      <c r="BQM237" s="8"/>
      <c r="BQN237" s="8"/>
      <c r="BQO237" s="8"/>
      <c r="BQP237" s="8"/>
      <c r="BQQ237" s="8"/>
      <c r="BQR237" s="8"/>
      <c r="BQS237" s="8"/>
      <c r="BQT237" s="8"/>
      <c r="BQU237" s="8"/>
      <c r="BQV237" s="8"/>
      <c r="BQW237" s="8"/>
      <c r="BQX237" s="8"/>
      <c r="BQY237" s="8"/>
      <c r="BQZ237" s="8"/>
      <c r="BRA237" s="8"/>
      <c r="BRB237" s="8"/>
      <c r="BRC237" s="8"/>
      <c r="BRD237" s="8"/>
      <c r="BRE237" s="8"/>
      <c r="BRF237" s="8"/>
      <c r="BRG237" s="8"/>
      <c r="BRH237" s="8"/>
      <c r="BRI237" s="8"/>
      <c r="BRJ237" s="8"/>
      <c r="BRK237" s="8"/>
      <c r="BRL237" s="8"/>
      <c r="BRM237" s="8"/>
      <c r="BRN237" s="8"/>
      <c r="BRO237" s="8"/>
      <c r="BRP237" s="8"/>
      <c r="BRQ237" s="8"/>
      <c r="BRR237" s="8"/>
      <c r="BRS237" s="8"/>
      <c r="BRT237" s="8"/>
      <c r="BRU237" s="8"/>
      <c r="BRV237" s="8"/>
      <c r="BRW237" s="8"/>
      <c r="BRX237" s="8"/>
      <c r="BRY237" s="8"/>
      <c r="BRZ237" s="8"/>
      <c r="BSA237" s="8"/>
      <c r="BSB237" s="8"/>
      <c r="BSC237" s="8"/>
      <c r="BSD237" s="8"/>
      <c r="BSE237" s="8"/>
      <c r="BSF237" s="8"/>
      <c r="BSG237" s="8"/>
      <c r="BSH237" s="8"/>
      <c r="BSI237" s="8"/>
      <c r="BSJ237" s="8"/>
      <c r="BSK237" s="8"/>
      <c r="BSL237" s="8"/>
      <c r="BSM237" s="8"/>
      <c r="BSN237" s="8"/>
      <c r="BSO237" s="8"/>
      <c r="BSP237" s="8"/>
      <c r="BSQ237" s="8"/>
      <c r="BSR237" s="8"/>
      <c r="BSS237" s="8"/>
      <c r="BST237" s="8"/>
      <c r="BSU237" s="8"/>
      <c r="BSV237" s="8"/>
      <c r="BSW237" s="8"/>
      <c r="BSX237" s="8"/>
      <c r="BSY237" s="8"/>
      <c r="BSZ237" s="8"/>
      <c r="BTA237" s="8"/>
      <c r="BTB237" s="8"/>
      <c r="BTC237" s="8"/>
      <c r="BTD237" s="8"/>
      <c r="BTE237" s="8"/>
      <c r="BTF237" s="8"/>
      <c r="BTG237" s="8"/>
      <c r="BTH237" s="8"/>
      <c r="BTI237" s="8"/>
      <c r="BTJ237" s="8"/>
      <c r="BTK237" s="8"/>
      <c r="BTL237" s="8"/>
      <c r="BTM237" s="8"/>
      <c r="BTN237" s="8"/>
      <c r="BTO237" s="8"/>
      <c r="BTP237" s="8"/>
      <c r="BTQ237" s="8"/>
      <c r="BTR237" s="8"/>
      <c r="BTS237" s="8"/>
      <c r="BTT237" s="8"/>
      <c r="BTU237" s="8"/>
      <c r="BTV237" s="8"/>
      <c r="BTW237" s="8"/>
      <c r="BTX237" s="8"/>
      <c r="BTY237" s="8"/>
      <c r="BTZ237" s="8"/>
      <c r="BUA237" s="8"/>
      <c r="BUB237" s="8"/>
      <c r="BUC237" s="8"/>
      <c r="BUD237" s="8"/>
      <c r="BUE237" s="8"/>
      <c r="BUF237" s="8"/>
      <c r="BUG237" s="8"/>
      <c r="BUH237" s="8"/>
      <c r="BUI237" s="8"/>
      <c r="BUJ237" s="8"/>
      <c r="BUK237" s="8"/>
      <c r="BUL237" s="8"/>
      <c r="BUM237" s="8"/>
      <c r="BUN237" s="8"/>
      <c r="BUO237" s="8"/>
      <c r="BUP237" s="8"/>
      <c r="BUQ237" s="8"/>
      <c r="BUR237" s="8"/>
      <c r="BUS237" s="8"/>
      <c r="BUT237" s="8"/>
      <c r="BUU237" s="8"/>
      <c r="BUV237" s="8"/>
      <c r="BUW237" s="8"/>
      <c r="BUX237" s="8"/>
      <c r="BUY237" s="8"/>
      <c r="BUZ237" s="8"/>
      <c r="BVA237" s="8"/>
      <c r="BVB237" s="8"/>
      <c r="BVC237" s="8"/>
      <c r="BVD237" s="8"/>
      <c r="BVE237" s="8"/>
      <c r="BVF237" s="8"/>
      <c r="BVG237" s="8"/>
      <c r="BVH237" s="8"/>
      <c r="BVI237" s="8"/>
      <c r="BVJ237" s="8"/>
      <c r="BVK237" s="8"/>
      <c r="BVL237" s="8"/>
      <c r="BVM237" s="8"/>
      <c r="BVN237" s="8"/>
      <c r="BVO237" s="8"/>
      <c r="BVP237" s="8"/>
      <c r="BVQ237" s="8"/>
      <c r="BVR237" s="8"/>
      <c r="BVS237" s="8"/>
      <c r="BVT237" s="8"/>
      <c r="BVU237" s="8"/>
      <c r="BVV237" s="8"/>
      <c r="BVW237" s="8"/>
      <c r="BVX237" s="8"/>
      <c r="BVY237" s="8"/>
      <c r="BVZ237" s="8"/>
      <c r="BWA237" s="8"/>
      <c r="BWB237" s="8"/>
      <c r="BWC237" s="8"/>
      <c r="BWD237" s="8"/>
      <c r="BWE237" s="8"/>
      <c r="BWF237" s="8"/>
      <c r="BWG237" s="8"/>
      <c r="BWH237" s="8"/>
      <c r="BWI237" s="8"/>
      <c r="BWJ237" s="8"/>
      <c r="BWK237" s="8"/>
      <c r="BWL237" s="8"/>
      <c r="BWM237" s="8"/>
      <c r="BWN237" s="8"/>
      <c r="BWO237" s="8"/>
      <c r="BWP237" s="8"/>
      <c r="BWQ237" s="8"/>
      <c r="BWR237" s="8"/>
      <c r="BWS237" s="8"/>
      <c r="BWT237" s="8"/>
      <c r="BWU237" s="8"/>
      <c r="BWV237" s="8"/>
      <c r="BWW237" s="8"/>
      <c r="BWX237" s="8"/>
      <c r="BWY237" s="8"/>
      <c r="BWZ237" s="8"/>
      <c r="BXA237" s="8"/>
      <c r="BXB237" s="8"/>
      <c r="BXC237" s="8"/>
      <c r="BXD237" s="8"/>
      <c r="BXE237" s="8"/>
      <c r="BXF237" s="8"/>
      <c r="BXG237" s="8"/>
      <c r="BXH237" s="8"/>
      <c r="BXI237" s="8"/>
      <c r="BXJ237" s="8"/>
      <c r="BXK237" s="8"/>
      <c r="BXL237" s="8"/>
      <c r="BXM237" s="8"/>
      <c r="BXN237" s="8"/>
      <c r="BXO237" s="8"/>
      <c r="BXP237" s="8"/>
      <c r="BXQ237" s="8"/>
      <c r="BXR237" s="8"/>
      <c r="BXS237" s="8"/>
      <c r="BXT237" s="8"/>
      <c r="BXU237" s="8"/>
      <c r="BXV237" s="8"/>
      <c r="BXW237" s="8"/>
      <c r="BXX237" s="8"/>
      <c r="BXY237" s="8"/>
      <c r="BXZ237" s="8"/>
      <c r="BYA237" s="8"/>
      <c r="BYB237" s="8"/>
      <c r="BYC237" s="8"/>
      <c r="BYD237" s="8"/>
      <c r="BYE237" s="8"/>
      <c r="BYF237" s="8"/>
      <c r="BYG237" s="8"/>
      <c r="BYH237" s="8"/>
      <c r="BYI237" s="8"/>
      <c r="BYJ237" s="8"/>
      <c r="BYK237" s="8"/>
      <c r="BYL237" s="8"/>
      <c r="BYM237" s="8"/>
      <c r="BYN237" s="8"/>
      <c r="BYO237" s="8"/>
      <c r="BYP237" s="8"/>
      <c r="BYQ237" s="8"/>
      <c r="BYR237" s="8"/>
      <c r="BYS237" s="8"/>
      <c r="BYT237" s="8"/>
      <c r="BYU237" s="8"/>
      <c r="BYV237" s="8"/>
      <c r="BYW237" s="8"/>
      <c r="BYX237" s="8"/>
      <c r="BYY237" s="8"/>
      <c r="BYZ237" s="8"/>
      <c r="BZA237" s="8"/>
      <c r="BZB237" s="8"/>
      <c r="BZC237" s="8"/>
      <c r="BZD237" s="8"/>
      <c r="BZE237" s="8"/>
      <c r="BZF237" s="8"/>
      <c r="BZG237" s="8"/>
      <c r="BZH237" s="8"/>
      <c r="BZI237" s="8"/>
      <c r="BZJ237" s="8"/>
      <c r="BZK237" s="8"/>
      <c r="BZL237" s="8"/>
      <c r="BZM237" s="8"/>
      <c r="BZN237" s="8"/>
      <c r="BZO237" s="8"/>
      <c r="BZP237" s="8"/>
      <c r="BZQ237" s="8"/>
      <c r="BZR237" s="8"/>
      <c r="BZS237" s="8"/>
      <c r="BZT237" s="8"/>
      <c r="BZU237" s="8"/>
      <c r="BZV237" s="8"/>
      <c r="BZW237" s="8"/>
      <c r="BZX237" s="8"/>
      <c r="BZY237" s="8"/>
      <c r="BZZ237" s="8"/>
      <c r="CAA237" s="8"/>
      <c r="CAB237" s="8"/>
      <c r="CAC237" s="8"/>
      <c r="CAD237" s="8"/>
      <c r="CAE237" s="8"/>
      <c r="CAF237" s="8"/>
      <c r="CAG237" s="8"/>
      <c r="CAH237" s="8"/>
      <c r="CAI237" s="8"/>
      <c r="CAJ237" s="8"/>
      <c r="CAK237" s="8"/>
      <c r="CAL237" s="8"/>
      <c r="CAM237" s="8"/>
      <c r="CAN237" s="8"/>
      <c r="CAO237" s="8"/>
      <c r="CAP237" s="8"/>
      <c r="CAQ237" s="8"/>
      <c r="CAR237" s="8"/>
      <c r="CAS237" s="8"/>
      <c r="CAT237" s="8"/>
      <c r="CAU237" s="8"/>
      <c r="CAV237" s="8"/>
      <c r="CAW237" s="8"/>
      <c r="CAX237" s="8"/>
      <c r="CAY237" s="8"/>
      <c r="CAZ237" s="8"/>
      <c r="CBA237" s="8"/>
      <c r="CBB237" s="8"/>
      <c r="CBC237" s="8"/>
      <c r="CBD237" s="8"/>
      <c r="CBE237" s="8"/>
      <c r="CBF237" s="8"/>
      <c r="CBG237" s="8"/>
      <c r="CBH237" s="8"/>
      <c r="CBI237" s="8"/>
      <c r="CBJ237" s="8"/>
      <c r="CBK237" s="8"/>
      <c r="CBL237" s="8"/>
      <c r="CBM237" s="8"/>
      <c r="CBN237" s="8"/>
      <c r="CBO237" s="8"/>
      <c r="CBP237" s="8"/>
      <c r="CBQ237" s="8"/>
      <c r="CBR237" s="8"/>
      <c r="CBS237" s="8"/>
      <c r="CBT237" s="8"/>
      <c r="CBU237" s="8"/>
      <c r="CBV237" s="8"/>
      <c r="CBW237" s="8"/>
      <c r="CBX237" s="8"/>
      <c r="CBY237" s="8"/>
      <c r="CBZ237" s="8"/>
      <c r="CCA237" s="8"/>
      <c r="CCB237" s="8"/>
      <c r="CCC237" s="8"/>
      <c r="CCD237" s="8"/>
      <c r="CCE237" s="8"/>
      <c r="CCF237" s="8"/>
      <c r="CCG237" s="8"/>
      <c r="CCH237" s="8"/>
      <c r="CCI237" s="8"/>
      <c r="CCJ237" s="8"/>
      <c r="CCK237" s="8"/>
      <c r="CCL237" s="8"/>
      <c r="CCM237" s="8"/>
      <c r="CCN237" s="8"/>
      <c r="CCO237" s="8"/>
      <c r="CCP237" s="8"/>
      <c r="CCQ237" s="8"/>
      <c r="CCR237" s="8"/>
      <c r="CCS237" s="8"/>
      <c r="CCT237" s="8"/>
      <c r="CCU237" s="8"/>
      <c r="CCV237" s="8"/>
      <c r="CCW237" s="8"/>
      <c r="CCX237" s="8"/>
      <c r="CCY237" s="8"/>
      <c r="CCZ237" s="8"/>
      <c r="CDA237" s="8"/>
      <c r="CDB237" s="8"/>
      <c r="CDC237" s="8"/>
      <c r="CDD237" s="8"/>
      <c r="CDE237" s="8"/>
      <c r="CDF237" s="8"/>
      <c r="CDG237" s="8"/>
      <c r="CDH237" s="8"/>
      <c r="CDI237" s="8"/>
      <c r="CDJ237" s="8"/>
      <c r="CDK237" s="8"/>
      <c r="CDL237" s="8"/>
      <c r="CDM237" s="8"/>
      <c r="CDN237" s="8"/>
      <c r="CDO237" s="8"/>
      <c r="CDP237" s="8"/>
      <c r="CDQ237" s="8"/>
      <c r="CDR237" s="8"/>
      <c r="CDS237" s="8"/>
      <c r="CDT237" s="8"/>
      <c r="CDU237" s="8"/>
      <c r="CDV237" s="8"/>
      <c r="CDW237" s="8"/>
      <c r="CDX237" s="8"/>
      <c r="CDY237" s="8"/>
      <c r="CDZ237" s="8"/>
      <c r="CEA237" s="8"/>
      <c r="CEB237" s="8"/>
      <c r="CEC237" s="8"/>
      <c r="CED237" s="8"/>
      <c r="CEE237" s="8"/>
      <c r="CEF237" s="8"/>
      <c r="CEG237" s="8"/>
      <c r="CEH237" s="8"/>
      <c r="CEI237" s="8"/>
      <c r="CEJ237" s="8"/>
      <c r="CEK237" s="8"/>
      <c r="CEL237" s="8"/>
      <c r="CEM237" s="8"/>
      <c r="CEN237" s="8"/>
      <c r="CEO237" s="8"/>
      <c r="CEP237" s="8"/>
      <c r="CEQ237" s="8"/>
      <c r="CER237" s="8"/>
      <c r="CES237" s="8"/>
      <c r="CET237" s="8"/>
      <c r="CEU237" s="8"/>
      <c r="CEV237" s="8"/>
      <c r="CEW237" s="8"/>
      <c r="CEX237" s="8"/>
      <c r="CEY237" s="8"/>
      <c r="CEZ237" s="8"/>
      <c r="CFA237" s="8"/>
      <c r="CFB237" s="8"/>
      <c r="CFC237" s="8"/>
      <c r="CFD237" s="8"/>
      <c r="CFE237" s="8"/>
      <c r="CFF237" s="8"/>
      <c r="CFG237" s="8"/>
      <c r="CFH237" s="8"/>
      <c r="CFI237" s="8"/>
      <c r="CFJ237" s="8"/>
      <c r="CFK237" s="8"/>
      <c r="CFL237" s="8"/>
      <c r="CFM237" s="8"/>
      <c r="CFN237" s="8"/>
      <c r="CFO237" s="8"/>
      <c r="CFP237" s="8"/>
      <c r="CFQ237" s="8"/>
      <c r="CFR237" s="8"/>
      <c r="CFS237" s="8"/>
      <c r="CFT237" s="8"/>
      <c r="CFU237" s="8"/>
      <c r="CFV237" s="8"/>
      <c r="CFW237" s="8"/>
      <c r="CFX237" s="8"/>
      <c r="CFY237" s="8"/>
      <c r="CFZ237" s="8"/>
      <c r="CGA237" s="8"/>
      <c r="CGB237" s="8"/>
      <c r="CGC237" s="8"/>
      <c r="CGD237" s="8"/>
      <c r="CGE237" s="8"/>
      <c r="CGF237" s="8"/>
      <c r="CGG237" s="8"/>
      <c r="CGH237" s="8"/>
      <c r="CGI237" s="8"/>
      <c r="CGJ237" s="8"/>
      <c r="CGK237" s="8"/>
      <c r="CGL237" s="8"/>
      <c r="CGM237" s="8"/>
      <c r="CGN237" s="8"/>
      <c r="CGO237" s="8"/>
      <c r="CGP237" s="8"/>
      <c r="CGQ237" s="8"/>
      <c r="CGR237" s="8"/>
      <c r="CGS237" s="8"/>
      <c r="CGT237" s="8"/>
      <c r="CGU237" s="8"/>
      <c r="CGV237" s="8"/>
      <c r="CGW237" s="8"/>
      <c r="CGX237" s="8"/>
      <c r="CGY237" s="8"/>
      <c r="CGZ237" s="8"/>
      <c r="CHA237" s="8"/>
      <c r="CHB237" s="8"/>
      <c r="CHC237" s="8"/>
      <c r="CHD237" s="8"/>
      <c r="CHE237" s="8"/>
      <c r="CHF237" s="8"/>
      <c r="CHG237" s="8"/>
      <c r="CHH237" s="8"/>
      <c r="CHI237" s="8"/>
      <c r="CHJ237" s="8"/>
      <c r="CHK237" s="8"/>
      <c r="CHL237" s="8"/>
      <c r="CHM237" s="8"/>
      <c r="CHN237" s="8"/>
      <c r="CHO237" s="8"/>
      <c r="CHP237" s="8"/>
      <c r="CHQ237" s="8"/>
      <c r="CHR237" s="8"/>
      <c r="CHS237" s="8"/>
      <c r="CHT237" s="8"/>
      <c r="CHU237" s="8"/>
      <c r="CHV237" s="8"/>
      <c r="CHW237" s="8"/>
      <c r="CHX237" s="8"/>
      <c r="CHY237" s="8"/>
      <c r="CHZ237" s="8"/>
      <c r="CIA237" s="8"/>
      <c r="CIB237" s="8"/>
      <c r="CIC237" s="8"/>
      <c r="CID237" s="8"/>
      <c r="CIE237" s="8"/>
      <c r="CIF237" s="8"/>
      <c r="CIG237" s="8"/>
      <c r="CIH237" s="8"/>
      <c r="CII237" s="8"/>
      <c r="CIJ237" s="8"/>
      <c r="CIK237" s="8"/>
      <c r="CIL237" s="8"/>
      <c r="CIM237" s="8"/>
      <c r="CIN237" s="8"/>
      <c r="CIO237" s="8"/>
      <c r="CIP237" s="8"/>
      <c r="CIQ237" s="8"/>
      <c r="CIR237" s="8"/>
      <c r="CIS237" s="8"/>
      <c r="CIT237" s="8"/>
      <c r="CIU237" s="8"/>
      <c r="CIV237" s="8"/>
      <c r="CIW237" s="8"/>
      <c r="CIX237" s="8"/>
      <c r="CIY237" s="8"/>
      <c r="CIZ237" s="8"/>
      <c r="CJA237" s="8"/>
      <c r="CJB237" s="8"/>
      <c r="CJC237" s="8"/>
      <c r="CJD237" s="8"/>
      <c r="CJE237" s="8"/>
      <c r="CJF237" s="8"/>
      <c r="CJG237" s="8"/>
      <c r="CJH237" s="8"/>
      <c r="CJI237" s="8"/>
      <c r="CJJ237" s="8"/>
      <c r="CJK237" s="8"/>
      <c r="CJL237" s="8"/>
      <c r="CJM237" s="8"/>
      <c r="CJN237" s="8"/>
      <c r="CJO237" s="8"/>
      <c r="CJP237" s="8"/>
      <c r="CJQ237" s="8"/>
      <c r="CJR237" s="8"/>
      <c r="CJS237" s="8"/>
      <c r="CJT237" s="8"/>
      <c r="CJU237" s="8"/>
      <c r="CJV237" s="8"/>
      <c r="CJW237" s="8"/>
      <c r="CJX237" s="8"/>
      <c r="CJY237" s="8"/>
      <c r="CJZ237" s="8"/>
      <c r="CKA237" s="8"/>
      <c r="CKB237" s="8"/>
      <c r="CKC237" s="8"/>
      <c r="CKD237" s="8"/>
      <c r="CKE237" s="8"/>
      <c r="CKF237" s="8"/>
      <c r="CKG237" s="8"/>
      <c r="CKH237" s="8"/>
      <c r="CKI237" s="8"/>
      <c r="CKJ237" s="8"/>
      <c r="CKK237" s="8"/>
      <c r="CKL237" s="8"/>
      <c r="CKM237" s="8"/>
      <c r="CKN237" s="8"/>
      <c r="CKO237" s="8"/>
      <c r="CKP237" s="8"/>
      <c r="CKQ237" s="8"/>
      <c r="CKR237" s="8"/>
      <c r="CKS237" s="8"/>
      <c r="CKT237" s="8"/>
      <c r="CKU237" s="8"/>
      <c r="CKV237" s="8"/>
      <c r="CKW237" s="8"/>
      <c r="CKX237" s="8"/>
      <c r="CKY237" s="8"/>
      <c r="CKZ237" s="8"/>
      <c r="CLA237" s="8"/>
      <c r="CLB237" s="8"/>
      <c r="CLC237" s="8"/>
      <c r="CLD237" s="8"/>
      <c r="CLE237" s="8"/>
      <c r="CLF237" s="8"/>
      <c r="CLG237" s="8"/>
      <c r="CLH237" s="8"/>
      <c r="CLI237" s="8"/>
      <c r="CLJ237" s="8"/>
      <c r="CLK237" s="8"/>
      <c r="CLL237" s="8"/>
      <c r="CLM237" s="8"/>
      <c r="CLN237" s="8"/>
      <c r="CLO237" s="8"/>
      <c r="CLP237" s="8"/>
      <c r="CLQ237" s="8"/>
      <c r="CLR237" s="8"/>
      <c r="CLS237" s="8"/>
      <c r="CLT237" s="8"/>
      <c r="CLU237" s="8"/>
      <c r="CLV237" s="8"/>
      <c r="CLW237" s="8"/>
      <c r="CLX237" s="8"/>
      <c r="CLY237" s="8"/>
      <c r="CLZ237" s="8"/>
      <c r="CMA237" s="8"/>
      <c r="CMB237" s="8"/>
      <c r="CMC237" s="8"/>
      <c r="CMD237" s="8"/>
      <c r="CME237" s="8"/>
      <c r="CMF237" s="8"/>
      <c r="CMG237" s="8"/>
      <c r="CMH237" s="8"/>
      <c r="CMI237" s="8"/>
      <c r="CMJ237" s="8"/>
      <c r="CMK237" s="8"/>
      <c r="CML237" s="8"/>
      <c r="CMM237" s="8"/>
      <c r="CMN237" s="8"/>
      <c r="CMO237" s="8"/>
      <c r="CMP237" s="8"/>
      <c r="CMQ237" s="8"/>
      <c r="CMR237" s="8"/>
      <c r="CMS237" s="8"/>
      <c r="CMT237" s="8"/>
      <c r="CMU237" s="8"/>
      <c r="CMV237" s="8"/>
      <c r="CMW237" s="8"/>
      <c r="CMX237" s="8"/>
      <c r="CMY237" s="8"/>
      <c r="CMZ237" s="8"/>
      <c r="CNA237" s="8"/>
      <c r="CNB237" s="8"/>
      <c r="CNC237" s="8"/>
      <c r="CND237" s="8"/>
      <c r="CNE237" s="8"/>
      <c r="CNF237" s="8"/>
      <c r="CNG237" s="8"/>
      <c r="CNH237" s="8"/>
      <c r="CNI237" s="8"/>
      <c r="CNJ237" s="8"/>
      <c r="CNK237" s="8"/>
      <c r="CNL237" s="8"/>
      <c r="CNM237" s="8"/>
      <c r="CNN237" s="8"/>
      <c r="CNO237" s="8"/>
      <c r="CNP237" s="8"/>
      <c r="CNQ237" s="8"/>
      <c r="CNR237" s="8"/>
      <c r="CNS237" s="8"/>
      <c r="CNT237" s="8"/>
      <c r="CNU237" s="8"/>
      <c r="CNV237" s="8"/>
      <c r="CNW237" s="8"/>
      <c r="CNX237" s="8"/>
      <c r="CNY237" s="8"/>
      <c r="CNZ237" s="8"/>
      <c r="COA237" s="8"/>
      <c r="COB237" s="8"/>
      <c r="COC237" s="8"/>
      <c r="COD237" s="8"/>
      <c r="COE237" s="8"/>
      <c r="COF237" s="8"/>
      <c r="COG237" s="8"/>
      <c r="COH237" s="8"/>
      <c r="COI237" s="8"/>
      <c r="COJ237" s="8"/>
      <c r="COK237" s="8"/>
      <c r="COL237" s="8"/>
      <c r="COM237" s="8"/>
      <c r="CON237" s="8"/>
      <c r="COO237" s="8"/>
      <c r="COP237" s="8"/>
      <c r="COQ237" s="8"/>
      <c r="COR237" s="8"/>
      <c r="COS237" s="8"/>
      <c r="COT237" s="8"/>
      <c r="COU237" s="8"/>
      <c r="COV237" s="8"/>
      <c r="COW237" s="8"/>
      <c r="COX237" s="8"/>
      <c r="COY237" s="8"/>
      <c r="COZ237" s="8"/>
      <c r="CPA237" s="8"/>
      <c r="CPB237" s="8"/>
      <c r="CPC237" s="8"/>
      <c r="CPD237" s="8"/>
      <c r="CPE237" s="8"/>
      <c r="CPF237" s="8"/>
      <c r="CPG237" s="8"/>
      <c r="CPH237" s="8"/>
      <c r="CPI237" s="8"/>
      <c r="CPJ237" s="8"/>
      <c r="CPK237" s="8"/>
      <c r="CPL237" s="8"/>
      <c r="CPM237" s="8"/>
      <c r="CPN237" s="8"/>
      <c r="CPO237" s="8"/>
      <c r="CPP237" s="8"/>
      <c r="CPQ237" s="8"/>
      <c r="CPR237" s="8"/>
      <c r="CPS237" s="8"/>
      <c r="CPT237" s="8"/>
      <c r="CPU237" s="8"/>
      <c r="CPV237" s="8"/>
      <c r="CPW237" s="8"/>
      <c r="CPX237" s="8"/>
      <c r="CPY237" s="8"/>
      <c r="CPZ237" s="8"/>
      <c r="CQA237" s="8"/>
      <c r="CQB237" s="8"/>
      <c r="CQC237" s="8"/>
      <c r="CQD237" s="8"/>
      <c r="CQE237" s="8"/>
      <c r="CQF237" s="8"/>
      <c r="CQG237" s="8"/>
      <c r="CQH237" s="8"/>
      <c r="CQI237" s="8"/>
      <c r="CQJ237" s="8"/>
      <c r="CQK237" s="8"/>
      <c r="CQL237" s="8"/>
      <c r="CQM237" s="8"/>
      <c r="CQN237" s="8"/>
      <c r="CQO237" s="8"/>
      <c r="CQP237" s="8"/>
      <c r="CQQ237" s="8"/>
      <c r="CQR237" s="8"/>
      <c r="CQS237" s="8"/>
      <c r="CQT237" s="8"/>
      <c r="CQU237" s="8"/>
      <c r="CQV237" s="8"/>
      <c r="CQW237" s="8"/>
      <c r="CQX237" s="8"/>
      <c r="CQY237" s="8"/>
      <c r="CQZ237" s="8"/>
      <c r="CRA237" s="8"/>
      <c r="CRB237" s="8"/>
      <c r="CRC237" s="8"/>
      <c r="CRD237" s="8"/>
      <c r="CRE237" s="8"/>
      <c r="CRF237" s="8"/>
      <c r="CRG237" s="8"/>
      <c r="CRH237" s="8"/>
      <c r="CRI237" s="8"/>
      <c r="CRJ237" s="8"/>
      <c r="CRK237" s="8"/>
      <c r="CRL237" s="8"/>
      <c r="CRM237" s="8"/>
      <c r="CRN237" s="8"/>
      <c r="CRO237" s="8"/>
      <c r="CRP237" s="8"/>
      <c r="CRQ237" s="8"/>
      <c r="CRR237" s="8"/>
      <c r="CRS237" s="8"/>
      <c r="CRT237" s="8"/>
      <c r="CRU237" s="8"/>
      <c r="CRV237" s="8"/>
      <c r="CRW237" s="8"/>
      <c r="CRX237" s="8"/>
      <c r="CRY237" s="8"/>
      <c r="CRZ237" s="8"/>
      <c r="CSA237" s="8"/>
      <c r="CSB237" s="8"/>
      <c r="CSC237" s="8"/>
      <c r="CSD237" s="8"/>
      <c r="CSE237" s="8"/>
      <c r="CSF237" s="8"/>
      <c r="CSG237" s="8"/>
      <c r="CSH237" s="8"/>
      <c r="CSI237" s="8"/>
      <c r="CSJ237" s="8"/>
      <c r="CSK237" s="8"/>
      <c r="CSL237" s="8"/>
      <c r="CSM237" s="8"/>
      <c r="CSN237" s="8"/>
      <c r="CSO237" s="8"/>
      <c r="CSP237" s="8"/>
      <c r="CSQ237" s="8"/>
      <c r="CSR237" s="8"/>
      <c r="CSS237" s="8"/>
      <c r="CST237" s="8"/>
      <c r="CSU237" s="8"/>
      <c r="CSV237" s="8"/>
      <c r="CSW237" s="8"/>
      <c r="CSX237" s="8"/>
      <c r="CSY237" s="8"/>
      <c r="CSZ237" s="8"/>
      <c r="CTA237" s="8"/>
      <c r="CTB237" s="8"/>
      <c r="CTC237" s="8"/>
      <c r="CTD237" s="8"/>
      <c r="CTE237" s="8"/>
      <c r="CTF237" s="8"/>
      <c r="CTG237" s="8"/>
      <c r="CTH237" s="8"/>
      <c r="CTI237" s="8"/>
      <c r="CTJ237" s="8"/>
      <c r="CTK237" s="8"/>
      <c r="CTL237" s="8"/>
      <c r="CTM237" s="8"/>
      <c r="CTN237" s="8"/>
      <c r="CTO237" s="8"/>
      <c r="CTP237" s="8"/>
      <c r="CTQ237" s="8"/>
      <c r="CTR237" s="8"/>
      <c r="CTS237" s="8"/>
      <c r="CTT237" s="8"/>
      <c r="CTU237" s="8"/>
      <c r="CTV237" s="8"/>
      <c r="CTW237" s="8"/>
      <c r="CTX237" s="8"/>
      <c r="CTY237" s="8"/>
      <c r="CTZ237" s="8"/>
      <c r="CUA237" s="8"/>
      <c r="CUB237" s="8"/>
      <c r="CUC237" s="8"/>
      <c r="CUD237" s="8"/>
      <c r="CUE237" s="8"/>
      <c r="CUF237" s="8"/>
      <c r="CUG237" s="8"/>
      <c r="CUH237" s="8"/>
      <c r="CUI237" s="8"/>
      <c r="CUJ237" s="8"/>
      <c r="CUK237" s="8"/>
      <c r="CUL237" s="8"/>
      <c r="CUM237" s="8"/>
      <c r="CUN237" s="8"/>
      <c r="CUO237" s="8"/>
      <c r="CUP237" s="8"/>
      <c r="CUQ237" s="8"/>
      <c r="CUR237" s="8"/>
      <c r="CUS237" s="8"/>
      <c r="CUT237" s="8"/>
      <c r="CUU237" s="8"/>
      <c r="CUV237" s="8"/>
      <c r="CUW237" s="8"/>
      <c r="CUX237" s="8"/>
      <c r="CUY237" s="8"/>
      <c r="CUZ237" s="8"/>
      <c r="CVA237" s="8"/>
      <c r="CVB237" s="8"/>
      <c r="CVC237" s="8"/>
      <c r="CVD237" s="8"/>
      <c r="CVE237" s="8"/>
      <c r="CVF237" s="8"/>
      <c r="CVG237" s="8"/>
      <c r="CVH237" s="8"/>
      <c r="CVI237" s="8"/>
      <c r="CVJ237" s="8"/>
      <c r="CVK237" s="8"/>
      <c r="CVL237" s="8"/>
      <c r="CVM237" s="8"/>
      <c r="CVN237" s="8"/>
      <c r="CVO237" s="8"/>
      <c r="CVP237" s="8"/>
      <c r="CVQ237" s="8"/>
      <c r="CVR237" s="8"/>
      <c r="CVS237" s="8"/>
      <c r="CVT237" s="8"/>
      <c r="CVU237" s="8"/>
      <c r="CVV237" s="8"/>
      <c r="CVW237" s="8"/>
      <c r="CVX237" s="8"/>
      <c r="CVY237" s="8"/>
      <c r="CVZ237" s="8"/>
      <c r="CWA237" s="8"/>
      <c r="CWB237" s="8"/>
      <c r="CWC237" s="8"/>
      <c r="CWD237" s="8"/>
      <c r="CWE237" s="8"/>
      <c r="CWF237" s="8"/>
      <c r="CWG237" s="8"/>
      <c r="CWH237" s="8"/>
      <c r="CWI237" s="8"/>
      <c r="CWJ237" s="8"/>
      <c r="CWK237" s="8"/>
      <c r="CWL237" s="8"/>
      <c r="CWM237" s="8"/>
      <c r="CWN237" s="8"/>
      <c r="CWO237" s="8"/>
      <c r="CWP237" s="8"/>
      <c r="CWQ237" s="8"/>
      <c r="CWR237" s="8"/>
      <c r="CWS237" s="8"/>
      <c r="CWT237" s="8"/>
      <c r="CWU237" s="8"/>
      <c r="CWV237" s="8"/>
      <c r="CWW237" s="8"/>
      <c r="CWX237" s="8"/>
      <c r="CWY237" s="8"/>
      <c r="CWZ237" s="8"/>
      <c r="CXA237" s="8"/>
      <c r="CXB237" s="8"/>
      <c r="CXC237" s="8"/>
      <c r="CXD237" s="8"/>
      <c r="CXE237" s="8"/>
      <c r="CXF237" s="8"/>
      <c r="CXG237" s="8"/>
      <c r="CXH237" s="8"/>
      <c r="CXI237" s="8"/>
      <c r="CXJ237" s="8"/>
      <c r="CXK237" s="8"/>
      <c r="CXL237" s="8"/>
      <c r="CXM237" s="8"/>
      <c r="CXN237" s="8"/>
      <c r="CXO237" s="8"/>
      <c r="CXP237" s="8"/>
      <c r="CXQ237" s="8"/>
      <c r="CXR237" s="8"/>
      <c r="CXS237" s="8"/>
      <c r="CXT237" s="8"/>
      <c r="CXU237" s="8"/>
      <c r="CXV237" s="8"/>
      <c r="CXW237" s="8"/>
      <c r="CXX237" s="8"/>
      <c r="CXY237" s="8"/>
      <c r="CXZ237" s="8"/>
      <c r="CYA237" s="8"/>
      <c r="CYB237" s="8"/>
      <c r="CYC237" s="8"/>
      <c r="CYD237" s="8"/>
      <c r="CYE237" s="8"/>
      <c r="CYF237" s="8"/>
      <c r="CYG237" s="8"/>
      <c r="CYH237" s="8"/>
      <c r="CYI237" s="8"/>
      <c r="CYJ237" s="8"/>
      <c r="CYK237" s="8"/>
      <c r="CYL237" s="8"/>
      <c r="CYM237" s="8"/>
      <c r="CYN237" s="8"/>
      <c r="CYO237" s="8"/>
      <c r="CYP237" s="8"/>
      <c r="CYQ237" s="8"/>
      <c r="CYR237" s="8"/>
      <c r="CYS237" s="8"/>
      <c r="CYT237" s="8"/>
      <c r="CYU237" s="8"/>
      <c r="CYV237" s="8"/>
      <c r="CYW237" s="8"/>
      <c r="CYX237" s="8"/>
      <c r="CYY237" s="8"/>
      <c r="CYZ237" s="8"/>
      <c r="CZA237" s="8"/>
      <c r="CZB237" s="8"/>
      <c r="CZC237" s="8"/>
      <c r="CZD237" s="8"/>
      <c r="CZE237" s="8"/>
      <c r="CZF237" s="8"/>
      <c r="CZG237" s="8"/>
      <c r="CZH237" s="8"/>
      <c r="CZI237" s="8"/>
      <c r="CZJ237" s="8"/>
      <c r="CZK237" s="8"/>
      <c r="CZL237" s="8"/>
      <c r="CZM237" s="8"/>
      <c r="CZN237" s="8"/>
      <c r="CZO237" s="8"/>
      <c r="CZP237" s="8"/>
      <c r="CZQ237" s="8"/>
      <c r="CZR237" s="8"/>
      <c r="CZS237" s="8"/>
      <c r="CZT237" s="8"/>
      <c r="CZU237" s="8"/>
      <c r="CZV237" s="8"/>
      <c r="CZW237" s="8"/>
      <c r="CZX237" s="8"/>
      <c r="CZY237" s="8"/>
      <c r="CZZ237" s="8"/>
      <c r="DAA237" s="8"/>
      <c r="DAB237" s="8"/>
      <c r="DAC237" s="8"/>
      <c r="DAD237" s="8"/>
      <c r="DAE237" s="8"/>
      <c r="DAF237" s="8"/>
      <c r="DAG237" s="8"/>
      <c r="DAH237" s="8"/>
      <c r="DAI237" s="8"/>
      <c r="DAJ237" s="8"/>
      <c r="DAK237" s="8"/>
      <c r="DAL237" s="8"/>
      <c r="DAM237" s="8"/>
      <c r="DAN237" s="8"/>
      <c r="DAO237" s="8"/>
      <c r="DAP237" s="8"/>
      <c r="DAQ237" s="8"/>
      <c r="DAR237" s="8"/>
      <c r="DAS237" s="8"/>
      <c r="DAT237" s="8"/>
      <c r="DAU237" s="8"/>
      <c r="DAV237" s="8"/>
      <c r="DAW237" s="8"/>
      <c r="DAX237" s="8"/>
      <c r="DAY237" s="8"/>
      <c r="DAZ237" s="8"/>
      <c r="DBA237" s="8"/>
      <c r="DBB237" s="8"/>
      <c r="DBC237" s="8"/>
      <c r="DBD237" s="8"/>
      <c r="DBE237" s="8"/>
      <c r="DBF237" s="8"/>
      <c r="DBG237" s="8"/>
      <c r="DBH237" s="8"/>
      <c r="DBI237" s="8"/>
      <c r="DBJ237" s="8"/>
      <c r="DBK237" s="8"/>
      <c r="DBL237" s="8"/>
      <c r="DBM237" s="8"/>
      <c r="DBN237" s="8"/>
      <c r="DBO237" s="8"/>
      <c r="DBP237" s="8"/>
      <c r="DBQ237" s="8"/>
      <c r="DBR237" s="8"/>
      <c r="DBS237" s="8"/>
      <c r="DBT237" s="8"/>
      <c r="DBU237" s="8"/>
      <c r="DBV237" s="8"/>
      <c r="DBW237" s="8"/>
      <c r="DBX237" s="8"/>
      <c r="DBY237" s="8"/>
      <c r="DBZ237" s="8"/>
      <c r="DCA237" s="8"/>
      <c r="DCB237" s="8"/>
      <c r="DCC237" s="8"/>
      <c r="DCD237" s="8"/>
      <c r="DCE237" s="8"/>
      <c r="DCF237" s="8"/>
      <c r="DCG237" s="8"/>
      <c r="DCH237" s="8"/>
      <c r="DCI237" s="8"/>
      <c r="DCJ237" s="8"/>
      <c r="DCK237" s="8"/>
      <c r="DCL237" s="8"/>
      <c r="DCM237" s="8"/>
      <c r="DCN237" s="8"/>
      <c r="DCO237" s="8"/>
      <c r="DCP237" s="8"/>
      <c r="DCQ237" s="8"/>
      <c r="DCR237" s="8"/>
      <c r="DCS237" s="8"/>
      <c r="DCT237" s="8"/>
      <c r="DCU237" s="8"/>
      <c r="DCV237" s="8"/>
      <c r="DCW237" s="8"/>
      <c r="DCX237" s="8"/>
      <c r="DCY237" s="8"/>
      <c r="DCZ237" s="8"/>
      <c r="DDA237" s="8"/>
      <c r="DDB237" s="8"/>
      <c r="DDC237" s="8"/>
      <c r="DDD237" s="8"/>
      <c r="DDE237" s="8"/>
      <c r="DDF237" s="8"/>
      <c r="DDG237" s="8"/>
      <c r="DDH237" s="8"/>
      <c r="DDI237" s="8"/>
      <c r="DDJ237" s="8"/>
      <c r="DDK237" s="8"/>
      <c r="DDL237" s="8"/>
      <c r="DDM237" s="8"/>
      <c r="DDN237" s="8"/>
      <c r="DDO237" s="8"/>
      <c r="DDP237" s="8"/>
      <c r="DDQ237" s="8"/>
      <c r="DDR237" s="8"/>
      <c r="DDS237" s="8"/>
      <c r="DDT237" s="8"/>
      <c r="DDU237" s="8"/>
      <c r="DDV237" s="8"/>
      <c r="DDW237" s="8"/>
      <c r="DDX237" s="8"/>
      <c r="DDY237" s="8"/>
      <c r="DDZ237" s="8"/>
      <c r="DEA237" s="8"/>
      <c r="DEB237" s="8"/>
      <c r="DEC237" s="8"/>
      <c r="DED237" s="8"/>
      <c r="DEE237" s="8"/>
      <c r="DEF237" s="8"/>
      <c r="DEG237" s="8"/>
      <c r="DEH237" s="8"/>
      <c r="DEI237" s="8"/>
      <c r="DEJ237" s="8"/>
      <c r="DEK237" s="8"/>
      <c r="DEL237" s="8"/>
      <c r="DEM237" s="8"/>
      <c r="DEN237" s="8"/>
      <c r="DEO237" s="8"/>
      <c r="DEP237" s="8"/>
      <c r="DEQ237" s="8"/>
      <c r="DER237" s="8"/>
      <c r="DES237" s="8"/>
      <c r="DET237" s="8"/>
      <c r="DEU237" s="8"/>
      <c r="DEV237" s="8"/>
      <c r="DEW237" s="8"/>
      <c r="DEX237" s="8"/>
      <c r="DEY237" s="8"/>
      <c r="DEZ237" s="8"/>
      <c r="DFA237" s="8"/>
      <c r="DFB237" s="8"/>
      <c r="DFC237" s="8"/>
      <c r="DFD237" s="8"/>
      <c r="DFE237" s="8"/>
      <c r="DFF237" s="8"/>
      <c r="DFG237" s="8"/>
      <c r="DFH237" s="8"/>
      <c r="DFI237" s="8"/>
      <c r="DFJ237" s="8"/>
      <c r="DFK237" s="8"/>
      <c r="DFL237" s="8"/>
      <c r="DFM237" s="8"/>
      <c r="DFN237" s="8"/>
      <c r="DFO237" s="8"/>
      <c r="DFP237" s="8"/>
      <c r="DFQ237" s="8"/>
      <c r="DFR237" s="8"/>
      <c r="DFS237" s="8"/>
      <c r="DFT237" s="8"/>
      <c r="DFU237" s="8"/>
      <c r="DFV237" s="8"/>
      <c r="DFW237" s="8"/>
      <c r="DFX237" s="8"/>
      <c r="DFY237" s="8"/>
      <c r="DFZ237" s="8"/>
      <c r="DGA237" s="8"/>
      <c r="DGB237" s="8"/>
      <c r="DGC237" s="8"/>
      <c r="DGD237" s="8"/>
      <c r="DGE237" s="8"/>
      <c r="DGF237" s="8"/>
      <c r="DGG237" s="8"/>
      <c r="DGH237" s="8"/>
      <c r="DGI237" s="8"/>
      <c r="DGJ237" s="8"/>
      <c r="DGK237" s="8"/>
      <c r="DGL237" s="8"/>
      <c r="DGM237" s="8"/>
      <c r="DGN237" s="8"/>
      <c r="DGO237" s="8"/>
      <c r="DGP237" s="8"/>
      <c r="DGQ237" s="8"/>
      <c r="DGR237" s="8"/>
      <c r="DGS237" s="8"/>
      <c r="DGT237" s="8"/>
      <c r="DGU237" s="8"/>
      <c r="DGV237" s="8"/>
      <c r="DGW237" s="8"/>
      <c r="DGX237" s="8"/>
      <c r="DGY237" s="8"/>
      <c r="DGZ237" s="8"/>
      <c r="DHA237" s="8"/>
      <c r="DHB237" s="8"/>
      <c r="DHC237" s="8"/>
      <c r="DHD237" s="8"/>
      <c r="DHE237" s="8"/>
      <c r="DHF237" s="8"/>
      <c r="DHG237" s="8"/>
      <c r="DHH237" s="8"/>
      <c r="DHI237" s="8"/>
      <c r="DHJ237" s="8"/>
      <c r="DHK237" s="8"/>
      <c r="DHL237" s="8"/>
      <c r="DHM237" s="8"/>
      <c r="DHN237" s="8"/>
      <c r="DHO237" s="8"/>
      <c r="DHP237" s="8"/>
      <c r="DHQ237" s="8"/>
      <c r="DHR237" s="8"/>
      <c r="DHS237" s="8"/>
      <c r="DHT237" s="8"/>
      <c r="DHU237" s="8"/>
      <c r="DHV237" s="8"/>
      <c r="DHW237" s="8"/>
      <c r="DHX237" s="8"/>
      <c r="DHY237" s="8"/>
      <c r="DHZ237" s="8"/>
      <c r="DIA237" s="8"/>
      <c r="DIB237" s="8"/>
      <c r="DIC237" s="8"/>
      <c r="DID237" s="8"/>
      <c r="DIE237" s="8"/>
      <c r="DIF237" s="8"/>
      <c r="DIG237" s="8"/>
      <c r="DIH237" s="8"/>
      <c r="DII237" s="8"/>
      <c r="DIJ237" s="8"/>
      <c r="DIK237" s="8"/>
      <c r="DIL237" s="8"/>
      <c r="DIM237" s="8"/>
      <c r="DIN237" s="8"/>
      <c r="DIO237" s="8"/>
      <c r="DIP237" s="8"/>
      <c r="DIQ237" s="8"/>
      <c r="DIR237" s="8"/>
      <c r="DIS237" s="8"/>
      <c r="DIT237" s="8"/>
      <c r="DIU237" s="8"/>
      <c r="DIV237" s="8"/>
      <c r="DIW237" s="8"/>
      <c r="DIX237" s="8"/>
      <c r="DIY237" s="8"/>
      <c r="DIZ237" s="8"/>
      <c r="DJA237" s="8"/>
      <c r="DJB237" s="8"/>
      <c r="DJC237" s="8"/>
      <c r="DJD237" s="8"/>
      <c r="DJE237" s="8"/>
      <c r="DJF237" s="8"/>
      <c r="DJG237" s="8"/>
      <c r="DJH237" s="8"/>
      <c r="DJI237" s="8"/>
      <c r="DJJ237" s="8"/>
      <c r="DJK237" s="8"/>
      <c r="DJL237" s="8"/>
      <c r="DJM237" s="8"/>
      <c r="DJN237" s="8"/>
      <c r="DJO237" s="8"/>
      <c r="DJP237" s="8"/>
      <c r="DJQ237" s="8"/>
      <c r="DJR237" s="8"/>
      <c r="DJS237" s="8"/>
      <c r="DJT237" s="8"/>
      <c r="DJU237" s="8"/>
      <c r="DJV237" s="8"/>
      <c r="DJW237" s="8"/>
      <c r="DJX237" s="8"/>
      <c r="DJY237" s="8"/>
      <c r="DJZ237" s="8"/>
      <c r="DKA237" s="8"/>
      <c r="DKB237" s="8"/>
      <c r="DKC237" s="8"/>
      <c r="DKD237" s="8"/>
      <c r="DKE237" s="8"/>
      <c r="DKF237" s="8"/>
      <c r="DKG237" s="8"/>
      <c r="DKH237" s="8"/>
      <c r="DKI237" s="8"/>
      <c r="DKJ237" s="8"/>
      <c r="DKK237" s="8"/>
      <c r="DKL237" s="8"/>
      <c r="DKM237" s="8"/>
      <c r="DKN237" s="8"/>
      <c r="DKO237" s="8"/>
      <c r="DKP237" s="8"/>
      <c r="DKQ237" s="8"/>
      <c r="DKR237" s="8"/>
      <c r="DKS237" s="8"/>
      <c r="DKT237" s="8"/>
      <c r="DKU237" s="8"/>
      <c r="DKV237" s="8"/>
      <c r="DKW237" s="8"/>
      <c r="DKX237" s="8"/>
      <c r="DKY237" s="8"/>
      <c r="DKZ237" s="8"/>
      <c r="DLA237" s="8"/>
      <c r="DLB237" s="8"/>
      <c r="DLC237" s="8"/>
      <c r="DLD237" s="8"/>
      <c r="DLE237" s="8"/>
      <c r="DLF237" s="8"/>
      <c r="DLG237" s="8"/>
      <c r="DLH237" s="8"/>
      <c r="DLI237" s="8"/>
      <c r="DLJ237" s="8"/>
      <c r="DLK237" s="8"/>
      <c r="DLL237" s="8"/>
      <c r="DLM237" s="8"/>
      <c r="DLN237" s="8"/>
      <c r="DLO237" s="8"/>
      <c r="DLP237" s="8"/>
      <c r="DLQ237" s="8"/>
      <c r="DLR237" s="8"/>
      <c r="DLS237" s="8"/>
      <c r="DLT237" s="8"/>
      <c r="DLU237" s="8"/>
      <c r="DLV237" s="8"/>
      <c r="DLW237" s="8"/>
      <c r="DLX237" s="8"/>
      <c r="DLY237" s="8"/>
      <c r="DLZ237" s="8"/>
      <c r="DMA237" s="8"/>
      <c r="DMB237" s="8"/>
      <c r="DMC237" s="8"/>
      <c r="DMD237" s="8"/>
      <c r="DME237" s="8"/>
      <c r="DMF237" s="8"/>
      <c r="DMG237" s="8"/>
      <c r="DMH237" s="8"/>
      <c r="DMI237" s="8"/>
      <c r="DMJ237" s="8"/>
      <c r="DMK237" s="8"/>
      <c r="DML237" s="8"/>
      <c r="DMM237" s="8"/>
      <c r="DMN237" s="8"/>
      <c r="DMO237" s="8"/>
      <c r="DMP237" s="8"/>
      <c r="DMQ237" s="8"/>
      <c r="DMR237" s="8"/>
      <c r="DMS237" s="8"/>
      <c r="DMT237" s="8"/>
      <c r="DMU237" s="8"/>
      <c r="DMV237" s="8"/>
      <c r="DMW237" s="8"/>
      <c r="DMX237" s="8"/>
      <c r="DMY237" s="8"/>
      <c r="DMZ237" s="8"/>
      <c r="DNA237" s="8"/>
      <c r="DNB237" s="8"/>
      <c r="DNC237" s="8"/>
      <c r="DND237" s="8"/>
      <c r="DNE237" s="8"/>
      <c r="DNF237" s="8"/>
      <c r="DNG237" s="8"/>
      <c r="DNH237" s="8"/>
      <c r="DNI237" s="8"/>
      <c r="DNJ237" s="8"/>
      <c r="DNK237" s="8"/>
      <c r="DNL237" s="8"/>
      <c r="DNM237" s="8"/>
      <c r="DNN237" s="8"/>
      <c r="DNO237" s="8"/>
      <c r="DNP237" s="8"/>
      <c r="DNQ237" s="8"/>
      <c r="DNR237" s="8"/>
      <c r="DNS237" s="8"/>
      <c r="DNT237" s="8"/>
      <c r="DNU237" s="8"/>
      <c r="DNV237" s="8"/>
      <c r="DNW237" s="8"/>
      <c r="DNX237" s="8"/>
      <c r="DNY237" s="8"/>
      <c r="DNZ237" s="8"/>
      <c r="DOA237" s="8"/>
      <c r="DOB237" s="8"/>
      <c r="DOC237" s="8"/>
      <c r="DOD237" s="8"/>
      <c r="DOE237" s="8"/>
      <c r="DOF237" s="8"/>
      <c r="DOG237" s="8"/>
      <c r="DOH237" s="8"/>
      <c r="DOI237" s="8"/>
      <c r="DOJ237" s="8"/>
      <c r="DOK237" s="8"/>
      <c r="DOL237" s="8"/>
      <c r="DOM237" s="8"/>
      <c r="DON237" s="8"/>
      <c r="DOO237" s="8"/>
      <c r="DOP237" s="8"/>
      <c r="DOQ237" s="8"/>
      <c r="DOR237" s="8"/>
      <c r="DOS237" s="8"/>
      <c r="DOT237" s="8"/>
      <c r="DOU237" s="8"/>
      <c r="DOV237" s="8"/>
      <c r="DOW237" s="8"/>
      <c r="DOX237" s="8"/>
      <c r="DOY237" s="8"/>
      <c r="DOZ237" s="8"/>
      <c r="DPA237" s="8"/>
      <c r="DPB237" s="8"/>
      <c r="DPC237" s="8"/>
      <c r="DPD237" s="8"/>
      <c r="DPE237" s="8"/>
      <c r="DPF237" s="8"/>
      <c r="DPG237" s="8"/>
      <c r="DPH237" s="8"/>
      <c r="DPI237" s="8"/>
      <c r="DPJ237" s="8"/>
      <c r="DPK237" s="8"/>
      <c r="DPL237" s="8"/>
      <c r="DPM237" s="8"/>
      <c r="DPN237" s="8"/>
      <c r="DPO237" s="8"/>
      <c r="DPP237" s="8"/>
      <c r="DPQ237" s="8"/>
      <c r="DPR237" s="8"/>
      <c r="DPS237" s="8"/>
      <c r="DPT237" s="8"/>
      <c r="DPU237" s="8"/>
      <c r="DPV237" s="8"/>
      <c r="DPW237" s="8"/>
      <c r="DPX237" s="8"/>
      <c r="DPY237" s="8"/>
      <c r="DPZ237" s="8"/>
      <c r="DQA237" s="8"/>
      <c r="DQB237" s="8"/>
      <c r="DQC237" s="8"/>
      <c r="DQD237" s="8"/>
      <c r="DQE237" s="8"/>
      <c r="DQF237" s="8"/>
      <c r="DQG237" s="8"/>
      <c r="DQH237" s="8"/>
      <c r="DQI237" s="8"/>
      <c r="DQJ237" s="8"/>
      <c r="DQK237" s="8"/>
      <c r="DQL237" s="8"/>
      <c r="DQM237" s="8"/>
      <c r="DQN237" s="8"/>
      <c r="DQO237" s="8"/>
      <c r="DQP237" s="8"/>
      <c r="DQQ237" s="8"/>
      <c r="DQR237" s="8"/>
      <c r="DQS237" s="8"/>
      <c r="DQT237" s="8"/>
      <c r="DQU237" s="8"/>
      <c r="DQV237" s="8"/>
      <c r="DQW237" s="8"/>
      <c r="DQX237" s="8"/>
      <c r="DQY237" s="8"/>
      <c r="DQZ237" s="8"/>
      <c r="DRA237" s="8"/>
      <c r="DRB237" s="8"/>
      <c r="DRC237" s="8"/>
      <c r="DRD237" s="8"/>
      <c r="DRE237" s="8"/>
      <c r="DRF237" s="8"/>
      <c r="DRG237" s="8"/>
      <c r="DRH237" s="8"/>
      <c r="DRI237" s="8"/>
      <c r="DRJ237" s="8"/>
      <c r="DRK237" s="8"/>
      <c r="DRL237" s="8"/>
      <c r="DRM237" s="8"/>
      <c r="DRN237" s="8"/>
      <c r="DRO237" s="8"/>
      <c r="DRP237" s="8"/>
      <c r="DRQ237" s="8"/>
      <c r="DRR237" s="8"/>
      <c r="DRS237" s="8"/>
      <c r="DRT237" s="8"/>
      <c r="DRU237" s="8"/>
      <c r="DRV237" s="8"/>
      <c r="DRW237" s="8"/>
      <c r="DRX237" s="8"/>
      <c r="DRY237" s="8"/>
      <c r="DRZ237" s="8"/>
      <c r="DSA237" s="8"/>
      <c r="DSB237" s="8"/>
      <c r="DSC237" s="8"/>
      <c r="DSD237" s="8"/>
      <c r="DSE237" s="8"/>
      <c r="DSF237" s="8"/>
      <c r="DSG237" s="8"/>
      <c r="DSH237" s="8"/>
      <c r="DSI237" s="8"/>
      <c r="DSJ237" s="8"/>
      <c r="DSK237" s="8"/>
      <c r="DSL237" s="8"/>
      <c r="DSM237" s="8"/>
      <c r="DSN237" s="8"/>
      <c r="DSO237" s="8"/>
      <c r="DSP237" s="8"/>
      <c r="DSQ237" s="8"/>
      <c r="DSR237" s="8"/>
      <c r="DSS237" s="8"/>
      <c r="DST237" s="8"/>
      <c r="DSU237" s="8"/>
      <c r="DSV237" s="8"/>
      <c r="DSW237" s="8"/>
      <c r="DSX237" s="8"/>
      <c r="DSY237" s="8"/>
      <c r="DSZ237" s="8"/>
      <c r="DTA237" s="8"/>
      <c r="DTB237" s="8"/>
      <c r="DTC237" s="8"/>
      <c r="DTD237" s="8"/>
      <c r="DTE237" s="8"/>
      <c r="DTF237" s="8"/>
      <c r="DTG237" s="8"/>
      <c r="DTH237" s="8"/>
      <c r="DTI237" s="8"/>
      <c r="DTJ237" s="8"/>
      <c r="DTK237" s="8"/>
      <c r="DTL237" s="8"/>
      <c r="DTM237" s="8"/>
      <c r="DTN237" s="8"/>
      <c r="DTO237" s="8"/>
      <c r="DTP237" s="8"/>
      <c r="DTQ237" s="8"/>
      <c r="DTR237" s="8"/>
      <c r="DTS237" s="8"/>
      <c r="DTT237" s="8"/>
      <c r="DTU237" s="8"/>
      <c r="DTV237" s="8"/>
      <c r="DTW237" s="8"/>
      <c r="DTX237" s="8"/>
      <c r="DTY237" s="8"/>
      <c r="DTZ237" s="8"/>
      <c r="DUA237" s="8"/>
      <c r="DUB237" s="8"/>
      <c r="DUC237" s="8"/>
      <c r="DUD237" s="8"/>
      <c r="DUE237" s="8"/>
      <c r="DUF237" s="8"/>
      <c r="DUG237" s="8"/>
      <c r="DUH237" s="8"/>
      <c r="DUI237" s="8"/>
      <c r="DUJ237" s="8"/>
      <c r="DUK237" s="8"/>
      <c r="DUL237" s="8"/>
      <c r="DUM237" s="8"/>
      <c r="DUN237" s="8"/>
      <c r="DUO237" s="8"/>
      <c r="DUP237" s="8"/>
      <c r="DUQ237" s="8"/>
      <c r="DUR237" s="8"/>
      <c r="DUS237" s="8"/>
      <c r="DUT237" s="8"/>
      <c r="DUU237" s="8"/>
      <c r="DUV237" s="8"/>
      <c r="DUW237" s="8"/>
      <c r="DUX237" s="8"/>
      <c r="DUY237" s="8"/>
      <c r="DUZ237" s="8"/>
      <c r="DVA237" s="8"/>
      <c r="DVB237" s="8"/>
      <c r="DVC237" s="8"/>
      <c r="DVD237" s="8"/>
      <c r="DVE237" s="8"/>
      <c r="DVF237" s="8"/>
      <c r="DVG237" s="8"/>
      <c r="DVH237" s="8"/>
      <c r="DVI237" s="8"/>
      <c r="DVJ237" s="8"/>
      <c r="DVK237" s="8"/>
      <c r="DVL237" s="8"/>
      <c r="DVM237" s="8"/>
      <c r="DVN237" s="8"/>
      <c r="DVO237" s="8"/>
      <c r="DVP237" s="8"/>
      <c r="DVQ237" s="8"/>
      <c r="DVR237" s="8"/>
      <c r="DVS237" s="8"/>
      <c r="DVT237" s="8"/>
      <c r="DVU237" s="8"/>
      <c r="DVV237" s="8"/>
      <c r="DVW237" s="8"/>
      <c r="DVX237" s="8"/>
      <c r="DVY237" s="8"/>
      <c r="DVZ237" s="8"/>
      <c r="DWA237" s="8"/>
      <c r="DWB237" s="8"/>
      <c r="DWC237" s="8"/>
      <c r="DWD237" s="8"/>
      <c r="DWE237" s="8"/>
      <c r="DWF237" s="8"/>
      <c r="DWG237" s="8"/>
      <c r="DWH237" s="8"/>
      <c r="DWI237" s="8"/>
      <c r="DWJ237" s="8"/>
      <c r="DWK237" s="8"/>
      <c r="DWL237" s="8"/>
      <c r="DWM237" s="8"/>
      <c r="DWN237" s="8"/>
      <c r="DWO237" s="8"/>
      <c r="DWP237" s="8"/>
      <c r="DWQ237" s="8"/>
      <c r="DWR237" s="8"/>
      <c r="DWS237" s="8"/>
      <c r="DWT237" s="8"/>
      <c r="DWU237" s="8"/>
      <c r="DWV237" s="8"/>
      <c r="DWW237" s="8"/>
      <c r="DWX237" s="8"/>
      <c r="DWY237" s="8"/>
      <c r="DWZ237" s="8"/>
      <c r="DXA237" s="8"/>
      <c r="DXB237" s="8"/>
      <c r="DXC237" s="8"/>
      <c r="DXD237" s="8"/>
      <c r="DXE237" s="8"/>
      <c r="DXF237" s="8"/>
      <c r="DXG237" s="8"/>
      <c r="DXH237" s="8"/>
      <c r="DXI237" s="8"/>
      <c r="DXJ237" s="8"/>
      <c r="DXK237" s="8"/>
      <c r="DXL237" s="8"/>
      <c r="DXM237" s="8"/>
      <c r="DXN237" s="8"/>
      <c r="DXO237" s="8"/>
      <c r="DXP237" s="8"/>
      <c r="DXQ237" s="8"/>
      <c r="DXR237" s="8"/>
      <c r="DXS237" s="8"/>
      <c r="DXT237" s="8"/>
      <c r="DXU237" s="8"/>
      <c r="DXV237" s="8"/>
      <c r="DXW237" s="8"/>
      <c r="DXX237" s="8"/>
      <c r="DXY237" s="8"/>
      <c r="DXZ237" s="8"/>
      <c r="DYA237" s="8"/>
      <c r="DYB237" s="8"/>
      <c r="DYC237" s="8"/>
      <c r="DYD237" s="8"/>
      <c r="DYE237" s="8"/>
      <c r="DYF237" s="8"/>
      <c r="DYG237" s="8"/>
      <c r="DYH237" s="8"/>
      <c r="DYI237" s="8"/>
      <c r="DYJ237" s="8"/>
      <c r="DYK237" s="8"/>
      <c r="DYL237" s="8"/>
      <c r="DYM237" s="8"/>
      <c r="DYN237" s="8"/>
      <c r="DYO237" s="8"/>
      <c r="DYP237" s="8"/>
      <c r="DYQ237" s="8"/>
      <c r="DYR237" s="8"/>
      <c r="DYS237" s="8"/>
      <c r="DYT237" s="8"/>
      <c r="DYU237" s="8"/>
      <c r="DYV237" s="8"/>
      <c r="DYW237" s="8"/>
      <c r="DYX237" s="8"/>
      <c r="DYY237" s="8"/>
      <c r="DYZ237" s="8"/>
      <c r="DZA237" s="8"/>
      <c r="DZB237" s="8"/>
      <c r="DZC237" s="8"/>
      <c r="DZD237" s="8"/>
      <c r="DZE237" s="8"/>
      <c r="DZF237" s="8"/>
      <c r="DZG237" s="8"/>
      <c r="DZH237" s="8"/>
      <c r="DZI237" s="8"/>
      <c r="DZJ237" s="8"/>
      <c r="DZK237" s="8"/>
      <c r="DZL237" s="8"/>
      <c r="DZM237" s="8"/>
      <c r="DZN237" s="8"/>
      <c r="DZO237" s="8"/>
      <c r="DZP237" s="8"/>
      <c r="DZQ237" s="8"/>
      <c r="DZR237" s="8"/>
      <c r="DZS237" s="8"/>
      <c r="DZT237" s="8"/>
      <c r="DZU237" s="8"/>
      <c r="DZV237" s="8"/>
      <c r="DZW237" s="8"/>
      <c r="DZX237" s="8"/>
      <c r="DZY237" s="8"/>
      <c r="DZZ237" s="8"/>
      <c r="EAA237" s="8"/>
      <c r="EAB237" s="8"/>
      <c r="EAC237" s="8"/>
      <c r="EAD237" s="8"/>
      <c r="EAE237" s="8"/>
      <c r="EAF237" s="8"/>
      <c r="EAG237" s="8"/>
      <c r="EAH237" s="8"/>
      <c r="EAI237" s="8"/>
      <c r="EAJ237" s="8"/>
      <c r="EAK237" s="8"/>
      <c r="EAL237" s="8"/>
      <c r="EAM237" s="8"/>
      <c r="EAN237" s="8"/>
      <c r="EAO237" s="8"/>
      <c r="EAP237" s="8"/>
      <c r="EAQ237" s="8"/>
      <c r="EAR237" s="8"/>
      <c r="EAS237" s="8"/>
      <c r="EAT237" s="8"/>
      <c r="EAU237" s="8"/>
      <c r="EAV237" s="8"/>
      <c r="EAW237" s="8"/>
      <c r="EAX237" s="8"/>
      <c r="EAY237" s="8"/>
      <c r="EAZ237" s="8"/>
      <c r="EBA237" s="8"/>
      <c r="EBB237" s="8"/>
      <c r="EBC237" s="8"/>
      <c r="EBD237" s="8"/>
      <c r="EBE237" s="8"/>
      <c r="EBF237" s="8"/>
      <c r="EBG237" s="8"/>
      <c r="EBH237" s="8"/>
      <c r="EBI237" s="8"/>
      <c r="EBJ237" s="8"/>
      <c r="EBK237" s="8"/>
      <c r="EBL237" s="8"/>
      <c r="EBM237" s="8"/>
      <c r="EBN237" s="8"/>
      <c r="EBO237" s="8"/>
      <c r="EBP237" s="8"/>
      <c r="EBQ237" s="8"/>
      <c r="EBR237" s="8"/>
      <c r="EBS237" s="8"/>
      <c r="EBT237" s="8"/>
      <c r="EBU237" s="8"/>
      <c r="EBV237" s="8"/>
      <c r="EBW237" s="8"/>
      <c r="EBX237" s="8"/>
      <c r="EBY237" s="8"/>
      <c r="EBZ237" s="8"/>
      <c r="ECA237" s="8"/>
      <c r="ECB237" s="8"/>
      <c r="ECC237" s="8"/>
      <c r="ECD237" s="8"/>
      <c r="ECE237" s="8"/>
      <c r="ECF237" s="8"/>
      <c r="ECG237" s="8"/>
      <c r="ECH237" s="8"/>
      <c r="ECI237" s="8"/>
      <c r="ECJ237" s="8"/>
      <c r="ECK237" s="8"/>
      <c r="ECL237" s="8"/>
      <c r="ECM237" s="8"/>
      <c r="ECN237" s="8"/>
      <c r="ECO237" s="8"/>
      <c r="ECP237" s="8"/>
      <c r="ECQ237" s="8"/>
      <c r="ECR237" s="8"/>
      <c r="ECS237" s="8"/>
      <c r="ECT237" s="8"/>
      <c r="ECU237" s="8"/>
      <c r="ECV237" s="8"/>
      <c r="ECW237" s="8"/>
      <c r="ECX237" s="8"/>
      <c r="ECY237" s="8"/>
      <c r="ECZ237" s="8"/>
      <c r="EDA237" s="8"/>
      <c r="EDB237" s="8"/>
      <c r="EDC237" s="8"/>
      <c r="EDD237" s="8"/>
      <c r="EDE237" s="8"/>
      <c r="EDF237" s="8"/>
      <c r="EDG237" s="8"/>
      <c r="EDH237" s="8"/>
      <c r="EDI237" s="8"/>
      <c r="EDJ237" s="8"/>
      <c r="EDK237" s="8"/>
      <c r="EDL237" s="8"/>
      <c r="EDM237" s="8"/>
      <c r="EDN237" s="8"/>
      <c r="EDO237" s="8"/>
      <c r="EDP237" s="8"/>
      <c r="EDQ237" s="8"/>
      <c r="EDR237" s="8"/>
      <c r="EDS237" s="8"/>
      <c r="EDT237" s="8"/>
      <c r="EDU237" s="8"/>
      <c r="EDV237" s="8"/>
      <c r="EDW237" s="8"/>
      <c r="EDX237" s="8"/>
      <c r="EDY237" s="8"/>
      <c r="EDZ237" s="8"/>
      <c r="EEA237" s="8"/>
      <c r="EEB237" s="8"/>
      <c r="EEC237" s="8"/>
      <c r="EED237" s="8"/>
      <c r="EEE237" s="8"/>
      <c r="EEF237" s="8"/>
      <c r="EEG237" s="8"/>
      <c r="EEH237" s="8"/>
      <c r="EEI237" s="8"/>
      <c r="EEJ237" s="8"/>
      <c r="EEK237" s="8"/>
      <c r="EEL237" s="8"/>
      <c r="EEM237" s="8"/>
      <c r="EEN237" s="8"/>
      <c r="EEO237" s="8"/>
      <c r="EEP237" s="8"/>
      <c r="EEQ237" s="8"/>
      <c r="EER237" s="8"/>
      <c r="EES237" s="8"/>
      <c r="EET237" s="8"/>
      <c r="EEU237" s="8"/>
      <c r="EEV237" s="8"/>
      <c r="EEW237" s="8"/>
      <c r="EEX237" s="8"/>
      <c r="EEY237" s="8"/>
      <c r="EEZ237" s="8"/>
      <c r="EFA237" s="8"/>
      <c r="EFB237" s="8"/>
      <c r="EFC237" s="8"/>
      <c r="EFD237" s="8"/>
      <c r="EFE237" s="8"/>
      <c r="EFF237" s="8"/>
      <c r="EFG237" s="8"/>
      <c r="EFH237" s="8"/>
      <c r="EFI237" s="8"/>
      <c r="EFJ237" s="8"/>
      <c r="EFK237" s="8"/>
      <c r="EFL237" s="8"/>
      <c r="EFM237" s="8"/>
      <c r="EFN237" s="8"/>
      <c r="EFO237" s="8"/>
      <c r="EFP237" s="8"/>
      <c r="EFQ237" s="8"/>
      <c r="EFR237" s="8"/>
      <c r="EFS237" s="8"/>
      <c r="EFT237" s="8"/>
      <c r="EFU237" s="8"/>
      <c r="EFV237" s="8"/>
      <c r="EFW237" s="8"/>
      <c r="EFX237" s="8"/>
      <c r="EFY237" s="8"/>
      <c r="EFZ237" s="8"/>
      <c r="EGA237" s="8"/>
      <c r="EGB237" s="8"/>
      <c r="EGC237" s="8"/>
      <c r="EGD237" s="8"/>
      <c r="EGE237" s="8"/>
      <c r="EGF237" s="8"/>
      <c r="EGG237" s="8"/>
      <c r="EGH237" s="8"/>
      <c r="EGI237" s="8"/>
      <c r="EGJ237" s="8"/>
      <c r="EGK237" s="8"/>
      <c r="EGL237" s="8"/>
      <c r="EGM237" s="8"/>
      <c r="EGN237" s="8"/>
      <c r="EGO237" s="8"/>
      <c r="EGP237" s="8"/>
      <c r="EGQ237" s="8"/>
      <c r="EGR237" s="8"/>
      <c r="EGS237" s="8"/>
      <c r="EGT237" s="8"/>
      <c r="EGU237" s="8"/>
      <c r="EGV237" s="8"/>
      <c r="EGW237" s="8"/>
      <c r="EGX237" s="8"/>
      <c r="EGY237" s="8"/>
      <c r="EGZ237" s="8"/>
      <c r="EHA237" s="8"/>
      <c r="EHB237" s="8"/>
      <c r="EHC237" s="8"/>
      <c r="EHD237" s="8"/>
      <c r="EHE237" s="8"/>
      <c r="EHF237" s="8"/>
      <c r="EHG237" s="8"/>
      <c r="EHH237" s="8"/>
      <c r="EHI237" s="8"/>
      <c r="EHJ237" s="8"/>
      <c r="EHK237" s="8"/>
      <c r="EHL237" s="8"/>
      <c r="EHM237" s="8"/>
      <c r="EHN237" s="8"/>
      <c r="EHO237" s="8"/>
      <c r="EHP237" s="8"/>
      <c r="EHQ237" s="8"/>
      <c r="EHR237" s="8"/>
      <c r="EHS237" s="8"/>
      <c r="EHT237" s="8"/>
      <c r="EHU237" s="8"/>
      <c r="EHV237" s="8"/>
      <c r="EHW237" s="8"/>
      <c r="EHX237" s="8"/>
      <c r="EHY237" s="8"/>
      <c r="EHZ237" s="8"/>
      <c r="EIA237" s="8"/>
      <c r="EIB237" s="8"/>
      <c r="EIC237" s="8"/>
      <c r="EID237" s="8"/>
      <c r="EIE237" s="8"/>
      <c r="EIF237" s="8"/>
      <c r="EIG237" s="8"/>
      <c r="EIH237" s="8"/>
      <c r="EII237" s="8"/>
      <c r="EIJ237" s="8"/>
      <c r="EIK237" s="8"/>
      <c r="EIL237" s="8"/>
      <c r="EIM237" s="8"/>
      <c r="EIN237" s="8"/>
      <c r="EIO237" s="8"/>
      <c r="EIP237" s="8"/>
      <c r="EIQ237" s="8"/>
      <c r="EIR237" s="8"/>
      <c r="EIS237" s="8"/>
      <c r="EIT237" s="8"/>
      <c r="EIU237" s="8"/>
      <c r="EIV237" s="8"/>
      <c r="EIW237" s="8"/>
      <c r="EIX237" s="8"/>
      <c r="EIY237" s="8"/>
      <c r="EIZ237" s="8"/>
      <c r="EJA237" s="8"/>
      <c r="EJB237" s="8"/>
      <c r="EJC237" s="8"/>
      <c r="EJD237" s="8"/>
      <c r="EJE237" s="8"/>
      <c r="EJF237" s="8"/>
      <c r="EJG237" s="8"/>
      <c r="EJH237" s="8"/>
      <c r="EJI237" s="8"/>
      <c r="EJJ237" s="8"/>
      <c r="EJK237" s="8"/>
      <c r="EJL237" s="8"/>
      <c r="EJM237" s="8"/>
      <c r="EJN237" s="8"/>
      <c r="EJO237" s="8"/>
      <c r="EJP237" s="8"/>
      <c r="EJQ237" s="8"/>
      <c r="EJR237" s="8"/>
      <c r="EJS237" s="8"/>
      <c r="EJT237" s="8"/>
      <c r="EJU237" s="8"/>
      <c r="EJV237" s="8"/>
      <c r="EJW237" s="8"/>
      <c r="EJX237" s="8"/>
      <c r="EJY237" s="8"/>
      <c r="EJZ237" s="8"/>
      <c r="EKA237" s="8"/>
      <c r="EKB237" s="8"/>
      <c r="EKC237" s="8"/>
      <c r="EKD237" s="8"/>
      <c r="EKE237" s="8"/>
      <c r="EKF237" s="8"/>
      <c r="EKG237" s="8"/>
      <c r="EKH237" s="8"/>
      <c r="EKI237" s="8"/>
      <c r="EKJ237" s="8"/>
      <c r="EKK237" s="8"/>
      <c r="EKL237" s="8"/>
      <c r="EKM237" s="8"/>
      <c r="EKN237" s="8"/>
      <c r="EKO237" s="8"/>
      <c r="EKP237" s="8"/>
      <c r="EKQ237" s="8"/>
      <c r="EKR237" s="8"/>
      <c r="EKS237" s="8"/>
      <c r="EKT237" s="8"/>
      <c r="EKU237" s="8"/>
      <c r="EKV237" s="8"/>
      <c r="EKW237" s="8"/>
      <c r="EKX237" s="8"/>
      <c r="EKY237" s="8"/>
      <c r="EKZ237" s="8"/>
      <c r="ELA237" s="8"/>
      <c r="ELB237" s="8"/>
      <c r="ELC237" s="8"/>
      <c r="ELD237" s="8"/>
      <c r="ELE237" s="8"/>
      <c r="ELF237" s="8"/>
      <c r="ELG237" s="8"/>
      <c r="ELH237" s="8"/>
      <c r="ELI237" s="8"/>
      <c r="ELJ237" s="8"/>
      <c r="ELK237" s="8"/>
      <c r="ELL237" s="8"/>
      <c r="ELM237" s="8"/>
      <c r="ELN237" s="8"/>
      <c r="ELO237" s="8"/>
      <c r="ELP237" s="8"/>
      <c r="ELQ237" s="8"/>
      <c r="ELR237" s="8"/>
      <c r="ELS237" s="8"/>
      <c r="ELT237" s="8"/>
      <c r="ELU237" s="8"/>
      <c r="ELV237" s="8"/>
      <c r="ELW237" s="8"/>
      <c r="ELX237" s="8"/>
      <c r="ELY237" s="8"/>
      <c r="ELZ237" s="8"/>
      <c r="EMA237" s="8"/>
      <c r="EMB237" s="8"/>
      <c r="EMC237" s="8"/>
      <c r="EMD237" s="8"/>
      <c r="EME237" s="8"/>
      <c r="EMF237" s="8"/>
      <c r="EMG237" s="8"/>
      <c r="EMH237" s="8"/>
      <c r="EMI237" s="8"/>
      <c r="EMJ237" s="8"/>
      <c r="EMK237" s="8"/>
      <c r="EML237" s="8"/>
      <c r="EMM237" s="8"/>
      <c r="EMN237" s="8"/>
      <c r="EMO237" s="8"/>
      <c r="EMP237" s="8"/>
      <c r="EMQ237" s="8"/>
      <c r="EMR237" s="8"/>
      <c r="EMS237" s="8"/>
      <c r="EMT237" s="8"/>
      <c r="EMU237" s="8"/>
      <c r="EMV237" s="8"/>
      <c r="EMW237" s="8"/>
      <c r="EMX237" s="8"/>
      <c r="EMY237" s="8"/>
      <c r="EMZ237" s="8"/>
      <c r="ENA237" s="8"/>
      <c r="ENB237" s="8"/>
      <c r="ENC237" s="8"/>
      <c r="END237" s="8"/>
      <c r="ENE237" s="8"/>
      <c r="ENF237" s="8"/>
      <c r="ENG237" s="8"/>
      <c r="ENH237" s="8"/>
      <c r="ENI237" s="8"/>
      <c r="ENJ237" s="8"/>
      <c r="ENK237" s="8"/>
      <c r="ENL237" s="8"/>
      <c r="ENM237" s="8"/>
      <c r="ENN237" s="8"/>
      <c r="ENO237" s="8"/>
      <c r="ENP237" s="8"/>
      <c r="ENQ237" s="8"/>
      <c r="ENR237" s="8"/>
      <c r="ENS237" s="8"/>
      <c r="ENT237" s="8"/>
      <c r="ENU237" s="8"/>
      <c r="ENV237" s="8"/>
      <c r="ENW237" s="8"/>
      <c r="ENX237" s="8"/>
      <c r="ENY237" s="8"/>
      <c r="ENZ237" s="8"/>
      <c r="EOA237" s="8"/>
      <c r="EOB237" s="8"/>
      <c r="EOC237" s="8"/>
      <c r="EOD237" s="8"/>
      <c r="EOE237" s="8"/>
      <c r="EOF237" s="8"/>
      <c r="EOG237" s="8"/>
      <c r="EOH237" s="8"/>
      <c r="EOI237" s="8"/>
      <c r="EOJ237" s="8"/>
      <c r="EOK237" s="8"/>
      <c r="EOL237" s="8"/>
      <c r="EOM237" s="8"/>
      <c r="EON237" s="8"/>
      <c r="EOO237" s="8"/>
      <c r="EOP237" s="8"/>
      <c r="EOQ237" s="8"/>
      <c r="EOR237" s="8"/>
      <c r="EOS237" s="8"/>
      <c r="EOT237" s="8"/>
      <c r="EOU237" s="8"/>
      <c r="EOV237" s="8"/>
      <c r="EOW237" s="8"/>
      <c r="EOX237" s="8"/>
      <c r="EOY237" s="8"/>
      <c r="EOZ237" s="8"/>
      <c r="EPA237" s="8"/>
      <c r="EPB237" s="8"/>
      <c r="EPC237" s="8"/>
      <c r="EPD237" s="8"/>
      <c r="EPE237" s="8"/>
      <c r="EPF237" s="8"/>
      <c r="EPG237" s="8"/>
      <c r="EPH237" s="8"/>
      <c r="EPI237" s="8"/>
      <c r="EPJ237" s="8"/>
      <c r="EPK237" s="8"/>
      <c r="EPL237" s="8"/>
      <c r="EPM237" s="8"/>
      <c r="EPN237" s="8"/>
      <c r="EPO237" s="8"/>
      <c r="EPP237" s="8"/>
      <c r="EPQ237" s="8"/>
      <c r="EPR237" s="8"/>
      <c r="EPS237" s="8"/>
      <c r="EPT237" s="8"/>
      <c r="EPU237" s="8"/>
      <c r="EPV237" s="8"/>
      <c r="EPW237" s="8"/>
      <c r="EPX237" s="8"/>
      <c r="EPY237" s="8"/>
      <c r="EPZ237" s="8"/>
      <c r="EQA237" s="8"/>
      <c r="EQB237" s="8"/>
      <c r="EQC237" s="8"/>
      <c r="EQD237" s="8"/>
      <c r="EQE237" s="8"/>
      <c r="EQF237" s="8"/>
      <c r="EQG237" s="8"/>
      <c r="EQH237" s="8"/>
      <c r="EQI237" s="8"/>
      <c r="EQJ237" s="8"/>
      <c r="EQK237" s="8"/>
      <c r="EQL237" s="8"/>
      <c r="EQM237" s="8"/>
      <c r="EQN237" s="8"/>
      <c r="EQO237" s="8"/>
      <c r="EQP237" s="8"/>
      <c r="EQQ237" s="8"/>
      <c r="EQR237" s="8"/>
      <c r="EQS237" s="8"/>
      <c r="EQT237" s="8"/>
      <c r="EQU237" s="8"/>
      <c r="EQV237" s="8"/>
      <c r="EQW237" s="8"/>
      <c r="EQX237" s="8"/>
      <c r="EQY237" s="8"/>
      <c r="EQZ237" s="8"/>
      <c r="ERA237" s="8"/>
      <c r="ERB237" s="8"/>
      <c r="ERC237" s="8"/>
      <c r="ERD237" s="8"/>
      <c r="ERE237" s="8"/>
      <c r="ERF237" s="8"/>
      <c r="ERG237" s="8"/>
      <c r="ERH237" s="8"/>
      <c r="ERI237" s="8"/>
      <c r="ERJ237" s="8"/>
      <c r="ERK237" s="8"/>
      <c r="ERL237" s="8"/>
      <c r="ERM237" s="8"/>
      <c r="ERN237" s="8"/>
      <c r="ERO237" s="8"/>
      <c r="ERP237" s="8"/>
      <c r="ERQ237" s="8"/>
      <c r="ERR237" s="8"/>
      <c r="ERS237" s="8"/>
      <c r="ERT237" s="8"/>
      <c r="ERU237" s="8"/>
      <c r="ERV237" s="8"/>
      <c r="ERW237" s="8"/>
      <c r="ERX237" s="8"/>
      <c r="ERY237" s="8"/>
      <c r="ERZ237" s="8"/>
      <c r="ESA237" s="8"/>
      <c r="ESB237" s="8"/>
      <c r="ESC237" s="8"/>
      <c r="ESD237" s="8"/>
      <c r="ESE237" s="8"/>
      <c r="ESF237" s="8"/>
      <c r="ESG237" s="8"/>
      <c r="ESH237" s="8"/>
      <c r="ESI237" s="8"/>
      <c r="ESJ237" s="8"/>
      <c r="ESK237" s="8"/>
      <c r="ESL237" s="8"/>
      <c r="ESM237" s="8"/>
      <c r="ESN237" s="8"/>
      <c r="ESO237" s="8"/>
      <c r="ESP237" s="8"/>
      <c r="ESQ237" s="8"/>
      <c r="ESR237" s="8"/>
      <c r="ESS237" s="8"/>
      <c r="EST237" s="8"/>
      <c r="ESU237" s="8"/>
      <c r="ESV237" s="8"/>
      <c r="ESW237" s="8"/>
      <c r="ESX237" s="8"/>
      <c r="ESY237" s="8"/>
      <c r="ESZ237" s="8"/>
      <c r="ETA237" s="8"/>
      <c r="ETB237" s="8"/>
      <c r="ETC237" s="8"/>
      <c r="ETD237" s="8"/>
      <c r="ETE237" s="8"/>
      <c r="ETF237" s="8"/>
      <c r="ETG237" s="8"/>
      <c r="ETH237" s="8"/>
      <c r="ETI237" s="8"/>
      <c r="ETJ237" s="8"/>
      <c r="ETK237" s="8"/>
      <c r="ETL237" s="8"/>
      <c r="ETM237" s="8"/>
      <c r="ETN237" s="8"/>
      <c r="ETO237" s="8"/>
      <c r="ETP237" s="8"/>
      <c r="ETQ237" s="8"/>
      <c r="ETR237" s="8"/>
      <c r="ETS237" s="8"/>
      <c r="ETT237" s="8"/>
      <c r="ETU237" s="8"/>
      <c r="ETV237" s="8"/>
      <c r="ETW237" s="8"/>
      <c r="ETX237" s="8"/>
      <c r="ETY237" s="8"/>
      <c r="ETZ237" s="8"/>
      <c r="EUA237" s="8"/>
      <c r="EUB237" s="8"/>
      <c r="EUC237" s="8"/>
      <c r="EUD237" s="8"/>
      <c r="EUE237" s="8"/>
      <c r="EUF237" s="8"/>
      <c r="EUG237" s="8"/>
      <c r="EUH237" s="8"/>
      <c r="EUI237" s="8"/>
      <c r="EUJ237" s="8"/>
      <c r="EUK237" s="8"/>
      <c r="EUL237" s="8"/>
      <c r="EUM237" s="8"/>
      <c r="EUN237" s="8"/>
      <c r="EUO237" s="8"/>
      <c r="EUP237" s="8"/>
      <c r="EUQ237" s="8"/>
      <c r="EUR237" s="8"/>
      <c r="EUS237" s="8"/>
      <c r="EUT237" s="8"/>
      <c r="EUU237" s="8"/>
      <c r="EUV237" s="8"/>
      <c r="EUW237" s="8"/>
      <c r="EUX237" s="8"/>
      <c r="EUY237" s="8"/>
      <c r="EUZ237" s="8"/>
      <c r="EVA237" s="8"/>
      <c r="EVB237" s="8"/>
      <c r="EVC237" s="8"/>
      <c r="EVD237" s="8"/>
      <c r="EVE237" s="8"/>
      <c r="EVF237" s="8"/>
      <c r="EVG237" s="8"/>
      <c r="EVH237" s="8"/>
      <c r="EVI237" s="8"/>
      <c r="EVJ237" s="8"/>
      <c r="EVK237" s="8"/>
      <c r="EVL237" s="8"/>
      <c r="EVM237" s="8"/>
      <c r="EVN237" s="8"/>
      <c r="EVO237" s="8"/>
      <c r="EVP237" s="8"/>
      <c r="EVQ237" s="8"/>
      <c r="EVR237" s="8"/>
      <c r="EVS237" s="8"/>
      <c r="EVT237" s="8"/>
      <c r="EVU237" s="8"/>
      <c r="EVV237" s="8"/>
      <c r="EVW237" s="8"/>
      <c r="EVX237" s="8"/>
      <c r="EVY237" s="8"/>
      <c r="EVZ237" s="8"/>
      <c r="EWA237" s="8"/>
      <c r="EWB237" s="8"/>
      <c r="EWC237" s="8"/>
      <c r="EWD237" s="8"/>
      <c r="EWE237" s="8"/>
      <c r="EWF237" s="8"/>
      <c r="EWG237" s="8"/>
      <c r="EWH237" s="8"/>
      <c r="EWI237" s="8"/>
      <c r="EWJ237" s="8"/>
      <c r="EWK237" s="8"/>
      <c r="EWL237" s="8"/>
      <c r="EWM237" s="8"/>
      <c r="EWN237" s="8"/>
      <c r="EWO237" s="8"/>
      <c r="EWP237" s="8"/>
      <c r="EWQ237" s="8"/>
      <c r="EWR237" s="8"/>
      <c r="EWS237" s="8"/>
      <c r="EWT237" s="8"/>
      <c r="EWU237" s="8"/>
      <c r="EWV237" s="8"/>
      <c r="EWW237" s="8"/>
      <c r="EWX237" s="8"/>
      <c r="EWY237" s="8"/>
      <c r="EWZ237" s="8"/>
      <c r="EXA237" s="8"/>
      <c r="EXB237" s="8"/>
      <c r="EXC237" s="8"/>
      <c r="EXD237" s="8"/>
      <c r="EXE237" s="8"/>
      <c r="EXF237" s="8"/>
      <c r="EXG237" s="8"/>
      <c r="EXH237" s="8"/>
      <c r="EXI237" s="8"/>
      <c r="EXJ237" s="8"/>
      <c r="EXK237" s="8"/>
      <c r="EXL237" s="8"/>
      <c r="EXM237" s="8"/>
      <c r="EXN237" s="8"/>
      <c r="EXO237" s="8"/>
      <c r="EXP237" s="8"/>
      <c r="EXQ237" s="8"/>
      <c r="EXR237" s="8"/>
      <c r="EXS237" s="8"/>
      <c r="EXT237" s="8"/>
      <c r="EXU237" s="8"/>
      <c r="EXV237" s="8"/>
      <c r="EXW237" s="8"/>
      <c r="EXX237" s="8"/>
      <c r="EXY237" s="8"/>
      <c r="EXZ237" s="8"/>
      <c r="EYA237" s="8"/>
      <c r="EYB237" s="8"/>
      <c r="EYC237" s="8"/>
      <c r="EYD237" s="8"/>
      <c r="EYE237" s="8"/>
      <c r="EYF237" s="8"/>
      <c r="EYG237" s="8"/>
      <c r="EYH237" s="8"/>
      <c r="EYI237" s="8"/>
      <c r="EYJ237" s="8"/>
      <c r="EYK237" s="8"/>
      <c r="EYL237" s="8"/>
      <c r="EYM237" s="8"/>
      <c r="EYN237" s="8"/>
      <c r="EYO237" s="8"/>
      <c r="EYP237" s="8"/>
      <c r="EYQ237" s="8"/>
      <c r="EYR237" s="8"/>
      <c r="EYS237" s="8"/>
      <c r="EYT237" s="8"/>
      <c r="EYU237" s="8"/>
      <c r="EYV237" s="8"/>
      <c r="EYW237" s="8"/>
      <c r="EYX237" s="8"/>
      <c r="EYY237" s="8"/>
      <c r="EYZ237" s="8"/>
      <c r="EZA237" s="8"/>
      <c r="EZB237" s="8"/>
      <c r="EZC237" s="8"/>
      <c r="EZD237" s="8"/>
      <c r="EZE237" s="8"/>
      <c r="EZF237" s="8"/>
      <c r="EZG237" s="8"/>
      <c r="EZH237" s="8"/>
      <c r="EZI237" s="8"/>
      <c r="EZJ237" s="8"/>
      <c r="EZK237" s="8"/>
      <c r="EZL237" s="8"/>
      <c r="EZM237" s="8"/>
      <c r="EZN237" s="8"/>
      <c r="EZO237" s="8"/>
      <c r="EZP237" s="8"/>
      <c r="EZQ237" s="8"/>
      <c r="EZR237" s="8"/>
      <c r="EZS237" s="8"/>
      <c r="EZT237" s="8"/>
      <c r="EZU237" s="8"/>
      <c r="EZV237" s="8"/>
      <c r="EZW237" s="8"/>
      <c r="EZX237" s="8"/>
      <c r="EZY237" s="8"/>
      <c r="EZZ237" s="8"/>
      <c r="FAA237" s="8"/>
      <c r="FAB237" s="8"/>
      <c r="FAC237" s="8"/>
      <c r="FAD237" s="8"/>
      <c r="FAE237" s="8"/>
      <c r="FAF237" s="8"/>
      <c r="FAG237" s="8"/>
      <c r="FAH237" s="8"/>
      <c r="FAI237" s="8"/>
      <c r="FAJ237" s="8"/>
      <c r="FAK237" s="8"/>
      <c r="FAL237" s="8"/>
      <c r="FAM237" s="8"/>
      <c r="FAN237" s="8"/>
      <c r="FAO237" s="8"/>
      <c r="FAP237" s="8"/>
      <c r="FAQ237" s="8"/>
      <c r="FAR237" s="8"/>
      <c r="FAS237" s="8"/>
      <c r="FAT237" s="8"/>
      <c r="FAU237" s="8"/>
      <c r="FAV237" s="8"/>
      <c r="FAW237" s="8"/>
      <c r="FAX237" s="8"/>
      <c r="FAY237" s="8"/>
      <c r="FAZ237" s="8"/>
      <c r="FBA237" s="8"/>
      <c r="FBB237" s="8"/>
      <c r="FBC237" s="8"/>
      <c r="FBD237" s="8"/>
      <c r="FBE237" s="8"/>
      <c r="FBF237" s="8"/>
      <c r="FBG237" s="8"/>
      <c r="FBH237" s="8"/>
      <c r="FBI237" s="8"/>
      <c r="FBJ237" s="8"/>
      <c r="FBK237" s="8"/>
      <c r="FBL237" s="8"/>
      <c r="FBM237" s="8"/>
      <c r="FBN237" s="8"/>
      <c r="FBO237" s="8"/>
      <c r="FBP237" s="8"/>
      <c r="FBQ237" s="8"/>
      <c r="FBR237" s="8"/>
      <c r="FBS237" s="8"/>
      <c r="FBT237" s="8"/>
      <c r="FBU237" s="8"/>
      <c r="FBV237" s="8"/>
      <c r="FBW237" s="8"/>
      <c r="FBX237" s="8"/>
      <c r="FBY237" s="8"/>
      <c r="FBZ237" s="8"/>
      <c r="FCA237" s="8"/>
      <c r="FCB237" s="8"/>
      <c r="FCC237" s="8"/>
      <c r="FCD237" s="8"/>
      <c r="FCE237" s="8"/>
      <c r="FCF237" s="8"/>
      <c r="FCG237" s="8"/>
      <c r="FCH237" s="8"/>
      <c r="FCI237" s="8"/>
      <c r="FCJ237" s="8"/>
      <c r="FCK237" s="8"/>
      <c r="FCL237" s="8"/>
      <c r="FCM237" s="8"/>
      <c r="FCN237" s="8"/>
      <c r="FCO237" s="8"/>
      <c r="FCP237" s="8"/>
      <c r="FCQ237" s="8"/>
      <c r="FCR237" s="8"/>
      <c r="FCS237" s="8"/>
      <c r="FCT237" s="8"/>
      <c r="FCU237" s="8"/>
      <c r="FCV237" s="8"/>
      <c r="FCW237" s="8"/>
      <c r="FCX237" s="8"/>
      <c r="FCY237" s="8"/>
      <c r="FCZ237" s="8"/>
      <c r="FDA237" s="8"/>
      <c r="FDB237" s="8"/>
      <c r="FDC237" s="8"/>
      <c r="FDD237" s="8"/>
      <c r="FDE237" s="8"/>
      <c r="FDF237" s="8"/>
      <c r="FDG237" s="8"/>
      <c r="FDH237" s="8"/>
      <c r="FDI237" s="8"/>
      <c r="FDJ237" s="8"/>
      <c r="FDK237" s="8"/>
      <c r="FDL237" s="8"/>
      <c r="FDM237" s="8"/>
      <c r="FDN237" s="8"/>
      <c r="FDO237" s="8"/>
      <c r="FDP237" s="8"/>
      <c r="FDQ237" s="8"/>
      <c r="FDR237" s="8"/>
      <c r="FDS237" s="8"/>
      <c r="FDT237" s="8"/>
      <c r="FDU237" s="8"/>
      <c r="FDV237" s="8"/>
      <c r="FDW237" s="8"/>
      <c r="FDX237" s="8"/>
      <c r="FDY237" s="8"/>
      <c r="FDZ237" s="8"/>
      <c r="FEA237" s="8"/>
      <c r="FEB237" s="8"/>
      <c r="FEC237" s="8"/>
      <c r="FED237" s="8"/>
      <c r="FEE237" s="8"/>
      <c r="FEF237" s="8"/>
      <c r="FEG237" s="8"/>
      <c r="FEH237" s="8"/>
      <c r="FEI237" s="8"/>
      <c r="FEJ237" s="8"/>
      <c r="FEK237" s="8"/>
      <c r="FEL237" s="8"/>
      <c r="FEM237" s="8"/>
      <c r="FEN237" s="8"/>
      <c r="FEO237" s="8"/>
      <c r="FEP237" s="8"/>
      <c r="FEQ237" s="8"/>
      <c r="FER237" s="8"/>
      <c r="FES237" s="8"/>
      <c r="FET237" s="8"/>
      <c r="FEU237" s="8"/>
      <c r="FEV237" s="8"/>
      <c r="FEW237" s="8"/>
      <c r="FEX237" s="8"/>
      <c r="FEY237" s="8"/>
      <c r="FEZ237" s="8"/>
      <c r="FFA237" s="8"/>
      <c r="FFB237" s="8"/>
      <c r="FFC237" s="8"/>
      <c r="FFD237" s="8"/>
      <c r="FFE237" s="8"/>
      <c r="FFF237" s="8"/>
      <c r="FFG237" s="8"/>
      <c r="FFH237" s="8"/>
      <c r="FFI237" s="8"/>
      <c r="FFJ237" s="8"/>
      <c r="FFK237" s="8"/>
      <c r="FFL237" s="8"/>
      <c r="FFM237" s="8"/>
      <c r="FFN237" s="8"/>
      <c r="FFO237" s="8"/>
      <c r="FFP237" s="8"/>
      <c r="FFQ237" s="8"/>
      <c r="FFR237" s="8"/>
      <c r="FFS237" s="8"/>
      <c r="FFT237" s="8"/>
      <c r="FFU237" s="8"/>
      <c r="FFV237" s="8"/>
      <c r="FFW237" s="8"/>
      <c r="FFX237" s="8"/>
      <c r="FFY237" s="8"/>
      <c r="FFZ237" s="8"/>
      <c r="FGA237" s="8"/>
      <c r="FGB237" s="8"/>
      <c r="FGC237" s="8"/>
      <c r="FGD237" s="8"/>
      <c r="FGE237" s="8"/>
      <c r="FGF237" s="8"/>
      <c r="FGG237" s="8"/>
      <c r="FGH237" s="8"/>
      <c r="FGI237" s="8"/>
      <c r="FGJ237" s="8"/>
      <c r="FGK237" s="8"/>
      <c r="FGL237" s="8"/>
      <c r="FGM237" s="8"/>
      <c r="FGN237" s="8"/>
      <c r="FGO237" s="8"/>
      <c r="FGP237" s="8"/>
      <c r="FGQ237" s="8"/>
      <c r="FGR237" s="8"/>
      <c r="FGS237" s="8"/>
      <c r="FGT237" s="8"/>
      <c r="FGU237" s="8"/>
      <c r="FGV237" s="8"/>
      <c r="FGW237" s="8"/>
      <c r="FGX237" s="8"/>
      <c r="FGY237" s="8"/>
      <c r="FGZ237" s="8"/>
      <c r="FHA237" s="8"/>
      <c r="FHB237" s="8"/>
      <c r="FHC237" s="8"/>
      <c r="FHD237" s="8"/>
      <c r="FHE237" s="8"/>
      <c r="FHF237" s="8"/>
      <c r="FHG237" s="8"/>
      <c r="FHH237" s="8"/>
      <c r="FHI237" s="8"/>
      <c r="FHJ237" s="8"/>
      <c r="FHK237" s="8"/>
      <c r="FHL237" s="8"/>
      <c r="FHM237" s="8"/>
      <c r="FHN237" s="8"/>
      <c r="FHO237" s="8"/>
      <c r="FHP237" s="8"/>
      <c r="FHQ237" s="8"/>
      <c r="FHR237" s="8"/>
      <c r="FHS237" s="8"/>
      <c r="FHT237" s="8"/>
      <c r="FHU237" s="8"/>
      <c r="FHV237" s="8"/>
      <c r="FHW237" s="8"/>
      <c r="FHX237" s="8"/>
      <c r="FHY237" s="8"/>
      <c r="FHZ237" s="8"/>
      <c r="FIA237" s="8"/>
      <c r="FIB237" s="8"/>
      <c r="FIC237" s="8"/>
      <c r="FID237" s="8"/>
      <c r="FIE237" s="8"/>
      <c r="FIF237" s="8"/>
      <c r="FIG237" s="8"/>
      <c r="FIH237" s="8"/>
      <c r="FII237" s="8"/>
      <c r="FIJ237" s="8"/>
      <c r="FIK237" s="8"/>
      <c r="FIL237" s="8"/>
      <c r="FIM237" s="8"/>
      <c r="FIN237" s="8"/>
      <c r="FIO237" s="8"/>
      <c r="FIP237" s="8"/>
      <c r="FIQ237" s="8"/>
      <c r="FIR237" s="8"/>
      <c r="FIS237" s="8"/>
      <c r="FIT237" s="8"/>
      <c r="FIU237" s="8"/>
      <c r="FIV237" s="8"/>
      <c r="FIW237" s="8"/>
      <c r="FIX237" s="8"/>
      <c r="FIY237" s="8"/>
      <c r="FIZ237" s="8"/>
      <c r="FJA237" s="8"/>
      <c r="FJB237" s="8"/>
      <c r="FJC237" s="8"/>
      <c r="FJD237" s="8"/>
      <c r="FJE237" s="8"/>
      <c r="FJF237" s="8"/>
      <c r="FJG237" s="8"/>
      <c r="FJH237" s="8"/>
      <c r="FJI237" s="8"/>
      <c r="FJJ237" s="8"/>
      <c r="FJK237" s="8"/>
      <c r="FJL237" s="8"/>
      <c r="FJM237" s="8"/>
      <c r="FJN237" s="8"/>
      <c r="FJO237" s="8"/>
      <c r="FJP237" s="8"/>
      <c r="FJQ237" s="8"/>
      <c r="FJR237" s="8"/>
      <c r="FJS237" s="8"/>
      <c r="FJT237" s="8"/>
      <c r="FJU237" s="8"/>
      <c r="FJV237" s="8"/>
      <c r="FJW237" s="8"/>
      <c r="FJX237" s="8"/>
      <c r="FJY237" s="8"/>
      <c r="FJZ237" s="8"/>
      <c r="FKA237" s="8"/>
      <c r="FKB237" s="8"/>
      <c r="FKC237" s="8"/>
      <c r="FKD237" s="8"/>
      <c r="FKE237" s="8"/>
      <c r="FKF237" s="8"/>
      <c r="FKG237" s="8"/>
      <c r="FKH237" s="8"/>
      <c r="FKI237" s="8"/>
      <c r="FKJ237" s="8"/>
      <c r="FKK237" s="8"/>
      <c r="FKL237" s="8"/>
      <c r="FKM237" s="8"/>
      <c r="FKN237" s="8"/>
      <c r="FKO237" s="8"/>
      <c r="FKP237" s="8"/>
      <c r="FKQ237" s="8"/>
      <c r="FKR237" s="8"/>
      <c r="FKS237" s="8"/>
      <c r="FKT237" s="8"/>
      <c r="FKU237" s="8"/>
      <c r="FKV237" s="8"/>
      <c r="FKW237" s="8"/>
      <c r="FKX237" s="8"/>
      <c r="FKY237" s="8"/>
      <c r="FKZ237" s="8"/>
      <c r="FLA237" s="8"/>
      <c r="FLB237" s="8"/>
      <c r="FLC237" s="8"/>
      <c r="FLD237" s="8"/>
      <c r="FLE237" s="8"/>
      <c r="FLF237" s="8"/>
      <c r="FLG237" s="8"/>
      <c r="FLH237" s="8"/>
      <c r="FLI237" s="8"/>
      <c r="FLJ237" s="8"/>
      <c r="FLK237" s="8"/>
      <c r="FLL237" s="8"/>
      <c r="FLM237" s="8"/>
      <c r="FLN237" s="8"/>
      <c r="FLO237" s="8"/>
      <c r="FLP237" s="8"/>
      <c r="FLQ237" s="8"/>
      <c r="FLR237" s="8"/>
      <c r="FLS237" s="8"/>
      <c r="FLT237" s="8"/>
      <c r="FLU237" s="8"/>
      <c r="FLV237" s="8"/>
      <c r="FLW237" s="8"/>
      <c r="FLX237" s="8"/>
      <c r="FLY237" s="8"/>
      <c r="FLZ237" s="8"/>
      <c r="FMA237" s="8"/>
      <c r="FMB237" s="8"/>
      <c r="FMC237" s="8"/>
      <c r="FMD237" s="8"/>
      <c r="FME237" s="8"/>
      <c r="FMF237" s="8"/>
      <c r="FMG237" s="8"/>
      <c r="FMH237" s="8"/>
      <c r="FMI237" s="8"/>
      <c r="FMJ237" s="8"/>
      <c r="FMK237" s="8"/>
      <c r="FML237" s="8"/>
      <c r="FMM237" s="8"/>
      <c r="FMN237" s="8"/>
      <c r="FMO237" s="8"/>
      <c r="FMP237" s="8"/>
      <c r="FMQ237" s="8"/>
      <c r="FMR237" s="8"/>
      <c r="FMS237" s="8"/>
      <c r="FMT237" s="8"/>
      <c r="FMU237" s="8"/>
      <c r="FMV237" s="8"/>
      <c r="FMW237" s="8"/>
      <c r="FMX237" s="8"/>
      <c r="FMY237" s="8"/>
      <c r="FMZ237" s="8"/>
      <c r="FNA237" s="8"/>
      <c r="FNB237" s="8"/>
      <c r="FNC237" s="8"/>
      <c r="FND237" s="8"/>
      <c r="FNE237" s="8"/>
      <c r="FNF237" s="8"/>
      <c r="FNG237" s="8"/>
      <c r="FNH237" s="8"/>
      <c r="FNI237" s="8"/>
      <c r="FNJ237" s="8"/>
      <c r="FNK237" s="8"/>
      <c r="FNL237" s="8"/>
      <c r="FNM237" s="8"/>
      <c r="FNN237" s="8"/>
      <c r="FNO237" s="8"/>
      <c r="FNP237" s="8"/>
      <c r="FNQ237" s="8"/>
      <c r="FNR237" s="8"/>
      <c r="FNS237" s="8"/>
      <c r="FNT237" s="8"/>
      <c r="FNU237" s="8"/>
      <c r="FNV237" s="8"/>
      <c r="FNW237" s="8"/>
      <c r="FNX237" s="8"/>
      <c r="FNY237" s="8"/>
      <c r="FNZ237" s="8"/>
      <c r="FOA237" s="8"/>
      <c r="FOB237" s="8"/>
      <c r="FOC237" s="8"/>
      <c r="FOD237" s="8"/>
      <c r="FOE237" s="8"/>
      <c r="FOF237" s="8"/>
      <c r="FOG237" s="8"/>
      <c r="FOH237" s="8"/>
      <c r="FOI237" s="8"/>
      <c r="FOJ237" s="8"/>
      <c r="FOK237" s="8"/>
      <c r="FOL237" s="8"/>
      <c r="FOM237" s="8"/>
      <c r="FON237" s="8"/>
      <c r="FOO237" s="8"/>
      <c r="FOP237" s="8"/>
      <c r="FOQ237" s="8"/>
      <c r="FOR237" s="8"/>
      <c r="FOS237" s="8"/>
      <c r="FOT237" s="8"/>
      <c r="FOU237" s="8"/>
      <c r="FOV237" s="8"/>
      <c r="FOW237" s="8"/>
      <c r="FOX237" s="8"/>
      <c r="FOY237" s="8"/>
      <c r="FOZ237" s="8"/>
      <c r="FPA237" s="8"/>
      <c r="FPB237" s="8"/>
      <c r="FPC237" s="8"/>
      <c r="FPD237" s="8"/>
      <c r="FPE237" s="8"/>
      <c r="FPF237" s="8"/>
      <c r="FPG237" s="8"/>
      <c r="FPH237" s="8"/>
      <c r="FPI237" s="8"/>
      <c r="FPJ237" s="8"/>
      <c r="FPK237" s="8"/>
      <c r="FPL237" s="8"/>
      <c r="FPM237" s="8"/>
      <c r="FPN237" s="8"/>
      <c r="FPO237" s="8"/>
      <c r="FPP237" s="8"/>
      <c r="FPQ237" s="8"/>
      <c r="FPR237" s="8"/>
      <c r="FPS237" s="8"/>
      <c r="FPT237" s="8"/>
      <c r="FPU237" s="8"/>
      <c r="FPV237" s="8"/>
      <c r="FPW237" s="8"/>
      <c r="FPX237" s="8"/>
      <c r="FPY237" s="8"/>
      <c r="FPZ237" s="8"/>
      <c r="FQA237" s="8"/>
      <c r="FQB237" s="8"/>
      <c r="FQC237" s="8"/>
      <c r="FQD237" s="8"/>
      <c r="FQE237" s="8"/>
      <c r="FQF237" s="8"/>
      <c r="FQG237" s="8"/>
      <c r="FQH237" s="8"/>
      <c r="FQI237" s="8"/>
      <c r="FQJ237" s="8"/>
      <c r="FQK237" s="8"/>
      <c r="FQL237" s="8"/>
      <c r="FQM237" s="8"/>
      <c r="FQN237" s="8"/>
      <c r="FQO237" s="8"/>
      <c r="FQP237" s="8"/>
      <c r="FQQ237" s="8"/>
      <c r="FQR237" s="8"/>
      <c r="FQS237" s="8"/>
      <c r="FQT237" s="8"/>
      <c r="FQU237" s="8"/>
      <c r="FQV237" s="8"/>
      <c r="FQW237" s="8"/>
      <c r="FQX237" s="8"/>
      <c r="FQY237" s="8"/>
      <c r="FQZ237" s="8"/>
      <c r="FRA237" s="8"/>
      <c r="FRB237" s="8"/>
      <c r="FRC237" s="8"/>
      <c r="FRD237" s="8"/>
      <c r="FRE237" s="8"/>
      <c r="FRF237" s="8"/>
      <c r="FRG237" s="8"/>
      <c r="FRH237" s="8"/>
      <c r="FRI237" s="8"/>
      <c r="FRJ237" s="8"/>
      <c r="FRK237" s="8"/>
      <c r="FRL237" s="8"/>
      <c r="FRM237" s="8"/>
      <c r="FRN237" s="8"/>
      <c r="FRO237" s="8"/>
      <c r="FRP237" s="8"/>
      <c r="FRQ237" s="8"/>
      <c r="FRR237" s="8"/>
      <c r="FRS237" s="8"/>
      <c r="FRT237" s="8"/>
      <c r="FRU237" s="8"/>
      <c r="FRV237" s="8"/>
      <c r="FRW237" s="8"/>
      <c r="FRX237" s="8"/>
      <c r="FRY237" s="8"/>
      <c r="FRZ237" s="8"/>
      <c r="FSA237" s="8"/>
      <c r="FSB237" s="8"/>
      <c r="FSC237" s="8"/>
      <c r="FSD237" s="8"/>
      <c r="FSE237" s="8"/>
      <c r="FSF237" s="8"/>
      <c r="FSG237" s="8"/>
      <c r="FSH237" s="8"/>
      <c r="FSI237" s="8"/>
      <c r="FSJ237" s="8"/>
      <c r="FSK237" s="8"/>
      <c r="FSL237" s="8"/>
      <c r="FSM237" s="8"/>
      <c r="FSN237" s="8"/>
      <c r="FSO237" s="8"/>
      <c r="FSP237" s="8"/>
      <c r="FSQ237" s="8"/>
      <c r="FSR237" s="8"/>
      <c r="FSS237" s="8"/>
      <c r="FST237" s="8"/>
      <c r="FSU237" s="8"/>
      <c r="FSV237" s="8"/>
      <c r="FSW237" s="8"/>
      <c r="FSX237" s="8"/>
      <c r="FSY237" s="8"/>
      <c r="FSZ237" s="8"/>
      <c r="FTA237" s="8"/>
      <c r="FTB237" s="8"/>
      <c r="FTC237" s="8"/>
      <c r="FTD237" s="8"/>
      <c r="FTE237" s="8"/>
      <c r="FTF237" s="8"/>
      <c r="FTG237" s="8"/>
      <c r="FTH237" s="8"/>
      <c r="FTI237" s="8"/>
      <c r="FTJ237" s="8"/>
      <c r="FTK237" s="8"/>
      <c r="FTL237" s="8"/>
      <c r="FTM237" s="8"/>
      <c r="FTN237" s="8"/>
      <c r="FTO237" s="8"/>
      <c r="FTP237" s="8"/>
      <c r="FTQ237" s="8"/>
      <c r="FTR237" s="8"/>
      <c r="FTS237" s="8"/>
      <c r="FTT237" s="8"/>
      <c r="FTU237" s="8"/>
      <c r="FTV237" s="8"/>
      <c r="FTW237" s="8"/>
      <c r="FTX237" s="8"/>
      <c r="FTY237" s="8"/>
      <c r="FTZ237" s="8"/>
      <c r="FUA237" s="8"/>
      <c r="FUB237" s="8"/>
      <c r="FUC237" s="8"/>
      <c r="FUD237" s="8"/>
      <c r="FUE237" s="8"/>
      <c r="FUF237" s="8"/>
      <c r="FUG237" s="8"/>
      <c r="FUH237" s="8"/>
      <c r="FUI237" s="8"/>
      <c r="FUJ237" s="8"/>
      <c r="FUK237" s="8"/>
      <c r="FUL237" s="8"/>
      <c r="FUM237" s="8"/>
      <c r="FUN237" s="8"/>
      <c r="FUO237" s="8"/>
      <c r="FUP237" s="8"/>
      <c r="FUQ237" s="8"/>
      <c r="FUR237" s="8"/>
      <c r="FUS237" s="8"/>
      <c r="FUT237" s="8"/>
      <c r="FUU237" s="8"/>
      <c r="FUV237" s="8"/>
      <c r="FUW237" s="8"/>
      <c r="FUX237" s="8"/>
      <c r="FUY237" s="8"/>
      <c r="FUZ237" s="8"/>
      <c r="FVA237" s="8"/>
      <c r="FVB237" s="8"/>
      <c r="FVC237" s="8"/>
      <c r="FVD237" s="8"/>
      <c r="FVE237" s="8"/>
      <c r="FVF237" s="8"/>
      <c r="FVG237" s="8"/>
      <c r="FVH237" s="8"/>
      <c r="FVI237" s="8"/>
      <c r="FVJ237" s="8"/>
      <c r="FVK237" s="8"/>
      <c r="FVL237" s="8"/>
      <c r="FVM237" s="8"/>
      <c r="FVN237" s="8"/>
      <c r="FVO237" s="8"/>
      <c r="FVP237" s="8"/>
      <c r="FVQ237" s="8"/>
      <c r="FVR237" s="8"/>
      <c r="FVS237" s="8"/>
      <c r="FVT237" s="8"/>
      <c r="FVU237" s="8"/>
      <c r="FVV237" s="8"/>
      <c r="FVW237" s="8"/>
      <c r="FVX237" s="8"/>
      <c r="FVY237" s="8"/>
      <c r="FVZ237" s="8"/>
      <c r="FWA237" s="8"/>
      <c r="FWB237" s="8"/>
      <c r="FWC237" s="8"/>
      <c r="FWD237" s="8"/>
      <c r="FWE237" s="8"/>
      <c r="FWF237" s="8"/>
      <c r="FWG237" s="8"/>
      <c r="FWH237" s="8"/>
      <c r="FWI237" s="8"/>
      <c r="FWJ237" s="8"/>
      <c r="FWK237" s="8"/>
      <c r="FWL237" s="8"/>
      <c r="FWM237" s="8"/>
      <c r="FWN237" s="8"/>
      <c r="FWO237" s="8"/>
      <c r="FWP237" s="8"/>
      <c r="FWQ237" s="8"/>
      <c r="FWR237" s="8"/>
      <c r="FWS237" s="8"/>
      <c r="FWT237" s="8"/>
      <c r="FWU237" s="8"/>
      <c r="FWV237" s="8"/>
      <c r="FWW237" s="8"/>
      <c r="FWX237" s="8"/>
      <c r="FWY237" s="8"/>
      <c r="FWZ237" s="8"/>
      <c r="FXA237" s="8"/>
      <c r="FXB237" s="8"/>
      <c r="FXC237" s="8"/>
      <c r="FXD237" s="8"/>
      <c r="FXE237" s="8"/>
      <c r="FXF237" s="8"/>
      <c r="FXG237" s="8"/>
      <c r="FXH237" s="8"/>
      <c r="FXI237" s="8"/>
      <c r="FXJ237" s="8"/>
      <c r="FXK237" s="8"/>
      <c r="FXL237" s="8"/>
      <c r="FXM237" s="8"/>
      <c r="FXN237" s="8"/>
      <c r="FXO237" s="8"/>
      <c r="FXP237" s="8"/>
      <c r="FXQ237" s="8"/>
      <c r="FXR237" s="8"/>
      <c r="FXS237" s="8"/>
      <c r="FXT237" s="8"/>
      <c r="FXU237" s="8"/>
      <c r="FXV237" s="8"/>
      <c r="FXW237" s="8"/>
      <c r="FXX237" s="8"/>
      <c r="FXY237" s="8"/>
      <c r="FXZ237" s="8"/>
      <c r="FYA237" s="8"/>
      <c r="FYB237" s="8"/>
      <c r="FYC237" s="8"/>
      <c r="FYD237" s="8"/>
      <c r="FYE237" s="8"/>
      <c r="FYF237" s="8"/>
      <c r="FYG237" s="8"/>
      <c r="FYH237" s="8"/>
      <c r="FYI237" s="8"/>
      <c r="FYJ237" s="8"/>
      <c r="FYK237" s="8"/>
      <c r="FYL237" s="8"/>
      <c r="FYM237" s="8"/>
      <c r="FYN237" s="8"/>
      <c r="FYO237" s="8"/>
      <c r="FYP237" s="8"/>
      <c r="FYQ237" s="8"/>
      <c r="FYR237" s="8"/>
      <c r="FYS237" s="8"/>
      <c r="FYT237" s="8"/>
      <c r="FYU237" s="8"/>
      <c r="FYV237" s="8"/>
      <c r="FYW237" s="8"/>
      <c r="FYX237" s="8"/>
      <c r="FYY237" s="8"/>
      <c r="FYZ237" s="8"/>
      <c r="FZA237" s="8"/>
      <c r="FZB237" s="8"/>
      <c r="FZC237" s="8"/>
      <c r="FZD237" s="8"/>
      <c r="FZE237" s="8"/>
      <c r="FZF237" s="8"/>
      <c r="FZG237" s="8"/>
      <c r="FZH237" s="8"/>
      <c r="FZI237" s="8"/>
      <c r="FZJ237" s="8"/>
      <c r="FZK237" s="8"/>
      <c r="FZL237" s="8"/>
      <c r="FZM237" s="8"/>
      <c r="FZN237" s="8"/>
      <c r="FZO237" s="8"/>
      <c r="FZP237" s="8"/>
      <c r="FZQ237" s="8"/>
      <c r="FZR237" s="8"/>
      <c r="FZS237" s="8"/>
      <c r="FZT237" s="8"/>
      <c r="FZU237" s="8"/>
      <c r="FZV237" s="8"/>
      <c r="FZW237" s="8"/>
      <c r="FZX237" s="8"/>
      <c r="FZY237" s="8"/>
      <c r="FZZ237" s="8"/>
      <c r="GAA237" s="8"/>
      <c r="GAB237" s="8"/>
      <c r="GAC237" s="8"/>
      <c r="GAD237" s="8"/>
      <c r="GAE237" s="8"/>
      <c r="GAF237" s="8"/>
      <c r="GAG237" s="8"/>
      <c r="GAH237" s="8"/>
      <c r="GAI237" s="8"/>
      <c r="GAJ237" s="8"/>
      <c r="GAK237" s="8"/>
      <c r="GAL237" s="8"/>
      <c r="GAM237" s="8"/>
      <c r="GAN237" s="8"/>
      <c r="GAO237" s="8"/>
      <c r="GAP237" s="8"/>
      <c r="GAQ237" s="8"/>
      <c r="GAR237" s="8"/>
      <c r="GAS237" s="8"/>
      <c r="GAT237" s="8"/>
      <c r="GAU237" s="8"/>
      <c r="GAV237" s="8"/>
      <c r="GAW237" s="8"/>
      <c r="GAX237" s="8"/>
      <c r="GAY237" s="8"/>
      <c r="GAZ237" s="8"/>
      <c r="GBA237" s="8"/>
      <c r="GBB237" s="8"/>
      <c r="GBC237" s="8"/>
      <c r="GBD237" s="8"/>
      <c r="GBE237" s="8"/>
      <c r="GBF237" s="8"/>
      <c r="GBG237" s="8"/>
      <c r="GBH237" s="8"/>
      <c r="GBI237" s="8"/>
      <c r="GBJ237" s="8"/>
      <c r="GBK237" s="8"/>
      <c r="GBL237" s="8"/>
      <c r="GBM237" s="8"/>
      <c r="GBN237" s="8"/>
      <c r="GBO237" s="8"/>
      <c r="GBP237" s="8"/>
      <c r="GBQ237" s="8"/>
      <c r="GBR237" s="8"/>
      <c r="GBS237" s="8"/>
      <c r="GBT237" s="8"/>
      <c r="GBU237" s="8"/>
      <c r="GBV237" s="8"/>
      <c r="GBW237" s="8"/>
      <c r="GBX237" s="8"/>
      <c r="GBY237" s="8"/>
      <c r="GBZ237" s="8"/>
      <c r="GCA237" s="8"/>
      <c r="GCB237" s="8"/>
      <c r="GCC237" s="8"/>
      <c r="GCD237" s="8"/>
      <c r="GCE237" s="8"/>
      <c r="GCF237" s="8"/>
      <c r="GCG237" s="8"/>
      <c r="GCH237" s="8"/>
      <c r="GCI237" s="8"/>
      <c r="GCJ237" s="8"/>
      <c r="GCK237" s="8"/>
      <c r="GCL237" s="8"/>
      <c r="GCM237" s="8"/>
      <c r="GCN237" s="8"/>
      <c r="GCO237" s="8"/>
      <c r="GCP237" s="8"/>
      <c r="GCQ237" s="8"/>
      <c r="GCR237" s="8"/>
      <c r="GCS237" s="8"/>
      <c r="GCT237" s="8"/>
      <c r="GCU237" s="8"/>
      <c r="GCV237" s="8"/>
      <c r="GCW237" s="8"/>
      <c r="GCX237" s="8"/>
      <c r="GCY237" s="8"/>
      <c r="GCZ237" s="8"/>
      <c r="GDA237" s="8"/>
      <c r="GDB237" s="8"/>
      <c r="GDC237" s="8"/>
      <c r="GDD237" s="8"/>
      <c r="GDE237" s="8"/>
      <c r="GDF237" s="8"/>
      <c r="GDG237" s="8"/>
      <c r="GDH237" s="8"/>
      <c r="GDI237" s="8"/>
      <c r="GDJ237" s="8"/>
      <c r="GDK237" s="8"/>
      <c r="GDL237" s="8"/>
      <c r="GDM237" s="8"/>
      <c r="GDN237" s="8"/>
      <c r="GDO237" s="8"/>
      <c r="GDP237" s="8"/>
      <c r="GDQ237" s="8"/>
      <c r="GDR237" s="8"/>
      <c r="GDS237" s="8"/>
      <c r="GDT237" s="8"/>
      <c r="GDU237" s="8"/>
      <c r="GDV237" s="8"/>
      <c r="GDW237" s="8"/>
      <c r="GDX237" s="8"/>
      <c r="GDY237" s="8"/>
      <c r="GDZ237" s="8"/>
      <c r="GEA237" s="8"/>
      <c r="GEB237" s="8"/>
      <c r="GEC237" s="8"/>
      <c r="GED237" s="8"/>
      <c r="GEE237" s="8"/>
      <c r="GEF237" s="8"/>
      <c r="GEG237" s="8"/>
      <c r="GEH237" s="8"/>
      <c r="GEI237" s="8"/>
      <c r="GEJ237" s="8"/>
      <c r="GEK237" s="8"/>
      <c r="GEL237" s="8"/>
      <c r="GEM237" s="8"/>
      <c r="GEN237" s="8"/>
      <c r="GEO237" s="8"/>
      <c r="GEP237" s="8"/>
      <c r="GEQ237" s="8"/>
      <c r="GER237" s="8"/>
      <c r="GES237" s="8"/>
      <c r="GET237" s="8"/>
      <c r="GEU237" s="8"/>
      <c r="GEV237" s="8"/>
      <c r="GEW237" s="8"/>
      <c r="GEX237" s="8"/>
      <c r="GEY237" s="8"/>
      <c r="GEZ237" s="8"/>
      <c r="GFA237" s="8"/>
      <c r="GFB237" s="8"/>
      <c r="GFC237" s="8"/>
      <c r="GFD237" s="8"/>
      <c r="GFE237" s="8"/>
      <c r="GFF237" s="8"/>
      <c r="GFG237" s="8"/>
      <c r="GFH237" s="8"/>
      <c r="GFI237" s="8"/>
      <c r="GFJ237" s="8"/>
      <c r="GFK237" s="8"/>
      <c r="GFL237" s="8"/>
      <c r="GFM237" s="8"/>
      <c r="GFN237" s="8"/>
      <c r="GFO237" s="8"/>
      <c r="GFP237" s="8"/>
      <c r="GFQ237" s="8"/>
      <c r="GFR237" s="8"/>
      <c r="GFS237" s="8"/>
      <c r="GFT237" s="8"/>
      <c r="GFU237" s="8"/>
      <c r="GFV237" s="8"/>
      <c r="GFW237" s="8"/>
      <c r="GFX237" s="8"/>
      <c r="GFY237" s="8"/>
      <c r="GFZ237" s="8"/>
      <c r="GGA237" s="8"/>
      <c r="GGB237" s="8"/>
      <c r="GGC237" s="8"/>
      <c r="GGD237" s="8"/>
      <c r="GGE237" s="8"/>
      <c r="GGF237" s="8"/>
      <c r="GGG237" s="8"/>
      <c r="GGH237" s="8"/>
      <c r="GGI237" s="8"/>
      <c r="GGJ237" s="8"/>
      <c r="GGK237" s="8"/>
      <c r="GGL237" s="8"/>
      <c r="GGM237" s="8"/>
      <c r="GGN237" s="8"/>
      <c r="GGO237" s="8"/>
      <c r="GGP237" s="8"/>
      <c r="GGQ237" s="8"/>
      <c r="GGR237" s="8"/>
      <c r="GGS237" s="8"/>
      <c r="GGT237" s="8"/>
      <c r="GGU237" s="8"/>
      <c r="GGV237" s="8"/>
      <c r="GGW237" s="8"/>
      <c r="GGX237" s="8"/>
      <c r="GGY237" s="8"/>
      <c r="GGZ237" s="8"/>
      <c r="GHA237" s="8"/>
      <c r="GHB237" s="8"/>
      <c r="GHC237" s="8"/>
      <c r="GHD237" s="8"/>
      <c r="GHE237" s="8"/>
      <c r="GHF237" s="8"/>
      <c r="GHG237" s="8"/>
      <c r="GHH237" s="8"/>
      <c r="GHI237" s="8"/>
      <c r="GHJ237" s="8"/>
      <c r="GHK237" s="8"/>
      <c r="GHL237" s="8"/>
      <c r="GHM237" s="8"/>
      <c r="GHN237" s="8"/>
      <c r="GHO237" s="8"/>
      <c r="GHP237" s="8"/>
      <c r="GHQ237" s="8"/>
      <c r="GHR237" s="8"/>
      <c r="GHS237" s="8"/>
      <c r="GHT237" s="8"/>
      <c r="GHU237" s="8"/>
      <c r="GHV237" s="8"/>
      <c r="GHW237" s="8"/>
      <c r="GHX237" s="8"/>
      <c r="GHY237" s="8"/>
      <c r="GHZ237" s="8"/>
      <c r="GIA237" s="8"/>
      <c r="GIB237" s="8"/>
      <c r="GIC237" s="8"/>
      <c r="GID237" s="8"/>
      <c r="GIE237" s="8"/>
      <c r="GIF237" s="8"/>
      <c r="GIG237" s="8"/>
      <c r="GIH237" s="8"/>
      <c r="GII237" s="8"/>
      <c r="GIJ237" s="8"/>
      <c r="GIK237" s="8"/>
      <c r="GIL237" s="8"/>
      <c r="GIM237" s="8"/>
      <c r="GIN237" s="8"/>
      <c r="GIO237" s="8"/>
      <c r="GIP237" s="8"/>
      <c r="GIQ237" s="8"/>
      <c r="GIR237" s="8"/>
      <c r="GIS237" s="8"/>
      <c r="GIT237" s="8"/>
      <c r="GIU237" s="8"/>
      <c r="GIV237" s="8"/>
      <c r="GIW237" s="8"/>
      <c r="GIX237" s="8"/>
      <c r="GIY237" s="8"/>
      <c r="GIZ237" s="8"/>
      <c r="GJA237" s="8"/>
      <c r="GJB237" s="8"/>
      <c r="GJC237" s="8"/>
      <c r="GJD237" s="8"/>
      <c r="GJE237" s="8"/>
      <c r="GJF237" s="8"/>
      <c r="GJG237" s="8"/>
      <c r="GJH237" s="8"/>
      <c r="GJI237" s="8"/>
      <c r="GJJ237" s="8"/>
      <c r="GJK237" s="8"/>
      <c r="GJL237" s="8"/>
      <c r="GJM237" s="8"/>
      <c r="GJN237" s="8"/>
      <c r="GJO237" s="8"/>
      <c r="GJP237" s="8"/>
      <c r="GJQ237" s="8"/>
      <c r="GJR237" s="8"/>
      <c r="GJS237" s="8"/>
      <c r="GJT237" s="8"/>
      <c r="GJU237" s="8"/>
      <c r="GJV237" s="8"/>
      <c r="GJW237" s="8"/>
      <c r="GJX237" s="8"/>
      <c r="GJY237" s="8"/>
      <c r="GJZ237" s="8"/>
      <c r="GKA237" s="8"/>
      <c r="GKB237" s="8"/>
      <c r="GKC237" s="8"/>
      <c r="GKD237" s="8"/>
      <c r="GKE237" s="8"/>
      <c r="GKF237" s="8"/>
      <c r="GKG237" s="8"/>
      <c r="GKH237" s="8"/>
      <c r="GKI237" s="8"/>
      <c r="GKJ237" s="8"/>
      <c r="GKK237" s="8"/>
      <c r="GKL237" s="8"/>
      <c r="GKM237" s="8"/>
      <c r="GKN237" s="8"/>
      <c r="GKO237" s="8"/>
      <c r="GKP237" s="8"/>
      <c r="GKQ237" s="8"/>
      <c r="GKR237" s="8"/>
      <c r="GKS237" s="8"/>
      <c r="GKT237" s="8"/>
      <c r="GKU237" s="8"/>
      <c r="GKV237" s="8"/>
      <c r="GKW237" s="8"/>
      <c r="GKX237" s="8"/>
      <c r="GKY237" s="8"/>
      <c r="GKZ237" s="8"/>
      <c r="GLA237" s="8"/>
      <c r="GLB237" s="8"/>
      <c r="GLC237" s="8"/>
      <c r="GLD237" s="8"/>
      <c r="GLE237" s="8"/>
      <c r="GLF237" s="8"/>
      <c r="GLG237" s="8"/>
      <c r="GLH237" s="8"/>
      <c r="GLI237" s="8"/>
      <c r="GLJ237" s="8"/>
      <c r="GLK237" s="8"/>
      <c r="GLL237" s="8"/>
      <c r="GLM237" s="8"/>
      <c r="GLN237" s="8"/>
      <c r="GLO237" s="8"/>
      <c r="GLP237" s="8"/>
      <c r="GLQ237" s="8"/>
      <c r="GLR237" s="8"/>
      <c r="GLS237" s="8"/>
      <c r="GLT237" s="8"/>
      <c r="GLU237" s="8"/>
      <c r="GLV237" s="8"/>
      <c r="GLW237" s="8"/>
      <c r="GLX237" s="8"/>
      <c r="GLY237" s="8"/>
      <c r="GLZ237" s="8"/>
      <c r="GMA237" s="8"/>
      <c r="GMB237" s="8"/>
      <c r="GMC237" s="8"/>
      <c r="GMD237" s="8"/>
      <c r="GME237" s="8"/>
      <c r="GMF237" s="8"/>
      <c r="GMG237" s="8"/>
      <c r="GMH237" s="8"/>
      <c r="GMI237" s="8"/>
      <c r="GMJ237" s="8"/>
      <c r="GMK237" s="8"/>
      <c r="GML237" s="8"/>
      <c r="GMM237" s="8"/>
      <c r="GMN237" s="8"/>
      <c r="GMO237" s="8"/>
      <c r="GMP237" s="8"/>
      <c r="GMQ237" s="8"/>
      <c r="GMR237" s="8"/>
      <c r="GMS237" s="8"/>
      <c r="GMT237" s="8"/>
      <c r="GMU237" s="8"/>
      <c r="GMV237" s="8"/>
      <c r="GMW237" s="8"/>
      <c r="GMX237" s="8"/>
      <c r="GMY237" s="8"/>
      <c r="GMZ237" s="8"/>
      <c r="GNA237" s="8"/>
      <c r="GNB237" s="8"/>
      <c r="GNC237" s="8"/>
      <c r="GND237" s="8"/>
      <c r="GNE237" s="8"/>
      <c r="GNF237" s="8"/>
      <c r="GNG237" s="8"/>
      <c r="GNH237" s="8"/>
      <c r="GNI237" s="8"/>
      <c r="GNJ237" s="8"/>
      <c r="GNK237" s="8"/>
      <c r="GNL237" s="8"/>
      <c r="GNM237" s="8"/>
      <c r="GNN237" s="8"/>
      <c r="GNO237" s="8"/>
      <c r="GNP237" s="8"/>
      <c r="GNQ237" s="8"/>
      <c r="GNR237" s="8"/>
      <c r="GNS237" s="8"/>
      <c r="GNT237" s="8"/>
      <c r="GNU237" s="8"/>
      <c r="GNV237" s="8"/>
      <c r="GNW237" s="8"/>
      <c r="GNX237" s="8"/>
      <c r="GNY237" s="8"/>
      <c r="GNZ237" s="8"/>
      <c r="GOA237" s="8"/>
      <c r="GOB237" s="8"/>
      <c r="GOC237" s="8"/>
      <c r="GOD237" s="8"/>
      <c r="GOE237" s="8"/>
      <c r="GOF237" s="8"/>
      <c r="GOG237" s="8"/>
      <c r="GOH237" s="8"/>
      <c r="GOI237" s="8"/>
      <c r="GOJ237" s="8"/>
      <c r="GOK237" s="8"/>
      <c r="GOL237" s="8"/>
      <c r="GOM237" s="8"/>
      <c r="GON237" s="8"/>
      <c r="GOO237" s="8"/>
      <c r="GOP237" s="8"/>
      <c r="GOQ237" s="8"/>
      <c r="GOR237" s="8"/>
      <c r="GOS237" s="8"/>
      <c r="GOT237" s="8"/>
      <c r="GOU237" s="8"/>
      <c r="GOV237" s="8"/>
      <c r="GOW237" s="8"/>
      <c r="GOX237" s="8"/>
      <c r="GOY237" s="8"/>
      <c r="GOZ237" s="8"/>
      <c r="GPA237" s="8"/>
      <c r="GPB237" s="8"/>
      <c r="GPC237" s="8"/>
      <c r="GPD237" s="8"/>
      <c r="GPE237" s="8"/>
      <c r="GPF237" s="8"/>
      <c r="GPG237" s="8"/>
      <c r="GPH237" s="8"/>
      <c r="GPI237" s="8"/>
      <c r="GPJ237" s="8"/>
      <c r="GPK237" s="8"/>
      <c r="GPL237" s="8"/>
      <c r="GPM237" s="8"/>
      <c r="GPN237" s="8"/>
      <c r="GPO237" s="8"/>
      <c r="GPP237" s="8"/>
      <c r="GPQ237" s="8"/>
      <c r="GPR237" s="8"/>
      <c r="GPS237" s="8"/>
      <c r="GPT237" s="8"/>
      <c r="GPU237" s="8"/>
      <c r="GPV237" s="8"/>
      <c r="GPW237" s="8"/>
      <c r="GPX237" s="8"/>
      <c r="GPY237" s="8"/>
      <c r="GPZ237" s="8"/>
      <c r="GQA237" s="8"/>
      <c r="GQB237" s="8"/>
      <c r="GQC237" s="8"/>
      <c r="GQD237" s="8"/>
      <c r="GQE237" s="8"/>
      <c r="GQF237" s="8"/>
      <c r="GQG237" s="8"/>
      <c r="GQH237" s="8"/>
      <c r="GQI237" s="8"/>
      <c r="GQJ237" s="8"/>
      <c r="GQK237" s="8"/>
      <c r="GQL237" s="8"/>
      <c r="GQM237" s="8"/>
      <c r="GQN237" s="8"/>
      <c r="GQO237" s="8"/>
      <c r="GQP237" s="8"/>
      <c r="GQQ237" s="8"/>
      <c r="GQR237" s="8"/>
      <c r="GQS237" s="8"/>
      <c r="GQT237" s="8"/>
      <c r="GQU237" s="8"/>
      <c r="GQV237" s="8"/>
      <c r="GQW237" s="8"/>
      <c r="GQX237" s="8"/>
      <c r="GQY237" s="8"/>
      <c r="GQZ237" s="8"/>
      <c r="GRA237" s="8"/>
      <c r="GRB237" s="8"/>
      <c r="GRC237" s="8"/>
      <c r="GRD237" s="8"/>
      <c r="GRE237" s="8"/>
      <c r="GRF237" s="8"/>
      <c r="GRG237" s="8"/>
      <c r="GRH237" s="8"/>
      <c r="GRI237" s="8"/>
      <c r="GRJ237" s="8"/>
      <c r="GRK237" s="8"/>
      <c r="GRL237" s="8"/>
      <c r="GRM237" s="8"/>
      <c r="GRN237" s="8"/>
      <c r="GRO237" s="8"/>
      <c r="GRP237" s="8"/>
      <c r="GRQ237" s="8"/>
      <c r="GRR237" s="8"/>
      <c r="GRS237" s="8"/>
      <c r="GRT237" s="8"/>
      <c r="GRU237" s="8"/>
      <c r="GRV237" s="8"/>
      <c r="GRW237" s="8"/>
      <c r="GRX237" s="8"/>
      <c r="GRY237" s="8"/>
      <c r="GRZ237" s="8"/>
      <c r="GSA237" s="8"/>
      <c r="GSB237" s="8"/>
      <c r="GSC237" s="8"/>
      <c r="GSD237" s="8"/>
      <c r="GSE237" s="8"/>
      <c r="GSF237" s="8"/>
      <c r="GSG237" s="8"/>
      <c r="GSH237" s="8"/>
      <c r="GSI237" s="8"/>
      <c r="GSJ237" s="8"/>
      <c r="GSK237" s="8"/>
      <c r="GSL237" s="8"/>
      <c r="GSM237" s="8"/>
      <c r="GSN237" s="8"/>
      <c r="GSO237" s="8"/>
      <c r="GSP237" s="8"/>
      <c r="GSQ237" s="8"/>
      <c r="GSR237" s="8"/>
      <c r="GSS237" s="8"/>
      <c r="GST237" s="8"/>
      <c r="GSU237" s="8"/>
      <c r="GSV237" s="8"/>
      <c r="GSW237" s="8"/>
      <c r="GSX237" s="8"/>
      <c r="GSY237" s="8"/>
      <c r="GSZ237" s="8"/>
      <c r="GTA237" s="8"/>
      <c r="GTB237" s="8"/>
      <c r="GTC237" s="8"/>
      <c r="GTD237" s="8"/>
      <c r="GTE237" s="8"/>
      <c r="GTF237" s="8"/>
      <c r="GTG237" s="8"/>
      <c r="GTH237" s="8"/>
      <c r="GTI237" s="8"/>
      <c r="GTJ237" s="8"/>
      <c r="GTK237" s="8"/>
      <c r="GTL237" s="8"/>
      <c r="GTM237" s="8"/>
      <c r="GTN237" s="8"/>
      <c r="GTO237" s="8"/>
      <c r="GTP237" s="8"/>
      <c r="GTQ237" s="8"/>
      <c r="GTR237" s="8"/>
      <c r="GTS237" s="8"/>
      <c r="GTT237" s="8"/>
      <c r="GTU237" s="8"/>
      <c r="GTV237" s="8"/>
      <c r="GTW237" s="8"/>
      <c r="GTX237" s="8"/>
      <c r="GTY237" s="8"/>
      <c r="GTZ237" s="8"/>
      <c r="GUA237" s="8"/>
      <c r="GUB237" s="8"/>
      <c r="GUC237" s="8"/>
      <c r="GUD237" s="8"/>
      <c r="GUE237" s="8"/>
      <c r="GUF237" s="8"/>
      <c r="GUG237" s="8"/>
      <c r="GUH237" s="8"/>
      <c r="GUI237" s="8"/>
      <c r="GUJ237" s="8"/>
      <c r="GUK237" s="8"/>
      <c r="GUL237" s="8"/>
      <c r="GUM237" s="8"/>
      <c r="GUN237" s="8"/>
      <c r="GUO237" s="8"/>
      <c r="GUP237" s="8"/>
      <c r="GUQ237" s="8"/>
      <c r="GUR237" s="8"/>
      <c r="GUS237" s="8"/>
      <c r="GUT237" s="8"/>
      <c r="GUU237" s="8"/>
      <c r="GUV237" s="8"/>
      <c r="GUW237" s="8"/>
      <c r="GUX237" s="8"/>
      <c r="GUY237" s="8"/>
      <c r="GUZ237" s="8"/>
      <c r="GVA237" s="8"/>
      <c r="GVB237" s="8"/>
      <c r="GVC237" s="8"/>
      <c r="GVD237" s="8"/>
      <c r="GVE237" s="8"/>
      <c r="GVF237" s="8"/>
      <c r="GVG237" s="8"/>
      <c r="GVH237" s="8"/>
      <c r="GVI237" s="8"/>
      <c r="GVJ237" s="8"/>
      <c r="GVK237" s="8"/>
      <c r="GVL237" s="8"/>
      <c r="GVM237" s="8"/>
      <c r="GVN237" s="8"/>
      <c r="GVO237" s="8"/>
      <c r="GVP237" s="8"/>
      <c r="GVQ237" s="8"/>
      <c r="GVR237" s="8"/>
      <c r="GVS237" s="8"/>
      <c r="GVT237" s="8"/>
      <c r="GVU237" s="8"/>
      <c r="GVV237" s="8"/>
      <c r="GVW237" s="8"/>
      <c r="GVX237" s="8"/>
      <c r="GVY237" s="8"/>
      <c r="GVZ237" s="8"/>
      <c r="GWA237" s="8"/>
      <c r="GWB237" s="8"/>
      <c r="GWC237" s="8"/>
      <c r="GWD237" s="8"/>
      <c r="GWE237" s="8"/>
      <c r="GWF237" s="8"/>
      <c r="GWG237" s="8"/>
      <c r="GWH237" s="8"/>
      <c r="GWI237" s="8"/>
      <c r="GWJ237" s="8"/>
      <c r="GWK237" s="8"/>
      <c r="GWL237" s="8"/>
      <c r="GWM237" s="8"/>
      <c r="GWN237" s="8"/>
      <c r="GWO237" s="8"/>
      <c r="GWP237" s="8"/>
      <c r="GWQ237" s="8"/>
      <c r="GWR237" s="8"/>
      <c r="GWS237" s="8"/>
      <c r="GWT237" s="8"/>
      <c r="GWU237" s="8"/>
      <c r="GWV237" s="8"/>
      <c r="GWW237" s="8"/>
      <c r="GWX237" s="8"/>
      <c r="GWY237" s="8"/>
      <c r="GWZ237" s="8"/>
      <c r="GXA237" s="8"/>
      <c r="GXB237" s="8"/>
      <c r="GXC237" s="8"/>
      <c r="GXD237" s="8"/>
      <c r="GXE237" s="8"/>
      <c r="GXF237" s="8"/>
      <c r="GXG237" s="8"/>
      <c r="GXH237" s="8"/>
      <c r="GXI237" s="8"/>
      <c r="GXJ237" s="8"/>
      <c r="GXK237" s="8"/>
      <c r="GXL237" s="8"/>
      <c r="GXM237" s="8"/>
      <c r="GXN237" s="8"/>
      <c r="GXO237" s="8"/>
      <c r="GXP237" s="8"/>
      <c r="GXQ237" s="8"/>
      <c r="GXR237" s="8"/>
      <c r="GXS237" s="8"/>
      <c r="GXT237" s="8"/>
      <c r="GXU237" s="8"/>
      <c r="GXV237" s="8"/>
      <c r="GXW237" s="8"/>
      <c r="GXX237" s="8"/>
      <c r="GXY237" s="8"/>
      <c r="GXZ237" s="8"/>
      <c r="GYA237" s="8"/>
      <c r="GYB237" s="8"/>
      <c r="GYC237" s="8"/>
      <c r="GYD237" s="8"/>
      <c r="GYE237" s="8"/>
      <c r="GYF237" s="8"/>
      <c r="GYG237" s="8"/>
      <c r="GYH237" s="8"/>
      <c r="GYI237" s="8"/>
      <c r="GYJ237" s="8"/>
      <c r="GYK237" s="8"/>
      <c r="GYL237" s="8"/>
      <c r="GYM237" s="8"/>
      <c r="GYN237" s="8"/>
      <c r="GYO237" s="8"/>
      <c r="GYP237" s="8"/>
      <c r="GYQ237" s="8"/>
      <c r="GYR237" s="8"/>
      <c r="GYS237" s="8"/>
      <c r="GYT237" s="8"/>
      <c r="GYU237" s="8"/>
      <c r="GYV237" s="8"/>
      <c r="GYW237" s="8"/>
      <c r="GYX237" s="8"/>
      <c r="GYY237" s="8"/>
      <c r="GYZ237" s="8"/>
      <c r="GZA237" s="8"/>
      <c r="GZB237" s="8"/>
      <c r="GZC237" s="8"/>
      <c r="GZD237" s="8"/>
      <c r="GZE237" s="8"/>
      <c r="GZF237" s="8"/>
      <c r="GZG237" s="8"/>
      <c r="GZH237" s="8"/>
      <c r="GZI237" s="8"/>
      <c r="GZJ237" s="8"/>
      <c r="GZK237" s="8"/>
      <c r="GZL237" s="8"/>
      <c r="GZM237" s="8"/>
      <c r="GZN237" s="8"/>
      <c r="GZO237" s="8"/>
      <c r="GZP237" s="8"/>
      <c r="GZQ237" s="8"/>
      <c r="GZR237" s="8"/>
      <c r="GZS237" s="8"/>
      <c r="GZT237" s="8"/>
      <c r="GZU237" s="8"/>
      <c r="GZV237" s="8"/>
      <c r="GZW237" s="8"/>
      <c r="GZX237" s="8"/>
      <c r="GZY237" s="8"/>
      <c r="GZZ237" s="8"/>
      <c r="HAA237" s="8"/>
      <c r="HAB237" s="8"/>
      <c r="HAC237" s="8"/>
      <c r="HAD237" s="8"/>
      <c r="HAE237" s="8"/>
      <c r="HAF237" s="8"/>
      <c r="HAG237" s="8"/>
      <c r="HAH237" s="8"/>
      <c r="HAI237" s="8"/>
      <c r="HAJ237" s="8"/>
      <c r="HAK237" s="8"/>
      <c r="HAL237" s="8"/>
      <c r="HAM237" s="8"/>
      <c r="HAN237" s="8"/>
      <c r="HAO237" s="8"/>
      <c r="HAP237" s="8"/>
      <c r="HAQ237" s="8"/>
      <c r="HAR237" s="8"/>
      <c r="HAS237" s="8"/>
      <c r="HAT237" s="8"/>
      <c r="HAU237" s="8"/>
      <c r="HAV237" s="8"/>
      <c r="HAW237" s="8"/>
      <c r="HAX237" s="8"/>
      <c r="HAY237" s="8"/>
      <c r="HAZ237" s="8"/>
      <c r="HBA237" s="8"/>
      <c r="HBB237" s="8"/>
      <c r="HBC237" s="8"/>
      <c r="HBD237" s="8"/>
      <c r="HBE237" s="8"/>
      <c r="HBF237" s="8"/>
      <c r="HBG237" s="8"/>
      <c r="HBH237" s="8"/>
      <c r="HBI237" s="8"/>
      <c r="HBJ237" s="8"/>
      <c r="HBK237" s="8"/>
      <c r="HBL237" s="8"/>
      <c r="HBM237" s="8"/>
      <c r="HBN237" s="8"/>
      <c r="HBO237" s="8"/>
      <c r="HBP237" s="8"/>
      <c r="HBQ237" s="8"/>
      <c r="HBR237" s="8"/>
      <c r="HBS237" s="8"/>
      <c r="HBT237" s="8"/>
      <c r="HBU237" s="8"/>
      <c r="HBV237" s="8"/>
      <c r="HBW237" s="8"/>
      <c r="HBX237" s="8"/>
      <c r="HBY237" s="8"/>
      <c r="HBZ237" s="8"/>
      <c r="HCA237" s="8"/>
      <c r="HCB237" s="8"/>
      <c r="HCC237" s="8"/>
      <c r="HCD237" s="8"/>
      <c r="HCE237" s="8"/>
      <c r="HCF237" s="8"/>
      <c r="HCG237" s="8"/>
      <c r="HCH237" s="8"/>
      <c r="HCI237" s="8"/>
      <c r="HCJ237" s="8"/>
      <c r="HCK237" s="8"/>
      <c r="HCL237" s="8"/>
      <c r="HCM237" s="8"/>
      <c r="HCN237" s="8"/>
      <c r="HCO237" s="8"/>
      <c r="HCP237" s="8"/>
      <c r="HCQ237" s="8"/>
      <c r="HCR237" s="8"/>
      <c r="HCS237" s="8"/>
      <c r="HCT237" s="8"/>
      <c r="HCU237" s="8"/>
      <c r="HCV237" s="8"/>
      <c r="HCW237" s="8"/>
      <c r="HCX237" s="8"/>
      <c r="HCY237" s="8"/>
      <c r="HCZ237" s="8"/>
      <c r="HDA237" s="8"/>
      <c r="HDB237" s="8"/>
      <c r="HDC237" s="8"/>
      <c r="HDD237" s="8"/>
      <c r="HDE237" s="8"/>
      <c r="HDF237" s="8"/>
      <c r="HDG237" s="8"/>
      <c r="HDH237" s="8"/>
      <c r="HDI237" s="8"/>
      <c r="HDJ237" s="8"/>
      <c r="HDK237" s="8"/>
      <c r="HDL237" s="8"/>
      <c r="HDM237" s="8"/>
      <c r="HDN237" s="8"/>
      <c r="HDO237" s="8"/>
      <c r="HDP237" s="8"/>
      <c r="HDQ237" s="8"/>
      <c r="HDR237" s="8"/>
      <c r="HDS237" s="8"/>
      <c r="HDT237" s="8"/>
      <c r="HDU237" s="8"/>
      <c r="HDV237" s="8"/>
      <c r="HDW237" s="8"/>
      <c r="HDX237" s="8"/>
      <c r="HDY237" s="8"/>
      <c r="HDZ237" s="8"/>
      <c r="HEA237" s="8"/>
      <c r="HEB237" s="8"/>
      <c r="HEC237" s="8"/>
      <c r="HED237" s="8"/>
      <c r="HEE237" s="8"/>
      <c r="HEF237" s="8"/>
      <c r="HEG237" s="8"/>
      <c r="HEH237" s="8"/>
      <c r="HEI237" s="8"/>
      <c r="HEJ237" s="8"/>
      <c r="HEK237" s="8"/>
      <c r="HEL237" s="8"/>
      <c r="HEM237" s="8"/>
      <c r="HEN237" s="8"/>
      <c r="HEO237" s="8"/>
      <c r="HEP237" s="8"/>
      <c r="HEQ237" s="8"/>
      <c r="HER237" s="8"/>
      <c r="HES237" s="8"/>
      <c r="HET237" s="8"/>
      <c r="HEU237" s="8"/>
      <c r="HEV237" s="8"/>
      <c r="HEW237" s="8"/>
      <c r="HEX237" s="8"/>
      <c r="HEY237" s="8"/>
      <c r="HEZ237" s="8"/>
      <c r="HFA237" s="8"/>
      <c r="HFB237" s="8"/>
      <c r="HFC237" s="8"/>
      <c r="HFD237" s="8"/>
      <c r="HFE237" s="8"/>
      <c r="HFF237" s="8"/>
      <c r="HFG237" s="8"/>
      <c r="HFH237" s="8"/>
      <c r="HFI237" s="8"/>
      <c r="HFJ237" s="8"/>
      <c r="HFK237" s="8"/>
      <c r="HFL237" s="8"/>
      <c r="HFM237" s="8"/>
      <c r="HFN237" s="8"/>
      <c r="HFO237" s="8"/>
      <c r="HFP237" s="8"/>
      <c r="HFQ237" s="8"/>
      <c r="HFR237" s="8"/>
      <c r="HFS237" s="8"/>
      <c r="HFT237" s="8"/>
      <c r="HFU237" s="8"/>
      <c r="HFV237" s="8"/>
      <c r="HFW237" s="8"/>
      <c r="HFX237" s="8"/>
      <c r="HFY237" s="8"/>
      <c r="HFZ237" s="8"/>
      <c r="HGA237" s="8"/>
      <c r="HGB237" s="8"/>
      <c r="HGC237" s="8"/>
      <c r="HGD237" s="8"/>
      <c r="HGE237" s="8"/>
      <c r="HGF237" s="8"/>
      <c r="HGG237" s="8"/>
      <c r="HGH237" s="8"/>
      <c r="HGI237" s="8"/>
      <c r="HGJ237" s="8"/>
      <c r="HGK237" s="8"/>
      <c r="HGL237" s="8"/>
      <c r="HGM237" s="8"/>
      <c r="HGN237" s="8"/>
      <c r="HGO237" s="8"/>
      <c r="HGP237" s="8"/>
      <c r="HGQ237" s="8"/>
      <c r="HGR237" s="8"/>
      <c r="HGS237" s="8"/>
      <c r="HGT237" s="8"/>
      <c r="HGU237" s="8"/>
      <c r="HGV237" s="8"/>
      <c r="HGW237" s="8"/>
      <c r="HGX237" s="8"/>
      <c r="HGY237" s="8"/>
      <c r="HGZ237" s="8"/>
      <c r="HHA237" s="8"/>
      <c r="HHB237" s="8"/>
      <c r="HHC237" s="8"/>
      <c r="HHD237" s="8"/>
      <c r="HHE237" s="8"/>
      <c r="HHF237" s="8"/>
      <c r="HHG237" s="8"/>
      <c r="HHH237" s="8"/>
      <c r="HHI237" s="8"/>
      <c r="HHJ237" s="8"/>
      <c r="HHK237" s="8"/>
      <c r="HHL237" s="8"/>
      <c r="HHM237" s="8"/>
      <c r="HHN237" s="8"/>
      <c r="HHO237" s="8"/>
      <c r="HHP237" s="8"/>
      <c r="HHQ237" s="8"/>
      <c r="HHR237" s="8"/>
      <c r="HHS237" s="8"/>
      <c r="HHT237" s="8"/>
      <c r="HHU237" s="8"/>
      <c r="HHV237" s="8"/>
      <c r="HHW237" s="8"/>
      <c r="HHX237" s="8"/>
      <c r="HHY237" s="8"/>
      <c r="HHZ237" s="8"/>
      <c r="HIA237" s="8"/>
      <c r="HIB237" s="8"/>
      <c r="HIC237" s="8"/>
      <c r="HID237" s="8"/>
      <c r="HIE237" s="8"/>
      <c r="HIF237" s="8"/>
      <c r="HIG237" s="8"/>
      <c r="HIH237" s="8"/>
      <c r="HII237" s="8"/>
      <c r="HIJ237" s="8"/>
      <c r="HIK237" s="8"/>
      <c r="HIL237" s="8"/>
      <c r="HIM237" s="8"/>
      <c r="HIN237" s="8"/>
      <c r="HIO237" s="8"/>
      <c r="HIP237" s="8"/>
      <c r="HIQ237" s="8"/>
      <c r="HIR237" s="8"/>
      <c r="HIS237" s="8"/>
      <c r="HIT237" s="8"/>
      <c r="HIU237" s="8"/>
      <c r="HIV237" s="8"/>
      <c r="HIW237" s="8"/>
      <c r="HIX237" s="8"/>
      <c r="HIY237" s="8"/>
      <c r="HIZ237" s="8"/>
      <c r="HJA237" s="8"/>
      <c r="HJB237" s="8"/>
      <c r="HJC237" s="8"/>
      <c r="HJD237" s="8"/>
      <c r="HJE237" s="8"/>
      <c r="HJF237" s="8"/>
      <c r="HJG237" s="8"/>
      <c r="HJH237" s="8"/>
      <c r="HJI237" s="8"/>
      <c r="HJJ237" s="8"/>
      <c r="HJK237" s="8"/>
      <c r="HJL237" s="8"/>
      <c r="HJM237" s="8"/>
      <c r="HJN237" s="8"/>
      <c r="HJO237" s="8"/>
      <c r="HJP237" s="8"/>
      <c r="HJQ237" s="8"/>
      <c r="HJR237" s="8"/>
      <c r="HJS237" s="8"/>
      <c r="HJT237" s="8"/>
      <c r="HJU237" s="8"/>
      <c r="HJV237" s="8"/>
      <c r="HJW237" s="8"/>
      <c r="HJX237" s="8"/>
      <c r="HJY237" s="8"/>
      <c r="HJZ237" s="8"/>
      <c r="HKA237" s="8"/>
      <c r="HKB237" s="8"/>
      <c r="HKC237" s="8"/>
      <c r="HKD237" s="8"/>
      <c r="HKE237" s="8"/>
      <c r="HKF237" s="8"/>
      <c r="HKG237" s="8"/>
      <c r="HKH237" s="8"/>
      <c r="HKI237" s="8"/>
      <c r="HKJ237" s="8"/>
      <c r="HKK237" s="8"/>
      <c r="HKL237" s="8"/>
      <c r="HKM237" s="8"/>
      <c r="HKN237" s="8"/>
      <c r="HKO237" s="8"/>
      <c r="HKP237" s="8"/>
      <c r="HKQ237" s="8"/>
      <c r="HKR237" s="8"/>
      <c r="HKS237" s="8"/>
      <c r="HKT237" s="8"/>
      <c r="HKU237" s="8"/>
      <c r="HKV237" s="8"/>
      <c r="HKW237" s="8"/>
      <c r="HKX237" s="8"/>
      <c r="HKY237" s="8"/>
      <c r="HKZ237" s="8"/>
      <c r="HLA237" s="8"/>
      <c r="HLB237" s="8"/>
      <c r="HLC237" s="8"/>
      <c r="HLD237" s="8"/>
      <c r="HLE237" s="8"/>
      <c r="HLF237" s="8"/>
      <c r="HLG237" s="8"/>
      <c r="HLH237" s="8"/>
      <c r="HLI237" s="8"/>
      <c r="HLJ237" s="8"/>
      <c r="HLK237" s="8"/>
      <c r="HLL237" s="8"/>
      <c r="HLM237" s="8"/>
      <c r="HLN237" s="8"/>
      <c r="HLO237" s="8"/>
      <c r="HLP237" s="8"/>
      <c r="HLQ237" s="8"/>
      <c r="HLR237" s="8"/>
      <c r="HLS237" s="8"/>
      <c r="HLT237" s="8"/>
      <c r="HLU237" s="8"/>
      <c r="HLV237" s="8"/>
      <c r="HLW237" s="8"/>
      <c r="HLX237" s="8"/>
      <c r="HLY237" s="8"/>
      <c r="HLZ237" s="8"/>
      <c r="HMA237" s="8"/>
      <c r="HMB237" s="8"/>
      <c r="HMC237" s="8"/>
      <c r="HMD237" s="8"/>
      <c r="HME237" s="8"/>
      <c r="HMF237" s="8"/>
      <c r="HMG237" s="8"/>
      <c r="HMH237" s="8"/>
      <c r="HMI237" s="8"/>
      <c r="HMJ237" s="8"/>
      <c r="HMK237" s="8"/>
      <c r="HML237" s="8"/>
      <c r="HMM237" s="8"/>
      <c r="HMN237" s="8"/>
      <c r="HMO237" s="8"/>
      <c r="HMP237" s="8"/>
      <c r="HMQ237" s="8"/>
      <c r="HMR237" s="8"/>
      <c r="HMS237" s="8"/>
      <c r="HMT237" s="8"/>
      <c r="HMU237" s="8"/>
      <c r="HMV237" s="8"/>
      <c r="HMW237" s="8"/>
      <c r="HMX237" s="8"/>
      <c r="HMY237" s="8"/>
      <c r="HMZ237" s="8"/>
      <c r="HNA237" s="8"/>
      <c r="HNB237" s="8"/>
      <c r="HNC237" s="8"/>
      <c r="HND237" s="8"/>
      <c r="HNE237" s="8"/>
      <c r="HNF237" s="8"/>
      <c r="HNG237" s="8"/>
      <c r="HNH237" s="8"/>
      <c r="HNI237" s="8"/>
      <c r="HNJ237" s="8"/>
      <c r="HNK237" s="8"/>
      <c r="HNL237" s="8"/>
      <c r="HNM237" s="8"/>
      <c r="HNN237" s="8"/>
      <c r="HNO237" s="8"/>
      <c r="HNP237" s="8"/>
      <c r="HNQ237" s="8"/>
      <c r="HNR237" s="8"/>
      <c r="HNS237" s="8"/>
      <c r="HNT237" s="8"/>
      <c r="HNU237" s="8"/>
      <c r="HNV237" s="8"/>
      <c r="HNW237" s="8"/>
      <c r="HNX237" s="8"/>
      <c r="HNY237" s="8"/>
      <c r="HNZ237" s="8"/>
      <c r="HOA237" s="8"/>
      <c r="HOB237" s="8"/>
      <c r="HOC237" s="8"/>
      <c r="HOD237" s="8"/>
      <c r="HOE237" s="8"/>
      <c r="HOF237" s="8"/>
      <c r="HOG237" s="8"/>
      <c r="HOH237" s="8"/>
      <c r="HOI237" s="8"/>
      <c r="HOJ237" s="8"/>
      <c r="HOK237" s="8"/>
      <c r="HOL237" s="8"/>
      <c r="HOM237" s="8"/>
      <c r="HON237" s="8"/>
      <c r="HOO237" s="8"/>
      <c r="HOP237" s="8"/>
      <c r="HOQ237" s="8"/>
      <c r="HOR237" s="8"/>
      <c r="HOS237" s="8"/>
      <c r="HOT237" s="8"/>
      <c r="HOU237" s="8"/>
      <c r="HOV237" s="8"/>
      <c r="HOW237" s="8"/>
      <c r="HOX237" s="8"/>
      <c r="HOY237" s="8"/>
      <c r="HOZ237" s="8"/>
      <c r="HPA237" s="8"/>
      <c r="HPB237" s="8"/>
      <c r="HPC237" s="8"/>
      <c r="HPD237" s="8"/>
      <c r="HPE237" s="8"/>
      <c r="HPF237" s="8"/>
      <c r="HPG237" s="8"/>
      <c r="HPH237" s="8"/>
      <c r="HPI237" s="8"/>
      <c r="HPJ237" s="8"/>
      <c r="HPK237" s="8"/>
      <c r="HPL237" s="8"/>
      <c r="HPM237" s="8"/>
      <c r="HPN237" s="8"/>
      <c r="HPO237" s="8"/>
      <c r="HPP237" s="8"/>
      <c r="HPQ237" s="8"/>
      <c r="HPR237" s="8"/>
      <c r="HPS237" s="8"/>
      <c r="HPT237" s="8"/>
      <c r="HPU237" s="8"/>
      <c r="HPV237" s="8"/>
      <c r="HPW237" s="8"/>
      <c r="HPX237" s="8"/>
      <c r="HPY237" s="8"/>
      <c r="HPZ237" s="8"/>
      <c r="HQA237" s="8"/>
      <c r="HQB237" s="8"/>
      <c r="HQC237" s="8"/>
      <c r="HQD237" s="8"/>
      <c r="HQE237" s="8"/>
      <c r="HQF237" s="8"/>
      <c r="HQG237" s="8"/>
      <c r="HQH237" s="8"/>
      <c r="HQI237" s="8"/>
      <c r="HQJ237" s="8"/>
      <c r="HQK237" s="8"/>
      <c r="HQL237" s="8"/>
      <c r="HQM237" s="8"/>
      <c r="HQN237" s="8"/>
      <c r="HQO237" s="8"/>
      <c r="HQP237" s="8"/>
      <c r="HQQ237" s="8"/>
      <c r="HQR237" s="8"/>
      <c r="HQS237" s="8"/>
      <c r="HQT237" s="8"/>
      <c r="HQU237" s="8"/>
      <c r="HQV237" s="8"/>
      <c r="HQW237" s="8"/>
      <c r="HQX237" s="8"/>
      <c r="HQY237" s="8"/>
      <c r="HQZ237" s="8"/>
      <c r="HRA237" s="8"/>
      <c r="HRB237" s="8"/>
      <c r="HRC237" s="8"/>
      <c r="HRD237" s="8"/>
      <c r="HRE237" s="8"/>
      <c r="HRF237" s="8"/>
      <c r="HRG237" s="8"/>
      <c r="HRH237" s="8"/>
      <c r="HRI237" s="8"/>
      <c r="HRJ237" s="8"/>
      <c r="HRK237" s="8"/>
      <c r="HRL237" s="8"/>
      <c r="HRM237" s="8"/>
      <c r="HRN237" s="8"/>
      <c r="HRO237" s="8"/>
      <c r="HRP237" s="8"/>
      <c r="HRQ237" s="8"/>
      <c r="HRR237" s="8"/>
      <c r="HRS237" s="8"/>
      <c r="HRT237" s="8"/>
      <c r="HRU237" s="8"/>
      <c r="HRV237" s="8"/>
      <c r="HRW237" s="8"/>
      <c r="HRX237" s="8"/>
      <c r="HRY237" s="8"/>
      <c r="HRZ237" s="8"/>
      <c r="HSA237" s="8"/>
      <c r="HSB237" s="8"/>
      <c r="HSC237" s="8"/>
      <c r="HSD237" s="8"/>
      <c r="HSE237" s="8"/>
      <c r="HSF237" s="8"/>
      <c r="HSG237" s="8"/>
      <c r="HSH237" s="8"/>
      <c r="HSI237" s="8"/>
      <c r="HSJ237" s="8"/>
      <c r="HSK237" s="8"/>
      <c r="HSL237" s="8"/>
      <c r="HSM237" s="8"/>
      <c r="HSN237" s="8"/>
      <c r="HSO237" s="8"/>
      <c r="HSP237" s="8"/>
      <c r="HSQ237" s="8"/>
      <c r="HSR237" s="8"/>
      <c r="HSS237" s="8"/>
      <c r="HST237" s="8"/>
      <c r="HSU237" s="8"/>
      <c r="HSV237" s="8"/>
      <c r="HSW237" s="8"/>
      <c r="HSX237" s="8"/>
      <c r="HSY237" s="8"/>
      <c r="HSZ237" s="8"/>
      <c r="HTA237" s="8"/>
      <c r="HTB237" s="8"/>
      <c r="HTC237" s="8"/>
      <c r="HTD237" s="8"/>
      <c r="HTE237" s="8"/>
      <c r="HTF237" s="8"/>
      <c r="HTG237" s="8"/>
      <c r="HTH237" s="8"/>
      <c r="HTI237" s="8"/>
      <c r="HTJ237" s="8"/>
      <c r="HTK237" s="8"/>
      <c r="HTL237" s="8"/>
      <c r="HTM237" s="8"/>
      <c r="HTN237" s="8"/>
      <c r="HTO237" s="8"/>
      <c r="HTP237" s="8"/>
      <c r="HTQ237" s="8"/>
      <c r="HTR237" s="8"/>
      <c r="HTS237" s="8"/>
      <c r="HTT237" s="8"/>
      <c r="HTU237" s="8"/>
      <c r="HTV237" s="8"/>
      <c r="HTW237" s="8"/>
      <c r="HTX237" s="8"/>
      <c r="HTY237" s="8"/>
      <c r="HTZ237" s="8"/>
      <c r="HUA237" s="8"/>
      <c r="HUB237" s="8"/>
      <c r="HUC237" s="8"/>
      <c r="HUD237" s="8"/>
      <c r="HUE237" s="8"/>
      <c r="HUF237" s="8"/>
      <c r="HUG237" s="8"/>
      <c r="HUH237" s="8"/>
      <c r="HUI237" s="8"/>
      <c r="HUJ237" s="8"/>
      <c r="HUK237" s="8"/>
      <c r="HUL237" s="8"/>
      <c r="HUM237" s="8"/>
      <c r="HUN237" s="8"/>
      <c r="HUO237" s="8"/>
      <c r="HUP237" s="8"/>
      <c r="HUQ237" s="8"/>
      <c r="HUR237" s="8"/>
      <c r="HUS237" s="8"/>
      <c r="HUT237" s="8"/>
      <c r="HUU237" s="8"/>
      <c r="HUV237" s="8"/>
      <c r="HUW237" s="8"/>
      <c r="HUX237" s="8"/>
      <c r="HUY237" s="8"/>
      <c r="HUZ237" s="8"/>
      <c r="HVA237" s="8"/>
      <c r="HVB237" s="8"/>
      <c r="HVC237" s="8"/>
      <c r="HVD237" s="8"/>
      <c r="HVE237" s="8"/>
      <c r="HVF237" s="8"/>
      <c r="HVG237" s="8"/>
      <c r="HVH237" s="8"/>
      <c r="HVI237" s="8"/>
      <c r="HVJ237" s="8"/>
      <c r="HVK237" s="8"/>
      <c r="HVL237" s="8"/>
      <c r="HVM237" s="8"/>
      <c r="HVN237" s="8"/>
      <c r="HVO237" s="8"/>
      <c r="HVP237" s="8"/>
      <c r="HVQ237" s="8"/>
      <c r="HVR237" s="8"/>
      <c r="HVS237" s="8"/>
      <c r="HVT237" s="8"/>
      <c r="HVU237" s="8"/>
      <c r="HVV237" s="8"/>
      <c r="HVW237" s="8"/>
      <c r="HVX237" s="8"/>
      <c r="HVY237" s="8"/>
      <c r="HVZ237" s="8"/>
      <c r="HWA237" s="8"/>
      <c r="HWB237" s="8"/>
      <c r="HWC237" s="8"/>
      <c r="HWD237" s="8"/>
      <c r="HWE237" s="8"/>
      <c r="HWF237" s="8"/>
      <c r="HWG237" s="8"/>
      <c r="HWH237" s="8"/>
      <c r="HWI237" s="8"/>
      <c r="HWJ237" s="8"/>
      <c r="HWK237" s="8"/>
      <c r="HWL237" s="8"/>
      <c r="HWM237" s="8"/>
      <c r="HWN237" s="8"/>
      <c r="HWO237" s="8"/>
      <c r="HWP237" s="8"/>
      <c r="HWQ237" s="8"/>
      <c r="HWR237" s="8"/>
      <c r="HWS237" s="8"/>
      <c r="HWT237" s="8"/>
      <c r="HWU237" s="8"/>
      <c r="HWV237" s="8"/>
      <c r="HWW237" s="8"/>
      <c r="HWX237" s="8"/>
      <c r="HWY237" s="8"/>
      <c r="HWZ237" s="8"/>
      <c r="HXA237" s="8"/>
      <c r="HXB237" s="8"/>
      <c r="HXC237" s="8"/>
      <c r="HXD237" s="8"/>
      <c r="HXE237" s="8"/>
      <c r="HXF237" s="8"/>
      <c r="HXG237" s="8"/>
      <c r="HXH237" s="8"/>
      <c r="HXI237" s="8"/>
      <c r="HXJ237" s="8"/>
      <c r="HXK237" s="8"/>
      <c r="HXL237" s="8"/>
      <c r="HXM237" s="8"/>
      <c r="HXN237" s="8"/>
      <c r="HXO237" s="8"/>
      <c r="HXP237" s="8"/>
      <c r="HXQ237" s="8"/>
      <c r="HXR237" s="8"/>
      <c r="HXS237" s="8"/>
      <c r="HXT237" s="8"/>
      <c r="HXU237" s="8"/>
      <c r="HXV237" s="8"/>
      <c r="HXW237" s="8"/>
      <c r="HXX237" s="8"/>
      <c r="HXY237" s="8"/>
      <c r="HXZ237" s="8"/>
      <c r="HYA237" s="8"/>
      <c r="HYB237" s="8"/>
      <c r="HYC237" s="8"/>
      <c r="HYD237" s="8"/>
      <c r="HYE237" s="8"/>
      <c r="HYF237" s="8"/>
      <c r="HYG237" s="8"/>
      <c r="HYH237" s="8"/>
      <c r="HYI237" s="8"/>
      <c r="HYJ237" s="8"/>
      <c r="HYK237" s="8"/>
      <c r="HYL237" s="8"/>
      <c r="HYM237" s="8"/>
      <c r="HYN237" s="8"/>
      <c r="HYO237" s="8"/>
      <c r="HYP237" s="8"/>
      <c r="HYQ237" s="8"/>
      <c r="HYR237" s="8"/>
      <c r="HYS237" s="8"/>
      <c r="HYT237" s="8"/>
      <c r="HYU237" s="8"/>
      <c r="HYV237" s="8"/>
      <c r="HYW237" s="8"/>
      <c r="HYX237" s="8"/>
      <c r="HYY237" s="8"/>
      <c r="HYZ237" s="8"/>
      <c r="HZA237" s="8"/>
      <c r="HZB237" s="8"/>
      <c r="HZC237" s="8"/>
      <c r="HZD237" s="8"/>
      <c r="HZE237" s="8"/>
      <c r="HZF237" s="8"/>
      <c r="HZG237" s="8"/>
      <c r="HZH237" s="8"/>
      <c r="HZI237" s="8"/>
      <c r="HZJ237" s="8"/>
      <c r="HZK237" s="8"/>
      <c r="HZL237" s="8"/>
      <c r="HZM237" s="8"/>
      <c r="HZN237" s="8"/>
      <c r="HZO237" s="8"/>
      <c r="HZP237" s="8"/>
      <c r="HZQ237" s="8"/>
      <c r="HZR237" s="8"/>
      <c r="HZS237" s="8"/>
      <c r="HZT237" s="8"/>
      <c r="HZU237" s="8"/>
      <c r="HZV237" s="8"/>
      <c r="HZW237" s="8"/>
      <c r="HZX237" s="8"/>
      <c r="HZY237" s="8"/>
      <c r="HZZ237" s="8"/>
      <c r="IAA237" s="8"/>
      <c r="IAB237" s="8"/>
      <c r="IAC237" s="8"/>
      <c r="IAD237" s="8"/>
      <c r="IAE237" s="8"/>
      <c r="IAF237" s="8"/>
      <c r="IAG237" s="8"/>
      <c r="IAH237" s="8"/>
      <c r="IAI237" s="8"/>
      <c r="IAJ237" s="8"/>
      <c r="IAK237" s="8"/>
      <c r="IAL237" s="8"/>
      <c r="IAM237" s="8"/>
      <c r="IAN237" s="8"/>
      <c r="IAO237" s="8"/>
      <c r="IAP237" s="8"/>
      <c r="IAQ237" s="8"/>
      <c r="IAR237" s="8"/>
      <c r="IAS237" s="8"/>
      <c r="IAT237" s="8"/>
      <c r="IAU237" s="8"/>
      <c r="IAV237" s="8"/>
      <c r="IAW237" s="8"/>
      <c r="IAX237" s="8"/>
      <c r="IAY237" s="8"/>
      <c r="IAZ237" s="8"/>
      <c r="IBA237" s="8"/>
      <c r="IBB237" s="8"/>
      <c r="IBC237" s="8"/>
      <c r="IBD237" s="8"/>
      <c r="IBE237" s="8"/>
      <c r="IBF237" s="8"/>
      <c r="IBG237" s="8"/>
      <c r="IBH237" s="8"/>
      <c r="IBI237" s="8"/>
      <c r="IBJ237" s="8"/>
      <c r="IBK237" s="8"/>
      <c r="IBL237" s="8"/>
      <c r="IBM237" s="8"/>
      <c r="IBN237" s="8"/>
      <c r="IBO237" s="8"/>
      <c r="IBP237" s="8"/>
      <c r="IBQ237" s="8"/>
      <c r="IBR237" s="8"/>
      <c r="IBS237" s="8"/>
      <c r="IBT237" s="8"/>
      <c r="IBU237" s="8"/>
      <c r="IBV237" s="8"/>
      <c r="IBW237" s="8"/>
      <c r="IBX237" s="8"/>
      <c r="IBY237" s="8"/>
      <c r="IBZ237" s="8"/>
      <c r="ICA237" s="8"/>
      <c r="ICB237" s="8"/>
      <c r="ICC237" s="8"/>
      <c r="ICD237" s="8"/>
      <c r="ICE237" s="8"/>
      <c r="ICF237" s="8"/>
      <c r="ICG237" s="8"/>
      <c r="ICH237" s="8"/>
      <c r="ICI237" s="8"/>
      <c r="ICJ237" s="8"/>
      <c r="ICK237" s="8"/>
      <c r="ICL237" s="8"/>
      <c r="ICM237" s="8"/>
      <c r="ICN237" s="8"/>
      <c r="ICO237" s="8"/>
      <c r="ICP237" s="8"/>
      <c r="ICQ237" s="8"/>
      <c r="ICR237" s="8"/>
      <c r="ICS237" s="8"/>
      <c r="ICT237" s="8"/>
      <c r="ICU237" s="8"/>
      <c r="ICV237" s="8"/>
      <c r="ICW237" s="8"/>
      <c r="ICX237" s="8"/>
      <c r="ICY237" s="8"/>
      <c r="ICZ237" s="8"/>
      <c r="IDA237" s="8"/>
      <c r="IDB237" s="8"/>
      <c r="IDC237" s="8"/>
      <c r="IDD237" s="8"/>
      <c r="IDE237" s="8"/>
      <c r="IDF237" s="8"/>
      <c r="IDG237" s="8"/>
      <c r="IDH237" s="8"/>
      <c r="IDI237" s="8"/>
      <c r="IDJ237" s="8"/>
      <c r="IDK237" s="8"/>
      <c r="IDL237" s="8"/>
      <c r="IDM237" s="8"/>
      <c r="IDN237" s="8"/>
      <c r="IDO237" s="8"/>
      <c r="IDP237" s="8"/>
      <c r="IDQ237" s="8"/>
      <c r="IDR237" s="8"/>
      <c r="IDS237" s="8"/>
      <c r="IDT237" s="8"/>
      <c r="IDU237" s="8"/>
      <c r="IDV237" s="8"/>
      <c r="IDW237" s="8"/>
      <c r="IDX237" s="8"/>
      <c r="IDY237" s="8"/>
      <c r="IDZ237" s="8"/>
      <c r="IEA237" s="8"/>
      <c r="IEB237" s="8"/>
      <c r="IEC237" s="8"/>
      <c r="IED237" s="8"/>
      <c r="IEE237" s="8"/>
      <c r="IEF237" s="8"/>
      <c r="IEG237" s="8"/>
      <c r="IEH237" s="8"/>
      <c r="IEI237" s="8"/>
      <c r="IEJ237" s="8"/>
      <c r="IEK237" s="8"/>
      <c r="IEL237" s="8"/>
      <c r="IEM237" s="8"/>
      <c r="IEN237" s="8"/>
      <c r="IEO237" s="8"/>
      <c r="IEP237" s="8"/>
      <c r="IEQ237" s="8"/>
      <c r="IER237" s="8"/>
      <c r="IES237" s="8"/>
      <c r="IET237" s="8"/>
      <c r="IEU237" s="8"/>
      <c r="IEV237" s="8"/>
      <c r="IEW237" s="8"/>
      <c r="IEX237" s="8"/>
      <c r="IEY237" s="8"/>
      <c r="IEZ237" s="8"/>
      <c r="IFA237" s="8"/>
      <c r="IFB237" s="8"/>
      <c r="IFC237" s="8"/>
      <c r="IFD237" s="8"/>
      <c r="IFE237" s="8"/>
      <c r="IFF237" s="8"/>
      <c r="IFG237" s="8"/>
      <c r="IFH237" s="8"/>
      <c r="IFI237" s="8"/>
      <c r="IFJ237" s="8"/>
      <c r="IFK237" s="8"/>
      <c r="IFL237" s="8"/>
      <c r="IFM237" s="8"/>
      <c r="IFN237" s="8"/>
      <c r="IFO237" s="8"/>
      <c r="IFP237" s="8"/>
      <c r="IFQ237" s="8"/>
      <c r="IFR237" s="8"/>
      <c r="IFS237" s="8"/>
      <c r="IFT237" s="8"/>
      <c r="IFU237" s="8"/>
      <c r="IFV237" s="8"/>
      <c r="IFW237" s="8"/>
      <c r="IFX237" s="8"/>
      <c r="IFY237" s="8"/>
      <c r="IFZ237" s="8"/>
      <c r="IGA237" s="8"/>
      <c r="IGB237" s="8"/>
      <c r="IGC237" s="8"/>
      <c r="IGD237" s="8"/>
      <c r="IGE237" s="8"/>
      <c r="IGF237" s="8"/>
      <c r="IGG237" s="8"/>
      <c r="IGH237" s="8"/>
      <c r="IGI237" s="8"/>
      <c r="IGJ237" s="8"/>
      <c r="IGK237" s="8"/>
      <c r="IGL237" s="8"/>
      <c r="IGM237" s="8"/>
      <c r="IGN237" s="8"/>
      <c r="IGO237" s="8"/>
      <c r="IGP237" s="8"/>
      <c r="IGQ237" s="8"/>
      <c r="IGR237" s="8"/>
      <c r="IGS237" s="8"/>
      <c r="IGT237" s="8"/>
      <c r="IGU237" s="8"/>
      <c r="IGV237" s="8"/>
      <c r="IGW237" s="8"/>
      <c r="IGX237" s="8"/>
      <c r="IGY237" s="8"/>
      <c r="IGZ237" s="8"/>
      <c r="IHA237" s="8"/>
      <c r="IHB237" s="8"/>
      <c r="IHC237" s="8"/>
      <c r="IHD237" s="8"/>
      <c r="IHE237" s="8"/>
      <c r="IHF237" s="8"/>
      <c r="IHG237" s="8"/>
      <c r="IHH237" s="8"/>
      <c r="IHI237" s="8"/>
      <c r="IHJ237" s="8"/>
      <c r="IHK237" s="8"/>
      <c r="IHL237" s="8"/>
      <c r="IHM237" s="8"/>
      <c r="IHN237" s="8"/>
      <c r="IHO237" s="8"/>
      <c r="IHP237" s="8"/>
      <c r="IHQ237" s="8"/>
      <c r="IHR237" s="8"/>
      <c r="IHS237" s="8"/>
      <c r="IHT237" s="8"/>
      <c r="IHU237" s="8"/>
      <c r="IHV237" s="8"/>
      <c r="IHW237" s="8"/>
      <c r="IHX237" s="8"/>
      <c r="IHY237" s="8"/>
      <c r="IHZ237" s="8"/>
      <c r="IIA237" s="8"/>
      <c r="IIB237" s="8"/>
      <c r="IIC237" s="8"/>
      <c r="IID237" s="8"/>
      <c r="IIE237" s="8"/>
      <c r="IIF237" s="8"/>
      <c r="IIG237" s="8"/>
      <c r="IIH237" s="8"/>
      <c r="III237" s="8"/>
      <c r="IIJ237" s="8"/>
      <c r="IIK237" s="8"/>
      <c r="IIL237" s="8"/>
      <c r="IIM237" s="8"/>
      <c r="IIN237" s="8"/>
      <c r="IIO237" s="8"/>
      <c r="IIP237" s="8"/>
      <c r="IIQ237" s="8"/>
      <c r="IIR237" s="8"/>
      <c r="IIS237" s="8"/>
      <c r="IIT237" s="8"/>
      <c r="IIU237" s="8"/>
      <c r="IIV237" s="8"/>
      <c r="IIW237" s="8"/>
      <c r="IIX237" s="8"/>
      <c r="IIY237" s="8"/>
      <c r="IIZ237" s="8"/>
      <c r="IJA237" s="8"/>
      <c r="IJB237" s="8"/>
      <c r="IJC237" s="8"/>
      <c r="IJD237" s="8"/>
      <c r="IJE237" s="8"/>
      <c r="IJF237" s="8"/>
      <c r="IJG237" s="8"/>
      <c r="IJH237" s="8"/>
      <c r="IJI237" s="8"/>
      <c r="IJJ237" s="8"/>
      <c r="IJK237" s="8"/>
      <c r="IJL237" s="8"/>
      <c r="IJM237" s="8"/>
      <c r="IJN237" s="8"/>
      <c r="IJO237" s="8"/>
      <c r="IJP237" s="8"/>
      <c r="IJQ237" s="8"/>
      <c r="IJR237" s="8"/>
      <c r="IJS237" s="8"/>
      <c r="IJT237" s="8"/>
      <c r="IJU237" s="8"/>
      <c r="IJV237" s="8"/>
      <c r="IJW237" s="8"/>
      <c r="IJX237" s="8"/>
      <c r="IJY237" s="8"/>
      <c r="IJZ237" s="8"/>
      <c r="IKA237" s="8"/>
      <c r="IKB237" s="8"/>
      <c r="IKC237" s="8"/>
      <c r="IKD237" s="8"/>
      <c r="IKE237" s="8"/>
      <c r="IKF237" s="8"/>
      <c r="IKG237" s="8"/>
      <c r="IKH237" s="8"/>
      <c r="IKI237" s="8"/>
      <c r="IKJ237" s="8"/>
      <c r="IKK237" s="8"/>
      <c r="IKL237" s="8"/>
      <c r="IKM237" s="8"/>
      <c r="IKN237" s="8"/>
      <c r="IKO237" s="8"/>
      <c r="IKP237" s="8"/>
      <c r="IKQ237" s="8"/>
      <c r="IKR237" s="8"/>
      <c r="IKS237" s="8"/>
      <c r="IKT237" s="8"/>
      <c r="IKU237" s="8"/>
      <c r="IKV237" s="8"/>
      <c r="IKW237" s="8"/>
      <c r="IKX237" s="8"/>
      <c r="IKY237" s="8"/>
      <c r="IKZ237" s="8"/>
      <c r="ILA237" s="8"/>
      <c r="ILB237" s="8"/>
      <c r="ILC237" s="8"/>
      <c r="ILD237" s="8"/>
      <c r="ILE237" s="8"/>
      <c r="ILF237" s="8"/>
      <c r="ILG237" s="8"/>
      <c r="ILH237" s="8"/>
      <c r="ILI237" s="8"/>
      <c r="ILJ237" s="8"/>
      <c r="ILK237" s="8"/>
      <c r="ILL237" s="8"/>
      <c r="ILM237" s="8"/>
      <c r="ILN237" s="8"/>
      <c r="ILO237" s="8"/>
      <c r="ILP237" s="8"/>
      <c r="ILQ237" s="8"/>
      <c r="ILR237" s="8"/>
      <c r="ILS237" s="8"/>
      <c r="ILT237" s="8"/>
      <c r="ILU237" s="8"/>
      <c r="ILV237" s="8"/>
      <c r="ILW237" s="8"/>
      <c r="ILX237" s="8"/>
      <c r="ILY237" s="8"/>
      <c r="ILZ237" s="8"/>
      <c r="IMA237" s="8"/>
      <c r="IMB237" s="8"/>
      <c r="IMC237" s="8"/>
      <c r="IMD237" s="8"/>
      <c r="IME237" s="8"/>
      <c r="IMF237" s="8"/>
      <c r="IMG237" s="8"/>
      <c r="IMH237" s="8"/>
      <c r="IMI237" s="8"/>
      <c r="IMJ237" s="8"/>
      <c r="IMK237" s="8"/>
      <c r="IML237" s="8"/>
      <c r="IMM237" s="8"/>
      <c r="IMN237" s="8"/>
      <c r="IMO237" s="8"/>
      <c r="IMP237" s="8"/>
      <c r="IMQ237" s="8"/>
      <c r="IMR237" s="8"/>
      <c r="IMS237" s="8"/>
      <c r="IMT237" s="8"/>
      <c r="IMU237" s="8"/>
      <c r="IMV237" s="8"/>
      <c r="IMW237" s="8"/>
      <c r="IMX237" s="8"/>
      <c r="IMY237" s="8"/>
      <c r="IMZ237" s="8"/>
      <c r="INA237" s="8"/>
      <c r="INB237" s="8"/>
      <c r="INC237" s="8"/>
      <c r="IND237" s="8"/>
      <c r="INE237" s="8"/>
      <c r="INF237" s="8"/>
      <c r="ING237" s="8"/>
      <c r="INH237" s="8"/>
      <c r="INI237" s="8"/>
      <c r="INJ237" s="8"/>
      <c r="INK237" s="8"/>
      <c r="INL237" s="8"/>
      <c r="INM237" s="8"/>
      <c r="INN237" s="8"/>
      <c r="INO237" s="8"/>
      <c r="INP237" s="8"/>
      <c r="INQ237" s="8"/>
      <c r="INR237" s="8"/>
      <c r="INS237" s="8"/>
      <c r="INT237" s="8"/>
      <c r="INU237" s="8"/>
      <c r="INV237" s="8"/>
      <c r="INW237" s="8"/>
      <c r="INX237" s="8"/>
      <c r="INY237" s="8"/>
      <c r="INZ237" s="8"/>
      <c r="IOA237" s="8"/>
      <c r="IOB237" s="8"/>
      <c r="IOC237" s="8"/>
      <c r="IOD237" s="8"/>
      <c r="IOE237" s="8"/>
      <c r="IOF237" s="8"/>
      <c r="IOG237" s="8"/>
      <c r="IOH237" s="8"/>
      <c r="IOI237" s="8"/>
      <c r="IOJ237" s="8"/>
      <c r="IOK237" s="8"/>
      <c r="IOL237" s="8"/>
      <c r="IOM237" s="8"/>
      <c r="ION237" s="8"/>
      <c r="IOO237" s="8"/>
      <c r="IOP237" s="8"/>
      <c r="IOQ237" s="8"/>
      <c r="IOR237" s="8"/>
      <c r="IOS237" s="8"/>
      <c r="IOT237" s="8"/>
      <c r="IOU237" s="8"/>
      <c r="IOV237" s="8"/>
      <c r="IOW237" s="8"/>
      <c r="IOX237" s="8"/>
      <c r="IOY237" s="8"/>
      <c r="IOZ237" s="8"/>
      <c r="IPA237" s="8"/>
      <c r="IPB237" s="8"/>
      <c r="IPC237" s="8"/>
      <c r="IPD237" s="8"/>
      <c r="IPE237" s="8"/>
      <c r="IPF237" s="8"/>
      <c r="IPG237" s="8"/>
      <c r="IPH237" s="8"/>
      <c r="IPI237" s="8"/>
      <c r="IPJ237" s="8"/>
      <c r="IPK237" s="8"/>
      <c r="IPL237" s="8"/>
      <c r="IPM237" s="8"/>
      <c r="IPN237" s="8"/>
      <c r="IPO237" s="8"/>
      <c r="IPP237" s="8"/>
      <c r="IPQ237" s="8"/>
      <c r="IPR237" s="8"/>
      <c r="IPS237" s="8"/>
      <c r="IPT237" s="8"/>
      <c r="IPU237" s="8"/>
      <c r="IPV237" s="8"/>
      <c r="IPW237" s="8"/>
      <c r="IPX237" s="8"/>
      <c r="IPY237" s="8"/>
      <c r="IPZ237" s="8"/>
      <c r="IQA237" s="8"/>
      <c r="IQB237" s="8"/>
      <c r="IQC237" s="8"/>
      <c r="IQD237" s="8"/>
      <c r="IQE237" s="8"/>
      <c r="IQF237" s="8"/>
      <c r="IQG237" s="8"/>
      <c r="IQH237" s="8"/>
      <c r="IQI237" s="8"/>
      <c r="IQJ237" s="8"/>
      <c r="IQK237" s="8"/>
      <c r="IQL237" s="8"/>
      <c r="IQM237" s="8"/>
      <c r="IQN237" s="8"/>
      <c r="IQO237" s="8"/>
      <c r="IQP237" s="8"/>
      <c r="IQQ237" s="8"/>
      <c r="IQR237" s="8"/>
      <c r="IQS237" s="8"/>
      <c r="IQT237" s="8"/>
      <c r="IQU237" s="8"/>
      <c r="IQV237" s="8"/>
      <c r="IQW237" s="8"/>
      <c r="IQX237" s="8"/>
      <c r="IQY237" s="8"/>
      <c r="IQZ237" s="8"/>
      <c r="IRA237" s="8"/>
      <c r="IRB237" s="8"/>
      <c r="IRC237" s="8"/>
      <c r="IRD237" s="8"/>
      <c r="IRE237" s="8"/>
      <c r="IRF237" s="8"/>
      <c r="IRG237" s="8"/>
      <c r="IRH237" s="8"/>
      <c r="IRI237" s="8"/>
      <c r="IRJ237" s="8"/>
      <c r="IRK237" s="8"/>
      <c r="IRL237" s="8"/>
      <c r="IRM237" s="8"/>
      <c r="IRN237" s="8"/>
      <c r="IRO237" s="8"/>
      <c r="IRP237" s="8"/>
      <c r="IRQ237" s="8"/>
      <c r="IRR237" s="8"/>
      <c r="IRS237" s="8"/>
      <c r="IRT237" s="8"/>
      <c r="IRU237" s="8"/>
      <c r="IRV237" s="8"/>
      <c r="IRW237" s="8"/>
      <c r="IRX237" s="8"/>
      <c r="IRY237" s="8"/>
      <c r="IRZ237" s="8"/>
      <c r="ISA237" s="8"/>
      <c r="ISB237" s="8"/>
      <c r="ISC237" s="8"/>
      <c r="ISD237" s="8"/>
      <c r="ISE237" s="8"/>
      <c r="ISF237" s="8"/>
      <c r="ISG237" s="8"/>
      <c r="ISH237" s="8"/>
      <c r="ISI237" s="8"/>
      <c r="ISJ237" s="8"/>
      <c r="ISK237" s="8"/>
      <c r="ISL237" s="8"/>
      <c r="ISM237" s="8"/>
      <c r="ISN237" s="8"/>
      <c r="ISO237" s="8"/>
      <c r="ISP237" s="8"/>
      <c r="ISQ237" s="8"/>
      <c r="ISR237" s="8"/>
      <c r="ISS237" s="8"/>
      <c r="IST237" s="8"/>
      <c r="ISU237" s="8"/>
      <c r="ISV237" s="8"/>
      <c r="ISW237" s="8"/>
      <c r="ISX237" s="8"/>
      <c r="ISY237" s="8"/>
      <c r="ISZ237" s="8"/>
      <c r="ITA237" s="8"/>
      <c r="ITB237" s="8"/>
      <c r="ITC237" s="8"/>
      <c r="ITD237" s="8"/>
      <c r="ITE237" s="8"/>
      <c r="ITF237" s="8"/>
      <c r="ITG237" s="8"/>
      <c r="ITH237" s="8"/>
      <c r="ITI237" s="8"/>
      <c r="ITJ237" s="8"/>
      <c r="ITK237" s="8"/>
      <c r="ITL237" s="8"/>
      <c r="ITM237" s="8"/>
      <c r="ITN237" s="8"/>
      <c r="ITO237" s="8"/>
      <c r="ITP237" s="8"/>
      <c r="ITQ237" s="8"/>
      <c r="ITR237" s="8"/>
      <c r="ITS237" s="8"/>
      <c r="ITT237" s="8"/>
      <c r="ITU237" s="8"/>
      <c r="ITV237" s="8"/>
      <c r="ITW237" s="8"/>
      <c r="ITX237" s="8"/>
      <c r="ITY237" s="8"/>
      <c r="ITZ237" s="8"/>
      <c r="IUA237" s="8"/>
      <c r="IUB237" s="8"/>
      <c r="IUC237" s="8"/>
      <c r="IUD237" s="8"/>
      <c r="IUE237" s="8"/>
      <c r="IUF237" s="8"/>
      <c r="IUG237" s="8"/>
      <c r="IUH237" s="8"/>
      <c r="IUI237" s="8"/>
      <c r="IUJ237" s="8"/>
      <c r="IUK237" s="8"/>
      <c r="IUL237" s="8"/>
      <c r="IUM237" s="8"/>
      <c r="IUN237" s="8"/>
      <c r="IUO237" s="8"/>
      <c r="IUP237" s="8"/>
      <c r="IUQ237" s="8"/>
      <c r="IUR237" s="8"/>
      <c r="IUS237" s="8"/>
      <c r="IUT237" s="8"/>
      <c r="IUU237" s="8"/>
      <c r="IUV237" s="8"/>
      <c r="IUW237" s="8"/>
      <c r="IUX237" s="8"/>
      <c r="IUY237" s="8"/>
      <c r="IUZ237" s="8"/>
      <c r="IVA237" s="8"/>
      <c r="IVB237" s="8"/>
      <c r="IVC237" s="8"/>
      <c r="IVD237" s="8"/>
      <c r="IVE237" s="8"/>
      <c r="IVF237" s="8"/>
      <c r="IVG237" s="8"/>
      <c r="IVH237" s="8"/>
      <c r="IVI237" s="8"/>
      <c r="IVJ237" s="8"/>
      <c r="IVK237" s="8"/>
      <c r="IVL237" s="8"/>
      <c r="IVM237" s="8"/>
      <c r="IVN237" s="8"/>
      <c r="IVO237" s="8"/>
      <c r="IVP237" s="8"/>
      <c r="IVQ237" s="8"/>
      <c r="IVR237" s="8"/>
      <c r="IVS237" s="8"/>
      <c r="IVT237" s="8"/>
      <c r="IVU237" s="8"/>
      <c r="IVV237" s="8"/>
      <c r="IVW237" s="8"/>
      <c r="IVX237" s="8"/>
      <c r="IVY237" s="8"/>
      <c r="IVZ237" s="8"/>
      <c r="IWA237" s="8"/>
      <c r="IWB237" s="8"/>
      <c r="IWC237" s="8"/>
      <c r="IWD237" s="8"/>
      <c r="IWE237" s="8"/>
      <c r="IWF237" s="8"/>
      <c r="IWG237" s="8"/>
      <c r="IWH237" s="8"/>
      <c r="IWI237" s="8"/>
      <c r="IWJ237" s="8"/>
      <c r="IWK237" s="8"/>
      <c r="IWL237" s="8"/>
      <c r="IWM237" s="8"/>
      <c r="IWN237" s="8"/>
      <c r="IWO237" s="8"/>
      <c r="IWP237" s="8"/>
      <c r="IWQ237" s="8"/>
      <c r="IWR237" s="8"/>
      <c r="IWS237" s="8"/>
      <c r="IWT237" s="8"/>
      <c r="IWU237" s="8"/>
      <c r="IWV237" s="8"/>
      <c r="IWW237" s="8"/>
      <c r="IWX237" s="8"/>
      <c r="IWY237" s="8"/>
      <c r="IWZ237" s="8"/>
      <c r="IXA237" s="8"/>
      <c r="IXB237" s="8"/>
      <c r="IXC237" s="8"/>
      <c r="IXD237" s="8"/>
      <c r="IXE237" s="8"/>
      <c r="IXF237" s="8"/>
      <c r="IXG237" s="8"/>
      <c r="IXH237" s="8"/>
      <c r="IXI237" s="8"/>
      <c r="IXJ237" s="8"/>
      <c r="IXK237" s="8"/>
      <c r="IXL237" s="8"/>
      <c r="IXM237" s="8"/>
      <c r="IXN237" s="8"/>
      <c r="IXO237" s="8"/>
      <c r="IXP237" s="8"/>
      <c r="IXQ237" s="8"/>
      <c r="IXR237" s="8"/>
      <c r="IXS237" s="8"/>
      <c r="IXT237" s="8"/>
      <c r="IXU237" s="8"/>
      <c r="IXV237" s="8"/>
      <c r="IXW237" s="8"/>
      <c r="IXX237" s="8"/>
      <c r="IXY237" s="8"/>
      <c r="IXZ237" s="8"/>
      <c r="IYA237" s="8"/>
      <c r="IYB237" s="8"/>
      <c r="IYC237" s="8"/>
      <c r="IYD237" s="8"/>
      <c r="IYE237" s="8"/>
      <c r="IYF237" s="8"/>
      <c r="IYG237" s="8"/>
      <c r="IYH237" s="8"/>
      <c r="IYI237" s="8"/>
      <c r="IYJ237" s="8"/>
      <c r="IYK237" s="8"/>
      <c r="IYL237" s="8"/>
      <c r="IYM237" s="8"/>
      <c r="IYN237" s="8"/>
      <c r="IYO237" s="8"/>
      <c r="IYP237" s="8"/>
      <c r="IYQ237" s="8"/>
      <c r="IYR237" s="8"/>
      <c r="IYS237" s="8"/>
      <c r="IYT237" s="8"/>
      <c r="IYU237" s="8"/>
      <c r="IYV237" s="8"/>
      <c r="IYW237" s="8"/>
      <c r="IYX237" s="8"/>
      <c r="IYY237" s="8"/>
      <c r="IYZ237" s="8"/>
      <c r="IZA237" s="8"/>
      <c r="IZB237" s="8"/>
      <c r="IZC237" s="8"/>
      <c r="IZD237" s="8"/>
      <c r="IZE237" s="8"/>
      <c r="IZF237" s="8"/>
      <c r="IZG237" s="8"/>
      <c r="IZH237" s="8"/>
      <c r="IZI237" s="8"/>
      <c r="IZJ237" s="8"/>
      <c r="IZK237" s="8"/>
      <c r="IZL237" s="8"/>
      <c r="IZM237" s="8"/>
      <c r="IZN237" s="8"/>
      <c r="IZO237" s="8"/>
      <c r="IZP237" s="8"/>
      <c r="IZQ237" s="8"/>
      <c r="IZR237" s="8"/>
      <c r="IZS237" s="8"/>
      <c r="IZT237" s="8"/>
      <c r="IZU237" s="8"/>
      <c r="IZV237" s="8"/>
      <c r="IZW237" s="8"/>
      <c r="IZX237" s="8"/>
      <c r="IZY237" s="8"/>
      <c r="IZZ237" s="8"/>
      <c r="JAA237" s="8"/>
      <c r="JAB237" s="8"/>
      <c r="JAC237" s="8"/>
      <c r="JAD237" s="8"/>
      <c r="JAE237" s="8"/>
      <c r="JAF237" s="8"/>
      <c r="JAG237" s="8"/>
      <c r="JAH237" s="8"/>
      <c r="JAI237" s="8"/>
      <c r="JAJ237" s="8"/>
      <c r="JAK237" s="8"/>
      <c r="JAL237" s="8"/>
      <c r="JAM237" s="8"/>
      <c r="JAN237" s="8"/>
      <c r="JAO237" s="8"/>
      <c r="JAP237" s="8"/>
      <c r="JAQ237" s="8"/>
      <c r="JAR237" s="8"/>
      <c r="JAS237" s="8"/>
      <c r="JAT237" s="8"/>
      <c r="JAU237" s="8"/>
      <c r="JAV237" s="8"/>
      <c r="JAW237" s="8"/>
      <c r="JAX237" s="8"/>
      <c r="JAY237" s="8"/>
      <c r="JAZ237" s="8"/>
      <c r="JBA237" s="8"/>
      <c r="JBB237" s="8"/>
      <c r="JBC237" s="8"/>
      <c r="JBD237" s="8"/>
      <c r="JBE237" s="8"/>
      <c r="JBF237" s="8"/>
      <c r="JBG237" s="8"/>
      <c r="JBH237" s="8"/>
      <c r="JBI237" s="8"/>
      <c r="JBJ237" s="8"/>
      <c r="JBK237" s="8"/>
      <c r="JBL237" s="8"/>
      <c r="JBM237" s="8"/>
      <c r="JBN237" s="8"/>
      <c r="JBO237" s="8"/>
      <c r="JBP237" s="8"/>
      <c r="JBQ237" s="8"/>
      <c r="JBR237" s="8"/>
      <c r="JBS237" s="8"/>
      <c r="JBT237" s="8"/>
      <c r="JBU237" s="8"/>
      <c r="JBV237" s="8"/>
      <c r="JBW237" s="8"/>
      <c r="JBX237" s="8"/>
      <c r="JBY237" s="8"/>
      <c r="JBZ237" s="8"/>
      <c r="JCA237" s="8"/>
      <c r="JCB237" s="8"/>
      <c r="JCC237" s="8"/>
      <c r="JCD237" s="8"/>
      <c r="JCE237" s="8"/>
      <c r="JCF237" s="8"/>
      <c r="JCG237" s="8"/>
      <c r="JCH237" s="8"/>
      <c r="JCI237" s="8"/>
      <c r="JCJ237" s="8"/>
      <c r="JCK237" s="8"/>
      <c r="JCL237" s="8"/>
      <c r="JCM237" s="8"/>
      <c r="JCN237" s="8"/>
      <c r="JCO237" s="8"/>
      <c r="JCP237" s="8"/>
      <c r="JCQ237" s="8"/>
      <c r="JCR237" s="8"/>
      <c r="JCS237" s="8"/>
      <c r="JCT237" s="8"/>
      <c r="JCU237" s="8"/>
      <c r="JCV237" s="8"/>
      <c r="JCW237" s="8"/>
      <c r="JCX237" s="8"/>
      <c r="JCY237" s="8"/>
      <c r="JCZ237" s="8"/>
      <c r="JDA237" s="8"/>
      <c r="JDB237" s="8"/>
      <c r="JDC237" s="8"/>
      <c r="JDD237" s="8"/>
      <c r="JDE237" s="8"/>
      <c r="JDF237" s="8"/>
      <c r="JDG237" s="8"/>
      <c r="JDH237" s="8"/>
      <c r="JDI237" s="8"/>
      <c r="JDJ237" s="8"/>
      <c r="JDK237" s="8"/>
      <c r="JDL237" s="8"/>
      <c r="JDM237" s="8"/>
      <c r="JDN237" s="8"/>
      <c r="JDO237" s="8"/>
      <c r="JDP237" s="8"/>
      <c r="JDQ237" s="8"/>
      <c r="JDR237" s="8"/>
      <c r="JDS237" s="8"/>
      <c r="JDT237" s="8"/>
      <c r="JDU237" s="8"/>
      <c r="JDV237" s="8"/>
      <c r="JDW237" s="8"/>
      <c r="JDX237" s="8"/>
      <c r="JDY237" s="8"/>
      <c r="JDZ237" s="8"/>
      <c r="JEA237" s="8"/>
      <c r="JEB237" s="8"/>
      <c r="JEC237" s="8"/>
      <c r="JED237" s="8"/>
      <c r="JEE237" s="8"/>
      <c r="JEF237" s="8"/>
      <c r="JEG237" s="8"/>
      <c r="JEH237" s="8"/>
      <c r="JEI237" s="8"/>
      <c r="JEJ237" s="8"/>
      <c r="JEK237" s="8"/>
      <c r="JEL237" s="8"/>
      <c r="JEM237" s="8"/>
      <c r="JEN237" s="8"/>
      <c r="JEO237" s="8"/>
      <c r="JEP237" s="8"/>
      <c r="JEQ237" s="8"/>
      <c r="JER237" s="8"/>
      <c r="JES237" s="8"/>
      <c r="JET237" s="8"/>
      <c r="JEU237" s="8"/>
      <c r="JEV237" s="8"/>
      <c r="JEW237" s="8"/>
      <c r="JEX237" s="8"/>
      <c r="JEY237" s="8"/>
      <c r="JEZ237" s="8"/>
      <c r="JFA237" s="8"/>
      <c r="JFB237" s="8"/>
      <c r="JFC237" s="8"/>
      <c r="JFD237" s="8"/>
      <c r="JFE237" s="8"/>
      <c r="JFF237" s="8"/>
      <c r="JFG237" s="8"/>
      <c r="JFH237" s="8"/>
      <c r="JFI237" s="8"/>
      <c r="JFJ237" s="8"/>
      <c r="JFK237" s="8"/>
      <c r="JFL237" s="8"/>
      <c r="JFM237" s="8"/>
      <c r="JFN237" s="8"/>
      <c r="JFO237" s="8"/>
      <c r="JFP237" s="8"/>
      <c r="JFQ237" s="8"/>
      <c r="JFR237" s="8"/>
      <c r="JFS237" s="8"/>
      <c r="JFT237" s="8"/>
      <c r="JFU237" s="8"/>
      <c r="JFV237" s="8"/>
      <c r="JFW237" s="8"/>
      <c r="JFX237" s="8"/>
      <c r="JFY237" s="8"/>
      <c r="JFZ237" s="8"/>
      <c r="JGA237" s="8"/>
      <c r="JGB237" s="8"/>
      <c r="JGC237" s="8"/>
      <c r="JGD237" s="8"/>
      <c r="JGE237" s="8"/>
      <c r="JGF237" s="8"/>
      <c r="JGG237" s="8"/>
      <c r="JGH237" s="8"/>
      <c r="JGI237" s="8"/>
      <c r="JGJ237" s="8"/>
      <c r="JGK237" s="8"/>
      <c r="JGL237" s="8"/>
      <c r="JGM237" s="8"/>
      <c r="JGN237" s="8"/>
      <c r="JGO237" s="8"/>
      <c r="JGP237" s="8"/>
      <c r="JGQ237" s="8"/>
      <c r="JGR237" s="8"/>
      <c r="JGS237" s="8"/>
      <c r="JGT237" s="8"/>
      <c r="JGU237" s="8"/>
      <c r="JGV237" s="8"/>
      <c r="JGW237" s="8"/>
      <c r="JGX237" s="8"/>
      <c r="JGY237" s="8"/>
      <c r="JGZ237" s="8"/>
      <c r="JHA237" s="8"/>
      <c r="JHB237" s="8"/>
      <c r="JHC237" s="8"/>
      <c r="JHD237" s="8"/>
      <c r="JHE237" s="8"/>
      <c r="JHF237" s="8"/>
      <c r="JHG237" s="8"/>
      <c r="JHH237" s="8"/>
      <c r="JHI237" s="8"/>
      <c r="JHJ237" s="8"/>
      <c r="JHK237" s="8"/>
      <c r="JHL237" s="8"/>
      <c r="JHM237" s="8"/>
      <c r="JHN237" s="8"/>
      <c r="JHO237" s="8"/>
      <c r="JHP237" s="8"/>
      <c r="JHQ237" s="8"/>
      <c r="JHR237" s="8"/>
      <c r="JHS237" s="8"/>
      <c r="JHT237" s="8"/>
      <c r="JHU237" s="8"/>
      <c r="JHV237" s="8"/>
      <c r="JHW237" s="8"/>
      <c r="JHX237" s="8"/>
      <c r="JHY237" s="8"/>
      <c r="JHZ237" s="8"/>
      <c r="JIA237" s="8"/>
      <c r="JIB237" s="8"/>
      <c r="JIC237" s="8"/>
      <c r="JID237" s="8"/>
      <c r="JIE237" s="8"/>
      <c r="JIF237" s="8"/>
      <c r="JIG237" s="8"/>
      <c r="JIH237" s="8"/>
      <c r="JII237" s="8"/>
      <c r="JIJ237" s="8"/>
      <c r="JIK237" s="8"/>
      <c r="JIL237" s="8"/>
      <c r="JIM237" s="8"/>
      <c r="JIN237" s="8"/>
      <c r="JIO237" s="8"/>
      <c r="JIP237" s="8"/>
      <c r="JIQ237" s="8"/>
      <c r="JIR237" s="8"/>
      <c r="JIS237" s="8"/>
      <c r="JIT237" s="8"/>
      <c r="JIU237" s="8"/>
      <c r="JIV237" s="8"/>
      <c r="JIW237" s="8"/>
      <c r="JIX237" s="8"/>
      <c r="JIY237" s="8"/>
      <c r="JIZ237" s="8"/>
      <c r="JJA237" s="8"/>
      <c r="JJB237" s="8"/>
      <c r="JJC237" s="8"/>
      <c r="JJD237" s="8"/>
      <c r="JJE237" s="8"/>
      <c r="JJF237" s="8"/>
      <c r="JJG237" s="8"/>
      <c r="JJH237" s="8"/>
      <c r="JJI237" s="8"/>
      <c r="JJJ237" s="8"/>
      <c r="JJK237" s="8"/>
      <c r="JJL237" s="8"/>
      <c r="JJM237" s="8"/>
      <c r="JJN237" s="8"/>
      <c r="JJO237" s="8"/>
      <c r="JJP237" s="8"/>
      <c r="JJQ237" s="8"/>
      <c r="JJR237" s="8"/>
      <c r="JJS237" s="8"/>
      <c r="JJT237" s="8"/>
      <c r="JJU237" s="8"/>
      <c r="JJV237" s="8"/>
      <c r="JJW237" s="8"/>
      <c r="JJX237" s="8"/>
      <c r="JJY237" s="8"/>
      <c r="JJZ237" s="8"/>
      <c r="JKA237" s="8"/>
      <c r="JKB237" s="8"/>
      <c r="JKC237" s="8"/>
      <c r="JKD237" s="8"/>
      <c r="JKE237" s="8"/>
      <c r="JKF237" s="8"/>
      <c r="JKG237" s="8"/>
      <c r="JKH237" s="8"/>
      <c r="JKI237" s="8"/>
      <c r="JKJ237" s="8"/>
      <c r="JKK237" s="8"/>
      <c r="JKL237" s="8"/>
      <c r="JKM237" s="8"/>
      <c r="JKN237" s="8"/>
      <c r="JKO237" s="8"/>
      <c r="JKP237" s="8"/>
      <c r="JKQ237" s="8"/>
      <c r="JKR237" s="8"/>
      <c r="JKS237" s="8"/>
      <c r="JKT237" s="8"/>
      <c r="JKU237" s="8"/>
      <c r="JKV237" s="8"/>
      <c r="JKW237" s="8"/>
      <c r="JKX237" s="8"/>
      <c r="JKY237" s="8"/>
      <c r="JKZ237" s="8"/>
      <c r="JLA237" s="8"/>
      <c r="JLB237" s="8"/>
      <c r="JLC237" s="8"/>
      <c r="JLD237" s="8"/>
      <c r="JLE237" s="8"/>
      <c r="JLF237" s="8"/>
      <c r="JLG237" s="8"/>
      <c r="JLH237" s="8"/>
      <c r="JLI237" s="8"/>
      <c r="JLJ237" s="8"/>
      <c r="JLK237" s="8"/>
      <c r="JLL237" s="8"/>
      <c r="JLM237" s="8"/>
      <c r="JLN237" s="8"/>
      <c r="JLO237" s="8"/>
      <c r="JLP237" s="8"/>
      <c r="JLQ237" s="8"/>
      <c r="JLR237" s="8"/>
      <c r="JLS237" s="8"/>
      <c r="JLT237" s="8"/>
      <c r="JLU237" s="8"/>
      <c r="JLV237" s="8"/>
      <c r="JLW237" s="8"/>
      <c r="JLX237" s="8"/>
      <c r="JLY237" s="8"/>
      <c r="JLZ237" s="8"/>
      <c r="JMA237" s="8"/>
      <c r="JMB237" s="8"/>
      <c r="JMC237" s="8"/>
      <c r="JMD237" s="8"/>
      <c r="JME237" s="8"/>
      <c r="JMF237" s="8"/>
      <c r="JMG237" s="8"/>
      <c r="JMH237" s="8"/>
      <c r="JMI237" s="8"/>
      <c r="JMJ237" s="8"/>
      <c r="JMK237" s="8"/>
      <c r="JML237" s="8"/>
      <c r="JMM237" s="8"/>
      <c r="JMN237" s="8"/>
      <c r="JMO237" s="8"/>
      <c r="JMP237" s="8"/>
      <c r="JMQ237" s="8"/>
      <c r="JMR237" s="8"/>
      <c r="JMS237" s="8"/>
      <c r="JMT237" s="8"/>
      <c r="JMU237" s="8"/>
      <c r="JMV237" s="8"/>
      <c r="JMW237" s="8"/>
      <c r="JMX237" s="8"/>
      <c r="JMY237" s="8"/>
      <c r="JMZ237" s="8"/>
      <c r="JNA237" s="8"/>
      <c r="JNB237" s="8"/>
      <c r="JNC237" s="8"/>
      <c r="JND237" s="8"/>
      <c r="JNE237" s="8"/>
      <c r="JNF237" s="8"/>
      <c r="JNG237" s="8"/>
      <c r="JNH237" s="8"/>
      <c r="JNI237" s="8"/>
      <c r="JNJ237" s="8"/>
      <c r="JNK237" s="8"/>
      <c r="JNL237" s="8"/>
      <c r="JNM237" s="8"/>
      <c r="JNN237" s="8"/>
      <c r="JNO237" s="8"/>
      <c r="JNP237" s="8"/>
      <c r="JNQ237" s="8"/>
      <c r="JNR237" s="8"/>
      <c r="JNS237" s="8"/>
      <c r="JNT237" s="8"/>
      <c r="JNU237" s="8"/>
      <c r="JNV237" s="8"/>
      <c r="JNW237" s="8"/>
      <c r="JNX237" s="8"/>
      <c r="JNY237" s="8"/>
      <c r="JNZ237" s="8"/>
      <c r="JOA237" s="8"/>
      <c r="JOB237" s="8"/>
      <c r="JOC237" s="8"/>
      <c r="JOD237" s="8"/>
      <c r="JOE237" s="8"/>
      <c r="JOF237" s="8"/>
      <c r="JOG237" s="8"/>
      <c r="JOH237" s="8"/>
      <c r="JOI237" s="8"/>
      <c r="JOJ237" s="8"/>
      <c r="JOK237" s="8"/>
      <c r="JOL237" s="8"/>
      <c r="JOM237" s="8"/>
      <c r="JON237" s="8"/>
      <c r="JOO237" s="8"/>
      <c r="JOP237" s="8"/>
      <c r="JOQ237" s="8"/>
      <c r="JOR237" s="8"/>
      <c r="JOS237" s="8"/>
      <c r="JOT237" s="8"/>
      <c r="JOU237" s="8"/>
      <c r="JOV237" s="8"/>
      <c r="JOW237" s="8"/>
      <c r="JOX237" s="8"/>
      <c r="JOY237" s="8"/>
      <c r="JOZ237" s="8"/>
      <c r="JPA237" s="8"/>
      <c r="JPB237" s="8"/>
      <c r="JPC237" s="8"/>
      <c r="JPD237" s="8"/>
      <c r="JPE237" s="8"/>
      <c r="JPF237" s="8"/>
      <c r="JPG237" s="8"/>
      <c r="JPH237" s="8"/>
      <c r="JPI237" s="8"/>
      <c r="JPJ237" s="8"/>
      <c r="JPK237" s="8"/>
      <c r="JPL237" s="8"/>
      <c r="JPM237" s="8"/>
      <c r="JPN237" s="8"/>
      <c r="JPO237" s="8"/>
      <c r="JPP237" s="8"/>
      <c r="JPQ237" s="8"/>
      <c r="JPR237" s="8"/>
      <c r="JPS237" s="8"/>
      <c r="JPT237" s="8"/>
      <c r="JPU237" s="8"/>
      <c r="JPV237" s="8"/>
      <c r="JPW237" s="8"/>
      <c r="JPX237" s="8"/>
      <c r="JPY237" s="8"/>
      <c r="JPZ237" s="8"/>
      <c r="JQA237" s="8"/>
      <c r="JQB237" s="8"/>
      <c r="JQC237" s="8"/>
      <c r="JQD237" s="8"/>
      <c r="JQE237" s="8"/>
      <c r="JQF237" s="8"/>
      <c r="JQG237" s="8"/>
      <c r="JQH237" s="8"/>
      <c r="JQI237" s="8"/>
      <c r="JQJ237" s="8"/>
      <c r="JQK237" s="8"/>
      <c r="JQL237" s="8"/>
      <c r="JQM237" s="8"/>
      <c r="JQN237" s="8"/>
      <c r="JQO237" s="8"/>
      <c r="JQP237" s="8"/>
      <c r="JQQ237" s="8"/>
      <c r="JQR237" s="8"/>
      <c r="JQS237" s="8"/>
      <c r="JQT237" s="8"/>
      <c r="JQU237" s="8"/>
      <c r="JQV237" s="8"/>
      <c r="JQW237" s="8"/>
      <c r="JQX237" s="8"/>
      <c r="JQY237" s="8"/>
      <c r="JQZ237" s="8"/>
      <c r="JRA237" s="8"/>
      <c r="JRB237" s="8"/>
      <c r="JRC237" s="8"/>
      <c r="JRD237" s="8"/>
      <c r="JRE237" s="8"/>
      <c r="JRF237" s="8"/>
      <c r="JRG237" s="8"/>
      <c r="JRH237" s="8"/>
      <c r="JRI237" s="8"/>
      <c r="JRJ237" s="8"/>
      <c r="JRK237" s="8"/>
      <c r="JRL237" s="8"/>
      <c r="JRM237" s="8"/>
      <c r="JRN237" s="8"/>
      <c r="JRO237" s="8"/>
      <c r="JRP237" s="8"/>
      <c r="JRQ237" s="8"/>
      <c r="JRR237" s="8"/>
      <c r="JRS237" s="8"/>
      <c r="JRT237" s="8"/>
      <c r="JRU237" s="8"/>
      <c r="JRV237" s="8"/>
      <c r="JRW237" s="8"/>
      <c r="JRX237" s="8"/>
      <c r="JRY237" s="8"/>
      <c r="JRZ237" s="8"/>
      <c r="JSA237" s="8"/>
      <c r="JSB237" s="8"/>
      <c r="JSC237" s="8"/>
      <c r="JSD237" s="8"/>
      <c r="JSE237" s="8"/>
      <c r="JSF237" s="8"/>
      <c r="JSG237" s="8"/>
      <c r="JSH237" s="8"/>
      <c r="JSI237" s="8"/>
      <c r="JSJ237" s="8"/>
      <c r="JSK237" s="8"/>
      <c r="JSL237" s="8"/>
      <c r="JSM237" s="8"/>
      <c r="JSN237" s="8"/>
      <c r="JSO237" s="8"/>
      <c r="JSP237" s="8"/>
      <c r="JSQ237" s="8"/>
      <c r="JSR237" s="8"/>
      <c r="JSS237" s="8"/>
      <c r="JST237" s="8"/>
      <c r="JSU237" s="8"/>
      <c r="JSV237" s="8"/>
      <c r="JSW237" s="8"/>
      <c r="JSX237" s="8"/>
      <c r="JSY237" s="8"/>
      <c r="JSZ237" s="8"/>
      <c r="JTA237" s="8"/>
      <c r="JTB237" s="8"/>
      <c r="JTC237" s="8"/>
      <c r="JTD237" s="8"/>
      <c r="JTE237" s="8"/>
      <c r="JTF237" s="8"/>
      <c r="JTG237" s="8"/>
      <c r="JTH237" s="8"/>
      <c r="JTI237" s="8"/>
      <c r="JTJ237" s="8"/>
      <c r="JTK237" s="8"/>
      <c r="JTL237" s="8"/>
      <c r="JTM237" s="8"/>
      <c r="JTN237" s="8"/>
      <c r="JTO237" s="8"/>
      <c r="JTP237" s="8"/>
      <c r="JTQ237" s="8"/>
      <c r="JTR237" s="8"/>
      <c r="JTS237" s="8"/>
      <c r="JTT237" s="8"/>
      <c r="JTU237" s="8"/>
      <c r="JTV237" s="8"/>
      <c r="JTW237" s="8"/>
      <c r="JTX237" s="8"/>
      <c r="JTY237" s="8"/>
      <c r="JTZ237" s="8"/>
      <c r="JUA237" s="8"/>
      <c r="JUB237" s="8"/>
      <c r="JUC237" s="8"/>
      <c r="JUD237" s="8"/>
      <c r="JUE237" s="8"/>
      <c r="JUF237" s="8"/>
      <c r="JUG237" s="8"/>
      <c r="JUH237" s="8"/>
      <c r="JUI237" s="8"/>
      <c r="JUJ237" s="8"/>
      <c r="JUK237" s="8"/>
      <c r="JUL237" s="8"/>
      <c r="JUM237" s="8"/>
      <c r="JUN237" s="8"/>
      <c r="JUO237" s="8"/>
      <c r="JUP237" s="8"/>
      <c r="JUQ237" s="8"/>
      <c r="JUR237" s="8"/>
      <c r="JUS237" s="8"/>
      <c r="JUT237" s="8"/>
      <c r="JUU237" s="8"/>
      <c r="JUV237" s="8"/>
      <c r="JUW237" s="8"/>
      <c r="JUX237" s="8"/>
      <c r="JUY237" s="8"/>
      <c r="JUZ237" s="8"/>
      <c r="JVA237" s="8"/>
      <c r="JVB237" s="8"/>
      <c r="JVC237" s="8"/>
      <c r="JVD237" s="8"/>
      <c r="JVE237" s="8"/>
      <c r="JVF237" s="8"/>
      <c r="JVG237" s="8"/>
      <c r="JVH237" s="8"/>
      <c r="JVI237" s="8"/>
      <c r="JVJ237" s="8"/>
      <c r="JVK237" s="8"/>
      <c r="JVL237" s="8"/>
      <c r="JVM237" s="8"/>
      <c r="JVN237" s="8"/>
      <c r="JVO237" s="8"/>
      <c r="JVP237" s="8"/>
      <c r="JVQ237" s="8"/>
      <c r="JVR237" s="8"/>
      <c r="JVS237" s="8"/>
      <c r="JVT237" s="8"/>
      <c r="JVU237" s="8"/>
      <c r="JVV237" s="8"/>
      <c r="JVW237" s="8"/>
      <c r="JVX237" s="8"/>
      <c r="JVY237" s="8"/>
      <c r="JVZ237" s="8"/>
      <c r="JWA237" s="8"/>
      <c r="JWB237" s="8"/>
      <c r="JWC237" s="8"/>
      <c r="JWD237" s="8"/>
      <c r="JWE237" s="8"/>
      <c r="JWF237" s="8"/>
      <c r="JWG237" s="8"/>
      <c r="JWH237" s="8"/>
      <c r="JWI237" s="8"/>
      <c r="JWJ237" s="8"/>
      <c r="JWK237" s="8"/>
      <c r="JWL237" s="8"/>
      <c r="JWM237" s="8"/>
      <c r="JWN237" s="8"/>
      <c r="JWO237" s="8"/>
      <c r="JWP237" s="8"/>
      <c r="JWQ237" s="8"/>
      <c r="JWR237" s="8"/>
      <c r="JWS237" s="8"/>
      <c r="JWT237" s="8"/>
      <c r="JWU237" s="8"/>
      <c r="JWV237" s="8"/>
      <c r="JWW237" s="8"/>
      <c r="JWX237" s="8"/>
      <c r="JWY237" s="8"/>
      <c r="JWZ237" s="8"/>
      <c r="JXA237" s="8"/>
      <c r="JXB237" s="8"/>
      <c r="JXC237" s="8"/>
      <c r="JXD237" s="8"/>
      <c r="JXE237" s="8"/>
      <c r="JXF237" s="8"/>
      <c r="JXG237" s="8"/>
      <c r="JXH237" s="8"/>
      <c r="JXI237" s="8"/>
      <c r="JXJ237" s="8"/>
      <c r="JXK237" s="8"/>
      <c r="JXL237" s="8"/>
      <c r="JXM237" s="8"/>
      <c r="JXN237" s="8"/>
      <c r="JXO237" s="8"/>
      <c r="JXP237" s="8"/>
      <c r="JXQ237" s="8"/>
      <c r="JXR237" s="8"/>
      <c r="JXS237" s="8"/>
      <c r="JXT237" s="8"/>
      <c r="JXU237" s="8"/>
      <c r="JXV237" s="8"/>
      <c r="JXW237" s="8"/>
      <c r="JXX237" s="8"/>
      <c r="JXY237" s="8"/>
      <c r="JXZ237" s="8"/>
      <c r="JYA237" s="8"/>
      <c r="JYB237" s="8"/>
      <c r="JYC237" s="8"/>
      <c r="JYD237" s="8"/>
      <c r="JYE237" s="8"/>
      <c r="JYF237" s="8"/>
      <c r="JYG237" s="8"/>
      <c r="JYH237" s="8"/>
      <c r="JYI237" s="8"/>
      <c r="JYJ237" s="8"/>
      <c r="JYK237" s="8"/>
      <c r="JYL237" s="8"/>
      <c r="JYM237" s="8"/>
      <c r="JYN237" s="8"/>
      <c r="JYO237" s="8"/>
      <c r="JYP237" s="8"/>
      <c r="JYQ237" s="8"/>
      <c r="JYR237" s="8"/>
      <c r="JYS237" s="8"/>
      <c r="JYT237" s="8"/>
      <c r="JYU237" s="8"/>
      <c r="JYV237" s="8"/>
      <c r="JYW237" s="8"/>
      <c r="JYX237" s="8"/>
      <c r="JYY237" s="8"/>
      <c r="JYZ237" s="8"/>
      <c r="JZA237" s="8"/>
      <c r="JZB237" s="8"/>
      <c r="JZC237" s="8"/>
      <c r="JZD237" s="8"/>
      <c r="JZE237" s="8"/>
      <c r="JZF237" s="8"/>
      <c r="JZG237" s="8"/>
      <c r="JZH237" s="8"/>
      <c r="JZI237" s="8"/>
      <c r="JZJ237" s="8"/>
      <c r="JZK237" s="8"/>
      <c r="JZL237" s="8"/>
      <c r="JZM237" s="8"/>
      <c r="JZN237" s="8"/>
      <c r="JZO237" s="8"/>
      <c r="JZP237" s="8"/>
      <c r="JZQ237" s="8"/>
      <c r="JZR237" s="8"/>
      <c r="JZS237" s="8"/>
      <c r="JZT237" s="8"/>
      <c r="JZU237" s="8"/>
      <c r="JZV237" s="8"/>
      <c r="JZW237" s="8"/>
      <c r="JZX237" s="8"/>
      <c r="JZY237" s="8"/>
      <c r="JZZ237" s="8"/>
      <c r="KAA237" s="8"/>
      <c r="KAB237" s="8"/>
      <c r="KAC237" s="8"/>
      <c r="KAD237" s="8"/>
      <c r="KAE237" s="8"/>
      <c r="KAF237" s="8"/>
      <c r="KAG237" s="8"/>
      <c r="KAH237" s="8"/>
      <c r="KAI237" s="8"/>
      <c r="KAJ237" s="8"/>
      <c r="KAK237" s="8"/>
      <c r="KAL237" s="8"/>
      <c r="KAM237" s="8"/>
      <c r="KAN237" s="8"/>
      <c r="KAO237" s="8"/>
      <c r="KAP237" s="8"/>
      <c r="KAQ237" s="8"/>
      <c r="KAR237" s="8"/>
      <c r="KAS237" s="8"/>
      <c r="KAT237" s="8"/>
      <c r="KAU237" s="8"/>
      <c r="KAV237" s="8"/>
      <c r="KAW237" s="8"/>
      <c r="KAX237" s="8"/>
      <c r="KAY237" s="8"/>
      <c r="KAZ237" s="8"/>
      <c r="KBA237" s="8"/>
      <c r="KBB237" s="8"/>
      <c r="KBC237" s="8"/>
      <c r="KBD237" s="8"/>
      <c r="KBE237" s="8"/>
      <c r="KBF237" s="8"/>
      <c r="KBG237" s="8"/>
      <c r="KBH237" s="8"/>
      <c r="KBI237" s="8"/>
      <c r="KBJ237" s="8"/>
      <c r="KBK237" s="8"/>
      <c r="KBL237" s="8"/>
      <c r="KBM237" s="8"/>
      <c r="KBN237" s="8"/>
      <c r="KBO237" s="8"/>
      <c r="KBP237" s="8"/>
      <c r="KBQ237" s="8"/>
      <c r="KBR237" s="8"/>
      <c r="KBS237" s="8"/>
      <c r="KBT237" s="8"/>
      <c r="KBU237" s="8"/>
      <c r="KBV237" s="8"/>
      <c r="KBW237" s="8"/>
      <c r="KBX237" s="8"/>
      <c r="KBY237" s="8"/>
      <c r="KBZ237" s="8"/>
      <c r="KCA237" s="8"/>
      <c r="KCB237" s="8"/>
      <c r="KCC237" s="8"/>
      <c r="KCD237" s="8"/>
      <c r="KCE237" s="8"/>
      <c r="KCF237" s="8"/>
      <c r="KCG237" s="8"/>
      <c r="KCH237" s="8"/>
      <c r="KCI237" s="8"/>
      <c r="KCJ237" s="8"/>
      <c r="KCK237" s="8"/>
      <c r="KCL237" s="8"/>
      <c r="KCM237" s="8"/>
      <c r="KCN237" s="8"/>
      <c r="KCO237" s="8"/>
      <c r="KCP237" s="8"/>
      <c r="KCQ237" s="8"/>
      <c r="KCR237" s="8"/>
      <c r="KCS237" s="8"/>
      <c r="KCT237" s="8"/>
      <c r="KCU237" s="8"/>
      <c r="KCV237" s="8"/>
      <c r="KCW237" s="8"/>
      <c r="KCX237" s="8"/>
      <c r="KCY237" s="8"/>
      <c r="KCZ237" s="8"/>
      <c r="KDA237" s="8"/>
      <c r="KDB237" s="8"/>
      <c r="KDC237" s="8"/>
      <c r="KDD237" s="8"/>
      <c r="KDE237" s="8"/>
      <c r="KDF237" s="8"/>
      <c r="KDG237" s="8"/>
      <c r="KDH237" s="8"/>
      <c r="KDI237" s="8"/>
      <c r="KDJ237" s="8"/>
      <c r="KDK237" s="8"/>
      <c r="KDL237" s="8"/>
      <c r="KDM237" s="8"/>
      <c r="KDN237" s="8"/>
      <c r="KDO237" s="8"/>
      <c r="KDP237" s="8"/>
      <c r="KDQ237" s="8"/>
      <c r="KDR237" s="8"/>
      <c r="KDS237" s="8"/>
      <c r="KDT237" s="8"/>
      <c r="KDU237" s="8"/>
      <c r="KDV237" s="8"/>
      <c r="KDW237" s="8"/>
      <c r="KDX237" s="8"/>
      <c r="KDY237" s="8"/>
      <c r="KDZ237" s="8"/>
      <c r="KEA237" s="8"/>
      <c r="KEB237" s="8"/>
      <c r="KEC237" s="8"/>
      <c r="KED237" s="8"/>
      <c r="KEE237" s="8"/>
      <c r="KEF237" s="8"/>
      <c r="KEG237" s="8"/>
      <c r="KEH237" s="8"/>
      <c r="KEI237" s="8"/>
      <c r="KEJ237" s="8"/>
      <c r="KEK237" s="8"/>
      <c r="KEL237" s="8"/>
      <c r="KEM237" s="8"/>
      <c r="KEN237" s="8"/>
      <c r="KEO237" s="8"/>
      <c r="KEP237" s="8"/>
      <c r="KEQ237" s="8"/>
      <c r="KER237" s="8"/>
      <c r="KES237" s="8"/>
      <c r="KET237" s="8"/>
      <c r="KEU237" s="8"/>
      <c r="KEV237" s="8"/>
      <c r="KEW237" s="8"/>
      <c r="KEX237" s="8"/>
      <c r="KEY237" s="8"/>
      <c r="KEZ237" s="8"/>
      <c r="KFA237" s="8"/>
      <c r="KFB237" s="8"/>
      <c r="KFC237" s="8"/>
      <c r="KFD237" s="8"/>
      <c r="KFE237" s="8"/>
      <c r="KFF237" s="8"/>
      <c r="KFG237" s="8"/>
      <c r="KFH237" s="8"/>
      <c r="KFI237" s="8"/>
      <c r="KFJ237" s="8"/>
      <c r="KFK237" s="8"/>
      <c r="KFL237" s="8"/>
      <c r="KFM237" s="8"/>
      <c r="KFN237" s="8"/>
      <c r="KFO237" s="8"/>
      <c r="KFP237" s="8"/>
      <c r="KFQ237" s="8"/>
      <c r="KFR237" s="8"/>
      <c r="KFS237" s="8"/>
      <c r="KFT237" s="8"/>
      <c r="KFU237" s="8"/>
      <c r="KFV237" s="8"/>
      <c r="KFW237" s="8"/>
      <c r="KFX237" s="8"/>
      <c r="KFY237" s="8"/>
      <c r="KFZ237" s="8"/>
      <c r="KGA237" s="8"/>
      <c r="KGB237" s="8"/>
      <c r="KGC237" s="8"/>
      <c r="KGD237" s="8"/>
      <c r="KGE237" s="8"/>
      <c r="KGF237" s="8"/>
      <c r="KGG237" s="8"/>
      <c r="KGH237" s="8"/>
      <c r="KGI237" s="8"/>
      <c r="KGJ237" s="8"/>
      <c r="KGK237" s="8"/>
      <c r="KGL237" s="8"/>
      <c r="KGM237" s="8"/>
      <c r="KGN237" s="8"/>
      <c r="KGO237" s="8"/>
      <c r="KGP237" s="8"/>
      <c r="KGQ237" s="8"/>
      <c r="KGR237" s="8"/>
      <c r="KGS237" s="8"/>
      <c r="KGT237" s="8"/>
      <c r="KGU237" s="8"/>
      <c r="KGV237" s="8"/>
      <c r="KGW237" s="8"/>
      <c r="KGX237" s="8"/>
      <c r="KGY237" s="8"/>
      <c r="KGZ237" s="8"/>
      <c r="KHA237" s="8"/>
      <c r="KHB237" s="8"/>
      <c r="KHC237" s="8"/>
      <c r="KHD237" s="8"/>
      <c r="KHE237" s="8"/>
      <c r="KHF237" s="8"/>
      <c r="KHG237" s="8"/>
      <c r="KHH237" s="8"/>
      <c r="KHI237" s="8"/>
      <c r="KHJ237" s="8"/>
      <c r="KHK237" s="8"/>
      <c r="KHL237" s="8"/>
      <c r="KHM237" s="8"/>
      <c r="KHN237" s="8"/>
      <c r="KHO237" s="8"/>
      <c r="KHP237" s="8"/>
      <c r="KHQ237" s="8"/>
      <c r="KHR237" s="8"/>
      <c r="KHS237" s="8"/>
      <c r="KHT237" s="8"/>
      <c r="KHU237" s="8"/>
      <c r="KHV237" s="8"/>
      <c r="KHW237" s="8"/>
      <c r="KHX237" s="8"/>
      <c r="KHY237" s="8"/>
      <c r="KHZ237" s="8"/>
      <c r="KIA237" s="8"/>
      <c r="KIB237" s="8"/>
      <c r="KIC237" s="8"/>
      <c r="KID237" s="8"/>
      <c r="KIE237" s="8"/>
      <c r="KIF237" s="8"/>
      <c r="KIG237" s="8"/>
      <c r="KIH237" s="8"/>
      <c r="KII237" s="8"/>
      <c r="KIJ237" s="8"/>
      <c r="KIK237" s="8"/>
      <c r="KIL237" s="8"/>
      <c r="KIM237" s="8"/>
      <c r="KIN237" s="8"/>
      <c r="KIO237" s="8"/>
      <c r="KIP237" s="8"/>
      <c r="KIQ237" s="8"/>
      <c r="KIR237" s="8"/>
      <c r="KIS237" s="8"/>
      <c r="KIT237" s="8"/>
      <c r="KIU237" s="8"/>
      <c r="KIV237" s="8"/>
      <c r="KIW237" s="8"/>
      <c r="KIX237" s="8"/>
      <c r="KIY237" s="8"/>
      <c r="KIZ237" s="8"/>
      <c r="KJA237" s="8"/>
      <c r="KJB237" s="8"/>
      <c r="KJC237" s="8"/>
      <c r="KJD237" s="8"/>
      <c r="KJE237" s="8"/>
      <c r="KJF237" s="8"/>
      <c r="KJG237" s="8"/>
      <c r="KJH237" s="8"/>
      <c r="KJI237" s="8"/>
      <c r="KJJ237" s="8"/>
      <c r="KJK237" s="8"/>
      <c r="KJL237" s="8"/>
      <c r="KJM237" s="8"/>
      <c r="KJN237" s="8"/>
      <c r="KJO237" s="8"/>
      <c r="KJP237" s="8"/>
      <c r="KJQ237" s="8"/>
      <c r="KJR237" s="8"/>
      <c r="KJS237" s="8"/>
      <c r="KJT237" s="8"/>
      <c r="KJU237" s="8"/>
      <c r="KJV237" s="8"/>
      <c r="KJW237" s="8"/>
      <c r="KJX237" s="8"/>
      <c r="KJY237" s="8"/>
      <c r="KJZ237" s="8"/>
      <c r="KKA237" s="8"/>
      <c r="KKB237" s="8"/>
      <c r="KKC237" s="8"/>
      <c r="KKD237" s="8"/>
      <c r="KKE237" s="8"/>
      <c r="KKF237" s="8"/>
      <c r="KKG237" s="8"/>
      <c r="KKH237" s="8"/>
      <c r="KKI237" s="8"/>
      <c r="KKJ237" s="8"/>
      <c r="KKK237" s="8"/>
      <c r="KKL237" s="8"/>
      <c r="KKM237" s="8"/>
      <c r="KKN237" s="8"/>
      <c r="KKO237" s="8"/>
      <c r="KKP237" s="8"/>
      <c r="KKQ237" s="8"/>
      <c r="KKR237" s="8"/>
      <c r="KKS237" s="8"/>
      <c r="KKT237" s="8"/>
      <c r="KKU237" s="8"/>
      <c r="KKV237" s="8"/>
      <c r="KKW237" s="8"/>
      <c r="KKX237" s="8"/>
      <c r="KKY237" s="8"/>
      <c r="KKZ237" s="8"/>
      <c r="KLA237" s="8"/>
      <c r="KLB237" s="8"/>
      <c r="KLC237" s="8"/>
      <c r="KLD237" s="8"/>
      <c r="KLE237" s="8"/>
      <c r="KLF237" s="8"/>
      <c r="KLG237" s="8"/>
      <c r="KLH237" s="8"/>
      <c r="KLI237" s="8"/>
      <c r="KLJ237" s="8"/>
      <c r="KLK237" s="8"/>
      <c r="KLL237" s="8"/>
      <c r="KLM237" s="8"/>
      <c r="KLN237" s="8"/>
      <c r="KLO237" s="8"/>
      <c r="KLP237" s="8"/>
      <c r="KLQ237" s="8"/>
      <c r="KLR237" s="8"/>
      <c r="KLS237" s="8"/>
      <c r="KLT237" s="8"/>
      <c r="KLU237" s="8"/>
      <c r="KLV237" s="8"/>
      <c r="KLW237" s="8"/>
      <c r="KLX237" s="8"/>
      <c r="KLY237" s="8"/>
      <c r="KLZ237" s="8"/>
      <c r="KMA237" s="8"/>
      <c r="KMB237" s="8"/>
      <c r="KMC237" s="8"/>
      <c r="KMD237" s="8"/>
      <c r="KME237" s="8"/>
      <c r="KMF237" s="8"/>
      <c r="KMG237" s="8"/>
      <c r="KMH237" s="8"/>
      <c r="KMI237" s="8"/>
      <c r="KMJ237" s="8"/>
      <c r="KMK237" s="8"/>
      <c r="KML237" s="8"/>
      <c r="KMM237" s="8"/>
      <c r="KMN237" s="8"/>
      <c r="KMO237" s="8"/>
      <c r="KMP237" s="8"/>
      <c r="KMQ237" s="8"/>
      <c r="KMR237" s="8"/>
      <c r="KMS237" s="8"/>
      <c r="KMT237" s="8"/>
      <c r="KMU237" s="8"/>
      <c r="KMV237" s="8"/>
      <c r="KMW237" s="8"/>
      <c r="KMX237" s="8"/>
      <c r="KMY237" s="8"/>
      <c r="KMZ237" s="8"/>
      <c r="KNA237" s="8"/>
      <c r="KNB237" s="8"/>
      <c r="KNC237" s="8"/>
      <c r="KND237" s="8"/>
      <c r="KNE237" s="8"/>
      <c r="KNF237" s="8"/>
      <c r="KNG237" s="8"/>
      <c r="KNH237" s="8"/>
      <c r="KNI237" s="8"/>
      <c r="KNJ237" s="8"/>
      <c r="KNK237" s="8"/>
      <c r="KNL237" s="8"/>
      <c r="KNM237" s="8"/>
      <c r="KNN237" s="8"/>
      <c r="KNO237" s="8"/>
      <c r="KNP237" s="8"/>
      <c r="KNQ237" s="8"/>
      <c r="KNR237" s="8"/>
      <c r="KNS237" s="8"/>
      <c r="KNT237" s="8"/>
      <c r="KNU237" s="8"/>
      <c r="KNV237" s="8"/>
      <c r="KNW237" s="8"/>
      <c r="KNX237" s="8"/>
      <c r="KNY237" s="8"/>
      <c r="KNZ237" s="8"/>
      <c r="KOA237" s="8"/>
      <c r="KOB237" s="8"/>
      <c r="KOC237" s="8"/>
      <c r="KOD237" s="8"/>
      <c r="KOE237" s="8"/>
      <c r="KOF237" s="8"/>
      <c r="KOG237" s="8"/>
      <c r="KOH237" s="8"/>
      <c r="KOI237" s="8"/>
      <c r="KOJ237" s="8"/>
      <c r="KOK237" s="8"/>
      <c r="KOL237" s="8"/>
      <c r="KOM237" s="8"/>
      <c r="KON237" s="8"/>
      <c r="KOO237" s="8"/>
      <c r="KOP237" s="8"/>
      <c r="KOQ237" s="8"/>
      <c r="KOR237" s="8"/>
      <c r="KOS237" s="8"/>
      <c r="KOT237" s="8"/>
      <c r="KOU237" s="8"/>
      <c r="KOV237" s="8"/>
      <c r="KOW237" s="8"/>
      <c r="KOX237" s="8"/>
      <c r="KOY237" s="8"/>
      <c r="KOZ237" s="8"/>
      <c r="KPA237" s="8"/>
      <c r="KPB237" s="8"/>
      <c r="KPC237" s="8"/>
      <c r="KPD237" s="8"/>
      <c r="KPE237" s="8"/>
      <c r="KPF237" s="8"/>
      <c r="KPG237" s="8"/>
      <c r="KPH237" s="8"/>
      <c r="KPI237" s="8"/>
      <c r="KPJ237" s="8"/>
      <c r="KPK237" s="8"/>
      <c r="KPL237" s="8"/>
      <c r="KPM237" s="8"/>
      <c r="KPN237" s="8"/>
      <c r="KPO237" s="8"/>
      <c r="KPP237" s="8"/>
      <c r="KPQ237" s="8"/>
      <c r="KPR237" s="8"/>
      <c r="KPS237" s="8"/>
      <c r="KPT237" s="8"/>
      <c r="KPU237" s="8"/>
      <c r="KPV237" s="8"/>
      <c r="KPW237" s="8"/>
      <c r="KPX237" s="8"/>
      <c r="KPY237" s="8"/>
      <c r="KPZ237" s="8"/>
      <c r="KQA237" s="8"/>
      <c r="KQB237" s="8"/>
      <c r="KQC237" s="8"/>
      <c r="KQD237" s="8"/>
      <c r="KQE237" s="8"/>
      <c r="KQF237" s="8"/>
      <c r="KQG237" s="8"/>
      <c r="KQH237" s="8"/>
      <c r="KQI237" s="8"/>
      <c r="KQJ237" s="8"/>
      <c r="KQK237" s="8"/>
      <c r="KQL237" s="8"/>
      <c r="KQM237" s="8"/>
      <c r="KQN237" s="8"/>
      <c r="KQO237" s="8"/>
      <c r="KQP237" s="8"/>
      <c r="KQQ237" s="8"/>
      <c r="KQR237" s="8"/>
      <c r="KQS237" s="8"/>
      <c r="KQT237" s="8"/>
      <c r="KQU237" s="8"/>
      <c r="KQV237" s="8"/>
      <c r="KQW237" s="8"/>
      <c r="KQX237" s="8"/>
      <c r="KQY237" s="8"/>
      <c r="KQZ237" s="8"/>
      <c r="KRA237" s="8"/>
      <c r="KRB237" s="8"/>
      <c r="KRC237" s="8"/>
      <c r="KRD237" s="8"/>
      <c r="KRE237" s="8"/>
      <c r="KRF237" s="8"/>
      <c r="KRG237" s="8"/>
      <c r="KRH237" s="8"/>
      <c r="KRI237" s="8"/>
      <c r="KRJ237" s="8"/>
      <c r="KRK237" s="8"/>
      <c r="KRL237" s="8"/>
      <c r="KRM237" s="8"/>
      <c r="KRN237" s="8"/>
      <c r="KRO237" s="8"/>
      <c r="KRP237" s="8"/>
      <c r="KRQ237" s="8"/>
      <c r="KRR237" s="8"/>
      <c r="KRS237" s="8"/>
      <c r="KRT237" s="8"/>
      <c r="KRU237" s="8"/>
      <c r="KRV237" s="8"/>
      <c r="KRW237" s="8"/>
      <c r="KRX237" s="8"/>
      <c r="KRY237" s="8"/>
      <c r="KRZ237" s="8"/>
      <c r="KSA237" s="8"/>
      <c r="KSB237" s="8"/>
      <c r="KSC237" s="8"/>
      <c r="KSD237" s="8"/>
      <c r="KSE237" s="8"/>
      <c r="KSF237" s="8"/>
      <c r="KSG237" s="8"/>
      <c r="KSH237" s="8"/>
      <c r="KSI237" s="8"/>
      <c r="KSJ237" s="8"/>
      <c r="KSK237" s="8"/>
      <c r="KSL237" s="8"/>
      <c r="KSM237" s="8"/>
      <c r="KSN237" s="8"/>
      <c r="KSO237" s="8"/>
      <c r="KSP237" s="8"/>
      <c r="KSQ237" s="8"/>
      <c r="KSR237" s="8"/>
      <c r="KSS237" s="8"/>
      <c r="KST237" s="8"/>
      <c r="KSU237" s="8"/>
      <c r="KSV237" s="8"/>
      <c r="KSW237" s="8"/>
      <c r="KSX237" s="8"/>
      <c r="KSY237" s="8"/>
      <c r="KSZ237" s="8"/>
      <c r="KTA237" s="8"/>
      <c r="KTB237" s="8"/>
      <c r="KTC237" s="8"/>
      <c r="KTD237" s="8"/>
      <c r="KTE237" s="8"/>
      <c r="KTF237" s="8"/>
      <c r="KTG237" s="8"/>
      <c r="KTH237" s="8"/>
      <c r="KTI237" s="8"/>
      <c r="KTJ237" s="8"/>
      <c r="KTK237" s="8"/>
      <c r="KTL237" s="8"/>
      <c r="KTM237" s="8"/>
      <c r="KTN237" s="8"/>
      <c r="KTO237" s="8"/>
      <c r="KTP237" s="8"/>
      <c r="KTQ237" s="8"/>
      <c r="KTR237" s="8"/>
      <c r="KTS237" s="8"/>
      <c r="KTT237" s="8"/>
      <c r="KTU237" s="8"/>
      <c r="KTV237" s="8"/>
      <c r="KTW237" s="8"/>
      <c r="KTX237" s="8"/>
      <c r="KTY237" s="8"/>
      <c r="KTZ237" s="8"/>
      <c r="KUA237" s="8"/>
      <c r="KUB237" s="8"/>
      <c r="KUC237" s="8"/>
      <c r="KUD237" s="8"/>
      <c r="KUE237" s="8"/>
      <c r="KUF237" s="8"/>
      <c r="KUG237" s="8"/>
      <c r="KUH237" s="8"/>
      <c r="KUI237" s="8"/>
      <c r="KUJ237" s="8"/>
      <c r="KUK237" s="8"/>
      <c r="KUL237" s="8"/>
      <c r="KUM237" s="8"/>
      <c r="KUN237" s="8"/>
      <c r="KUO237" s="8"/>
      <c r="KUP237" s="8"/>
      <c r="KUQ237" s="8"/>
      <c r="KUR237" s="8"/>
      <c r="KUS237" s="8"/>
      <c r="KUT237" s="8"/>
      <c r="KUU237" s="8"/>
      <c r="KUV237" s="8"/>
      <c r="KUW237" s="8"/>
      <c r="KUX237" s="8"/>
      <c r="KUY237" s="8"/>
      <c r="KUZ237" s="8"/>
      <c r="KVA237" s="8"/>
      <c r="KVB237" s="8"/>
      <c r="KVC237" s="8"/>
      <c r="KVD237" s="8"/>
      <c r="KVE237" s="8"/>
      <c r="KVF237" s="8"/>
      <c r="KVG237" s="8"/>
      <c r="KVH237" s="8"/>
      <c r="KVI237" s="8"/>
      <c r="KVJ237" s="8"/>
      <c r="KVK237" s="8"/>
      <c r="KVL237" s="8"/>
      <c r="KVM237" s="8"/>
      <c r="KVN237" s="8"/>
      <c r="KVO237" s="8"/>
      <c r="KVP237" s="8"/>
      <c r="KVQ237" s="8"/>
      <c r="KVR237" s="8"/>
      <c r="KVS237" s="8"/>
      <c r="KVT237" s="8"/>
      <c r="KVU237" s="8"/>
      <c r="KVV237" s="8"/>
      <c r="KVW237" s="8"/>
      <c r="KVX237" s="8"/>
      <c r="KVY237" s="8"/>
      <c r="KVZ237" s="8"/>
      <c r="KWA237" s="8"/>
      <c r="KWB237" s="8"/>
      <c r="KWC237" s="8"/>
      <c r="KWD237" s="8"/>
      <c r="KWE237" s="8"/>
      <c r="KWF237" s="8"/>
      <c r="KWG237" s="8"/>
      <c r="KWH237" s="8"/>
      <c r="KWI237" s="8"/>
      <c r="KWJ237" s="8"/>
      <c r="KWK237" s="8"/>
      <c r="KWL237" s="8"/>
      <c r="KWM237" s="8"/>
      <c r="KWN237" s="8"/>
      <c r="KWO237" s="8"/>
      <c r="KWP237" s="8"/>
      <c r="KWQ237" s="8"/>
      <c r="KWR237" s="8"/>
      <c r="KWS237" s="8"/>
      <c r="KWT237" s="8"/>
      <c r="KWU237" s="8"/>
      <c r="KWV237" s="8"/>
      <c r="KWW237" s="8"/>
      <c r="KWX237" s="8"/>
      <c r="KWY237" s="8"/>
      <c r="KWZ237" s="8"/>
      <c r="KXA237" s="8"/>
      <c r="KXB237" s="8"/>
      <c r="KXC237" s="8"/>
      <c r="KXD237" s="8"/>
      <c r="KXE237" s="8"/>
      <c r="KXF237" s="8"/>
      <c r="KXG237" s="8"/>
      <c r="KXH237" s="8"/>
      <c r="KXI237" s="8"/>
      <c r="KXJ237" s="8"/>
      <c r="KXK237" s="8"/>
      <c r="KXL237" s="8"/>
      <c r="KXM237" s="8"/>
      <c r="KXN237" s="8"/>
      <c r="KXO237" s="8"/>
      <c r="KXP237" s="8"/>
      <c r="KXQ237" s="8"/>
      <c r="KXR237" s="8"/>
      <c r="KXS237" s="8"/>
      <c r="KXT237" s="8"/>
      <c r="KXU237" s="8"/>
      <c r="KXV237" s="8"/>
      <c r="KXW237" s="8"/>
      <c r="KXX237" s="8"/>
      <c r="KXY237" s="8"/>
      <c r="KXZ237" s="8"/>
      <c r="KYA237" s="8"/>
      <c r="KYB237" s="8"/>
      <c r="KYC237" s="8"/>
      <c r="KYD237" s="8"/>
      <c r="KYE237" s="8"/>
      <c r="KYF237" s="8"/>
      <c r="KYG237" s="8"/>
      <c r="KYH237" s="8"/>
      <c r="KYI237" s="8"/>
      <c r="KYJ237" s="8"/>
      <c r="KYK237" s="8"/>
      <c r="KYL237" s="8"/>
      <c r="KYM237" s="8"/>
      <c r="KYN237" s="8"/>
      <c r="KYO237" s="8"/>
      <c r="KYP237" s="8"/>
      <c r="KYQ237" s="8"/>
      <c r="KYR237" s="8"/>
      <c r="KYS237" s="8"/>
      <c r="KYT237" s="8"/>
      <c r="KYU237" s="8"/>
      <c r="KYV237" s="8"/>
      <c r="KYW237" s="8"/>
      <c r="KYX237" s="8"/>
      <c r="KYY237" s="8"/>
      <c r="KYZ237" s="8"/>
      <c r="KZA237" s="8"/>
      <c r="KZB237" s="8"/>
      <c r="KZC237" s="8"/>
      <c r="KZD237" s="8"/>
      <c r="KZE237" s="8"/>
      <c r="KZF237" s="8"/>
      <c r="KZG237" s="8"/>
      <c r="KZH237" s="8"/>
      <c r="KZI237" s="8"/>
      <c r="KZJ237" s="8"/>
      <c r="KZK237" s="8"/>
      <c r="KZL237" s="8"/>
      <c r="KZM237" s="8"/>
      <c r="KZN237" s="8"/>
      <c r="KZO237" s="8"/>
      <c r="KZP237" s="8"/>
      <c r="KZQ237" s="8"/>
      <c r="KZR237" s="8"/>
      <c r="KZS237" s="8"/>
      <c r="KZT237" s="8"/>
      <c r="KZU237" s="8"/>
      <c r="KZV237" s="8"/>
      <c r="KZW237" s="8"/>
      <c r="KZX237" s="8"/>
      <c r="KZY237" s="8"/>
      <c r="KZZ237" s="8"/>
      <c r="LAA237" s="8"/>
      <c r="LAB237" s="8"/>
      <c r="LAC237" s="8"/>
      <c r="LAD237" s="8"/>
      <c r="LAE237" s="8"/>
      <c r="LAF237" s="8"/>
      <c r="LAG237" s="8"/>
      <c r="LAH237" s="8"/>
      <c r="LAI237" s="8"/>
      <c r="LAJ237" s="8"/>
      <c r="LAK237" s="8"/>
      <c r="LAL237" s="8"/>
      <c r="LAM237" s="8"/>
      <c r="LAN237" s="8"/>
      <c r="LAO237" s="8"/>
      <c r="LAP237" s="8"/>
      <c r="LAQ237" s="8"/>
      <c r="LAR237" s="8"/>
      <c r="LAS237" s="8"/>
      <c r="LAT237" s="8"/>
      <c r="LAU237" s="8"/>
      <c r="LAV237" s="8"/>
      <c r="LAW237" s="8"/>
      <c r="LAX237" s="8"/>
      <c r="LAY237" s="8"/>
      <c r="LAZ237" s="8"/>
      <c r="LBA237" s="8"/>
      <c r="LBB237" s="8"/>
      <c r="LBC237" s="8"/>
      <c r="LBD237" s="8"/>
      <c r="LBE237" s="8"/>
      <c r="LBF237" s="8"/>
      <c r="LBG237" s="8"/>
      <c r="LBH237" s="8"/>
      <c r="LBI237" s="8"/>
      <c r="LBJ237" s="8"/>
      <c r="LBK237" s="8"/>
      <c r="LBL237" s="8"/>
      <c r="LBM237" s="8"/>
      <c r="LBN237" s="8"/>
      <c r="LBO237" s="8"/>
      <c r="LBP237" s="8"/>
      <c r="LBQ237" s="8"/>
      <c r="LBR237" s="8"/>
      <c r="LBS237" s="8"/>
      <c r="LBT237" s="8"/>
      <c r="LBU237" s="8"/>
      <c r="LBV237" s="8"/>
      <c r="LBW237" s="8"/>
      <c r="LBX237" s="8"/>
      <c r="LBY237" s="8"/>
      <c r="LBZ237" s="8"/>
      <c r="LCA237" s="8"/>
      <c r="LCB237" s="8"/>
      <c r="LCC237" s="8"/>
      <c r="LCD237" s="8"/>
      <c r="LCE237" s="8"/>
      <c r="LCF237" s="8"/>
      <c r="LCG237" s="8"/>
      <c r="LCH237" s="8"/>
      <c r="LCI237" s="8"/>
      <c r="LCJ237" s="8"/>
      <c r="LCK237" s="8"/>
      <c r="LCL237" s="8"/>
      <c r="LCM237" s="8"/>
      <c r="LCN237" s="8"/>
      <c r="LCO237" s="8"/>
      <c r="LCP237" s="8"/>
      <c r="LCQ237" s="8"/>
      <c r="LCR237" s="8"/>
      <c r="LCS237" s="8"/>
      <c r="LCT237" s="8"/>
      <c r="LCU237" s="8"/>
      <c r="LCV237" s="8"/>
      <c r="LCW237" s="8"/>
      <c r="LCX237" s="8"/>
      <c r="LCY237" s="8"/>
      <c r="LCZ237" s="8"/>
      <c r="LDA237" s="8"/>
      <c r="LDB237" s="8"/>
      <c r="LDC237" s="8"/>
      <c r="LDD237" s="8"/>
      <c r="LDE237" s="8"/>
      <c r="LDF237" s="8"/>
      <c r="LDG237" s="8"/>
      <c r="LDH237" s="8"/>
      <c r="LDI237" s="8"/>
      <c r="LDJ237" s="8"/>
      <c r="LDK237" s="8"/>
      <c r="LDL237" s="8"/>
      <c r="LDM237" s="8"/>
      <c r="LDN237" s="8"/>
      <c r="LDO237" s="8"/>
      <c r="LDP237" s="8"/>
      <c r="LDQ237" s="8"/>
      <c r="LDR237" s="8"/>
      <c r="LDS237" s="8"/>
      <c r="LDT237" s="8"/>
      <c r="LDU237" s="8"/>
      <c r="LDV237" s="8"/>
      <c r="LDW237" s="8"/>
      <c r="LDX237" s="8"/>
      <c r="LDY237" s="8"/>
      <c r="LDZ237" s="8"/>
      <c r="LEA237" s="8"/>
      <c r="LEB237" s="8"/>
      <c r="LEC237" s="8"/>
      <c r="LED237" s="8"/>
      <c r="LEE237" s="8"/>
      <c r="LEF237" s="8"/>
      <c r="LEG237" s="8"/>
      <c r="LEH237" s="8"/>
      <c r="LEI237" s="8"/>
      <c r="LEJ237" s="8"/>
      <c r="LEK237" s="8"/>
      <c r="LEL237" s="8"/>
      <c r="LEM237" s="8"/>
      <c r="LEN237" s="8"/>
      <c r="LEO237" s="8"/>
      <c r="LEP237" s="8"/>
      <c r="LEQ237" s="8"/>
      <c r="LER237" s="8"/>
      <c r="LES237" s="8"/>
      <c r="LET237" s="8"/>
      <c r="LEU237" s="8"/>
      <c r="LEV237" s="8"/>
      <c r="LEW237" s="8"/>
      <c r="LEX237" s="8"/>
      <c r="LEY237" s="8"/>
      <c r="LEZ237" s="8"/>
      <c r="LFA237" s="8"/>
      <c r="LFB237" s="8"/>
      <c r="LFC237" s="8"/>
      <c r="LFD237" s="8"/>
      <c r="LFE237" s="8"/>
      <c r="LFF237" s="8"/>
      <c r="LFG237" s="8"/>
      <c r="LFH237" s="8"/>
      <c r="LFI237" s="8"/>
      <c r="LFJ237" s="8"/>
      <c r="LFK237" s="8"/>
      <c r="LFL237" s="8"/>
      <c r="LFM237" s="8"/>
      <c r="LFN237" s="8"/>
      <c r="LFO237" s="8"/>
      <c r="LFP237" s="8"/>
      <c r="LFQ237" s="8"/>
      <c r="LFR237" s="8"/>
      <c r="LFS237" s="8"/>
      <c r="LFT237" s="8"/>
      <c r="LFU237" s="8"/>
      <c r="LFV237" s="8"/>
      <c r="LFW237" s="8"/>
      <c r="LFX237" s="8"/>
      <c r="LFY237" s="8"/>
      <c r="LFZ237" s="8"/>
      <c r="LGA237" s="8"/>
      <c r="LGB237" s="8"/>
      <c r="LGC237" s="8"/>
      <c r="LGD237" s="8"/>
      <c r="LGE237" s="8"/>
      <c r="LGF237" s="8"/>
      <c r="LGG237" s="8"/>
      <c r="LGH237" s="8"/>
      <c r="LGI237" s="8"/>
      <c r="LGJ237" s="8"/>
      <c r="LGK237" s="8"/>
      <c r="LGL237" s="8"/>
      <c r="LGM237" s="8"/>
      <c r="LGN237" s="8"/>
      <c r="LGO237" s="8"/>
      <c r="LGP237" s="8"/>
      <c r="LGQ237" s="8"/>
      <c r="LGR237" s="8"/>
      <c r="LGS237" s="8"/>
      <c r="LGT237" s="8"/>
      <c r="LGU237" s="8"/>
      <c r="LGV237" s="8"/>
      <c r="LGW237" s="8"/>
      <c r="LGX237" s="8"/>
      <c r="LGY237" s="8"/>
      <c r="LGZ237" s="8"/>
      <c r="LHA237" s="8"/>
      <c r="LHB237" s="8"/>
      <c r="LHC237" s="8"/>
      <c r="LHD237" s="8"/>
      <c r="LHE237" s="8"/>
      <c r="LHF237" s="8"/>
      <c r="LHG237" s="8"/>
      <c r="LHH237" s="8"/>
      <c r="LHI237" s="8"/>
      <c r="LHJ237" s="8"/>
      <c r="LHK237" s="8"/>
      <c r="LHL237" s="8"/>
      <c r="LHM237" s="8"/>
      <c r="LHN237" s="8"/>
      <c r="LHO237" s="8"/>
      <c r="LHP237" s="8"/>
      <c r="LHQ237" s="8"/>
      <c r="LHR237" s="8"/>
      <c r="LHS237" s="8"/>
      <c r="LHT237" s="8"/>
      <c r="LHU237" s="8"/>
      <c r="LHV237" s="8"/>
      <c r="LHW237" s="8"/>
      <c r="LHX237" s="8"/>
      <c r="LHY237" s="8"/>
      <c r="LHZ237" s="8"/>
      <c r="LIA237" s="8"/>
      <c r="LIB237" s="8"/>
      <c r="LIC237" s="8"/>
      <c r="LID237" s="8"/>
      <c r="LIE237" s="8"/>
      <c r="LIF237" s="8"/>
      <c r="LIG237" s="8"/>
      <c r="LIH237" s="8"/>
      <c r="LII237" s="8"/>
      <c r="LIJ237" s="8"/>
      <c r="LIK237" s="8"/>
      <c r="LIL237" s="8"/>
      <c r="LIM237" s="8"/>
      <c r="LIN237" s="8"/>
      <c r="LIO237" s="8"/>
      <c r="LIP237" s="8"/>
      <c r="LIQ237" s="8"/>
      <c r="LIR237" s="8"/>
      <c r="LIS237" s="8"/>
      <c r="LIT237" s="8"/>
      <c r="LIU237" s="8"/>
      <c r="LIV237" s="8"/>
      <c r="LIW237" s="8"/>
      <c r="LIX237" s="8"/>
      <c r="LIY237" s="8"/>
      <c r="LIZ237" s="8"/>
      <c r="LJA237" s="8"/>
      <c r="LJB237" s="8"/>
      <c r="LJC237" s="8"/>
      <c r="LJD237" s="8"/>
      <c r="LJE237" s="8"/>
      <c r="LJF237" s="8"/>
      <c r="LJG237" s="8"/>
      <c r="LJH237" s="8"/>
      <c r="LJI237" s="8"/>
      <c r="LJJ237" s="8"/>
      <c r="LJK237" s="8"/>
      <c r="LJL237" s="8"/>
      <c r="LJM237" s="8"/>
      <c r="LJN237" s="8"/>
      <c r="LJO237" s="8"/>
      <c r="LJP237" s="8"/>
      <c r="LJQ237" s="8"/>
      <c r="LJR237" s="8"/>
      <c r="LJS237" s="8"/>
      <c r="LJT237" s="8"/>
      <c r="LJU237" s="8"/>
      <c r="LJV237" s="8"/>
      <c r="LJW237" s="8"/>
      <c r="LJX237" s="8"/>
      <c r="LJY237" s="8"/>
      <c r="LJZ237" s="8"/>
      <c r="LKA237" s="8"/>
      <c r="LKB237" s="8"/>
      <c r="LKC237" s="8"/>
      <c r="LKD237" s="8"/>
      <c r="LKE237" s="8"/>
      <c r="LKF237" s="8"/>
      <c r="LKG237" s="8"/>
      <c r="LKH237" s="8"/>
      <c r="LKI237" s="8"/>
      <c r="LKJ237" s="8"/>
      <c r="LKK237" s="8"/>
      <c r="LKL237" s="8"/>
      <c r="LKM237" s="8"/>
      <c r="LKN237" s="8"/>
      <c r="LKO237" s="8"/>
      <c r="LKP237" s="8"/>
      <c r="LKQ237" s="8"/>
      <c r="LKR237" s="8"/>
      <c r="LKS237" s="8"/>
      <c r="LKT237" s="8"/>
      <c r="LKU237" s="8"/>
      <c r="LKV237" s="8"/>
      <c r="LKW237" s="8"/>
      <c r="LKX237" s="8"/>
      <c r="LKY237" s="8"/>
      <c r="LKZ237" s="8"/>
      <c r="LLA237" s="8"/>
      <c r="LLB237" s="8"/>
      <c r="LLC237" s="8"/>
      <c r="LLD237" s="8"/>
      <c r="LLE237" s="8"/>
      <c r="LLF237" s="8"/>
      <c r="LLG237" s="8"/>
      <c r="LLH237" s="8"/>
      <c r="LLI237" s="8"/>
      <c r="LLJ237" s="8"/>
      <c r="LLK237" s="8"/>
      <c r="LLL237" s="8"/>
      <c r="LLM237" s="8"/>
      <c r="LLN237" s="8"/>
      <c r="LLO237" s="8"/>
      <c r="LLP237" s="8"/>
      <c r="LLQ237" s="8"/>
      <c r="LLR237" s="8"/>
      <c r="LLS237" s="8"/>
      <c r="LLT237" s="8"/>
      <c r="LLU237" s="8"/>
      <c r="LLV237" s="8"/>
      <c r="LLW237" s="8"/>
      <c r="LLX237" s="8"/>
      <c r="LLY237" s="8"/>
      <c r="LLZ237" s="8"/>
      <c r="LMA237" s="8"/>
      <c r="LMB237" s="8"/>
      <c r="LMC237" s="8"/>
      <c r="LMD237" s="8"/>
      <c r="LME237" s="8"/>
      <c r="LMF237" s="8"/>
      <c r="LMG237" s="8"/>
      <c r="LMH237" s="8"/>
      <c r="LMI237" s="8"/>
      <c r="LMJ237" s="8"/>
      <c r="LMK237" s="8"/>
      <c r="LML237" s="8"/>
      <c r="LMM237" s="8"/>
      <c r="LMN237" s="8"/>
      <c r="LMO237" s="8"/>
      <c r="LMP237" s="8"/>
      <c r="LMQ237" s="8"/>
      <c r="LMR237" s="8"/>
      <c r="LMS237" s="8"/>
      <c r="LMT237" s="8"/>
      <c r="LMU237" s="8"/>
      <c r="LMV237" s="8"/>
      <c r="LMW237" s="8"/>
      <c r="LMX237" s="8"/>
      <c r="LMY237" s="8"/>
      <c r="LMZ237" s="8"/>
      <c r="LNA237" s="8"/>
      <c r="LNB237" s="8"/>
      <c r="LNC237" s="8"/>
      <c r="LND237" s="8"/>
      <c r="LNE237" s="8"/>
      <c r="LNF237" s="8"/>
      <c r="LNG237" s="8"/>
      <c r="LNH237" s="8"/>
      <c r="LNI237" s="8"/>
      <c r="LNJ237" s="8"/>
      <c r="LNK237" s="8"/>
      <c r="LNL237" s="8"/>
      <c r="LNM237" s="8"/>
      <c r="LNN237" s="8"/>
      <c r="LNO237" s="8"/>
      <c r="LNP237" s="8"/>
      <c r="LNQ237" s="8"/>
      <c r="LNR237" s="8"/>
      <c r="LNS237" s="8"/>
      <c r="LNT237" s="8"/>
      <c r="LNU237" s="8"/>
      <c r="LNV237" s="8"/>
      <c r="LNW237" s="8"/>
      <c r="LNX237" s="8"/>
      <c r="LNY237" s="8"/>
      <c r="LNZ237" s="8"/>
      <c r="LOA237" s="8"/>
      <c r="LOB237" s="8"/>
      <c r="LOC237" s="8"/>
      <c r="LOD237" s="8"/>
      <c r="LOE237" s="8"/>
      <c r="LOF237" s="8"/>
      <c r="LOG237" s="8"/>
      <c r="LOH237" s="8"/>
      <c r="LOI237" s="8"/>
      <c r="LOJ237" s="8"/>
      <c r="LOK237" s="8"/>
      <c r="LOL237" s="8"/>
      <c r="LOM237" s="8"/>
      <c r="LON237" s="8"/>
      <c r="LOO237" s="8"/>
      <c r="LOP237" s="8"/>
      <c r="LOQ237" s="8"/>
      <c r="LOR237" s="8"/>
      <c r="LOS237" s="8"/>
      <c r="LOT237" s="8"/>
      <c r="LOU237" s="8"/>
      <c r="LOV237" s="8"/>
      <c r="LOW237" s="8"/>
      <c r="LOX237" s="8"/>
      <c r="LOY237" s="8"/>
      <c r="LOZ237" s="8"/>
      <c r="LPA237" s="8"/>
      <c r="LPB237" s="8"/>
      <c r="LPC237" s="8"/>
      <c r="LPD237" s="8"/>
      <c r="LPE237" s="8"/>
      <c r="LPF237" s="8"/>
      <c r="LPG237" s="8"/>
      <c r="LPH237" s="8"/>
      <c r="LPI237" s="8"/>
      <c r="LPJ237" s="8"/>
      <c r="LPK237" s="8"/>
      <c r="LPL237" s="8"/>
      <c r="LPM237" s="8"/>
      <c r="LPN237" s="8"/>
      <c r="LPO237" s="8"/>
      <c r="LPP237" s="8"/>
      <c r="LPQ237" s="8"/>
      <c r="LPR237" s="8"/>
      <c r="LPS237" s="8"/>
      <c r="LPT237" s="8"/>
      <c r="LPU237" s="8"/>
      <c r="LPV237" s="8"/>
      <c r="LPW237" s="8"/>
      <c r="LPX237" s="8"/>
      <c r="LPY237" s="8"/>
      <c r="LPZ237" s="8"/>
      <c r="LQA237" s="8"/>
      <c r="LQB237" s="8"/>
      <c r="LQC237" s="8"/>
      <c r="LQD237" s="8"/>
      <c r="LQE237" s="8"/>
      <c r="LQF237" s="8"/>
      <c r="LQG237" s="8"/>
      <c r="LQH237" s="8"/>
      <c r="LQI237" s="8"/>
      <c r="LQJ237" s="8"/>
      <c r="LQK237" s="8"/>
      <c r="LQL237" s="8"/>
      <c r="LQM237" s="8"/>
      <c r="LQN237" s="8"/>
      <c r="LQO237" s="8"/>
      <c r="LQP237" s="8"/>
      <c r="LQQ237" s="8"/>
      <c r="LQR237" s="8"/>
      <c r="LQS237" s="8"/>
      <c r="LQT237" s="8"/>
      <c r="LQU237" s="8"/>
      <c r="LQV237" s="8"/>
      <c r="LQW237" s="8"/>
      <c r="LQX237" s="8"/>
      <c r="LQY237" s="8"/>
      <c r="LQZ237" s="8"/>
      <c r="LRA237" s="8"/>
      <c r="LRB237" s="8"/>
      <c r="LRC237" s="8"/>
      <c r="LRD237" s="8"/>
      <c r="LRE237" s="8"/>
      <c r="LRF237" s="8"/>
      <c r="LRG237" s="8"/>
      <c r="LRH237" s="8"/>
      <c r="LRI237" s="8"/>
      <c r="LRJ237" s="8"/>
      <c r="LRK237" s="8"/>
      <c r="LRL237" s="8"/>
      <c r="LRM237" s="8"/>
      <c r="LRN237" s="8"/>
      <c r="LRO237" s="8"/>
      <c r="LRP237" s="8"/>
      <c r="LRQ237" s="8"/>
      <c r="LRR237" s="8"/>
      <c r="LRS237" s="8"/>
      <c r="LRT237" s="8"/>
      <c r="LRU237" s="8"/>
      <c r="LRV237" s="8"/>
      <c r="LRW237" s="8"/>
      <c r="LRX237" s="8"/>
      <c r="LRY237" s="8"/>
      <c r="LRZ237" s="8"/>
      <c r="LSA237" s="8"/>
      <c r="LSB237" s="8"/>
      <c r="LSC237" s="8"/>
      <c r="LSD237" s="8"/>
      <c r="LSE237" s="8"/>
      <c r="LSF237" s="8"/>
      <c r="LSG237" s="8"/>
      <c r="LSH237" s="8"/>
      <c r="LSI237" s="8"/>
      <c r="LSJ237" s="8"/>
      <c r="LSK237" s="8"/>
      <c r="LSL237" s="8"/>
      <c r="LSM237" s="8"/>
      <c r="LSN237" s="8"/>
      <c r="LSO237" s="8"/>
      <c r="LSP237" s="8"/>
      <c r="LSQ237" s="8"/>
      <c r="LSR237" s="8"/>
      <c r="LSS237" s="8"/>
      <c r="LST237" s="8"/>
      <c r="LSU237" s="8"/>
      <c r="LSV237" s="8"/>
      <c r="LSW237" s="8"/>
      <c r="LSX237" s="8"/>
      <c r="LSY237" s="8"/>
      <c r="LSZ237" s="8"/>
      <c r="LTA237" s="8"/>
      <c r="LTB237" s="8"/>
      <c r="LTC237" s="8"/>
      <c r="LTD237" s="8"/>
      <c r="LTE237" s="8"/>
      <c r="LTF237" s="8"/>
      <c r="LTG237" s="8"/>
      <c r="LTH237" s="8"/>
      <c r="LTI237" s="8"/>
      <c r="LTJ237" s="8"/>
      <c r="LTK237" s="8"/>
      <c r="LTL237" s="8"/>
      <c r="LTM237" s="8"/>
      <c r="LTN237" s="8"/>
      <c r="LTO237" s="8"/>
      <c r="LTP237" s="8"/>
      <c r="LTQ237" s="8"/>
      <c r="LTR237" s="8"/>
      <c r="LTS237" s="8"/>
      <c r="LTT237" s="8"/>
      <c r="LTU237" s="8"/>
      <c r="LTV237" s="8"/>
      <c r="LTW237" s="8"/>
      <c r="LTX237" s="8"/>
      <c r="LTY237" s="8"/>
      <c r="LTZ237" s="8"/>
      <c r="LUA237" s="8"/>
      <c r="LUB237" s="8"/>
      <c r="LUC237" s="8"/>
      <c r="LUD237" s="8"/>
      <c r="LUE237" s="8"/>
      <c r="LUF237" s="8"/>
      <c r="LUG237" s="8"/>
      <c r="LUH237" s="8"/>
      <c r="LUI237" s="8"/>
      <c r="LUJ237" s="8"/>
      <c r="LUK237" s="8"/>
      <c r="LUL237" s="8"/>
      <c r="LUM237" s="8"/>
      <c r="LUN237" s="8"/>
      <c r="LUO237" s="8"/>
      <c r="LUP237" s="8"/>
      <c r="LUQ237" s="8"/>
      <c r="LUR237" s="8"/>
      <c r="LUS237" s="8"/>
      <c r="LUT237" s="8"/>
      <c r="LUU237" s="8"/>
      <c r="LUV237" s="8"/>
      <c r="LUW237" s="8"/>
      <c r="LUX237" s="8"/>
      <c r="LUY237" s="8"/>
      <c r="LUZ237" s="8"/>
      <c r="LVA237" s="8"/>
      <c r="LVB237" s="8"/>
      <c r="LVC237" s="8"/>
      <c r="LVD237" s="8"/>
      <c r="LVE237" s="8"/>
      <c r="LVF237" s="8"/>
      <c r="LVG237" s="8"/>
      <c r="LVH237" s="8"/>
      <c r="LVI237" s="8"/>
      <c r="LVJ237" s="8"/>
      <c r="LVK237" s="8"/>
      <c r="LVL237" s="8"/>
      <c r="LVM237" s="8"/>
      <c r="LVN237" s="8"/>
      <c r="LVO237" s="8"/>
      <c r="LVP237" s="8"/>
      <c r="LVQ237" s="8"/>
      <c r="LVR237" s="8"/>
      <c r="LVS237" s="8"/>
      <c r="LVT237" s="8"/>
      <c r="LVU237" s="8"/>
      <c r="LVV237" s="8"/>
      <c r="LVW237" s="8"/>
      <c r="LVX237" s="8"/>
      <c r="LVY237" s="8"/>
      <c r="LVZ237" s="8"/>
      <c r="LWA237" s="8"/>
      <c r="LWB237" s="8"/>
      <c r="LWC237" s="8"/>
      <c r="LWD237" s="8"/>
      <c r="LWE237" s="8"/>
      <c r="LWF237" s="8"/>
      <c r="LWG237" s="8"/>
      <c r="LWH237" s="8"/>
      <c r="LWI237" s="8"/>
      <c r="LWJ237" s="8"/>
      <c r="LWK237" s="8"/>
      <c r="LWL237" s="8"/>
      <c r="LWM237" s="8"/>
      <c r="LWN237" s="8"/>
      <c r="LWO237" s="8"/>
      <c r="LWP237" s="8"/>
      <c r="LWQ237" s="8"/>
      <c r="LWR237" s="8"/>
      <c r="LWS237" s="8"/>
      <c r="LWT237" s="8"/>
      <c r="LWU237" s="8"/>
      <c r="LWV237" s="8"/>
      <c r="LWW237" s="8"/>
      <c r="LWX237" s="8"/>
      <c r="LWY237" s="8"/>
      <c r="LWZ237" s="8"/>
      <c r="LXA237" s="8"/>
      <c r="LXB237" s="8"/>
      <c r="LXC237" s="8"/>
      <c r="LXD237" s="8"/>
      <c r="LXE237" s="8"/>
      <c r="LXF237" s="8"/>
      <c r="LXG237" s="8"/>
      <c r="LXH237" s="8"/>
      <c r="LXI237" s="8"/>
      <c r="LXJ237" s="8"/>
      <c r="LXK237" s="8"/>
      <c r="LXL237" s="8"/>
      <c r="LXM237" s="8"/>
      <c r="LXN237" s="8"/>
      <c r="LXO237" s="8"/>
      <c r="LXP237" s="8"/>
      <c r="LXQ237" s="8"/>
      <c r="LXR237" s="8"/>
      <c r="LXS237" s="8"/>
      <c r="LXT237" s="8"/>
      <c r="LXU237" s="8"/>
      <c r="LXV237" s="8"/>
      <c r="LXW237" s="8"/>
      <c r="LXX237" s="8"/>
      <c r="LXY237" s="8"/>
      <c r="LXZ237" s="8"/>
      <c r="LYA237" s="8"/>
      <c r="LYB237" s="8"/>
      <c r="LYC237" s="8"/>
      <c r="LYD237" s="8"/>
      <c r="LYE237" s="8"/>
      <c r="LYF237" s="8"/>
      <c r="LYG237" s="8"/>
      <c r="LYH237" s="8"/>
      <c r="LYI237" s="8"/>
      <c r="LYJ237" s="8"/>
      <c r="LYK237" s="8"/>
      <c r="LYL237" s="8"/>
      <c r="LYM237" s="8"/>
      <c r="LYN237" s="8"/>
      <c r="LYO237" s="8"/>
      <c r="LYP237" s="8"/>
      <c r="LYQ237" s="8"/>
      <c r="LYR237" s="8"/>
      <c r="LYS237" s="8"/>
      <c r="LYT237" s="8"/>
      <c r="LYU237" s="8"/>
      <c r="LYV237" s="8"/>
      <c r="LYW237" s="8"/>
      <c r="LYX237" s="8"/>
      <c r="LYY237" s="8"/>
      <c r="LYZ237" s="8"/>
      <c r="LZA237" s="8"/>
      <c r="LZB237" s="8"/>
      <c r="LZC237" s="8"/>
      <c r="LZD237" s="8"/>
      <c r="LZE237" s="8"/>
      <c r="LZF237" s="8"/>
      <c r="LZG237" s="8"/>
      <c r="LZH237" s="8"/>
      <c r="LZI237" s="8"/>
      <c r="LZJ237" s="8"/>
      <c r="LZK237" s="8"/>
      <c r="LZL237" s="8"/>
      <c r="LZM237" s="8"/>
      <c r="LZN237" s="8"/>
      <c r="LZO237" s="8"/>
      <c r="LZP237" s="8"/>
      <c r="LZQ237" s="8"/>
      <c r="LZR237" s="8"/>
      <c r="LZS237" s="8"/>
      <c r="LZT237" s="8"/>
      <c r="LZU237" s="8"/>
      <c r="LZV237" s="8"/>
      <c r="LZW237" s="8"/>
      <c r="LZX237" s="8"/>
      <c r="LZY237" s="8"/>
      <c r="LZZ237" s="8"/>
      <c r="MAA237" s="8"/>
      <c r="MAB237" s="8"/>
      <c r="MAC237" s="8"/>
      <c r="MAD237" s="8"/>
      <c r="MAE237" s="8"/>
      <c r="MAF237" s="8"/>
      <c r="MAG237" s="8"/>
      <c r="MAH237" s="8"/>
      <c r="MAI237" s="8"/>
      <c r="MAJ237" s="8"/>
      <c r="MAK237" s="8"/>
      <c r="MAL237" s="8"/>
      <c r="MAM237" s="8"/>
      <c r="MAN237" s="8"/>
      <c r="MAO237" s="8"/>
      <c r="MAP237" s="8"/>
      <c r="MAQ237" s="8"/>
      <c r="MAR237" s="8"/>
      <c r="MAS237" s="8"/>
      <c r="MAT237" s="8"/>
      <c r="MAU237" s="8"/>
      <c r="MAV237" s="8"/>
      <c r="MAW237" s="8"/>
      <c r="MAX237" s="8"/>
      <c r="MAY237" s="8"/>
      <c r="MAZ237" s="8"/>
      <c r="MBA237" s="8"/>
      <c r="MBB237" s="8"/>
      <c r="MBC237" s="8"/>
      <c r="MBD237" s="8"/>
      <c r="MBE237" s="8"/>
      <c r="MBF237" s="8"/>
      <c r="MBG237" s="8"/>
      <c r="MBH237" s="8"/>
      <c r="MBI237" s="8"/>
      <c r="MBJ237" s="8"/>
      <c r="MBK237" s="8"/>
      <c r="MBL237" s="8"/>
      <c r="MBM237" s="8"/>
      <c r="MBN237" s="8"/>
      <c r="MBO237" s="8"/>
      <c r="MBP237" s="8"/>
      <c r="MBQ237" s="8"/>
      <c r="MBR237" s="8"/>
      <c r="MBS237" s="8"/>
      <c r="MBT237" s="8"/>
      <c r="MBU237" s="8"/>
      <c r="MBV237" s="8"/>
      <c r="MBW237" s="8"/>
      <c r="MBX237" s="8"/>
      <c r="MBY237" s="8"/>
      <c r="MBZ237" s="8"/>
      <c r="MCA237" s="8"/>
      <c r="MCB237" s="8"/>
      <c r="MCC237" s="8"/>
      <c r="MCD237" s="8"/>
      <c r="MCE237" s="8"/>
      <c r="MCF237" s="8"/>
      <c r="MCG237" s="8"/>
      <c r="MCH237" s="8"/>
      <c r="MCI237" s="8"/>
      <c r="MCJ237" s="8"/>
      <c r="MCK237" s="8"/>
      <c r="MCL237" s="8"/>
      <c r="MCM237" s="8"/>
      <c r="MCN237" s="8"/>
      <c r="MCO237" s="8"/>
      <c r="MCP237" s="8"/>
      <c r="MCQ237" s="8"/>
      <c r="MCR237" s="8"/>
      <c r="MCS237" s="8"/>
      <c r="MCT237" s="8"/>
      <c r="MCU237" s="8"/>
      <c r="MCV237" s="8"/>
      <c r="MCW237" s="8"/>
      <c r="MCX237" s="8"/>
      <c r="MCY237" s="8"/>
      <c r="MCZ237" s="8"/>
      <c r="MDA237" s="8"/>
      <c r="MDB237" s="8"/>
      <c r="MDC237" s="8"/>
      <c r="MDD237" s="8"/>
      <c r="MDE237" s="8"/>
      <c r="MDF237" s="8"/>
      <c r="MDG237" s="8"/>
      <c r="MDH237" s="8"/>
      <c r="MDI237" s="8"/>
      <c r="MDJ237" s="8"/>
      <c r="MDK237" s="8"/>
      <c r="MDL237" s="8"/>
      <c r="MDM237" s="8"/>
      <c r="MDN237" s="8"/>
      <c r="MDO237" s="8"/>
      <c r="MDP237" s="8"/>
      <c r="MDQ237" s="8"/>
      <c r="MDR237" s="8"/>
      <c r="MDS237" s="8"/>
      <c r="MDT237" s="8"/>
      <c r="MDU237" s="8"/>
      <c r="MDV237" s="8"/>
      <c r="MDW237" s="8"/>
      <c r="MDX237" s="8"/>
      <c r="MDY237" s="8"/>
      <c r="MDZ237" s="8"/>
      <c r="MEA237" s="8"/>
      <c r="MEB237" s="8"/>
      <c r="MEC237" s="8"/>
      <c r="MED237" s="8"/>
      <c r="MEE237" s="8"/>
      <c r="MEF237" s="8"/>
      <c r="MEG237" s="8"/>
      <c r="MEH237" s="8"/>
      <c r="MEI237" s="8"/>
      <c r="MEJ237" s="8"/>
      <c r="MEK237" s="8"/>
      <c r="MEL237" s="8"/>
      <c r="MEM237" s="8"/>
      <c r="MEN237" s="8"/>
      <c r="MEO237" s="8"/>
      <c r="MEP237" s="8"/>
      <c r="MEQ237" s="8"/>
      <c r="MER237" s="8"/>
      <c r="MES237" s="8"/>
      <c r="MET237" s="8"/>
      <c r="MEU237" s="8"/>
      <c r="MEV237" s="8"/>
      <c r="MEW237" s="8"/>
      <c r="MEX237" s="8"/>
      <c r="MEY237" s="8"/>
      <c r="MEZ237" s="8"/>
      <c r="MFA237" s="8"/>
      <c r="MFB237" s="8"/>
      <c r="MFC237" s="8"/>
      <c r="MFD237" s="8"/>
      <c r="MFE237" s="8"/>
      <c r="MFF237" s="8"/>
      <c r="MFG237" s="8"/>
      <c r="MFH237" s="8"/>
      <c r="MFI237" s="8"/>
      <c r="MFJ237" s="8"/>
      <c r="MFK237" s="8"/>
      <c r="MFL237" s="8"/>
      <c r="MFM237" s="8"/>
      <c r="MFN237" s="8"/>
      <c r="MFO237" s="8"/>
      <c r="MFP237" s="8"/>
      <c r="MFQ237" s="8"/>
      <c r="MFR237" s="8"/>
      <c r="MFS237" s="8"/>
      <c r="MFT237" s="8"/>
      <c r="MFU237" s="8"/>
      <c r="MFV237" s="8"/>
      <c r="MFW237" s="8"/>
      <c r="MFX237" s="8"/>
      <c r="MFY237" s="8"/>
      <c r="MFZ237" s="8"/>
      <c r="MGA237" s="8"/>
      <c r="MGB237" s="8"/>
      <c r="MGC237" s="8"/>
      <c r="MGD237" s="8"/>
      <c r="MGE237" s="8"/>
      <c r="MGF237" s="8"/>
      <c r="MGG237" s="8"/>
      <c r="MGH237" s="8"/>
      <c r="MGI237" s="8"/>
      <c r="MGJ237" s="8"/>
      <c r="MGK237" s="8"/>
      <c r="MGL237" s="8"/>
      <c r="MGM237" s="8"/>
      <c r="MGN237" s="8"/>
      <c r="MGO237" s="8"/>
      <c r="MGP237" s="8"/>
      <c r="MGQ237" s="8"/>
      <c r="MGR237" s="8"/>
      <c r="MGS237" s="8"/>
      <c r="MGT237" s="8"/>
      <c r="MGU237" s="8"/>
      <c r="MGV237" s="8"/>
      <c r="MGW237" s="8"/>
      <c r="MGX237" s="8"/>
      <c r="MGY237" s="8"/>
      <c r="MGZ237" s="8"/>
      <c r="MHA237" s="8"/>
      <c r="MHB237" s="8"/>
      <c r="MHC237" s="8"/>
      <c r="MHD237" s="8"/>
      <c r="MHE237" s="8"/>
      <c r="MHF237" s="8"/>
      <c r="MHG237" s="8"/>
      <c r="MHH237" s="8"/>
      <c r="MHI237" s="8"/>
      <c r="MHJ237" s="8"/>
      <c r="MHK237" s="8"/>
      <c r="MHL237" s="8"/>
      <c r="MHM237" s="8"/>
      <c r="MHN237" s="8"/>
      <c r="MHO237" s="8"/>
      <c r="MHP237" s="8"/>
      <c r="MHQ237" s="8"/>
      <c r="MHR237" s="8"/>
      <c r="MHS237" s="8"/>
      <c r="MHT237" s="8"/>
      <c r="MHU237" s="8"/>
      <c r="MHV237" s="8"/>
      <c r="MHW237" s="8"/>
      <c r="MHX237" s="8"/>
      <c r="MHY237" s="8"/>
      <c r="MHZ237" s="8"/>
      <c r="MIA237" s="8"/>
      <c r="MIB237" s="8"/>
      <c r="MIC237" s="8"/>
      <c r="MID237" s="8"/>
      <c r="MIE237" s="8"/>
      <c r="MIF237" s="8"/>
      <c r="MIG237" s="8"/>
      <c r="MIH237" s="8"/>
      <c r="MII237" s="8"/>
      <c r="MIJ237" s="8"/>
      <c r="MIK237" s="8"/>
      <c r="MIL237" s="8"/>
      <c r="MIM237" s="8"/>
      <c r="MIN237" s="8"/>
      <c r="MIO237" s="8"/>
      <c r="MIP237" s="8"/>
      <c r="MIQ237" s="8"/>
      <c r="MIR237" s="8"/>
      <c r="MIS237" s="8"/>
      <c r="MIT237" s="8"/>
      <c r="MIU237" s="8"/>
      <c r="MIV237" s="8"/>
      <c r="MIW237" s="8"/>
      <c r="MIX237" s="8"/>
      <c r="MIY237" s="8"/>
      <c r="MIZ237" s="8"/>
      <c r="MJA237" s="8"/>
      <c r="MJB237" s="8"/>
      <c r="MJC237" s="8"/>
      <c r="MJD237" s="8"/>
      <c r="MJE237" s="8"/>
      <c r="MJF237" s="8"/>
      <c r="MJG237" s="8"/>
      <c r="MJH237" s="8"/>
      <c r="MJI237" s="8"/>
      <c r="MJJ237" s="8"/>
      <c r="MJK237" s="8"/>
      <c r="MJL237" s="8"/>
      <c r="MJM237" s="8"/>
      <c r="MJN237" s="8"/>
      <c r="MJO237" s="8"/>
      <c r="MJP237" s="8"/>
      <c r="MJQ237" s="8"/>
      <c r="MJR237" s="8"/>
      <c r="MJS237" s="8"/>
      <c r="MJT237" s="8"/>
      <c r="MJU237" s="8"/>
      <c r="MJV237" s="8"/>
      <c r="MJW237" s="8"/>
      <c r="MJX237" s="8"/>
      <c r="MJY237" s="8"/>
      <c r="MJZ237" s="8"/>
      <c r="MKA237" s="8"/>
      <c r="MKB237" s="8"/>
      <c r="MKC237" s="8"/>
      <c r="MKD237" s="8"/>
      <c r="MKE237" s="8"/>
      <c r="MKF237" s="8"/>
      <c r="MKG237" s="8"/>
      <c r="MKH237" s="8"/>
      <c r="MKI237" s="8"/>
      <c r="MKJ237" s="8"/>
      <c r="MKK237" s="8"/>
      <c r="MKL237" s="8"/>
      <c r="MKM237" s="8"/>
      <c r="MKN237" s="8"/>
      <c r="MKO237" s="8"/>
      <c r="MKP237" s="8"/>
      <c r="MKQ237" s="8"/>
      <c r="MKR237" s="8"/>
      <c r="MKS237" s="8"/>
      <c r="MKT237" s="8"/>
      <c r="MKU237" s="8"/>
      <c r="MKV237" s="8"/>
      <c r="MKW237" s="8"/>
      <c r="MKX237" s="8"/>
      <c r="MKY237" s="8"/>
      <c r="MKZ237" s="8"/>
      <c r="MLA237" s="8"/>
      <c r="MLB237" s="8"/>
      <c r="MLC237" s="8"/>
      <c r="MLD237" s="8"/>
      <c r="MLE237" s="8"/>
      <c r="MLF237" s="8"/>
      <c r="MLG237" s="8"/>
      <c r="MLH237" s="8"/>
      <c r="MLI237" s="8"/>
      <c r="MLJ237" s="8"/>
      <c r="MLK237" s="8"/>
      <c r="MLL237" s="8"/>
      <c r="MLM237" s="8"/>
      <c r="MLN237" s="8"/>
      <c r="MLO237" s="8"/>
      <c r="MLP237" s="8"/>
      <c r="MLQ237" s="8"/>
      <c r="MLR237" s="8"/>
      <c r="MLS237" s="8"/>
      <c r="MLT237" s="8"/>
      <c r="MLU237" s="8"/>
      <c r="MLV237" s="8"/>
      <c r="MLW237" s="8"/>
      <c r="MLX237" s="8"/>
      <c r="MLY237" s="8"/>
      <c r="MLZ237" s="8"/>
      <c r="MMA237" s="8"/>
      <c r="MMB237" s="8"/>
      <c r="MMC237" s="8"/>
      <c r="MMD237" s="8"/>
      <c r="MME237" s="8"/>
      <c r="MMF237" s="8"/>
      <c r="MMG237" s="8"/>
      <c r="MMH237" s="8"/>
      <c r="MMI237" s="8"/>
      <c r="MMJ237" s="8"/>
      <c r="MMK237" s="8"/>
      <c r="MML237" s="8"/>
      <c r="MMM237" s="8"/>
      <c r="MMN237" s="8"/>
      <c r="MMO237" s="8"/>
      <c r="MMP237" s="8"/>
      <c r="MMQ237" s="8"/>
      <c r="MMR237" s="8"/>
      <c r="MMS237" s="8"/>
      <c r="MMT237" s="8"/>
      <c r="MMU237" s="8"/>
      <c r="MMV237" s="8"/>
      <c r="MMW237" s="8"/>
      <c r="MMX237" s="8"/>
      <c r="MMY237" s="8"/>
      <c r="MMZ237" s="8"/>
      <c r="MNA237" s="8"/>
      <c r="MNB237" s="8"/>
      <c r="MNC237" s="8"/>
      <c r="MND237" s="8"/>
      <c r="MNE237" s="8"/>
      <c r="MNF237" s="8"/>
      <c r="MNG237" s="8"/>
      <c r="MNH237" s="8"/>
      <c r="MNI237" s="8"/>
      <c r="MNJ237" s="8"/>
      <c r="MNK237" s="8"/>
      <c r="MNL237" s="8"/>
      <c r="MNM237" s="8"/>
      <c r="MNN237" s="8"/>
      <c r="MNO237" s="8"/>
      <c r="MNP237" s="8"/>
      <c r="MNQ237" s="8"/>
      <c r="MNR237" s="8"/>
      <c r="MNS237" s="8"/>
      <c r="MNT237" s="8"/>
      <c r="MNU237" s="8"/>
      <c r="MNV237" s="8"/>
      <c r="MNW237" s="8"/>
      <c r="MNX237" s="8"/>
      <c r="MNY237" s="8"/>
      <c r="MNZ237" s="8"/>
      <c r="MOA237" s="8"/>
      <c r="MOB237" s="8"/>
      <c r="MOC237" s="8"/>
      <c r="MOD237" s="8"/>
      <c r="MOE237" s="8"/>
      <c r="MOF237" s="8"/>
      <c r="MOG237" s="8"/>
      <c r="MOH237" s="8"/>
      <c r="MOI237" s="8"/>
      <c r="MOJ237" s="8"/>
      <c r="MOK237" s="8"/>
      <c r="MOL237" s="8"/>
      <c r="MOM237" s="8"/>
      <c r="MON237" s="8"/>
      <c r="MOO237" s="8"/>
      <c r="MOP237" s="8"/>
      <c r="MOQ237" s="8"/>
      <c r="MOR237" s="8"/>
      <c r="MOS237" s="8"/>
      <c r="MOT237" s="8"/>
      <c r="MOU237" s="8"/>
      <c r="MOV237" s="8"/>
      <c r="MOW237" s="8"/>
      <c r="MOX237" s="8"/>
      <c r="MOY237" s="8"/>
      <c r="MOZ237" s="8"/>
      <c r="MPA237" s="8"/>
      <c r="MPB237" s="8"/>
      <c r="MPC237" s="8"/>
      <c r="MPD237" s="8"/>
      <c r="MPE237" s="8"/>
      <c r="MPF237" s="8"/>
      <c r="MPG237" s="8"/>
      <c r="MPH237" s="8"/>
      <c r="MPI237" s="8"/>
      <c r="MPJ237" s="8"/>
      <c r="MPK237" s="8"/>
      <c r="MPL237" s="8"/>
      <c r="MPM237" s="8"/>
      <c r="MPN237" s="8"/>
      <c r="MPO237" s="8"/>
      <c r="MPP237" s="8"/>
      <c r="MPQ237" s="8"/>
      <c r="MPR237" s="8"/>
      <c r="MPS237" s="8"/>
      <c r="MPT237" s="8"/>
      <c r="MPU237" s="8"/>
      <c r="MPV237" s="8"/>
      <c r="MPW237" s="8"/>
      <c r="MPX237" s="8"/>
      <c r="MPY237" s="8"/>
      <c r="MPZ237" s="8"/>
      <c r="MQA237" s="8"/>
      <c r="MQB237" s="8"/>
      <c r="MQC237" s="8"/>
      <c r="MQD237" s="8"/>
      <c r="MQE237" s="8"/>
      <c r="MQF237" s="8"/>
      <c r="MQG237" s="8"/>
      <c r="MQH237" s="8"/>
      <c r="MQI237" s="8"/>
      <c r="MQJ237" s="8"/>
      <c r="MQK237" s="8"/>
      <c r="MQL237" s="8"/>
      <c r="MQM237" s="8"/>
      <c r="MQN237" s="8"/>
      <c r="MQO237" s="8"/>
      <c r="MQP237" s="8"/>
      <c r="MQQ237" s="8"/>
      <c r="MQR237" s="8"/>
      <c r="MQS237" s="8"/>
      <c r="MQT237" s="8"/>
      <c r="MQU237" s="8"/>
      <c r="MQV237" s="8"/>
      <c r="MQW237" s="8"/>
      <c r="MQX237" s="8"/>
      <c r="MQY237" s="8"/>
      <c r="MQZ237" s="8"/>
      <c r="MRA237" s="8"/>
      <c r="MRB237" s="8"/>
      <c r="MRC237" s="8"/>
      <c r="MRD237" s="8"/>
      <c r="MRE237" s="8"/>
      <c r="MRF237" s="8"/>
      <c r="MRG237" s="8"/>
      <c r="MRH237" s="8"/>
      <c r="MRI237" s="8"/>
      <c r="MRJ237" s="8"/>
      <c r="MRK237" s="8"/>
      <c r="MRL237" s="8"/>
      <c r="MRM237" s="8"/>
      <c r="MRN237" s="8"/>
      <c r="MRO237" s="8"/>
      <c r="MRP237" s="8"/>
      <c r="MRQ237" s="8"/>
      <c r="MRR237" s="8"/>
      <c r="MRS237" s="8"/>
      <c r="MRT237" s="8"/>
      <c r="MRU237" s="8"/>
      <c r="MRV237" s="8"/>
      <c r="MRW237" s="8"/>
      <c r="MRX237" s="8"/>
      <c r="MRY237" s="8"/>
      <c r="MRZ237" s="8"/>
      <c r="MSA237" s="8"/>
      <c r="MSB237" s="8"/>
      <c r="MSC237" s="8"/>
      <c r="MSD237" s="8"/>
      <c r="MSE237" s="8"/>
      <c r="MSF237" s="8"/>
      <c r="MSG237" s="8"/>
      <c r="MSH237" s="8"/>
      <c r="MSI237" s="8"/>
      <c r="MSJ237" s="8"/>
      <c r="MSK237" s="8"/>
      <c r="MSL237" s="8"/>
      <c r="MSM237" s="8"/>
      <c r="MSN237" s="8"/>
      <c r="MSO237" s="8"/>
      <c r="MSP237" s="8"/>
      <c r="MSQ237" s="8"/>
      <c r="MSR237" s="8"/>
      <c r="MSS237" s="8"/>
      <c r="MST237" s="8"/>
      <c r="MSU237" s="8"/>
      <c r="MSV237" s="8"/>
      <c r="MSW237" s="8"/>
      <c r="MSX237" s="8"/>
      <c r="MSY237" s="8"/>
      <c r="MSZ237" s="8"/>
      <c r="MTA237" s="8"/>
      <c r="MTB237" s="8"/>
      <c r="MTC237" s="8"/>
      <c r="MTD237" s="8"/>
      <c r="MTE237" s="8"/>
      <c r="MTF237" s="8"/>
      <c r="MTG237" s="8"/>
      <c r="MTH237" s="8"/>
      <c r="MTI237" s="8"/>
      <c r="MTJ237" s="8"/>
      <c r="MTK237" s="8"/>
      <c r="MTL237" s="8"/>
      <c r="MTM237" s="8"/>
      <c r="MTN237" s="8"/>
      <c r="MTO237" s="8"/>
      <c r="MTP237" s="8"/>
      <c r="MTQ237" s="8"/>
      <c r="MTR237" s="8"/>
      <c r="MTS237" s="8"/>
      <c r="MTT237" s="8"/>
      <c r="MTU237" s="8"/>
      <c r="MTV237" s="8"/>
      <c r="MTW237" s="8"/>
      <c r="MTX237" s="8"/>
      <c r="MTY237" s="8"/>
      <c r="MTZ237" s="8"/>
      <c r="MUA237" s="8"/>
      <c r="MUB237" s="8"/>
      <c r="MUC237" s="8"/>
      <c r="MUD237" s="8"/>
      <c r="MUE237" s="8"/>
      <c r="MUF237" s="8"/>
      <c r="MUG237" s="8"/>
      <c r="MUH237" s="8"/>
      <c r="MUI237" s="8"/>
      <c r="MUJ237" s="8"/>
      <c r="MUK237" s="8"/>
      <c r="MUL237" s="8"/>
      <c r="MUM237" s="8"/>
      <c r="MUN237" s="8"/>
      <c r="MUO237" s="8"/>
      <c r="MUP237" s="8"/>
      <c r="MUQ237" s="8"/>
      <c r="MUR237" s="8"/>
      <c r="MUS237" s="8"/>
      <c r="MUT237" s="8"/>
      <c r="MUU237" s="8"/>
      <c r="MUV237" s="8"/>
      <c r="MUW237" s="8"/>
      <c r="MUX237" s="8"/>
      <c r="MUY237" s="8"/>
      <c r="MUZ237" s="8"/>
      <c r="MVA237" s="8"/>
      <c r="MVB237" s="8"/>
      <c r="MVC237" s="8"/>
      <c r="MVD237" s="8"/>
      <c r="MVE237" s="8"/>
      <c r="MVF237" s="8"/>
      <c r="MVG237" s="8"/>
      <c r="MVH237" s="8"/>
      <c r="MVI237" s="8"/>
      <c r="MVJ237" s="8"/>
      <c r="MVK237" s="8"/>
      <c r="MVL237" s="8"/>
      <c r="MVM237" s="8"/>
      <c r="MVN237" s="8"/>
      <c r="MVO237" s="8"/>
      <c r="MVP237" s="8"/>
      <c r="MVQ237" s="8"/>
      <c r="MVR237" s="8"/>
      <c r="MVS237" s="8"/>
      <c r="MVT237" s="8"/>
      <c r="MVU237" s="8"/>
      <c r="MVV237" s="8"/>
      <c r="MVW237" s="8"/>
      <c r="MVX237" s="8"/>
      <c r="MVY237" s="8"/>
      <c r="MVZ237" s="8"/>
      <c r="MWA237" s="8"/>
      <c r="MWB237" s="8"/>
      <c r="MWC237" s="8"/>
      <c r="MWD237" s="8"/>
      <c r="MWE237" s="8"/>
      <c r="MWF237" s="8"/>
      <c r="MWG237" s="8"/>
      <c r="MWH237" s="8"/>
      <c r="MWI237" s="8"/>
      <c r="MWJ237" s="8"/>
      <c r="MWK237" s="8"/>
      <c r="MWL237" s="8"/>
      <c r="MWM237" s="8"/>
      <c r="MWN237" s="8"/>
      <c r="MWO237" s="8"/>
      <c r="MWP237" s="8"/>
      <c r="MWQ237" s="8"/>
      <c r="MWR237" s="8"/>
      <c r="MWS237" s="8"/>
      <c r="MWT237" s="8"/>
      <c r="MWU237" s="8"/>
      <c r="MWV237" s="8"/>
      <c r="MWW237" s="8"/>
      <c r="MWX237" s="8"/>
      <c r="MWY237" s="8"/>
      <c r="MWZ237" s="8"/>
      <c r="MXA237" s="8"/>
      <c r="MXB237" s="8"/>
      <c r="MXC237" s="8"/>
      <c r="MXD237" s="8"/>
      <c r="MXE237" s="8"/>
      <c r="MXF237" s="8"/>
      <c r="MXG237" s="8"/>
      <c r="MXH237" s="8"/>
      <c r="MXI237" s="8"/>
      <c r="MXJ237" s="8"/>
      <c r="MXK237" s="8"/>
      <c r="MXL237" s="8"/>
      <c r="MXM237" s="8"/>
      <c r="MXN237" s="8"/>
      <c r="MXO237" s="8"/>
      <c r="MXP237" s="8"/>
      <c r="MXQ237" s="8"/>
      <c r="MXR237" s="8"/>
      <c r="MXS237" s="8"/>
      <c r="MXT237" s="8"/>
      <c r="MXU237" s="8"/>
      <c r="MXV237" s="8"/>
      <c r="MXW237" s="8"/>
      <c r="MXX237" s="8"/>
      <c r="MXY237" s="8"/>
      <c r="MXZ237" s="8"/>
      <c r="MYA237" s="8"/>
      <c r="MYB237" s="8"/>
      <c r="MYC237" s="8"/>
      <c r="MYD237" s="8"/>
      <c r="MYE237" s="8"/>
      <c r="MYF237" s="8"/>
      <c r="MYG237" s="8"/>
      <c r="MYH237" s="8"/>
      <c r="MYI237" s="8"/>
      <c r="MYJ237" s="8"/>
      <c r="MYK237" s="8"/>
      <c r="MYL237" s="8"/>
      <c r="MYM237" s="8"/>
      <c r="MYN237" s="8"/>
      <c r="MYO237" s="8"/>
      <c r="MYP237" s="8"/>
      <c r="MYQ237" s="8"/>
      <c r="MYR237" s="8"/>
      <c r="MYS237" s="8"/>
      <c r="MYT237" s="8"/>
      <c r="MYU237" s="8"/>
      <c r="MYV237" s="8"/>
      <c r="MYW237" s="8"/>
      <c r="MYX237" s="8"/>
      <c r="MYY237" s="8"/>
      <c r="MYZ237" s="8"/>
      <c r="MZA237" s="8"/>
      <c r="MZB237" s="8"/>
      <c r="MZC237" s="8"/>
      <c r="MZD237" s="8"/>
      <c r="MZE237" s="8"/>
      <c r="MZF237" s="8"/>
      <c r="MZG237" s="8"/>
      <c r="MZH237" s="8"/>
      <c r="MZI237" s="8"/>
      <c r="MZJ237" s="8"/>
      <c r="MZK237" s="8"/>
      <c r="MZL237" s="8"/>
      <c r="MZM237" s="8"/>
      <c r="MZN237" s="8"/>
      <c r="MZO237" s="8"/>
      <c r="MZP237" s="8"/>
      <c r="MZQ237" s="8"/>
      <c r="MZR237" s="8"/>
      <c r="MZS237" s="8"/>
      <c r="MZT237" s="8"/>
      <c r="MZU237" s="8"/>
      <c r="MZV237" s="8"/>
      <c r="MZW237" s="8"/>
      <c r="MZX237" s="8"/>
      <c r="MZY237" s="8"/>
      <c r="MZZ237" s="8"/>
      <c r="NAA237" s="8"/>
      <c r="NAB237" s="8"/>
      <c r="NAC237" s="8"/>
      <c r="NAD237" s="8"/>
      <c r="NAE237" s="8"/>
      <c r="NAF237" s="8"/>
      <c r="NAG237" s="8"/>
      <c r="NAH237" s="8"/>
      <c r="NAI237" s="8"/>
      <c r="NAJ237" s="8"/>
      <c r="NAK237" s="8"/>
      <c r="NAL237" s="8"/>
      <c r="NAM237" s="8"/>
      <c r="NAN237" s="8"/>
      <c r="NAO237" s="8"/>
      <c r="NAP237" s="8"/>
      <c r="NAQ237" s="8"/>
      <c r="NAR237" s="8"/>
      <c r="NAS237" s="8"/>
      <c r="NAT237" s="8"/>
      <c r="NAU237" s="8"/>
      <c r="NAV237" s="8"/>
      <c r="NAW237" s="8"/>
      <c r="NAX237" s="8"/>
      <c r="NAY237" s="8"/>
      <c r="NAZ237" s="8"/>
      <c r="NBA237" s="8"/>
      <c r="NBB237" s="8"/>
      <c r="NBC237" s="8"/>
      <c r="NBD237" s="8"/>
      <c r="NBE237" s="8"/>
      <c r="NBF237" s="8"/>
      <c r="NBG237" s="8"/>
      <c r="NBH237" s="8"/>
      <c r="NBI237" s="8"/>
      <c r="NBJ237" s="8"/>
      <c r="NBK237" s="8"/>
      <c r="NBL237" s="8"/>
      <c r="NBM237" s="8"/>
      <c r="NBN237" s="8"/>
      <c r="NBO237" s="8"/>
      <c r="NBP237" s="8"/>
      <c r="NBQ237" s="8"/>
      <c r="NBR237" s="8"/>
      <c r="NBS237" s="8"/>
      <c r="NBT237" s="8"/>
      <c r="NBU237" s="8"/>
      <c r="NBV237" s="8"/>
      <c r="NBW237" s="8"/>
      <c r="NBX237" s="8"/>
      <c r="NBY237" s="8"/>
      <c r="NBZ237" s="8"/>
      <c r="NCA237" s="8"/>
      <c r="NCB237" s="8"/>
      <c r="NCC237" s="8"/>
      <c r="NCD237" s="8"/>
      <c r="NCE237" s="8"/>
      <c r="NCF237" s="8"/>
      <c r="NCG237" s="8"/>
      <c r="NCH237" s="8"/>
      <c r="NCI237" s="8"/>
      <c r="NCJ237" s="8"/>
      <c r="NCK237" s="8"/>
      <c r="NCL237" s="8"/>
      <c r="NCM237" s="8"/>
      <c r="NCN237" s="8"/>
      <c r="NCO237" s="8"/>
      <c r="NCP237" s="8"/>
      <c r="NCQ237" s="8"/>
      <c r="NCR237" s="8"/>
      <c r="NCS237" s="8"/>
      <c r="NCT237" s="8"/>
      <c r="NCU237" s="8"/>
      <c r="NCV237" s="8"/>
      <c r="NCW237" s="8"/>
      <c r="NCX237" s="8"/>
      <c r="NCY237" s="8"/>
      <c r="NCZ237" s="8"/>
      <c r="NDA237" s="8"/>
      <c r="NDB237" s="8"/>
      <c r="NDC237" s="8"/>
      <c r="NDD237" s="8"/>
      <c r="NDE237" s="8"/>
      <c r="NDF237" s="8"/>
      <c r="NDG237" s="8"/>
      <c r="NDH237" s="8"/>
      <c r="NDI237" s="8"/>
      <c r="NDJ237" s="8"/>
      <c r="NDK237" s="8"/>
      <c r="NDL237" s="8"/>
      <c r="NDM237" s="8"/>
      <c r="NDN237" s="8"/>
      <c r="NDO237" s="8"/>
      <c r="NDP237" s="8"/>
      <c r="NDQ237" s="8"/>
      <c r="NDR237" s="8"/>
      <c r="NDS237" s="8"/>
      <c r="NDT237" s="8"/>
      <c r="NDU237" s="8"/>
      <c r="NDV237" s="8"/>
      <c r="NDW237" s="8"/>
      <c r="NDX237" s="8"/>
      <c r="NDY237" s="8"/>
      <c r="NDZ237" s="8"/>
      <c r="NEA237" s="8"/>
      <c r="NEB237" s="8"/>
      <c r="NEC237" s="8"/>
      <c r="NED237" s="8"/>
      <c r="NEE237" s="8"/>
      <c r="NEF237" s="8"/>
      <c r="NEG237" s="8"/>
      <c r="NEH237" s="8"/>
      <c r="NEI237" s="8"/>
      <c r="NEJ237" s="8"/>
      <c r="NEK237" s="8"/>
      <c r="NEL237" s="8"/>
      <c r="NEM237" s="8"/>
      <c r="NEN237" s="8"/>
      <c r="NEO237" s="8"/>
      <c r="NEP237" s="8"/>
      <c r="NEQ237" s="8"/>
      <c r="NER237" s="8"/>
      <c r="NES237" s="8"/>
      <c r="NET237" s="8"/>
      <c r="NEU237" s="8"/>
      <c r="NEV237" s="8"/>
      <c r="NEW237" s="8"/>
      <c r="NEX237" s="8"/>
      <c r="NEY237" s="8"/>
      <c r="NEZ237" s="8"/>
      <c r="NFA237" s="8"/>
      <c r="NFB237" s="8"/>
      <c r="NFC237" s="8"/>
      <c r="NFD237" s="8"/>
      <c r="NFE237" s="8"/>
      <c r="NFF237" s="8"/>
      <c r="NFG237" s="8"/>
      <c r="NFH237" s="8"/>
      <c r="NFI237" s="8"/>
      <c r="NFJ237" s="8"/>
      <c r="NFK237" s="8"/>
      <c r="NFL237" s="8"/>
      <c r="NFM237" s="8"/>
      <c r="NFN237" s="8"/>
      <c r="NFO237" s="8"/>
      <c r="NFP237" s="8"/>
      <c r="NFQ237" s="8"/>
      <c r="NFR237" s="8"/>
      <c r="NFS237" s="8"/>
      <c r="NFT237" s="8"/>
      <c r="NFU237" s="8"/>
      <c r="NFV237" s="8"/>
      <c r="NFW237" s="8"/>
      <c r="NFX237" s="8"/>
      <c r="NFY237" s="8"/>
      <c r="NFZ237" s="8"/>
      <c r="NGA237" s="8"/>
      <c r="NGB237" s="8"/>
      <c r="NGC237" s="8"/>
      <c r="NGD237" s="8"/>
      <c r="NGE237" s="8"/>
      <c r="NGF237" s="8"/>
      <c r="NGG237" s="8"/>
      <c r="NGH237" s="8"/>
      <c r="NGI237" s="8"/>
      <c r="NGJ237" s="8"/>
      <c r="NGK237" s="8"/>
      <c r="NGL237" s="8"/>
      <c r="NGM237" s="8"/>
      <c r="NGN237" s="8"/>
      <c r="NGO237" s="8"/>
      <c r="NGP237" s="8"/>
      <c r="NGQ237" s="8"/>
      <c r="NGR237" s="8"/>
      <c r="NGS237" s="8"/>
      <c r="NGT237" s="8"/>
      <c r="NGU237" s="8"/>
      <c r="NGV237" s="8"/>
      <c r="NGW237" s="8"/>
      <c r="NGX237" s="8"/>
      <c r="NGY237" s="8"/>
      <c r="NGZ237" s="8"/>
      <c r="NHA237" s="8"/>
      <c r="NHB237" s="8"/>
      <c r="NHC237" s="8"/>
      <c r="NHD237" s="8"/>
      <c r="NHE237" s="8"/>
      <c r="NHF237" s="8"/>
      <c r="NHG237" s="8"/>
      <c r="NHH237" s="8"/>
      <c r="NHI237" s="8"/>
      <c r="NHJ237" s="8"/>
      <c r="NHK237" s="8"/>
      <c r="NHL237" s="8"/>
      <c r="NHM237" s="8"/>
      <c r="NHN237" s="8"/>
      <c r="NHO237" s="8"/>
      <c r="NHP237" s="8"/>
      <c r="NHQ237" s="8"/>
      <c r="NHR237" s="8"/>
      <c r="NHS237" s="8"/>
      <c r="NHT237" s="8"/>
      <c r="NHU237" s="8"/>
      <c r="NHV237" s="8"/>
      <c r="NHW237" s="8"/>
      <c r="NHX237" s="8"/>
      <c r="NHY237" s="8"/>
      <c r="NHZ237" s="8"/>
      <c r="NIA237" s="8"/>
      <c r="NIB237" s="8"/>
      <c r="NIC237" s="8"/>
      <c r="NID237" s="8"/>
      <c r="NIE237" s="8"/>
      <c r="NIF237" s="8"/>
      <c r="NIG237" s="8"/>
      <c r="NIH237" s="8"/>
      <c r="NII237" s="8"/>
      <c r="NIJ237" s="8"/>
      <c r="NIK237" s="8"/>
      <c r="NIL237" s="8"/>
      <c r="NIM237" s="8"/>
      <c r="NIN237" s="8"/>
      <c r="NIO237" s="8"/>
      <c r="NIP237" s="8"/>
      <c r="NIQ237" s="8"/>
      <c r="NIR237" s="8"/>
      <c r="NIS237" s="8"/>
      <c r="NIT237" s="8"/>
      <c r="NIU237" s="8"/>
      <c r="NIV237" s="8"/>
      <c r="NIW237" s="8"/>
      <c r="NIX237" s="8"/>
      <c r="NIY237" s="8"/>
      <c r="NIZ237" s="8"/>
      <c r="NJA237" s="8"/>
      <c r="NJB237" s="8"/>
      <c r="NJC237" s="8"/>
      <c r="NJD237" s="8"/>
      <c r="NJE237" s="8"/>
      <c r="NJF237" s="8"/>
      <c r="NJG237" s="8"/>
      <c r="NJH237" s="8"/>
      <c r="NJI237" s="8"/>
      <c r="NJJ237" s="8"/>
      <c r="NJK237" s="8"/>
      <c r="NJL237" s="8"/>
      <c r="NJM237" s="8"/>
      <c r="NJN237" s="8"/>
      <c r="NJO237" s="8"/>
      <c r="NJP237" s="8"/>
      <c r="NJQ237" s="8"/>
      <c r="NJR237" s="8"/>
      <c r="NJS237" s="8"/>
      <c r="NJT237" s="8"/>
      <c r="NJU237" s="8"/>
      <c r="NJV237" s="8"/>
      <c r="NJW237" s="8"/>
      <c r="NJX237" s="8"/>
      <c r="NJY237" s="8"/>
      <c r="NJZ237" s="8"/>
      <c r="NKA237" s="8"/>
      <c r="NKB237" s="8"/>
      <c r="NKC237" s="8"/>
      <c r="NKD237" s="8"/>
      <c r="NKE237" s="8"/>
      <c r="NKF237" s="8"/>
      <c r="NKG237" s="8"/>
      <c r="NKH237" s="8"/>
      <c r="NKI237" s="8"/>
      <c r="NKJ237" s="8"/>
      <c r="NKK237" s="8"/>
      <c r="NKL237" s="8"/>
      <c r="NKM237" s="8"/>
      <c r="NKN237" s="8"/>
      <c r="NKO237" s="8"/>
      <c r="NKP237" s="8"/>
      <c r="NKQ237" s="8"/>
      <c r="NKR237" s="8"/>
      <c r="NKS237" s="8"/>
      <c r="NKT237" s="8"/>
      <c r="NKU237" s="8"/>
      <c r="NKV237" s="8"/>
      <c r="NKW237" s="8"/>
      <c r="NKX237" s="8"/>
      <c r="NKY237" s="8"/>
      <c r="NKZ237" s="8"/>
      <c r="NLA237" s="8"/>
      <c r="NLB237" s="8"/>
      <c r="NLC237" s="8"/>
      <c r="NLD237" s="8"/>
      <c r="NLE237" s="8"/>
      <c r="NLF237" s="8"/>
      <c r="NLG237" s="8"/>
      <c r="NLH237" s="8"/>
      <c r="NLI237" s="8"/>
      <c r="NLJ237" s="8"/>
      <c r="NLK237" s="8"/>
      <c r="NLL237" s="8"/>
      <c r="NLM237" s="8"/>
      <c r="NLN237" s="8"/>
      <c r="NLO237" s="8"/>
      <c r="NLP237" s="8"/>
      <c r="NLQ237" s="8"/>
      <c r="NLR237" s="8"/>
      <c r="NLS237" s="8"/>
      <c r="NLT237" s="8"/>
      <c r="NLU237" s="8"/>
      <c r="NLV237" s="8"/>
      <c r="NLW237" s="8"/>
      <c r="NLX237" s="8"/>
      <c r="NLY237" s="8"/>
      <c r="NLZ237" s="8"/>
      <c r="NMA237" s="8"/>
      <c r="NMB237" s="8"/>
      <c r="NMC237" s="8"/>
      <c r="NMD237" s="8"/>
      <c r="NME237" s="8"/>
      <c r="NMF237" s="8"/>
      <c r="NMG237" s="8"/>
      <c r="NMH237" s="8"/>
      <c r="NMI237" s="8"/>
      <c r="NMJ237" s="8"/>
      <c r="NMK237" s="8"/>
      <c r="NML237" s="8"/>
      <c r="NMM237" s="8"/>
      <c r="NMN237" s="8"/>
      <c r="NMO237" s="8"/>
      <c r="NMP237" s="8"/>
      <c r="NMQ237" s="8"/>
      <c r="NMR237" s="8"/>
      <c r="NMS237" s="8"/>
      <c r="NMT237" s="8"/>
      <c r="NMU237" s="8"/>
      <c r="NMV237" s="8"/>
      <c r="NMW237" s="8"/>
      <c r="NMX237" s="8"/>
      <c r="NMY237" s="8"/>
      <c r="NMZ237" s="8"/>
      <c r="NNA237" s="8"/>
      <c r="NNB237" s="8"/>
      <c r="NNC237" s="8"/>
      <c r="NND237" s="8"/>
      <c r="NNE237" s="8"/>
      <c r="NNF237" s="8"/>
      <c r="NNG237" s="8"/>
      <c r="NNH237" s="8"/>
      <c r="NNI237" s="8"/>
      <c r="NNJ237" s="8"/>
      <c r="NNK237" s="8"/>
      <c r="NNL237" s="8"/>
      <c r="NNM237" s="8"/>
      <c r="NNN237" s="8"/>
      <c r="NNO237" s="8"/>
      <c r="NNP237" s="8"/>
      <c r="NNQ237" s="8"/>
      <c r="NNR237" s="8"/>
      <c r="NNS237" s="8"/>
      <c r="NNT237" s="8"/>
      <c r="NNU237" s="8"/>
      <c r="NNV237" s="8"/>
      <c r="NNW237" s="8"/>
      <c r="NNX237" s="8"/>
      <c r="NNY237" s="8"/>
      <c r="NNZ237" s="8"/>
      <c r="NOA237" s="8"/>
      <c r="NOB237" s="8"/>
      <c r="NOC237" s="8"/>
      <c r="NOD237" s="8"/>
      <c r="NOE237" s="8"/>
      <c r="NOF237" s="8"/>
      <c r="NOG237" s="8"/>
      <c r="NOH237" s="8"/>
      <c r="NOI237" s="8"/>
      <c r="NOJ237" s="8"/>
      <c r="NOK237" s="8"/>
      <c r="NOL237" s="8"/>
      <c r="NOM237" s="8"/>
      <c r="NON237" s="8"/>
      <c r="NOO237" s="8"/>
      <c r="NOP237" s="8"/>
      <c r="NOQ237" s="8"/>
      <c r="NOR237" s="8"/>
      <c r="NOS237" s="8"/>
      <c r="NOT237" s="8"/>
      <c r="NOU237" s="8"/>
      <c r="NOV237" s="8"/>
      <c r="NOW237" s="8"/>
      <c r="NOX237" s="8"/>
      <c r="NOY237" s="8"/>
      <c r="NOZ237" s="8"/>
      <c r="NPA237" s="8"/>
      <c r="NPB237" s="8"/>
      <c r="NPC237" s="8"/>
      <c r="NPD237" s="8"/>
      <c r="NPE237" s="8"/>
      <c r="NPF237" s="8"/>
      <c r="NPG237" s="8"/>
      <c r="NPH237" s="8"/>
      <c r="NPI237" s="8"/>
      <c r="NPJ237" s="8"/>
      <c r="NPK237" s="8"/>
      <c r="NPL237" s="8"/>
      <c r="NPM237" s="8"/>
      <c r="NPN237" s="8"/>
      <c r="NPO237" s="8"/>
      <c r="NPP237" s="8"/>
      <c r="NPQ237" s="8"/>
      <c r="NPR237" s="8"/>
      <c r="NPS237" s="8"/>
      <c r="NPT237" s="8"/>
      <c r="NPU237" s="8"/>
      <c r="NPV237" s="8"/>
      <c r="NPW237" s="8"/>
      <c r="NPX237" s="8"/>
      <c r="NPY237" s="8"/>
      <c r="NPZ237" s="8"/>
      <c r="NQA237" s="8"/>
      <c r="NQB237" s="8"/>
      <c r="NQC237" s="8"/>
      <c r="NQD237" s="8"/>
      <c r="NQE237" s="8"/>
      <c r="NQF237" s="8"/>
      <c r="NQG237" s="8"/>
      <c r="NQH237" s="8"/>
      <c r="NQI237" s="8"/>
      <c r="NQJ237" s="8"/>
      <c r="NQK237" s="8"/>
      <c r="NQL237" s="8"/>
      <c r="NQM237" s="8"/>
      <c r="NQN237" s="8"/>
      <c r="NQO237" s="8"/>
      <c r="NQP237" s="8"/>
      <c r="NQQ237" s="8"/>
      <c r="NQR237" s="8"/>
      <c r="NQS237" s="8"/>
      <c r="NQT237" s="8"/>
      <c r="NQU237" s="8"/>
      <c r="NQV237" s="8"/>
      <c r="NQW237" s="8"/>
      <c r="NQX237" s="8"/>
      <c r="NQY237" s="8"/>
      <c r="NQZ237" s="8"/>
      <c r="NRA237" s="8"/>
      <c r="NRB237" s="8"/>
      <c r="NRC237" s="8"/>
      <c r="NRD237" s="8"/>
      <c r="NRE237" s="8"/>
      <c r="NRF237" s="8"/>
      <c r="NRG237" s="8"/>
      <c r="NRH237" s="8"/>
      <c r="NRI237" s="8"/>
      <c r="NRJ237" s="8"/>
      <c r="NRK237" s="8"/>
      <c r="NRL237" s="8"/>
      <c r="NRM237" s="8"/>
      <c r="NRN237" s="8"/>
      <c r="NRO237" s="8"/>
      <c r="NRP237" s="8"/>
      <c r="NRQ237" s="8"/>
      <c r="NRR237" s="8"/>
      <c r="NRS237" s="8"/>
      <c r="NRT237" s="8"/>
      <c r="NRU237" s="8"/>
      <c r="NRV237" s="8"/>
      <c r="NRW237" s="8"/>
      <c r="NRX237" s="8"/>
      <c r="NRY237" s="8"/>
      <c r="NRZ237" s="8"/>
      <c r="NSA237" s="8"/>
      <c r="NSB237" s="8"/>
      <c r="NSC237" s="8"/>
      <c r="NSD237" s="8"/>
      <c r="NSE237" s="8"/>
      <c r="NSF237" s="8"/>
      <c r="NSG237" s="8"/>
      <c r="NSH237" s="8"/>
      <c r="NSI237" s="8"/>
      <c r="NSJ237" s="8"/>
      <c r="NSK237" s="8"/>
      <c r="NSL237" s="8"/>
      <c r="NSM237" s="8"/>
      <c r="NSN237" s="8"/>
      <c r="NSO237" s="8"/>
      <c r="NSP237" s="8"/>
      <c r="NSQ237" s="8"/>
      <c r="NSR237" s="8"/>
      <c r="NSS237" s="8"/>
      <c r="NST237" s="8"/>
      <c r="NSU237" s="8"/>
      <c r="NSV237" s="8"/>
      <c r="NSW237" s="8"/>
      <c r="NSX237" s="8"/>
      <c r="NSY237" s="8"/>
      <c r="NSZ237" s="8"/>
      <c r="NTA237" s="8"/>
      <c r="NTB237" s="8"/>
      <c r="NTC237" s="8"/>
      <c r="NTD237" s="8"/>
      <c r="NTE237" s="8"/>
      <c r="NTF237" s="8"/>
      <c r="NTG237" s="8"/>
      <c r="NTH237" s="8"/>
      <c r="NTI237" s="8"/>
      <c r="NTJ237" s="8"/>
      <c r="NTK237" s="8"/>
      <c r="NTL237" s="8"/>
      <c r="NTM237" s="8"/>
      <c r="NTN237" s="8"/>
      <c r="NTO237" s="8"/>
      <c r="NTP237" s="8"/>
      <c r="NTQ237" s="8"/>
      <c r="NTR237" s="8"/>
      <c r="NTS237" s="8"/>
      <c r="NTT237" s="8"/>
      <c r="NTU237" s="8"/>
      <c r="NTV237" s="8"/>
      <c r="NTW237" s="8"/>
      <c r="NTX237" s="8"/>
      <c r="NTY237" s="8"/>
      <c r="NTZ237" s="8"/>
      <c r="NUA237" s="8"/>
      <c r="NUB237" s="8"/>
      <c r="NUC237" s="8"/>
      <c r="NUD237" s="8"/>
      <c r="NUE237" s="8"/>
      <c r="NUF237" s="8"/>
      <c r="NUG237" s="8"/>
      <c r="NUH237" s="8"/>
      <c r="NUI237" s="8"/>
      <c r="NUJ237" s="8"/>
      <c r="NUK237" s="8"/>
      <c r="NUL237" s="8"/>
      <c r="NUM237" s="8"/>
      <c r="NUN237" s="8"/>
      <c r="NUO237" s="8"/>
      <c r="NUP237" s="8"/>
      <c r="NUQ237" s="8"/>
      <c r="NUR237" s="8"/>
      <c r="NUS237" s="8"/>
      <c r="NUT237" s="8"/>
      <c r="NUU237" s="8"/>
      <c r="NUV237" s="8"/>
      <c r="NUW237" s="8"/>
      <c r="NUX237" s="8"/>
      <c r="NUY237" s="8"/>
      <c r="NUZ237" s="8"/>
      <c r="NVA237" s="8"/>
      <c r="NVB237" s="8"/>
      <c r="NVC237" s="8"/>
      <c r="NVD237" s="8"/>
      <c r="NVE237" s="8"/>
      <c r="NVF237" s="8"/>
      <c r="NVG237" s="8"/>
      <c r="NVH237" s="8"/>
      <c r="NVI237" s="8"/>
      <c r="NVJ237" s="8"/>
      <c r="NVK237" s="8"/>
      <c r="NVL237" s="8"/>
      <c r="NVM237" s="8"/>
      <c r="NVN237" s="8"/>
      <c r="NVO237" s="8"/>
      <c r="NVP237" s="8"/>
      <c r="NVQ237" s="8"/>
      <c r="NVR237" s="8"/>
      <c r="NVS237" s="8"/>
      <c r="NVT237" s="8"/>
      <c r="NVU237" s="8"/>
      <c r="NVV237" s="8"/>
      <c r="NVW237" s="8"/>
      <c r="NVX237" s="8"/>
      <c r="NVY237" s="8"/>
      <c r="NVZ237" s="8"/>
      <c r="NWA237" s="8"/>
      <c r="NWB237" s="8"/>
      <c r="NWC237" s="8"/>
      <c r="NWD237" s="8"/>
      <c r="NWE237" s="8"/>
      <c r="NWF237" s="8"/>
      <c r="NWG237" s="8"/>
      <c r="NWH237" s="8"/>
      <c r="NWI237" s="8"/>
      <c r="NWJ237" s="8"/>
      <c r="NWK237" s="8"/>
      <c r="NWL237" s="8"/>
      <c r="NWM237" s="8"/>
      <c r="NWN237" s="8"/>
      <c r="NWO237" s="8"/>
      <c r="NWP237" s="8"/>
      <c r="NWQ237" s="8"/>
      <c r="NWR237" s="8"/>
      <c r="NWS237" s="8"/>
      <c r="NWT237" s="8"/>
      <c r="NWU237" s="8"/>
      <c r="NWV237" s="8"/>
      <c r="NWW237" s="8"/>
      <c r="NWX237" s="8"/>
      <c r="NWY237" s="8"/>
      <c r="NWZ237" s="8"/>
      <c r="NXA237" s="8"/>
      <c r="NXB237" s="8"/>
      <c r="NXC237" s="8"/>
      <c r="NXD237" s="8"/>
      <c r="NXE237" s="8"/>
      <c r="NXF237" s="8"/>
      <c r="NXG237" s="8"/>
      <c r="NXH237" s="8"/>
      <c r="NXI237" s="8"/>
      <c r="NXJ237" s="8"/>
      <c r="NXK237" s="8"/>
      <c r="NXL237" s="8"/>
      <c r="NXM237" s="8"/>
      <c r="NXN237" s="8"/>
      <c r="NXO237" s="8"/>
      <c r="NXP237" s="8"/>
      <c r="NXQ237" s="8"/>
      <c r="NXR237" s="8"/>
      <c r="NXS237" s="8"/>
      <c r="NXT237" s="8"/>
      <c r="NXU237" s="8"/>
      <c r="NXV237" s="8"/>
      <c r="NXW237" s="8"/>
      <c r="NXX237" s="8"/>
      <c r="NXY237" s="8"/>
      <c r="NXZ237" s="8"/>
      <c r="NYA237" s="8"/>
      <c r="NYB237" s="8"/>
      <c r="NYC237" s="8"/>
      <c r="NYD237" s="8"/>
      <c r="NYE237" s="8"/>
      <c r="NYF237" s="8"/>
      <c r="NYG237" s="8"/>
      <c r="NYH237" s="8"/>
      <c r="NYI237" s="8"/>
      <c r="NYJ237" s="8"/>
      <c r="NYK237" s="8"/>
      <c r="NYL237" s="8"/>
      <c r="NYM237" s="8"/>
      <c r="NYN237" s="8"/>
      <c r="NYO237" s="8"/>
      <c r="NYP237" s="8"/>
      <c r="NYQ237" s="8"/>
      <c r="NYR237" s="8"/>
      <c r="NYS237" s="8"/>
      <c r="NYT237" s="8"/>
      <c r="NYU237" s="8"/>
      <c r="NYV237" s="8"/>
      <c r="NYW237" s="8"/>
      <c r="NYX237" s="8"/>
      <c r="NYY237" s="8"/>
      <c r="NYZ237" s="8"/>
      <c r="NZA237" s="8"/>
      <c r="NZB237" s="8"/>
      <c r="NZC237" s="8"/>
      <c r="NZD237" s="8"/>
      <c r="NZE237" s="8"/>
      <c r="NZF237" s="8"/>
      <c r="NZG237" s="8"/>
      <c r="NZH237" s="8"/>
      <c r="NZI237" s="8"/>
      <c r="NZJ237" s="8"/>
      <c r="NZK237" s="8"/>
      <c r="NZL237" s="8"/>
      <c r="NZM237" s="8"/>
      <c r="NZN237" s="8"/>
      <c r="NZO237" s="8"/>
      <c r="NZP237" s="8"/>
      <c r="NZQ237" s="8"/>
      <c r="NZR237" s="8"/>
      <c r="NZS237" s="8"/>
      <c r="NZT237" s="8"/>
      <c r="NZU237" s="8"/>
      <c r="NZV237" s="8"/>
      <c r="NZW237" s="8"/>
      <c r="NZX237" s="8"/>
      <c r="NZY237" s="8"/>
      <c r="NZZ237" s="8"/>
      <c r="OAA237" s="8"/>
      <c r="OAB237" s="8"/>
      <c r="OAC237" s="8"/>
      <c r="OAD237" s="8"/>
      <c r="OAE237" s="8"/>
      <c r="OAF237" s="8"/>
      <c r="OAG237" s="8"/>
      <c r="OAH237" s="8"/>
      <c r="OAI237" s="8"/>
      <c r="OAJ237" s="8"/>
      <c r="OAK237" s="8"/>
      <c r="OAL237" s="8"/>
      <c r="OAM237" s="8"/>
      <c r="OAN237" s="8"/>
      <c r="OAO237" s="8"/>
      <c r="OAP237" s="8"/>
      <c r="OAQ237" s="8"/>
      <c r="OAR237" s="8"/>
      <c r="OAS237" s="8"/>
      <c r="OAT237" s="8"/>
      <c r="OAU237" s="8"/>
      <c r="OAV237" s="8"/>
      <c r="OAW237" s="8"/>
      <c r="OAX237" s="8"/>
      <c r="OAY237" s="8"/>
      <c r="OAZ237" s="8"/>
      <c r="OBA237" s="8"/>
      <c r="OBB237" s="8"/>
      <c r="OBC237" s="8"/>
      <c r="OBD237" s="8"/>
      <c r="OBE237" s="8"/>
      <c r="OBF237" s="8"/>
      <c r="OBG237" s="8"/>
      <c r="OBH237" s="8"/>
      <c r="OBI237" s="8"/>
      <c r="OBJ237" s="8"/>
      <c r="OBK237" s="8"/>
      <c r="OBL237" s="8"/>
      <c r="OBM237" s="8"/>
      <c r="OBN237" s="8"/>
      <c r="OBO237" s="8"/>
      <c r="OBP237" s="8"/>
      <c r="OBQ237" s="8"/>
      <c r="OBR237" s="8"/>
      <c r="OBS237" s="8"/>
      <c r="OBT237" s="8"/>
      <c r="OBU237" s="8"/>
      <c r="OBV237" s="8"/>
      <c r="OBW237" s="8"/>
      <c r="OBX237" s="8"/>
      <c r="OBY237" s="8"/>
      <c r="OBZ237" s="8"/>
      <c r="OCA237" s="8"/>
      <c r="OCB237" s="8"/>
      <c r="OCC237" s="8"/>
      <c r="OCD237" s="8"/>
      <c r="OCE237" s="8"/>
      <c r="OCF237" s="8"/>
      <c r="OCG237" s="8"/>
      <c r="OCH237" s="8"/>
      <c r="OCI237" s="8"/>
      <c r="OCJ237" s="8"/>
      <c r="OCK237" s="8"/>
      <c r="OCL237" s="8"/>
      <c r="OCM237" s="8"/>
      <c r="OCN237" s="8"/>
      <c r="OCO237" s="8"/>
      <c r="OCP237" s="8"/>
      <c r="OCQ237" s="8"/>
      <c r="OCR237" s="8"/>
      <c r="OCS237" s="8"/>
      <c r="OCT237" s="8"/>
      <c r="OCU237" s="8"/>
      <c r="OCV237" s="8"/>
      <c r="OCW237" s="8"/>
      <c r="OCX237" s="8"/>
      <c r="OCY237" s="8"/>
      <c r="OCZ237" s="8"/>
      <c r="ODA237" s="8"/>
      <c r="ODB237" s="8"/>
      <c r="ODC237" s="8"/>
      <c r="ODD237" s="8"/>
      <c r="ODE237" s="8"/>
      <c r="ODF237" s="8"/>
      <c r="ODG237" s="8"/>
      <c r="ODH237" s="8"/>
      <c r="ODI237" s="8"/>
      <c r="ODJ237" s="8"/>
      <c r="ODK237" s="8"/>
      <c r="ODL237" s="8"/>
      <c r="ODM237" s="8"/>
      <c r="ODN237" s="8"/>
      <c r="ODO237" s="8"/>
      <c r="ODP237" s="8"/>
      <c r="ODQ237" s="8"/>
      <c r="ODR237" s="8"/>
      <c r="ODS237" s="8"/>
      <c r="ODT237" s="8"/>
      <c r="ODU237" s="8"/>
      <c r="ODV237" s="8"/>
      <c r="ODW237" s="8"/>
      <c r="ODX237" s="8"/>
      <c r="ODY237" s="8"/>
      <c r="ODZ237" s="8"/>
      <c r="OEA237" s="8"/>
      <c r="OEB237" s="8"/>
      <c r="OEC237" s="8"/>
      <c r="OED237" s="8"/>
      <c r="OEE237" s="8"/>
      <c r="OEF237" s="8"/>
      <c r="OEG237" s="8"/>
      <c r="OEH237" s="8"/>
      <c r="OEI237" s="8"/>
      <c r="OEJ237" s="8"/>
      <c r="OEK237" s="8"/>
      <c r="OEL237" s="8"/>
      <c r="OEM237" s="8"/>
      <c r="OEN237" s="8"/>
      <c r="OEO237" s="8"/>
      <c r="OEP237" s="8"/>
      <c r="OEQ237" s="8"/>
      <c r="OER237" s="8"/>
      <c r="OES237" s="8"/>
      <c r="OET237" s="8"/>
      <c r="OEU237" s="8"/>
      <c r="OEV237" s="8"/>
      <c r="OEW237" s="8"/>
      <c r="OEX237" s="8"/>
      <c r="OEY237" s="8"/>
      <c r="OEZ237" s="8"/>
      <c r="OFA237" s="8"/>
      <c r="OFB237" s="8"/>
      <c r="OFC237" s="8"/>
      <c r="OFD237" s="8"/>
      <c r="OFE237" s="8"/>
      <c r="OFF237" s="8"/>
      <c r="OFG237" s="8"/>
      <c r="OFH237" s="8"/>
      <c r="OFI237" s="8"/>
      <c r="OFJ237" s="8"/>
      <c r="OFK237" s="8"/>
      <c r="OFL237" s="8"/>
      <c r="OFM237" s="8"/>
      <c r="OFN237" s="8"/>
      <c r="OFO237" s="8"/>
      <c r="OFP237" s="8"/>
      <c r="OFQ237" s="8"/>
      <c r="OFR237" s="8"/>
      <c r="OFS237" s="8"/>
      <c r="OFT237" s="8"/>
      <c r="OFU237" s="8"/>
      <c r="OFV237" s="8"/>
      <c r="OFW237" s="8"/>
      <c r="OFX237" s="8"/>
      <c r="OFY237" s="8"/>
      <c r="OFZ237" s="8"/>
      <c r="OGA237" s="8"/>
      <c r="OGB237" s="8"/>
      <c r="OGC237" s="8"/>
      <c r="OGD237" s="8"/>
      <c r="OGE237" s="8"/>
      <c r="OGF237" s="8"/>
      <c r="OGG237" s="8"/>
      <c r="OGH237" s="8"/>
      <c r="OGI237" s="8"/>
      <c r="OGJ237" s="8"/>
      <c r="OGK237" s="8"/>
      <c r="OGL237" s="8"/>
      <c r="OGM237" s="8"/>
      <c r="OGN237" s="8"/>
      <c r="OGO237" s="8"/>
      <c r="OGP237" s="8"/>
      <c r="OGQ237" s="8"/>
      <c r="OGR237" s="8"/>
      <c r="OGS237" s="8"/>
      <c r="OGT237" s="8"/>
      <c r="OGU237" s="8"/>
      <c r="OGV237" s="8"/>
      <c r="OGW237" s="8"/>
      <c r="OGX237" s="8"/>
      <c r="OGY237" s="8"/>
      <c r="OGZ237" s="8"/>
      <c r="OHA237" s="8"/>
      <c r="OHB237" s="8"/>
      <c r="OHC237" s="8"/>
      <c r="OHD237" s="8"/>
      <c r="OHE237" s="8"/>
      <c r="OHF237" s="8"/>
      <c r="OHG237" s="8"/>
      <c r="OHH237" s="8"/>
      <c r="OHI237" s="8"/>
      <c r="OHJ237" s="8"/>
      <c r="OHK237" s="8"/>
      <c r="OHL237" s="8"/>
      <c r="OHM237" s="8"/>
      <c r="OHN237" s="8"/>
      <c r="OHO237" s="8"/>
      <c r="OHP237" s="8"/>
      <c r="OHQ237" s="8"/>
      <c r="OHR237" s="8"/>
      <c r="OHS237" s="8"/>
      <c r="OHT237" s="8"/>
      <c r="OHU237" s="8"/>
      <c r="OHV237" s="8"/>
      <c r="OHW237" s="8"/>
      <c r="OHX237" s="8"/>
      <c r="OHY237" s="8"/>
      <c r="OHZ237" s="8"/>
      <c r="OIA237" s="8"/>
      <c r="OIB237" s="8"/>
      <c r="OIC237" s="8"/>
      <c r="OID237" s="8"/>
      <c r="OIE237" s="8"/>
      <c r="OIF237" s="8"/>
      <c r="OIG237" s="8"/>
      <c r="OIH237" s="8"/>
      <c r="OII237" s="8"/>
      <c r="OIJ237" s="8"/>
      <c r="OIK237" s="8"/>
      <c r="OIL237" s="8"/>
      <c r="OIM237" s="8"/>
      <c r="OIN237" s="8"/>
      <c r="OIO237" s="8"/>
      <c r="OIP237" s="8"/>
      <c r="OIQ237" s="8"/>
      <c r="OIR237" s="8"/>
      <c r="OIS237" s="8"/>
      <c r="OIT237" s="8"/>
      <c r="OIU237" s="8"/>
      <c r="OIV237" s="8"/>
      <c r="OIW237" s="8"/>
      <c r="OIX237" s="8"/>
      <c r="OIY237" s="8"/>
      <c r="OIZ237" s="8"/>
      <c r="OJA237" s="8"/>
      <c r="OJB237" s="8"/>
      <c r="OJC237" s="8"/>
      <c r="OJD237" s="8"/>
      <c r="OJE237" s="8"/>
      <c r="OJF237" s="8"/>
      <c r="OJG237" s="8"/>
      <c r="OJH237" s="8"/>
      <c r="OJI237" s="8"/>
      <c r="OJJ237" s="8"/>
      <c r="OJK237" s="8"/>
      <c r="OJL237" s="8"/>
      <c r="OJM237" s="8"/>
      <c r="OJN237" s="8"/>
      <c r="OJO237" s="8"/>
      <c r="OJP237" s="8"/>
      <c r="OJQ237" s="8"/>
      <c r="OJR237" s="8"/>
      <c r="OJS237" s="8"/>
      <c r="OJT237" s="8"/>
      <c r="OJU237" s="8"/>
      <c r="OJV237" s="8"/>
      <c r="OJW237" s="8"/>
      <c r="OJX237" s="8"/>
      <c r="OJY237" s="8"/>
      <c r="OJZ237" s="8"/>
      <c r="OKA237" s="8"/>
      <c r="OKB237" s="8"/>
      <c r="OKC237" s="8"/>
      <c r="OKD237" s="8"/>
      <c r="OKE237" s="8"/>
      <c r="OKF237" s="8"/>
      <c r="OKG237" s="8"/>
      <c r="OKH237" s="8"/>
      <c r="OKI237" s="8"/>
      <c r="OKJ237" s="8"/>
      <c r="OKK237" s="8"/>
      <c r="OKL237" s="8"/>
      <c r="OKM237" s="8"/>
      <c r="OKN237" s="8"/>
      <c r="OKO237" s="8"/>
      <c r="OKP237" s="8"/>
      <c r="OKQ237" s="8"/>
      <c r="OKR237" s="8"/>
      <c r="OKS237" s="8"/>
      <c r="OKT237" s="8"/>
      <c r="OKU237" s="8"/>
      <c r="OKV237" s="8"/>
      <c r="OKW237" s="8"/>
      <c r="OKX237" s="8"/>
      <c r="OKY237" s="8"/>
      <c r="OKZ237" s="8"/>
      <c r="OLA237" s="8"/>
      <c r="OLB237" s="8"/>
      <c r="OLC237" s="8"/>
      <c r="OLD237" s="8"/>
      <c r="OLE237" s="8"/>
      <c r="OLF237" s="8"/>
      <c r="OLG237" s="8"/>
      <c r="OLH237" s="8"/>
      <c r="OLI237" s="8"/>
      <c r="OLJ237" s="8"/>
      <c r="OLK237" s="8"/>
      <c r="OLL237" s="8"/>
      <c r="OLM237" s="8"/>
      <c r="OLN237" s="8"/>
      <c r="OLO237" s="8"/>
      <c r="OLP237" s="8"/>
      <c r="OLQ237" s="8"/>
      <c r="OLR237" s="8"/>
      <c r="OLS237" s="8"/>
      <c r="OLT237" s="8"/>
      <c r="OLU237" s="8"/>
      <c r="OLV237" s="8"/>
      <c r="OLW237" s="8"/>
      <c r="OLX237" s="8"/>
      <c r="OLY237" s="8"/>
      <c r="OLZ237" s="8"/>
      <c r="OMA237" s="8"/>
      <c r="OMB237" s="8"/>
      <c r="OMC237" s="8"/>
      <c r="OMD237" s="8"/>
      <c r="OME237" s="8"/>
      <c r="OMF237" s="8"/>
      <c r="OMG237" s="8"/>
      <c r="OMH237" s="8"/>
      <c r="OMI237" s="8"/>
      <c r="OMJ237" s="8"/>
      <c r="OMK237" s="8"/>
      <c r="OML237" s="8"/>
      <c r="OMM237" s="8"/>
      <c r="OMN237" s="8"/>
      <c r="OMO237" s="8"/>
      <c r="OMP237" s="8"/>
      <c r="OMQ237" s="8"/>
      <c r="OMR237" s="8"/>
      <c r="OMS237" s="8"/>
      <c r="OMT237" s="8"/>
      <c r="OMU237" s="8"/>
      <c r="OMV237" s="8"/>
      <c r="OMW237" s="8"/>
      <c r="OMX237" s="8"/>
      <c r="OMY237" s="8"/>
      <c r="OMZ237" s="8"/>
      <c r="ONA237" s="8"/>
      <c r="ONB237" s="8"/>
      <c r="ONC237" s="8"/>
      <c r="OND237" s="8"/>
      <c r="ONE237" s="8"/>
      <c r="ONF237" s="8"/>
      <c r="ONG237" s="8"/>
      <c r="ONH237" s="8"/>
      <c r="ONI237" s="8"/>
      <c r="ONJ237" s="8"/>
      <c r="ONK237" s="8"/>
      <c r="ONL237" s="8"/>
      <c r="ONM237" s="8"/>
      <c r="ONN237" s="8"/>
      <c r="ONO237" s="8"/>
      <c r="ONP237" s="8"/>
      <c r="ONQ237" s="8"/>
      <c r="ONR237" s="8"/>
      <c r="ONS237" s="8"/>
      <c r="ONT237" s="8"/>
      <c r="ONU237" s="8"/>
      <c r="ONV237" s="8"/>
      <c r="ONW237" s="8"/>
      <c r="ONX237" s="8"/>
      <c r="ONY237" s="8"/>
      <c r="ONZ237" s="8"/>
      <c r="OOA237" s="8"/>
      <c r="OOB237" s="8"/>
      <c r="OOC237" s="8"/>
      <c r="OOD237" s="8"/>
      <c r="OOE237" s="8"/>
      <c r="OOF237" s="8"/>
      <c r="OOG237" s="8"/>
      <c r="OOH237" s="8"/>
      <c r="OOI237" s="8"/>
      <c r="OOJ237" s="8"/>
      <c r="OOK237" s="8"/>
      <c r="OOL237" s="8"/>
      <c r="OOM237" s="8"/>
      <c r="OON237" s="8"/>
      <c r="OOO237" s="8"/>
      <c r="OOP237" s="8"/>
      <c r="OOQ237" s="8"/>
      <c r="OOR237" s="8"/>
      <c r="OOS237" s="8"/>
      <c r="OOT237" s="8"/>
      <c r="OOU237" s="8"/>
      <c r="OOV237" s="8"/>
      <c r="OOW237" s="8"/>
      <c r="OOX237" s="8"/>
      <c r="OOY237" s="8"/>
      <c r="OOZ237" s="8"/>
      <c r="OPA237" s="8"/>
      <c r="OPB237" s="8"/>
      <c r="OPC237" s="8"/>
      <c r="OPD237" s="8"/>
      <c r="OPE237" s="8"/>
      <c r="OPF237" s="8"/>
      <c r="OPG237" s="8"/>
      <c r="OPH237" s="8"/>
      <c r="OPI237" s="8"/>
      <c r="OPJ237" s="8"/>
      <c r="OPK237" s="8"/>
      <c r="OPL237" s="8"/>
      <c r="OPM237" s="8"/>
      <c r="OPN237" s="8"/>
      <c r="OPO237" s="8"/>
      <c r="OPP237" s="8"/>
      <c r="OPQ237" s="8"/>
      <c r="OPR237" s="8"/>
      <c r="OPS237" s="8"/>
      <c r="OPT237" s="8"/>
      <c r="OPU237" s="8"/>
      <c r="OPV237" s="8"/>
      <c r="OPW237" s="8"/>
      <c r="OPX237" s="8"/>
      <c r="OPY237" s="8"/>
      <c r="OPZ237" s="8"/>
      <c r="OQA237" s="8"/>
      <c r="OQB237" s="8"/>
      <c r="OQC237" s="8"/>
      <c r="OQD237" s="8"/>
      <c r="OQE237" s="8"/>
      <c r="OQF237" s="8"/>
      <c r="OQG237" s="8"/>
      <c r="OQH237" s="8"/>
      <c r="OQI237" s="8"/>
      <c r="OQJ237" s="8"/>
      <c r="OQK237" s="8"/>
      <c r="OQL237" s="8"/>
      <c r="OQM237" s="8"/>
      <c r="OQN237" s="8"/>
      <c r="OQO237" s="8"/>
      <c r="OQP237" s="8"/>
      <c r="OQQ237" s="8"/>
      <c r="OQR237" s="8"/>
      <c r="OQS237" s="8"/>
      <c r="OQT237" s="8"/>
      <c r="OQU237" s="8"/>
      <c r="OQV237" s="8"/>
      <c r="OQW237" s="8"/>
      <c r="OQX237" s="8"/>
      <c r="OQY237" s="8"/>
      <c r="OQZ237" s="8"/>
      <c r="ORA237" s="8"/>
      <c r="ORB237" s="8"/>
      <c r="ORC237" s="8"/>
      <c r="ORD237" s="8"/>
      <c r="ORE237" s="8"/>
      <c r="ORF237" s="8"/>
      <c r="ORG237" s="8"/>
      <c r="ORH237" s="8"/>
      <c r="ORI237" s="8"/>
      <c r="ORJ237" s="8"/>
      <c r="ORK237" s="8"/>
      <c r="ORL237" s="8"/>
      <c r="ORM237" s="8"/>
      <c r="ORN237" s="8"/>
      <c r="ORO237" s="8"/>
      <c r="ORP237" s="8"/>
      <c r="ORQ237" s="8"/>
      <c r="ORR237" s="8"/>
      <c r="ORS237" s="8"/>
      <c r="ORT237" s="8"/>
      <c r="ORU237" s="8"/>
      <c r="ORV237" s="8"/>
      <c r="ORW237" s="8"/>
      <c r="ORX237" s="8"/>
      <c r="ORY237" s="8"/>
      <c r="ORZ237" s="8"/>
      <c r="OSA237" s="8"/>
      <c r="OSB237" s="8"/>
      <c r="OSC237" s="8"/>
      <c r="OSD237" s="8"/>
      <c r="OSE237" s="8"/>
      <c r="OSF237" s="8"/>
      <c r="OSG237" s="8"/>
      <c r="OSH237" s="8"/>
      <c r="OSI237" s="8"/>
      <c r="OSJ237" s="8"/>
      <c r="OSK237" s="8"/>
      <c r="OSL237" s="8"/>
      <c r="OSM237" s="8"/>
      <c r="OSN237" s="8"/>
      <c r="OSO237" s="8"/>
      <c r="OSP237" s="8"/>
      <c r="OSQ237" s="8"/>
      <c r="OSR237" s="8"/>
      <c r="OSS237" s="8"/>
      <c r="OST237" s="8"/>
      <c r="OSU237" s="8"/>
      <c r="OSV237" s="8"/>
      <c r="OSW237" s="8"/>
      <c r="OSX237" s="8"/>
      <c r="OSY237" s="8"/>
      <c r="OSZ237" s="8"/>
      <c r="OTA237" s="8"/>
      <c r="OTB237" s="8"/>
      <c r="OTC237" s="8"/>
      <c r="OTD237" s="8"/>
      <c r="OTE237" s="8"/>
      <c r="OTF237" s="8"/>
      <c r="OTG237" s="8"/>
      <c r="OTH237" s="8"/>
      <c r="OTI237" s="8"/>
      <c r="OTJ237" s="8"/>
      <c r="OTK237" s="8"/>
      <c r="OTL237" s="8"/>
      <c r="OTM237" s="8"/>
      <c r="OTN237" s="8"/>
      <c r="OTO237" s="8"/>
      <c r="OTP237" s="8"/>
      <c r="OTQ237" s="8"/>
      <c r="OTR237" s="8"/>
      <c r="OTS237" s="8"/>
      <c r="OTT237" s="8"/>
      <c r="OTU237" s="8"/>
      <c r="OTV237" s="8"/>
      <c r="OTW237" s="8"/>
      <c r="OTX237" s="8"/>
      <c r="OTY237" s="8"/>
      <c r="OTZ237" s="8"/>
      <c r="OUA237" s="8"/>
      <c r="OUB237" s="8"/>
      <c r="OUC237" s="8"/>
      <c r="OUD237" s="8"/>
      <c r="OUE237" s="8"/>
      <c r="OUF237" s="8"/>
      <c r="OUG237" s="8"/>
      <c r="OUH237" s="8"/>
      <c r="OUI237" s="8"/>
      <c r="OUJ237" s="8"/>
      <c r="OUK237" s="8"/>
      <c r="OUL237" s="8"/>
      <c r="OUM237" s="8"/>
      <c r="OUN237" s="8"/>
      <c r="OUO237" s="8"/>
      <c r="OUP237" s="8"/>
      <c r="OUQ237" s="8"/>
      <c r="OUR237" s="8"/>
      <c r="OUS237" s="8"/>
      <c r="OUT237" s="8"/>
      <c r="OUU237" s="8"/>
      <c r="OUV237" s="8"/>
      <c r="OUW237" s="8"/>
      <c r="OUX237" s="8"/>
      <c r="OUY237" s="8"/>
      <c r="OUZ237" s="8"/>
      <c r="OVA237" s="8"/>
      <c r="OVB237" s="8"/>
      <c r="OVC237" s="8"/>
      <c r="OVD237" s="8"/>
      <c r="OVE237" s="8"/>
      <c r="OVF237" s="8"/>
      <c r="OVG237" s="8"/>
      <c r="OVH237" s="8"/>
      <c r="OVI237" s="8"/>
      <c r="OVJ237" s="8"/>
      <c r="OVK237" s="8"/>
      <c r="OVL237" s="8"/>
      <c r="OVM237" s="8"/>
      <c r="OVN237" s="8"/>
      <c r="OVO237" s="8"/>
      <c r="OVP237" s="8"/>
      <c r="OVQ237" s="8"/>
      <c r="OVR237" s="8"/>
      <c r="OVS237" s="8"/>
      <c r="OVT237" s="8"/>
      <c r="OVU237" s="8"/>
      <c r="OVV237" s="8"/>
      <c r="OVW237" s="8"/>
      <c r="OVX237" s="8"/>
      <c r="OVY237" s="8"/>
      <c r="OVZ237" s="8"/>
      <c r="OWA237" s="8"/>
      <c r="OWB237" s="8"/>
      <c r="OWC237" s="8"/>
      <c r="OWD237" s="8"/>
      <c r="OWE237" s="8"/>
      <c r="OWF237" s="8"/>
      <c r="OWG237" s="8"/>
      <c r="OWH237" s="8"/>
      <c r="OWI237" s="8"/>
      <c r="OWJ237" s="8"/>
      <c r="OWK237" s="8"/>
      <c r="OWL237" s="8"/>
      <c r="OWM237" s="8"/>
      <c r="OWN237" s="8"/>
      <c r="OWO237" s="8"/>
      <c r="OWP237" s="8"/>
      <c r="OWQ237" s="8"/>
      <c r="OWR237" s="8"/>
      <c r="OWS237" s="8"/>
      <c r="OWT237" s="8"/>
      <c r="OWU237" s="8"/>
      <c r="OWV237" s="8"/>
      <c r="OWW237" s="8"/>
      <c r="OWX237" s="8"/>
      <c r="OWY237" s="8"/>
      <c r="OWZ237" s="8"/>
      <c r="OXA237" s="8"/>
      <c r="OXB237" s="8"/>
      <c r="OXC237" s="8"/>
      <c r="OXD237" s="8"/>
      <c r="OXE237" s="8"/>
      <c r="OXF237" s="8"/>
      <c r="OXG237" s="8"/>
      <c r="OXH237" s="8"/>
      <c r="OXI237" s="8"/>
      <c r="OXJ237" s="8"/>
      <c r="OXK237" s="8"/>
      <c r="OXL237" s="8"/>
      <c r="OXM237" s="8"/>
      <c r="OXN237" s="8"/>
      <c r="OXO237" s="8"/>
      <c r="OXP237" s="8"/>
      <c r="OXQ237" s="8"/>
      <c r="OXR237" s="8"/>
      <c r="OXS237" s="8"/>
      <c r="OXT237" s="8"/>
      <c r="OXU237" s="8"/>
      <c r="OXV237" s="8"/>
      <c r="OXW237" s="8"/>
      <c r="OXX237" s="8"/>
      <c r="OXY237" s="8"/>
      <c r="OXZ237" s="8"/>
      <c r="OYA237" s="8"/>
      <c r="OYB237" s="8"/>
      <c r="OYC237" s="8"/>
      <c r="OYD237" s="8"/>
      <c r="OYE237" s="8"/>
      <c r="OYF237" s="8"/>
      <c r="OYG237" s="8"/>
      <c r="OYH237" s="8"/>
      <c r="OYI237" s="8"/>
      <c r="OYJ237" s="8"/>
      <c r="OYK237" s="8"/>
      <c r="OYL237" s="8"/>
      <c r="OYM237" s="8"/>
      <c r="OYN237" s="8"/>
      <c r="OYO237" s="8"/>
      <c r="OYP237" s="8"/>
      <c r="OYQ237" s="8"/>
      <c r="OYR237" s="8"/>
      <c r="OYS237" s="8"/>
      <c r="OYT237" s="8"/>
      <c r="OYU237" s="8"/>
      <c r="OYV237" s="8"/>
      <c r="OYW237" s="8"/>
      <c r="OYX237" s="8"/>
      <c r="OYY237" s="8"/>
      <c r="OYZ237" s="8"/>
      <c r="OZA237" s="8"/>
      <c r="OZB237" s="8"/>
      <c r="OZC237" s="8"/>
      <c r="OZD237" s="8"/>
      <c r="OZE237" s="8"/>
      <c r="OZF237" s="8"/>
      <c r="OZG237" s="8"/>
      <c r="OZH237" s="8"/>
      <c r="OZI237" s="8"/>
      <c r="OZJ237" s="8"/>
      <c r="OZK237" s="8"/>
      <c r="OZL237" s="8"/>
      <c r="OZM237" s="8"/>
      <c r="OZN237" s="8"/>
      <c r="OZO237" s="8"/>
      <c r="OZP237" s="8"/>
      <c r="OZQ237" s="8"/>
      <c r="OZR237" s="8"/>
      <c r="OZS237" s="8"/>
      <c r="OZT237" s="8"/>
      <c r="OZU237" s="8"/>
      <c r="OZV237" s="8"/>
      <c r="OZW237" s="8"/>
      <c r="OZX237" s="8"/>
      <c r="OZY237" s="8"/>
      <c r="OZZ237" s="8"/>
      <c r="PAA237" s="8"/>
      <c r="PAB237" s="8"/>
      <c r="PAC237" s="8"/>
      <c r="PAD237" s="8"/>
      <c r="PAE237" s="8"/>
      <c r="PAF237" s="8"/>
      <c r="PAG237" s="8"/>
      <c r="PAH237" s="8"/>
      <c r="PAI237" s="8"/>
      <c r="PAJ237" s="8"/>
      <c r="PAK237" s="8"/>
      <c r="PAL237" s="8"/>
      <c r="PAM237" s="8"/>
      <c r="PAN237" s="8"/>
      <c r="PAO237" s="8"/>
      <c r="PAP237" s="8"/>
      <c r="PAQ237" s="8"/>
      <c r="PAR237" s="8"/>
      <c r="PAS237" s="8"/>
      <c r="PAT237" s="8"/>
      <c r="PAU237" s="8"/>
      <c r="PAV237" s="8"/>
      <c r="PAW237" s="8"/>
      <c r="PAX237" s="8"/>
      <c r="PAY237" s="8"/>
      <c r="PAZ237" s="8"/>
      <c r="PBA237" s="8"/>
      <c r="PBB237" s="8"/>
      <c r="PBC237" s="8"/>
      <c r="PBD237" s="8"/>
      <c r="PBE237" s="8"/>
      <c r="PBF237" s="8"/>
      <c r="PBG237" s="8"/>
      <c r="PBH237" s="8"/>
      <c r="PBI237" s="8"/>
      <c r="PBJ237" s="8"/>
      <c r="PBK237" s="8"/>
      <c r="PBL237" s="8"/>
      <c r="PBM237" s="8"/>
      <c r="PBN237" s="8"/>
      <c r="PBO237" s="8"/>
      <c r="PBP237" s="8"/>
      <c r="PBQ237" s="8"/>
      <c r="PBR237" s="8"/>
      <c r="PBS237" s="8"/>
      <c r="PBT237" s="8"/>
      <c r="PBU237" s="8"/>
      <c r="PBV237" s="8"/>
      <c r="PBW237" s="8"/>
      <c r="PBX237" s="8"/>
      <c r="PBY237" s="8"/>
      <c r="PBZ237" s="8"/>
      <c r="PCA237" s="8"/>
      <c r="PCB237" s="8"/>
      <c r="PCC237" s="8"/>
      <c r="PCD237" s="8"/>
      <c r="PCE237" s="8"/>
      <c r="PCF237" s="8"/>
      <c r="PCG237" s="8"/>
      <c r="PCH237" s="8"/>
      <c r="PCI237" s="8"/>
      <c r="PCJ237" s="8"/>
      <c r="PCK237" s="8"/>
      <c r="PCL237" s="8"/>
      <c r="PCM237" s="8"/>
      <c r="PCN237" s="8"/>
      <c r="PCO237" s="8"/>
      <c r="PCP237" s="8"/>
      <c r="PCQ237" s="8"/>
      <c r="PCR237" s="8"/>
      <c r="PCS237" s="8"/>
      <c r="PCT237" s="8"/>
      <c r="PCU237" s="8"/>
      <c r="PCV237" s="8"/>
      <c r="PCW237" s="8"/>
      <c r="PCX237" s="8"/>
      <c r="PCY237" s="8"/>
      <c r="PCZ237" s="8"/>
      <c r="PDA237" s="8"/>
      <c r="PDB237" s="8"/>
      <c r="PDC237" s="8"/>
      <c r="PDD237" s="8"/>
      <c r="PDE237" s="8"/>
      <c r="PDF237" s="8"/>
      <c r="PDG237" s="8"/>
      <c r="PDH237" s="8"/>
      <c r="PDI237" s="8"/>
      <c r="PDJ237" s="8"/>
      <c r="PDK237" s="8"/>
      <c r="PDL237" s="8"/>
      <c r="PDM237" s="8"/>
      <c r="PDN237" s="8"/>
      <c r="PDO237" s="8"/>
      <c r="PDP237" s="8"/>
      <c r="PDQ237" s="8"/>
      <c r="PDR237" s="8"/>
      <c r="PDS237" s="8"/>
      <c r="PDT237" s="8"/>
      <c r="PDU237" s="8"/>
      <c r="PDV237" s="8"/>
      <c r="PDW237" s="8"/>
      <c r="PDX237" s="8"/>
      <c r="PDY237" s="8"/>
      <c r="PDZ237" s="8"/>
      <c r="PEA237" s="8"/>
      <c r="PEB237" s="8"/>
      <c r="PEC237" s="8"/>
      <c r="PED237" s="8"/>
      <c r="PEE237" s="8"/>
      <c r="PEF237" s="8"/>
      <c r="PEG237" s="8"/>
      <c r="PEH237" s="8"/>
      <c r="PEI237" s="8"/>
      <c r="PEJ237" s="8"/>
      <c r="PEK237" s="8"/>
      <c r="PEL237" s="8"/>
      <c r="PEM237" s="8"/>
      <c r="PEN237" s="8"/>
      <c r="PEO237" s="8"/>
      <c r="PEP237" s="8"/>
      <c r="PEQ237" s="8"/>
      <c r="PER237" s="8"/>
      <c r="PES237" s="8"/>
      <c r="PET237" s="8"/>
      <c r="PEU237" s="8"/>
      <c r="PEV237" s="8"/>
      <c r="PEW237" s="8"/>
      <c r="PEX237" s="8"/>
      <c r="PEY237" s="8"/>
      <c r="PEZ237" s="8"/>
      <c r="PFA237" s="8"/>
      <c r="PFB237" s="8"/>
      <c r="PFC237" s="8"/>
      <c r="PFD237" s="8"/>
      <c r="PFE237" s="8"/>
      <c r="PFF237" s="8"/>
      <c r="PFG237" s="8"/>
      <c r="PFH237" s="8"/>
      <c r="PFI237" s="8"/>
      <c r="PFJ237" s="8"/>
      <c r="PFK237" s="8"/>
      <c r="PFL237" s="8"/>
      <c r="PFM237" s="8"/>
      <c r="PFN237" s="8"/>
      <c r="PFO237" s="8"/>
      <c r="PFP237" s="8"/>
      <c r="PFQ237" s="8"/>
      <c r="PFR237" s="8"/>
      <c r="PFS237" s="8"/>
      <c r="PFT237" s="8"/>
      <c r="PFU237" s="8"/>
      <c r="PFV237" s="8"/>
      <c r="PFW237" s="8"/>
      <c r="PFX237" s="8"/>
      <c r="PFY237" s="8"/>
      <c r="PFZ237" s="8"/>
      <c r="PGA237" s="8"/>
      <c r="PGB237" s="8"/>
      <c r="PGC237" s="8"/>
      <c r="PGD237" s="8"/>
      <c r="PGE237" s="8"/>
      <c r="PGF237" s="8"/>
      <c r="PGG237" s="8"/>
      <c r="PGH237" s="8"/>
      <c r="PGI237" s="8"/>
      <c r="PGJ237" s="8"/>
      <c r="PGK237" s="8"/>
      <c r="PGL237" s="8"/>
      <c r="PGM237" s="8"/>
      <c r="PGN237" s="8"/>
      <c r="PGO237" s="8"/>
      <c r="PGP237" s="8"/>
      <c r="PGQ237" s="8"/>
      <c r="PGR237" s="8"/>
      <c r="PGS237" s="8"/>
      <c r="PGT237" s="8"/>
      <c r="PGU237" s="8"/>
      <c r="PGV237" s="8"/>
      <c r="PGW237" s="8"/>
      <c r="PGX237" s="8"/>
      <c r="PGY237" s="8"/>
      <c r="PGZ237" s="8"/>
      <c r="PHA237" s="8"/>
      <c r="PHB237" s="8"/>
      <c r="PHC237" s="8"/>
      <c r="PHD237" s="8"/>
      <c r="PHE237" s="8"/>
      <c r="PHF237" s="8"/>
      <c r="PHG237" s="8"/>
      <c r="PHH237" s="8"/>
      <c r="PHI237" s="8"/>
      <c r="PHJ237" s="8"/>
      <c r="PHK237" s="8"/>
      <c r="PHL237" s="8"/>
      <c r="PHM237" s="8"/>
      <c r="PHN237" s="8"/>
      <c r="PHO237" s="8"/>
      <c r="PHP237" s="8"/>
      <c r="PHQ237" s="8"/>
      <c r="PHR237" s="8"/>
      <c r="PHS237" s="8"/>
      <c r="PHT237" s="8"/>
      <c r="PHU237" s="8"/>
      <c r="PHV237" s="8"/>
      <c r="PHW237" s="8"/>
      <c r="PHX237" s="8"/>
      <c r="PHY237" s="8"/>
      <c r="PHZ237" s="8"/>
      <c r="PIA237" s="8"/>
      <c r="PIB237" s="8"/>
      <c r="PIC237" s="8"/>
      <c r="PID237" s="8"/>
      <c r="PIE237" s="8"/>
      <c r="PIF237" s="8"/>
      <c r="PIG237" s="8"/>
      <c r="PIH237" s="8"/>
      <c r="PII237" s="8"/>
      <c r="PIJ237" s="8"/>
      <c r="PIK237" s="8"/>
      <c r="PIL237" s="8"/>
      <c r="PIM237" s="8"/>
      <c r="PIN237" s="8"/>
      <c r="PIO237" s="8"/>
      <c r="PIP237" s="8"/>
      <c r="PIQ237" s="8"/>
      <c r="PIR237" s="8"/>
      <c r="PIS237" s="8"/>
      <c r="PIT237" s="8"/>
      <c r="PIU237" s="8"/>
      <c r="PIV237" s="8"/>
      <c r="PIW237" s="8"/>
      <c r="PIX237" s="8"/>
      <c r="PIY237" s="8"/>
      <c r="PIZ237" s="8"/>
      <c r="PJA237" s="8"/>
      <c r="PJB237" s="8"/>
      <c r="PJC237" s="8"/>
      <c r="PJD237" s="8"/>
      <c r="PJE237" s="8"/>
      <c r="PJF237" s="8"/>
      <c r="PJG237" s="8"/>
      <c r="PJH237" s="8"/>
      <c r="PJI237" s="8"/>
      <c r="PJJ237" s="8"/>
      <c r="PJK237" s="8"/>
      <c r="PJL237" s="8"/>
      <c r="PJM237" s="8"/>
      <c r="PJN237" s="8"/>
      <c r="PJO237" s="8"/>
      <c r="PJP237" s="8"/>
      <c r="PJQ237" s="8"/>
      <c r="PJR237" s="8"/>
      <c r="PJS237" s="8"/>
      <c r="PJT237" s="8"/>
      <c r="PJU237" s="8"/>
      <c r="PJV237" s="8"/>
      <c r="PJW237" s="8"/>
      <c r="PJX237" s="8"/>
      <c r="PJY237" s="8"/>
      <c r="PJZ237" s="8"/>
      <c r="PKA237" s="8"/>
      <c r="PKB237" s="8"/>
      <c r="PKC237" s="8"/>
      <c r="PKD237" s="8"/>
      <c r="PKE237" s="8"/>
      <c r="PKF237" s="8"/>
      <c r="PKG237" s="8"/>
      <c r="PKH237" s="8"/>
      <c r="PKI237" s="8"/>
      <c r="PKJ237" s="8"/>
      <c r="PKK237" s="8"/>
      <c r="PKL237" s="8"/>
      <c r="PKM237" s="8"/>
      <c r="PKN237" s="8"/>
      <c r="PKO237" s="8"/>
      <c r="PKP237" s="8"/>
      <c r="PKQ237" s="8"/>
      <c r="PKR237" s="8"/>
      <c r="PKS237" s="8"/>
      <c r="PKT237" s="8"/>
      <c r="PKU237" s="8"/>
      <c r="PKV237" s="8"/>
      <c r="PKW237" s="8"/>
      <c r="PKX237" s="8"/>
      <c r="PKY237" s="8"/>
      <c r="PKZ237" s="8"/>
      <c r="PLA237" s="8"/>
      <c r="PLB237" s="8"/>
      <c r="PLC237" s="8"/>
      <c r="PLD237" s="8"/>
      <c r="PLE237" s="8"/>
      <c r="PLF237" s="8"/>
      <c r="PLG237" s="8"/>
      <c r="PLH237" s="8"/>
      <c r="PLI237" s="8"/>
      <c r="PLJ237" s="8"/>
      <c r="PLK237" s="8"/>
      <c r="PLL237" s="8"/>
      <c r="PLM237" s="8"/>
      <c r="PLN237" s="8"/>
      <c r="PLO237" s="8"/>
      <c r="PLP237" s="8"/>
      <c r="PLQ237" s="8"/>
      <c r="PLR237" s="8"/>
      <c r="PLS237" s="8"/>
      <c r="PLT237" s="8"/>
      <c r="PLU237" s="8"/>
      <c r="PLV237" s="8"/>
      <c r="PLW237" s="8"/>
      <c r="PLX237" s="8"/>
      <c r="PLY237" s="8"/>
      <c r="PLZ237" s="8"/>
      <c r="PMA237" s="8"/>
      <c r="PMB237" s="8"/>
      <c r="PMC237" s="8"/>
      <c r="PMD237" s="8"/>
      <c r="PME237" s="8"/>
      <c r="PMF237" s="8"/>
      <c r="PMG237" s="8"/>
      <c r="PMH237" s="8"/>
      <c r="PMI237" s="8"/>
      <c r="PMJ237" s="8"/>
      <c r="PMK237" s="8"/>
      <c r="PML237" s="8"/>
      <c r="PMM237" s="8"/>
      <c r="PMN237" s="8"/>
      <c r="PMO237" s="8"/>
      <c r="PMP237" s="8"/>
      <c r="PMQ237" s="8"/>
      <c r="PMR237" s="8"/>
      <c r="PMS237" s="8"/>
      <c r="PMT237" s="8"/>
      <c r="PMU237" s="8"/>
      <c r="PMV237" s="8"/>
      <c r="PMW237" s="8"/>
      <c r="PMX237" s="8"/>
      <c r="PMY237" s="8"/>
      <c r="PMZ237" s="8"/>
      <c r="PNA237" s="8"/>
      <c r="PNB237" s="8"/>
      <c r="PNC237" s="8"/>
      <c r="PND237" s="8"/>
      <c r="PNE237" s="8"/>
      <c r="PNF237" s="8"/>
      <c r="PNG237" s="8"/>
      <c r="PNH237" s="8"/>
      <c r="PNI237" s="8"/>
      <c r="PNJ237" s="8"/>
      <c r="PNK237" s="8"/>
      <c r="PNL237" s="8"/>
      <c r="PNM237" s="8"/>
      <c r="PNN237" s="8"/>
      <c r="PNO237" s="8"/>
      <c r="PNP237" s="8"/>
      <c r="PNQ237" s="8"/>
      <c r="PNR237" s="8"/>
      <c r="PNS237" s="8"/>
      <c r="PNT237" s="8"/>
      <c r="PNU237" s="8"/>
      <c r="PNV237" s="8"/>
      <c r="PNW237" s="8"/>
      <c r="PNX237" s="8"/>
      <c r="PNY237" s="8"/>
      <c r="PNZ237" s="8"/>
      <c r="POA237" s="8"/>
      <c r="POB237" s="8"/>
      <c r="POC237" s="8"/>
      <c r="POD237" s="8"/>
      <c r="POE237" s="8"/>
      <c r="POF237" s="8"/>
      <c r="POG237" s="8"/>
      <c r="POH237" s="8"/>
      <c r="POI237" s="8"/>
      <c r="POJ237" s="8"/>
      <c r="POK237" s="8"/>
      <c r="POL237" s="8"/>
      <c r="POM237" s="8"/>
      <c r="PON237" s="8"/>
      <c r="POO237" s="8"/>
      <c r="POP237" s="8"/>
      <c r="POQ237" s="8"/>
      <c r="POR237" s="8"/>
      <c r="POS237" s="8"/>
      <c r="POT237" s="8"/>
      <c r="POU237" s="8"/>
      <c r="POV237" s="8"/>
      <c r="POW237" s="8"/>
      <c r="POX237" s="8"/>
      <c r="POY237" s="8"/>
      <c r="POZ237" s="8"/>
      <c r="PPA237" s="8"/>
      <c r="PPB237" s="8"/>
      <c r="PPC237" s="8"/>
      <c r="PPD237" s="8"/>
      <c r="PPE237" s="8"/>
      <c r="PPF237" s="8"/>
      <c r="PPG237" s="8"/>
      <c r="PPH237" s="8"/>
      <c r="PPI237" s="8"/>
      <c r="PPJ237" s="8"/>
      <c r="PPK237" s="8"/>
      <c r="PPL237" s="8"/>
      <c r="PPM237" s="8"/>
      <c r="PPN237" s="8"/>
      <c r="PPO237" s="8"/>
      <c r="PPP237" s="8"/>
      <c r="PPQ237" s="8"/>
      <c r="PPR237" s="8"/>
      <c r="PPS237" s="8"/>
      <c r="PPT237" s="8"/>
      <c r="PPU237" s="8"/>
      <c r="PPV237" s="8"/>
      <c r="PPW237" s="8"/>
      <c r="PPX237" s="8"/>
      <c r="PPY237" s="8"/>
      <c r="PPZ237" s="8"/>
      <c r="PQA237" s="8"/>
      <c r="PQB237" s="8"/>
      <c r="PQC237" s="8"/>
      <c r="PQD237" s="8"/>
      <c r="PQE237" s="8"/>
      <c r="PQF237" s="8"/>
      <c r="PQG237" s="8"/>
      <c r="PQH237" s="8"/>
      <c r="PQI237" s="8"/>
      <c r="PQJ237" s="8"/>
      <c r="PQK237" s="8"/>
      <c r="PQL237" s="8"/>
      <c r="PQM237" s="8"/>
      <c r="PQN237" s="8"/>
      <c r="PQO237" s="8"/>
      <c r="PQP237" s="8"/>
      <c r="PQQ237" s="8"/>
      <c r="PQR237" s="8"/>
      <c r="PQS237" s="8"/>
      <c r="PQT237" s="8"/>
      <c r="PQU237" s="8"/>
      <c r="PQV237" s="8"/>
      <c r="PQW237" s="8"/>
      <c r="PQX237" s="8"/>
      <c r="PQY237" s="8"/>
      <c r="PQZ237" s="8"/>
      <c r="PRA237" s="8"/>
      <c r="PRB237" s="8"/>
      <c r="PRC237" s="8"/>
      <c r="PRD237" s="8"/>
      <c r="PRE237" s="8"/>
      <c r="PRF237" s="8"/>
      <c r="PRG237" s="8"/>
      <c r="PRH237" s="8"/>
      <c r="PRI237" s="8"/>
      <c r="PRJ237" s="8"/>
      <c r="PRK237" s="8"/>
      <c r="PRL237" s="8"/>
      <c r="PRM237" s="8"/>
      <c r="PRN237" s="8"/>
      <c r="PRO237" s="8"/>
      <c r="PRP237" s="8"/>
      <c r="PRQ237" s="8"/>
      <c r="PRR237" s="8"/>
      <c r="PRS237" s="8"/>
      <c r="PRT237" s="8"/>
      <c r="PRU237" s="8"/>
      <c r="PRV237" s="8"/>
      <c r="PRW237" s="8"/>
      <c r="PRX237" s="8"/>
      <c r="PRY237" s="8"/>
      <c r="PRZ237" s="8"/>
      <c r="PSA237" s="8"/>
      <c r="PSB237" s="8"/>
      <c r="PSC237" s="8"/>
      <c r="PSD237" s="8"/>
      <c r="PSE237" s="8"/>
      <c r="PSF237" s="8"/>
      <c r="PSG237" s="8"/>
      <c r="PSH237" s="8"/>
      <c r="PSI237" s="8"/>
      <c r="PSJ237" s="8"/>
      <c r="PSK237" s="8"/>
      <c r="PSL237" s="8"/>
      <c r="PSM237" s="8"/>
      <c r="PSN237" s="8"/>
      <c r="PSO237" s="8"/>
      <c r="PSP237" s="8"/>
      <c r="PSQ237" s="8"/>
      <c r="PSR237" s="8"/>
      <c r="PSS237" s="8"/>
      <c r="PST237" s="8"/>
      <c r="PSU237" s="8"/>
      <c r="PSV237" s="8"/>
      <c r="PSW237" s="8"/>
      <c r="PSX237" s="8"/>
      <c r="PSY237" s="8"/>
      <c r="PSZ237" s="8"/>
      <c r="PTA237" s="8"/>
      <c r="PTB237" s="8"/>
      <c r="PTC237" s="8"/>
      <c r="PTD237" s="8"/>
      <c r="PTE237" s="8"/>
      <c r="PTF237" s="8"/>
      <c r="PTG237" s="8"/>
      <c r="PTH237" s="8"/>
      <c r="PTI237" s="8"/>
      <c r="PTJ237" s="8"/>
      <c r="PTK237" s="8"/>
      <c r="PTL237" s="8"/>
      <c r="PTM237" s="8"/>
      <c r="PTN237" s="8"/>
      <c r="PTO237" s="8"/>
      <c r="PTP237" s="8"/>
      <c r="PTQ237" s="8"/>
      <c r="PTR237" s="8"/>
      <c r="PTS237" s="8"/>
      <c r="PTT237" s="8"/>
      <c r="PTU237" s="8"/>
      <c r="PTV237" s="8"/>
      <c r="PTW237" s="8"/>
      <c r="PTX237" s="8"/>
      <c r="PTY237" s="8"/>
      <c r="PTZ237" s="8"/>
      <c r="PUA237" s="8"/>
      <c r="PUB237" s="8"/>
      <c r="PUC237" s="8"/>
      <c r="PUD237" s="8"/>
      <c r="PUE237" s="8"/>
      <c r="PUF237" s="8"/>
      <c r="PUG237" s="8"/>
      <c r="PUH237" s="8"/>
      <c r="PUI237" s="8"/>
      <c r="PUJ237" s="8"/>
      <c r="PUK237" s="8"/>
      <c r="PUL237" s="8"/>
      <c r="PUM237" s="8"/>
      <c r="PUN237" s="8"/>
      <c r="PUO237" s="8"/>
      <c r="PUP237" s="8"/>
      <c r="PUQ237" s="8"/>
      <c r="PUR237" s="8"/>
      <c r="PUS237" s="8"/>
      <c r="PUT237" s="8"/>
      <c r="PUU237" s="8"/>
      <c r="PUV237" s="8"/>
      <c r="PUW237" s="8"/>
      <c r="PUX237" s="8"/>
      <c r="PUY237" s="8"/>
      <c r="PUZ237" s="8"/>
      <c r="PVA237" s="8"/>
      <c r="PVB237" s="8"/>
      <c r="PVC237" s="8"/>
      <c r="PVD237" s="8"/>
      <c r="PVE237" s="8"/>
      <c r="PVF237" s="8"/>
      <c r="PVG237" s="8"/>
      <c r="PVH237" s="8"/>
      <c r="PVI237" s="8"/>
      <c r="PVJ237" s="8"/>
      <c r="PVK237" s="8"/>
      <c r="PVL237" s="8"/>
      <c r="PVM237" s="8"/>
      <c r="PVN237" s="8"/>
      <c r="PVO237" s="8"/>
      <c r="PVP237" s="8"/>
      <c r="PVQ237" s="8"/>
      <c r="PVR237" s="8"/>
      <c r="PVS237" s="8"/>
      <c r="PVT237" s="8"/>
      <c r="PVU237" s="8"/>
      <c r="PVV237" s="8"/>
      <c r="PVW237" s="8"/>
      <c r="PVX237" s="8"/>
      <c r="PVY237" s="8"/>
      <c r="PVZ237" s="8"/>
      <c r="PWA237" s="8"/>
      <c r="PWB237" s="8"/>
      <c r="PWC237" s="8"/>
      <c r="PWD237" s="8"/>
      <c r="PWE237" s="8"/>
      <c r="PWF237" s="8"/>
      <c r="PWG237" s="8"/>
      <c r="PWH237" s="8"/>
      <c r="PWI237" s="8"/>
      <c r="PWJ237" s="8"/>
      <c r="PWK237" s="8"/>
      <c r="PWL237" s="8"/>
      <c r="PWM237" s="8"/>
      <c r="PWN237" s="8"/>
      <c r="PWO237" s="8"/>
      <c r="PWP237" s="8"/>
      <c r="PWQ237" s="8"/>
      <c r="PWR237" s="8"/>
      <c r="PWS237" s="8"/>
      <c r="PWT237" s="8"/>
      <c r="PWU237" s="8"/>
      <c r="PWV237" s="8"/>
      <c r="PWW237" s="8"/>
      <c r="PWX237" s="8"/>
      <c r="PWY237" s="8"/>
      <c r="PWZ237" s="8"/>
      <c r="PXA237" s="8"/>
      <c r="PXB237" s="8"/>
      <c r="PXC237" s="8"/>
      <c r="PXD237" s="8"/>
      <c r="PXE237" s="8"/>
      <c r="PXF237" s="8"/>
      <c r="PXG237" s="8"/>
      <c r="PXH237" s="8"/>
      <c r="PXI237" s="8"/>
      <c r="PXJ237" s="8"/>
      <c r="PXK237" s="8"/>
      <c r="PXL237" s="8"/>
      <c r="PXM237" s="8"/>
      <c r="PXN237" s="8"/>
      <c r="PXO237" s="8"/>
      <c r="PXP237" s="8"/>
      <c r="PXQ237" s="8"/>
      <c r="PXR237" s="8"/>
      <c r="PXS237" s="8"/>
      <c r="PXT237" s="8"/>
      <c r="PXU237" s="8"/>
      <c r="PXV237" s="8"/>
      <c r="PXW237" s="8"/>
      <c r="PXX237" s="8"/>
      <c r="PXY237" s="8"/>
      <c r="PXZ237" s="8"/>
      <c r="PYA237" s="8"/>
      <c r="PYB237" s="8"/>
      <c r="PYC237" s="8"/>
      <c r="PYD237" s="8"/>
      <c r="PYE237" s="8"/>
      <c r="PYF237" s="8"/>
      <c r="PYG237" s="8"/>
      <c r="PYH237" s="8"/>
      <c r="PYI237" s="8"/>
      <c r="PYJ237" s="8"/>
      <c r="PYK237" s="8"/>
      <c r="PYL237" s="8"/>
      <c r="PYM237" s="8"/>
      <c r="PYN237" s="8"/>
      <c r="PYO237" s="8"/>
      <c r="PYP237" s="8"/>
      <c r="PYQ237" s="8"/>
      <c r="PYR237" s="8"/>
      <c r="PYS237" s="8"/>
      <c r="PYT237" s="8"/>
      <c r="PYU237" s="8"/>
      <c r="PYV237" s="8"/>
      <c r="PYW237" s="8"/>
      <c r="PYX237" s="8"/>
      <c r="PYY237" s="8"/>
      <c r="PYZ237" s="8"/>
      <c r="PZA237" s="8"/>
      <c r="PZB237" s="8"/>
      <c r="PZC237" s="8"/>
      <c r="PZD237" s="8"/>
      <c r="PZE237" s="8"/>
      <c r="PZF237" s="8"/>
      <c r="PZG237" s="8"/>
      <c r="PZH237" s="8"/>
      <c r="PZI237" s="8"/>
      <c r="PZJ237" s="8"/>
      <c r="PZK237" s="8"/>
      <c r="PZL237" s="8"/>
      <c r="PZM237" s="8"/>
      <c r="PZN237" s="8"/>
      <c r="PZO237" s="8"/>
      <c r="PZP237" s="8"/>
      <c r="PZQ237" s="8"/>
      <c r="PZR237" s="8"/>
      <c r="PZS237" s="8"/>
      <c r="PZT237" s="8"/>
      <c r="PZU237" s="8"/>
      <c r="PZV237" s="8"/>
      <c r="PZW237" s="8"/>
      <c r="PZX237" s="8"/>
      <c r="PZY237" s="8"/>
      <c r="PZZ237" s="8"/>
      <c r="QAA237" s="8"/>
      <c r="QAB237" s="8"/>
      <c r="QAC237" s="8"/>
      <c r="QAD237" s="8"/>
      <c r="QAE237" s="8"/>
      <c r="QAF237" s="8"/>
      <c r="QAG237" s="8"/>
      <c r="QAH237" s="8"/>
      <c r="QAI237" s="8"/>
      <c r="QAJ237" s="8"/>
      <c r="QAK237" s="8"/>
      <c r="QAL237" s="8"/>
      <c r="QAM237" s="8"/>
      <c r="QAN237" s="8"/>
      <c r="QAO237" s="8"/>
      <c r="QAP237" s="8"/>
      <c r="QAQ237" s="8"/>
      <c r="QAR237" s="8"/>
      <c r="QAS237" s="8"/>
      <c r="QAT237" s="8"/>
      <c r="QAU237" s="8"/>
      <c r="QAV237" s="8"/>
      <c r="QAW237" s="8"/>
      <c r="QAX237" s="8"/>
      <c r="QAY237" s="8"/>
      <c r="QAZ237" s="8"/>
      <c r="QBA237" s="8"/>
      <c r="QBB237" s="8"/>
      <c r="QBC237" s="8"/>
      <c r="QBD237" s="8"/>
      <c r="QBE237" s="8"/>
      <c r="QBF237" s="8"/>
      <c r="QBG237" s="8"/>
      <c r="QBH237" s="8"/>
      <c r="QBI237" s="8"/>
      <c r="QBJ237" s="8"/>
      <c r="QBK237" s="8"/>
      <c r="QBL237" s="8"/>
      <c r="QBM237" s="8"/>
      <c r="QBN237" s="8"/>
      <c r="QBO237" s="8"/>
      <c r="QBP237" s="8"/>
      <c r="QBQ237" s="8"/>
      <c r="QBR237" s="8"/>
      <c r="QBS237" s="8"/>
      <c r="QBT237" s="8"/>
      <c r="QBU237" s="8"/>
      <c r="QBV237" s="8"/>
      <c r="QBW237" s="8"/>
      <c r="QBX237" s="8"/>
      <c r="QBY237" s="8"/>
      <c r="QBZ237" s="8"/>
      <c r="QCA237" s="8"/>
      <c r="QCB237" s="8"/>
      <c r="QCC237" s="8"/>
      <c r="QCD237" s="8"/>
      <c r="QCE237" s="8"/>
      <c r="QCF237" s="8"/>
      <c r="QCG237" s="8"/>
      <c r="QCH237" s="8"/>
      <c r="QCI237" s="8"/>
      <c r="QCJ237" s="8"/>
      <c r="QCK237" s="8"/>
      <c r="QCL237" s="8"/>
      <c r="QCM237" s="8"/>
      <c r="QCN237" s="8"/>
      <c r="QCO237" s="8"/>
      <c r="QCP237" s="8"/>
      <c r="QCQ237" s="8"/>
      <c r="QCR237" s="8"/>
      <c r="QCS237" s="8"/>
      <c r="QCT237" s="8"/>
      <c r="QCU237" s="8"/>
      <c r="QCV237" s="8"/>
      <c r="QCW237" s="8"/>
      <c r="QCX237" s="8"/>
      <c r="QCY237" s="8"/>
      <c r="QCZ237" s="8"/>
      <c r="QDA237" s="8"/>
      <c r="QDB237" s="8"/>
      <c r="QDC237" s="8"/>
      <c r="QDD237" s="8"/>
      <c r="QDE237" s="8"/>
      <c r="QDF237" s="8"/>
      <c r="QDG237" s="8"/>
      <c r="QDH237" s="8"/>
      <c r="QDI237" s="8"/>
      <c r="QDJ237" s="8"/>
      <c r="QDK237" s="8"/>
      <c r="QDL237" s="8"/>
      <c r="QDM237" s="8"/>
      <c r="QDN237" s="8"/>
      <c r="QDO237" s="8"/>
      <c r="QDP237" s="8"/>
      <c r="QDQ237" s="8"/>
      <c r="QDR237" s="8"/>
      <c r="QDS237" s="8"/>
      <c r="QDT237" s="8"/>
      <c r="QDU237" s="8"/>
      <c r="QDV237" s="8"/>
      <c r="QDW237" s="8"/>
      <c r="QDX237" s="8"/>
      <c r="QDY237" s="8"/>
      <c r="QDZ237" s="8"/>
      <c r="QEA237" s="8"/>
      <c r="QEB237" s="8"/>
      <c r="QEC237" s="8"/>
      <c r="QED237" s="8"/>
      <c r="QEE237" s="8"/>
      <c r="QEF237" s="8"/>
      <c r="QEG237" s="8"/>
      <c r="QEH237" s="8"/>
      <c r="QEI237" s="8"/>
      <c r="QEJ237" s="8"/>
      <c r="QEK237" s="8"/>
      <c r="QEL237" s="8"/>
      <c r="QEM237" s="8"/>
      <c r="QEN237" s="8"/>
      <c r="QEO237" s="8"/>
      <c r="QEP237" s="8"/>
      <c r="QEQ237" s="8"/>
      <c r="QER237" s="8"/>
      <c r="QES237" s="8"/>
      <c r="QET237" s="8"/>
      <c r="QEU237" s="8"/>
      <c r="QEV237" s="8"/>
      <c r="QEW237" s="8"/>
      <c r="QEX237" s="8"/>
      <c r="QEY237" s="8"/>
      <c r="QEZ237" s="8"/>
      <c r="QFA237" s="8"/>
      <c r="QFB237" s="8"/>
      <c r="QFC237" s="8"/>
      <c r="QFD237" s="8"/>
      <c r="QFE237" s="8"/>
      <c r="QFF237" s="8"/>
      <c r="QFG237" s="8"/>
      <c r="QFH237" s="8"/>
      <c r="QFI237" s="8"/>
      <c r="QFJ237" s="8"/>
      <c r="QFK237" s="8"/>
      <c r="QFL237" s="8"/>
      <c r="QFM237" s="8"/>
      <c r="QFN237" s="8"/>
      <c r="QFO237" s="8"/>
      <c r="QFP237" s="8"/>
      <c r="QFQ237" s="8"/>
      <c r="QFR237" s="8"/>
      <c r="QFS237" s="8"/>
      <c r="QFT237" s="8"/>
      <c r="QFU237" s="8"/>
      <c r="QFV237" s="8"/>
      <c r="QFW237" s="8"/>
      <c r="QFX237" s="8"/>
      <c r="QFY237" s="8"/>
      <c r="QFZ237" s="8"/>
      <c r="QGA237" s="8"/>
      <c r="QGB237" s="8"/>
      <c r="QGC237" s="8"/>
      <c r="QGD237" s="8"/>
      <c r="QGE237" s="8"/>
      <c r="QGF237" s="8"/>
      <c r="QGG237" s="8"/>
      <c r="QGH237" s="8"/>
      <c r="QGI237" s="8"/>
      <c r="QGJ237" s="8"/>
      <c r="QGK237" s="8"/>
      <c r="QGL237" s="8"/>
      <c r="QGM237" s="8"/>
      <c r="QGN237" s="8"/>
      <c r="QGO237" s="8"/>
      <c r="QGP237" s="8"/>
      <c r="QGQ237" s="8"/>
      <c r="QGR237" s="8"/>
      <c r="QGS237" s="8"/>
      <c r="QGT237" s="8"/>
      <c r="QGU237" s="8"/>
      <c r="QGV237" s="8"/>
      <c r="QGW237" s="8"/>
      <c r="QGX237" s="8"/>
      <c r="QGY237" s="8"/>
      <c r="QGZ237" s="8"/>
      <c r="QHA237" s="8"/>
      <c r="QHB237" s="8"/>
      <c r="QHC237" s="8"/>
      <c r="QHD237" s="8"/>
      <c r="QHE237" s="8"/>
      <c r="QHF237" s="8"/>
      <c r="QHG237" s="8"/>
      <c r="QHH237" s="8"/>
      <c r="QHI237" s="8"/>
      <c r="QHJ237" s="8"/>
      <c r="QHK237" s="8"/>
      <c r="QHL237" s="8"/>
      <c r="QHM237" s="8"/>
      <c r="QHN237" s="8"/>
      <c r="QHO237" s="8"/>
      <c r="QHP237" s="8"/>
      <c r="QHQ237" s="8"/>
      <c r="QHR237" s="8"/>
      <c r="QHS237" s="8"/>
      <c r="QHT237" s="8"/>
      <c r="QHU237" s="8"/>
      <c r="QHV237" s="8"/>
      <c r="QHW237" s="8"/>
      <c r="QHX237" s="8"/>
      <c r="QHY237" s="8"/>
      <c r="QHZ237" s="8"/>
      <c r="QIA237" s="8"/>
      <c r="QIB237" s="8"/>
      <c r="QIC237" s="8"/>
      <c r="QID237" s="8"/>
      <c r="QIE237" s="8"/>
      <c r="QIF237" s="8"/>
      <c r="QIG237" s="8"/>
      <c r="QIH237" s="8"/>
      <c r="QII237" s="8"/>
      <c r="QIJ237" s="8"/>
      <c r="QIK237" s="8"/>
      <c r="QIL237" s="8"/>
      <c r="QIM237" s="8"/>
      <c r="QIN237" s="8"/>
      <c r="QIO237" s="8"/>
      <c r="QIP237" s="8"/>
      <c r="QIQ237" s="8"/>
      <c r="QIR237" s="8"/>
      <c r="QIS237" s="8"/>
      <c r="QIT237" s="8"/>
      <c r="QIU237" s="8"/>
      <c r="QIV237" s="8"/>
      <c r="QIW237" s="8"/>
      <c r="QIX237" s="8"/>
      <c r="QIY237" s="8"/>
      <c r="QIZ237" s="8"/>
      <c r="QJA237" s="8"/>
      <c r="QJB237" s="8"/>
      <c r="QJC237" s="8"/>
      <c r="QJD237" s="8"/>
      <c r="QJE237" s="8"/>
      <c r="QJF237" s="8"/>
      <c r="QJG237" s="8"/>
      <c r="QJH237" s="8"/>
      <c r="QJI237" s="8"/>
      <c r="QJJ237" s="8"/>
      <c r="QJK237" s="8"/>
      <c r="QJL237" s="8"/>
      <c r="QJM237" s="8"/>
      <c r="QJN237" s="8"/>
      <c r="QJO237" s="8"/>
      <c r="QJP237" s="8"/>
      <c r="QJQ237" s="8"/>
      <c r="QJR237" s="8"/>
      <c r="QJS237" s="8"/>
      <c r="QJT237" s="8"/>
      <c r="QJU237" s="8"/>
      <c r="QJV237" s="8"/>
      <c r="QJW237" s="8"/>
      <c r="QJX237" s="8"/>
      <c r="QJY237" s="8"/>
      <c r="QJZ237" s="8"/>
      <c r="QKA237" s="8"/>
      <c r="QKB237" s="8"/>
      <c r="QKC237" s="8"/>
      <c r="QKD237" s="8"/>
      <c r="QKE237" s="8"/>
      <c r="QKF237" s="8"/>
      <c r="QKG237" s="8"/>
      <c r="QKH237" s="8"/>
      <c r="QKI237" s="8"/>
      <c r="QKJ237" s="8"/>
      <c r="QKK237" s="8"/>
      <c r="QKL237" s="8"/>
      <c r="QKM237" s="8"/>
      <c r="QKN237" s="8"/>
      <c r="QKO237" s="8"/>
      <c r="QKP237" s="8"/>
      <c r="QKQ237" s="8"/>
      <c r="QKR237" s="8"/>
      <c r="QKS237" s="8"/>
      <c r="QKT237" s="8"/>
      <c r="QKU237" s="8"/>
      <c r="QKV237" s="8"/>
      <c r="QKW237" s="8"/>
      <c r="QKX237" s="8"/>
      <c r="QKY237" s="8"/>
      <c r="QKZ237" s="8"/>
      <c r="QLA237" s="8"/>
      <c r="QLB237" s="8"/>
      <c r="QLC237" s="8"/>
      <c r="QLD237" s="8"/>
      <c r="QLE237" s="8"/>
      <c r="QLF237" s="8"/>
      <c r="QLG237" s="8"/>
      <c r="QLH237" s="8"/>
      <c r="QLI237" s="8"/>
      <c r="QLJ237" s="8"/>
      <c r="QLK237" s="8"/>
      <c r="QLL237" s="8"/>
      <c r="QLM237" s="8"/>
      <c r="QLN237" s="8"/>
      <c r="QLO237" s="8"/>
      <c r="QLP237" s="8"/>
      <c r="QLQ237" s="8"/>
      <c r="QLR237" s="8"/>
      <c r="QLS237" s="8"/>
      <c r="QLT237" s="8"/>
      <c r="QLU237" s="8"/>
      <c r="QLV237" s="8"/>
      <c r="QLW237" s="8"/>
      <c r="QLX237" s="8"/>
      <c r="QLY237" s="8"/>
      <c r="QLZ237" s="8"/>
      <c r="QMA237" s="8"/>
      <c r="QMB237" s="8"/>
      <c r="QMC237" s="8"/>
      <c r="QMD237" s="8"/>
      <c r="QME237" s="8"/>
      <c r="QMF237" s="8"/>
      <c r="QMG237" s="8"/>
      <c r="QMH237" s="8"/>
      <c r="QMI237" s="8"/>
      <c r="QMJ237" s="8"/>
      <c r="QMK237" s="8"/>
      <c r="QML237" s="8"/>
      <c r="QMM237" s="8"/>
      <c r="QMN237" s="8"/>
      <c r="QMO237" s="8"/>
      <c r="QMP237" s="8"/>
      <c r="QMQ237" s="8"/>
      <c r="QMR237" s="8"/>
      <c r="QMS237" s="8"/>
      <c r="QMT237" s="8"/>
      <c r="QMU237" s="8"/>
      <c r="QMV237" s="8"/>
      <c r="QMW237" s="8"/>
      <c r="QMX237" s="8"/>
      <c r="QMY237" s="8"/>
      <c r="QMZ237" s="8"/>
      <c r="QNA237" s="8"/>
      <c r="QNB237" s="8"/>
      <c r="QNC237" s="8"/>
      <c r="QND237" s="8"/>
      <c r="QNE237" s="8"/>
      <c r="QNF237" s="8"/>
      <c r="QNG237" s="8"/>
      <c r="QNH237" s="8"/>
      <c r="QNI237" s="8"/>
      <c r="QNJ237" s="8"/>
      <c r="QNK237" s="8"/>
      <c r="QNL237" s="8"/>
      <c r="QNM237" s="8"/>
      <c r="QNN237" s="8"/>
      <c r="QNO237" s="8"/>
      <c r="QNP237" s="8"/>
      <c r="QNQ237" s="8"/>
      <c r="QNR237" s="8"/>
      <c r="QNS237" s="8"/>
      <c r="QNT237" s="8"/>
      <c r="QNU237" s="8"/>
      <c r="QNV237" s="8"/>
      <c r="QNW237" s="8"/>
      <c r="QNX237" s="8"/>
      <c r="QNY237" s="8"/>
      <c r="QNZ237" s="8"/>
      <c r="QOA237" s="8"/>
      <c r="QOB237" s="8"/>
      <c r="QOC237" s="8"/>
      <c r="QOD237" s="8"/>
      <c r="QOE237" s="8"/>
      <c r="QOF237" s="8"/>
      <c r="QOG237" s="8"/>
      <c r="QOH237" s="8"/>
      <c r="QOI237" s="8"/>
      <c r="QOJ237" s="8"/>
      <c r="QOK237" s="8"/>
      <c r="QOL237" s="8"/>
      <c r="QOM237" s="8"/>
      <c r="QON237" s="8"/>
      <c r="QOO237" s="8"/>
      <c r="QOP237" s="8"/>
      <c r="QOQ237" s="8"/>
      <c r="QOR237" s="8"/>
      <c r="QOS237" s="8"/>
      <c r="QOT237" s="8"/>
      <c r="QOU237" s="8"/>
      <c r="QOV237" s="8"/>
      <c r="QOW237" s="8"/>
      <c r="QOX237" s="8"/>
      <c r="QOY237" s="8"/>
      <c r="QOZ237" s="8"/>
      <c r="QPA237" s="8"/>
      <c r="QPB237" s="8"/>
      <c r="QPC237" s="8"/>
      <c r="QPD237" s="8"/>
      <c r="QPE237" s="8"/>
      <c r="QPF237" s="8"/>
      <c r="QPG237" s="8"/>
      <c r="QPH237" s="8"/>
      <c r="QPI237" s="8"/>
      <c r="QPJ237" s="8"/>
      <c r="QPK237" s="8"/>
      <c r="QPL237" s="8"/>
      <c r="QPM237" s="8"/>
      <c r="QPN237" s="8"/>
      <c r="QPO237" s="8"/>
      <c r="QPP237" s="8"/>
      <c r="QPQ237" s="8"/>
      <c r="QPR237" s="8"/>
      <c r="QPS237" s="8"/>
      <c r="QPT237" s="8"/>
      <c r="QPU237" s="8"/>
      <c r="QPV237" s="8"/>
      <c r="QPW237" s="8"/>
      <c r="QPX237" s="8"/>
      <c r="QPY237" s="8"/>
      <c r="QPZ237" s="8"/>
      <c r="QQA237" s="8"/>
      <c r="QQB237" s="8"/>
      <c r="QQC237" s="8"/>
      <c r="QQD237" s="8"/>
      <c r="QQE237" s="8"/>
      <c r="QQF237" s="8"/>
      <c r="QQG237" s="8"/>
      <c r="QQH237" s="8"/>
      <c r="QQI237" s="8"/>
      <c r="QQJ237" s="8"/>
      <c r="QQK237" s="8"/>
      <c r="QQL237" s="8"/>
      <c r="QQM237" s="8"/>
      <c r="QQN237" s="8"/>
      <c r="QQO237" s="8"/>
      <c r="QQP237" s="8"/>
      <c r="QQQ237" s="8"/>
      <c r="QQR237" s="8"/>
      <c r="QQS237" s="8"/>
      <c r="QQT237" s="8"/>
      <c r="QQU237" s="8"/>
      <c r="QQV237" s="8"/>
      <c r="QQW237" s="8"/>
      <c r="QQX237" s="8"/>
      <c r="QQY237" s="8"/>
      <c r="QQZ237" s="8"/>
      <c r="QRA237" s="8"/>
      <c r="QRB237" s="8"/>
      <c r="QRC237" s="8"/>
      <c r="QRD237" s="8"/>
      <c r="QRE237" s="8"/>
      <c r="QRF237" s="8"/>
      <c r="QRG237" s="8"/>
      <c r="QRH237" s="8"/>
      <c r="QRI237" s="8"/>
      <c r="QRJ237" s="8"/>
      <c r="QRK237" s="8"/>
      <c r="QRL237" s="8"/>
      <c r="QRM237" s="8"/>
      <c r="QRN237" s="8"/>
      <c r="QRO237" s="8"/>
      <c r="QRP237" s="8"/>
      <c r="QRQ237" s="8"/>
      <c r="QRR237" s="8"/>
      <c r="QRS237" s="8"/>
      <c r="QRT237" s="8"/>
      <c r="QRU237" s="8"/>
      <c r="QRV237" s="8"/>
      <c r="QRW237" s="8"/>
      <c r="QRX237" s="8"/>
      <c r="QRY237" s="8"/>
      <c r="QRZ237" s="8"/>
      <c r="QSA237" s="8"/>
      <c r="QSB237" s="8"/>
      <c r="QSC237" s="8"/>
      <c r="QSD237" s="8"/>
      <c r="QSE237" s="8"/>
      <c r="QSF237" s="8"/>
      <c r="QSG237" s="8"/>
      <c r="QSH237" s="8"/>
      <c r="QSI237" s="8"/>
      <c r="QSJ237" s="8"/>
      <c r="QSK237" s="8"/>
      <c r="QSL237" s="8"/>
      <c r="QSM237" s="8"/>
      <c r="QSN237" s="8"/>
      <c r="QSO237" s="8"/>
      <c r="QSP237" s="8"/>
      <c r="QSQ237" s="8"/>
      <c r="QSR237" s="8"/>
      <c r="QSS237" s="8"/>
      <c r="QST237" s="8"/>
      <c r="QSU237" s="8"/>
      <c r="QSV237" s="8"/>
      <c r="QSW237" s="8"/>
      <c r="QSX237" s="8"/>
      <c r="QSY237" s="8"/>
      <c r="QSZ237" s="8"/>
      <c r="QTA237" s="8"/>
      <c r="QTB237" s="8"/>
      <c r="QTC237" s="8"/>
      <c r="QTD237" s="8"/>
      <c r="QTE237" s="8"/>
      <c r="QTF237" s="8"/>
      <c r="QTG237" s="8"/>
      <c r="QTH237" s="8"/>
      <c r="QTI237" s="8"/>
      <c r="QTJ237" s="8"/>
      <c r="QTK237" s="8"/>
      <c r="QTL237" s="8"/>
      <c r="QTM237" s="8"/>
      <c r="QTN237" s="8"/>
      <c r="QTO237" s="8"/>
      <c r="QTP237" s="8"/>
      <c r="QTQ237" s="8"/>
      <c r="QTR237" s="8"/>
      <c r="QTS237" s="8"/>
      <c r="QTT237" s="8"/>
      <c r="QTU237" s="8"/>
      <c r="QTV237" s="8"/>
      <c r="QTW237" s="8"/>
      <c r="QTX237" s="8"/>
      <c r="QTY237" s="8"/>
      <c r="QTZ237" s="8"/>
      <c r="QUA237" s="8"/>
      <c r="QUB237" s="8"/>
      <c r="QUC237" s="8"/>
      <c r="QUD237" s="8"/>
      <c r="QUE237" s="8"/>
      <c r="QUF237" s="8"/>
      <c r="QUG237" s="8"/>
      <c r="QUH237" s="8"/>
      <c r="QUI237" s="8"/>
      <c r="QUJ237" s="8"/>
      <c r="QUK237" s="8"/>
      <c r="QUL237" s="8"/>
      <c r="QUM237" s="8"/>
      <c r="QUN237" s="8"/>
      <c r="QUO237" s="8"/>
      <c r="QUP237" s="8"/>
      <c r="QUQ237" s="8"/>
      <c r="QUR237" s="8"/>
      <c r="QUS237" s="8"/>
      <c r="QUT237" s="8"/>
      <c r="QUU237" s="8"/>
      <c r="QUV237" s="8"/>
      <c r="QUW237" s="8"/>
      <c r="QUX237" s="8"/>
      <c r="QUY237" s="8"/>
      <c r="QUZ237" s="8"/>
      <c r="QVA237" s="8"/>
      <c r="QVB237" s="8"/>
      <c r="QVC237" s="8"/>
      <c r="QVD237" s="8"/>
      <c r="QVE237" s="8"/>
      <c r="QVF237" s="8"/>
      <c r="QVG237" s="8"/>
      <c r="QVH237" s="8"/>
      <c r="QVI237" s="8"/>
      <c r="QVJ237" s="8"/>
      <c r="QVK237" s="8"/>
      <c r="QVL237" s="8"/>
      <c r="QVM237" s="8"/>
      <c r="QVN237" s="8"/>
      <c r="QVO237" s="8"/>
      <c r="QVP237" s="8"/>
      <c r="QVQ237" s="8"/>
      <c r="QVR237" s="8"/>
      <c r="QVS237" s="8"/>
      <c r="QVT237" s="8"/>
      <c r="QVU237" s="8"/>
      <c r="QVV237" s="8"/>
      <c r="QVW237" s="8"/>
      <c r="QVX237" s="8"/>
      <c r="QVY237" s="8"/>
      <c r="QVZ237" s="8"/>
      <c r="QWA237" s="8"/>
      <c r="QWB237" s="8"/>
      <c r="QWC237" s="8"/>
      <c r="QWD237" s="8"/>
      <c r="QWE237" s="8"/>
      <c r="QWF237" s="8"/>
      <c r="QWG237" s="8"/>
      <c r="QWH237" s="8"/>
      <c r="QWI237" s="8"/>
      <c r="QWJ237" s="8"/>
      <c r="QWK237" s="8"/>
      <c r="QWL237" s="8"/>
      <c r="QWM237" s="8"/>
      <c r="QWN237" s="8"/>
      <c r="QWO237" s="8"/>
      <c r="QWP237" s="8"/>
      <c r="QWQ237" s="8"/>
      <c r="QWR237" s="8"/>
      <c r="QWS237" s="8"/>
      <c r="QWT237" s="8"/>
      <c r="QWU237" s="8"/>
      <c r="QWV237" s="8"/>
      <c r="QWW237" s="8"/>
      <c r="QWX237" s="8"/>
      <c r="QWY237" s="8"/>
      <c r="QWZ237" s="8"/>
      <c r="QXA237" s="8"/>
      <c r="QXB237" s="8"/>
      <c r="QXC237" s="8"/>
      <c r="QXD237" s="8"/>
      <c r="QXE237" s="8"/>
      <c r="QXF237" s="8"/>
      <c r="QXG237" s="8"/>
      <c r="QXH237" s="8"/>
      <c r="QXI237" s="8"/>
      <c r="QXJ237" s="8"/>
      <c r="QXK237" s="8"/>
      <c r="QXL237" s="8"/>
      <c r="QXM237" s="8"/>
      <c r="QXN237" s="8"/>
      <c r="QXO237" s="8"/>
      <c r="QXP237" s="8"/>
      <c r="QXQ237" s="8"/>
      <c r="QXR237" s="8"/>
      <c r="QXS237" s="8"/>
      <c r="QXT237" s="8"/>
      <c r="QXU237" s="8"/>
      <c r="QXV237" s="8"/>
      <c r="QXW237" s="8"/>
      <c r="QXX237" s="8"/>
      <c r="QXY237" s="8"/>
      <c r="QXZ237" s="8"/>
      <c r="QYA237" s="8"/>
      <c r="QYB237" s="8"/>
      <c r="QYC237" s="8"/>
      <c r="QYD237" s="8"/>
      <c r="QYE237" s="8"/>
      <c r="QYF237" s="8"/>
      <c r="QYG237" s="8"/>
      <c r="QYH237" s="8"/>
      <c r="QYI237" s="8"/>
      <c r="QYJ237" s="8"/>
      <c r="QYK237" s="8"/>
      <c r="QYL237" s="8"/>
      <c r="QYM237" s="8"/>
      <c r="QYN237" s="8"/>
      <c r="QYO237" s="8"/>
      <c r="QYP237" s="8"/>
      <c r="QYQ237" s="8"/>
      <c r="QYR237" s="8"/>
      <c r="QYS237" s="8"/>
      <c r="QYT237" s="8"/>
      <c r="QYU237" s="8"/>
      <c r="QYV237" s="8"/>
      <c r="QYW237" s="8"/>
      <c r="QYX237" s="8"/>
      <c r="QYY237" s="8"/>
      <c r="QYZ237" s="8"/>
      <c r="QZA237" s="8"/>
      <c r="QZB237" s="8"/>
      <c r="QZC237" s="8"/>
      <c r="QZD237" s="8"/>
      <c r="QZE237" s="8"/>
      <c r="QZF237" s="8"/>
      <c r="QZG237" s="8"/>
      <c r="QZH237" s="8"/>
      <c r="QZI237" s="8"/>
      <c r="QZJ237" s="8"/>
      <c r="QZK237" s="8"/>
      <c r="QZL237" s="8"/>
      <c r="QZM237" s="8"/>
      <c r="QZN237" s="8"/>
      <c r="QZO237" s="8"/>
      <c r="QZP237" s="8"/>
      <c r="QZQ237" s="8"/>
      <c r="QZR237" s="8"/>
      <c r="QZS237" s="8"/>
      <c r="QZT237" s="8"/>
      <c r="QZU237" s="8"/>
      <c r="QZV237" s="8"/>
      <c r="QZW237" s="8"/>
      <c r="QZX237" s="8"/>
      <c r="QZY237" s="8"/>
      <c r="QZZ237" s="8"/>
      <c r="RAA237" s="8"/>
      <c r="RAB237" s="8"/>
      <c r="RAC237" s="8"/>
      <c r="RAD237" s="8"/>
      <c r="RAE237" s="8"/>
      <c r="RAF237" s="8"/>
      <c r="RAG237" s="8"/>
      <c r="RAH237" s="8"/>
      <c r="RAI237" s="8"/>
      <c r="RAJ237" s="8"/>
      <c r="RAK237" s="8"/>
      <c r="RAL237" s="8"/>
      <c r="RAM237" s="8"/>
      <c r="RAN237" s="8"/>
      <c r="RAO237" s="8"/>
      <c r="RAP237" s="8"/>
      <c r="RAQ237" s="8"/>
      <c r="RAR237" s="8"/>
      <c r="RAS237" s="8"/>
      <c r="RAT237" s="8"/>
      <c r="RAU237" s="8"/>
      <c r="RAV237" s="8"/>
      <c r="RAW237" s="8"/>
      <c r="RAX237" s="8"/>
      <c r="RAY237" s="8"/>
      <c r="RAZ237" s="8"/>
      <c r="RBA237" s="8"/>
      <c r="RBB237" s="8"/>
      <c r="RBC237" s="8"/>
      <c r="RBD237" s="8"/>
      <c r="RBE237" s="8"/>
      <c r="RBF237" s="8"/>
      <c r="RBG237" s="8"/>
      <c r="RBH237" s="8"/>
      <c r="RBI237" s="8"/>
      <c r="RBJ237" s="8"/>
      <c r="RBK237" s="8"/>
      <c r="RBL237" s="8"/>
      <c r="RBM237" s="8"/>
      <c r="RBN237" s="8"/>
      <c r="RBO237" s="8"/>
      <c r="RBP237" s="8"/>
      <c r="RBQ237" s="8"/>
      <c r="RBR237" s="8"/>
      <c r="RBS237" s="8"/>
      <c r="RBT237" s="8"/>
      <c r="RBU237" s="8"/>
      <c r="RBV237" s="8"/>
      <c r="RBW237" s="8"/>
      <c r="RBX237" s="8"/>
      <c r="RBY237" s="8"/>
      <c r="RBZ237" s="8"/>
      <c r="RCA237" s="8"/>
      <c r="RCB237" s="8"/>
      <c r="RCC237" s="8"/>
      <c r="RCD237" s="8"/>
      <c r="RCE237" s="8"/>
      <c r="RCF237" s="8"/>
      <c r="RCG237" s="8"/>
      <c r="RCH237" s="8"/>
      <c r="RCI237" s="8"/>
      <c r="RCJ237" s="8"/>
      <c r="RCK237" s="8"/>
      <c r="RCL237" s="8"/>
      <c r="RCM237" s="8"/>
      <c r="RCN237" s="8"/>
      <c r="RCO237" s="8"/>
      <c r="RCP237" s="8"/>
      <c r="RCQ237" s="8"/>
      <c r="RCR237" s="8"/>
      <c r="RCS237" s="8"/>
      <c r="RCT237" s="8"/>
      <c r="RCU237" s="8"/>
      <c r="RCV237" s="8"/>
      <c r="RCW237" s="8"/>
      <c r="RCX237" s="8"/>
      <c r="RCY237" s="8"/>
      <c r="RCZ237" s="8"/>
      <c r="RDA237" s="8"/>
      <c r="RDB237" s="8"/>
      <c r="RDC237" s="8"/>
      <c r="RDD237" s="8"/>
      <c r="RDE237" s="8"/>
      <c r="RDF237" s="8"/>
      <c r="RDG237" s="8"/>
      <c r="RDH237" s="8"/>
      <c r="RDI237" s="8"/>
      <c r="RDJ237" s="8"/>
      <c r="RDK237" s="8"/>
      <c r="RDL237" s="8"/>
      <c r="RDM237" s="8"/>
      <c r="RDN237" s="8"/>
      <c r="RDO237" s="8"/>
      <c r="RDP237" s="8"/>
      <c r="RDQ237" s="8"/>
      <c r="RDR237" s="8"/>
      <c r="RDS237" s="8"/>
      <c r="RDT237" s="8"/>
      <c r="RDU237" s="8"/>
      <c r="RDV237" s="8"/>
      <c r="RDW237" s="8"/>
      <c r="RDX237" s="8"/>
      <c r="RDY237" s="8"/>
      <c r="RDZ237" s="8"/>
      <c r="REA237" s="8"/>
      <c r="REB237" s="8"/>
      <c r="REC237" s="8"/>
      <c r="RED237" s="8"/>
      <c r="REE237" s="8"/>
      <c r="REF237" s="8"/>
      <c r="REG237" s="8"/>
      <c r="REH237" s="8"/>
      <c r="REI237" s="8"/>
      <c r="REJ237" s="8"/>
      <c r="REK237" s="8"/>
      <c r="REL237" s="8"/>
      <c r="REM237" s="8"/>
      <c r="REN237" s="8"/>
      <c r="REO237" s="8"/>
      <c r="REP237" s="8"/>
      <c r="REQ237" s="8"/>
      <c r="RER237" s="8"/>
      <c r="RES237" s="8"/>
      <c r="RET237" s="8"/>
      <c r="REU237" s="8"/>
      <c r="REV237" s="8"/>
      <c r="REW237" s="8"/>
      <c r="REX237" s="8"/>
      <c r="REY237" s="8"/>
      <c r="REZ237" s="8"/>
      <c r="RFA237" s="8"/>
      <c r="RFB237" s="8"/>
      <c r="RFC237" s="8"/>
      <c r="RFD237" s="8"/>
      <c r="RFE237" s="8"/>
      <c r="RFF237" s="8"/>
      <c r="RFG237" s="8"/>
      <c r="RFH237" s="8"/>
      <c r="RFI237" s="8"/>
      <c r="RFJ237" s="8"/>
      <c r="RFK237" s="8"/>
      <c r="RFL237" s="8"/>
      <c r="RFM237" s="8"/>
      <c r="RFN237" s="8"/>
      <c r="RFO237" s="8"/>
      <c r="RFP237" s="8"/>
      <c r="RFQ237" s="8"/>
      <c r="RFR237" s="8"/>
      <c r="RFS237" s="8"/>
      <c r="RFT237" s="8"/>
      <c r="RFU237" s="8"/>
      <c r="RFV237" s="8"/>
      <c r="RFW237" s="8"/>
      <c r="RFX237" s="8"/>
      <c r="RFY237" s="8"/>
      <c r="RFZ237" s="8"/>
      <c r="RGA237" s="8"/>
      <c r="RGB237" s="8"/>
      <c r="RGC237" s="8"/>
      <c r="RGD237" s="8"/>
      <c r="RGE237" s="8"/>
      <c r="RGF237" s="8"/>
      <c r="RGG237" s="8"/>
      <c r="RGH237" s="8"/>
      <c r="RGI237" s="8"/>
      <c r="RGJ237" s="8"/>
      <c r="RGK237" s="8"/>
      <c r="RGL237" s="8"/>
      <c r="RGM237" s="8"/>
      <c r="RGN237" s="8"/>
      <c r="RGO237" s="8"/>
      <c r="RGP237" s="8"/>
      <c r="RGQ237" s="8"/>
      <c r="RGR237" s="8"/>
      <c r="RGS237" s="8"/>
      <c r="RGT237" s="8"/>
      <c r="RGU237" s="8"/>
      <c r="RGV237" s="8"/>
      <c r="RGW237" s="8"/>
      <c r="RGX237" s="8"/>
      <c r="RGY237" s="8"/>
      <c r="RGZ237" s="8"/>
      <c r="RHA237" s="8"/>
      <c r="RHB237" s="8"/>
      <c r="RHC237" s="8"/>
      <c r="RHD237" s="8"/>
      <c r="RHE237" s="8"/>
      <c r="RHF237" s="8"/>
      <c r="RHG237" s="8"/>
      <c r="RHH237" s="8"/>
      <c r="RHI237" s="8"/>
      <c r="RHJ237" s="8"/>
      <c r="RHK237" s="8"/>
      <c r="RHL237" s="8"/>
      <c r="RHM237" s="8"/>
      <c r="RHN237" s="8"/>
      <c r="RHO237" s="8"/>
      <c r="RHP237" s="8"/>
      <c r="RHQ237" s="8"/>
      <c r="RHR237" s="8"/>
      <c r="RHS237" s="8"/>
      <c r="RHT237" s="8"/>
      <c r="RHU237" s="8"/>
      <c r="RHV237" s="8"/>
      <c r="RHW237" s="8"/>
      <c r="RHX237" s="8"/>
      <c r="RHY237" s="8"/>
      <c r="RHZ237" s="8"/>
      <c r="RIA237" s="8"/>
      <c r="RIB237" s="8"/>
      <c r="RIC237" s="8"/>
      <c r="RID237" s="8"/>
      <c r="RIE237" s="8"/>
      <c r="RIF237" s="8"/>
      <c r="RIG237" s="8"/>
      <c r="RIH237" s="8"/>
      <c r="RII237" s="8"/>
      <c r="RIJ237" s="8"/>
      <c r="RIK237" s="8"/>
      <c r="RIL237" s="8"/>
      <c r="RIM237" s="8"/>
      <c r="RIN237" s="8"/>
      <c r="RIO237" s="8"/>
      <c r="RIP237" s="8"/>
      <c r="RIQ237" s="8"/>
      <c r="RIR237" s="8"/>
      <c r="RIS237" s="8"/>
      <c r="RIT237" s="8"/>
      <c r="RIU237" s="8"/>
      <c r="RIV237" s="8"/>
      <c r="RIW237" s="8"/>
      <c r="RIX237" s="8"/>
      <c r="RIY237" s="8"/>
      <c r="RIZ237" s="8"/>
      <c r="RJA237" s="8"/>
      <c r="RJB237" s="8"/>
      <c r="RJC237" s="8"/>
      <c r="RJD237" s="8"/>
      <c r="RJE237" s="8"/>
      <c r="RJF237" s="8"/>
      <c r="RJG237" s="8"/>
      <c r="RJH237" s="8"/>
      <c r="RJI237" s="8"/>
      <c r="RJJ237" s="8"/>
      <c r="RJK237" s="8"/>
      <c r="RJL237" s="8"/>
      <c r="RJM237" s="8"/>
      <c r="RJN237" s="8"/>
      <c r="RJO237" s="8"/>
      <c r="RJP237" s="8"/>
      <c r="RJQ237" s="8"/>
      <c r="RJR237" s="8"/>
      <c r="RJS237" s="8"/>
      <c r="RJT237" s="8"/>
      <c r="RJU237" s="8"/>
      <c r="RJV237" s="8"/>
      <c r="RJW237" s="8"/>
      <c r="RJX237" s="8"/>
      <c r="RJY237" s="8"/>
      <c r="RJZ237" s="8"/>
      <c r="RKA237" s="8"/>
      <c r="RKB237" s="8"/>
      <c r="RKC237" s="8"/>
      <c r="RKD237" s="8"/>
      <c r="RKE237" s="8"/>
      <c r="RKF237" s="8"/>
      <c r="RKG237" s="8"/>
      <c r="RKH237" s="8"/>
      <c r="RKI237" s="8"/>
      <c r="RKJ237" s="8"/>
      <c r="RKK237" s="8"/>
      <c r="RKL237" s="8"/>
      <c r="RKM237" s="8"/>
      <c r="RKN237" s="8"/>
      <c r="RKO237" s="8"/>
      <c r="RKP237" s="8"/>
      <c r="RKQ237" s="8"/>
      <c r="RKR237" s="8"/>
      <c r="RKS237" s="8"/>
      <c r="RKT237" s="8"/>
      <c r="RKU237" s="8"/>
      <c r="RKV237" s="8"/>
      <c r="RKW237" s="8"/>
      <c r="RKX237" s="8"/>
      <c r="RKY237" s="8"/>
      <c r="RKZ237" s="8"/>
      <c r="RLA237" s="8"/>
      <c r="RLB237" s="8"/>
      <c r="RLC237" s="8"/>
      <c r="RLD237" s="8"/>
      <c r="RLE237" s="8"/>
      <c r="RLF237" s="8"/>
      <c r="RLG237" s="8"/>
      <c r="RLH237" s="8"/>
      <c r="RLI237" s="8"/>
      <c r="RLJ237" s="8"/>
      <c r="RLK237" s="8"/>
      <c r="RLL237" s="8"/>
      <c r="RLM237" s="8"/>
      <c r="RLN237" s="8"/>
      <c r="RLO237" s="8"/>
      <c r="RLP237" s="8"/>
      <c r="RLQ237" s="8"/>
      <c r="RLR237" s="8"/>
      <c r="RLS237" s="8"/>
      <c r="RLT237" s="8"/>
      <c r="RLU237" s="8"/>
      <c r="RLV237" s="8"/>
      <c r="RLW237" s="8"/>
      <c r="RLX237" s="8"/>
      <c r="RLY237" s="8"/>
      <c r="RLZ237" s="8"/>
      <c r="RMA237" s="8"/>
      <c r="RMB237" s="8"/>
      <c r="RMC237" s="8"/>
      <c r="RMD237" s="8"/>
      <c r="RME237" s="8"/>
      <c r="RMF237" s="8"/>
      <c r="RMG237" s="8"/>
      <c r="RMH237" s="8"/>
      <c r="RMI237" s="8"/>
      <c r="RMJ237" s="8"/>
      <c r="RMK237" s="8"/>
      <c r="RML237" s="8"/>
      <c r="RMM237" s="8"/>
      <c r="RMN237" s="8"/>
      <c r="RMO237" s="8"/>
      <c r="RMP237" s="8"/>
      <c r="RMQ237" s="8"/>
      <c r="RMR237" s="8"/>
      <c r="RMS237" s="8"/>
      <c r="RMT237" s="8"/>
      <c r="RMU237" s="8"/>
      <c r="RMV237" s="8"/>
      <c r="RMW237" s="8"/>
      <c r="RMX237" s="8"/>
      <c r="RMY237" s="8"/>
      <c r="RMZ237" s="8"/>
      <c r="RNA237" s="8"/>
      <c r="RNB237" s="8"/>
      <c r="RNC237" s="8"/>
      <c r="RND237" s="8"/>
      <c r="RNE237" s="8"/>
      <c r="RNF237" s="8"/>
      <c r="RNG237" s="8"/>
      <c r="RNH237" s="8"/>
      <c r="RNI237" s="8"/>
      <c r="RNJ237" s="8"/>
      <c r="RNK237" s="8"/>
      <c r="RNL237" s="8"/>
      <c r="RNM237" s="8"/>
      <c r="RNN237" s="8"/>
      <c r="RNO237" s="8"/>
      <c r="RNP237" s="8"/>
      <c r="RNQ237" s="8"/>
      <c r="RNR237" s="8"/>
      <c r="RNS237" s="8"/>
      <c r="RNT237" s="8"/>
      <c r="RNU237" s="8"/>
      <c r="RNV237" s="8"/>
      <c r="RNW237" s="8"/>
      <c r="RNX237" s="8"/>
      <c r="RNY237" s="8"/>
      <c r="RNZ237" s="8"/>
      <c r="ROA237" s="8"/>
      <c r="ROB237" s="8"/>
      <c r="ROC237" s="8"/>
      <c r="ROD237" s="8"/>
      <c r="ROE237" s="8"/>
      <c r="ROF237" s="8"/>
      <c r="ROG237" s="8"/>
      <c r="ROH237" s="8"/>
      <c r="ROI237" s="8"/>
      <c r="ROJ237" s="8"/>
      <c r="ROK237" s="8"/>
      <c r="ROL237" s="8"/>
      <c r="ROM237" s="8"/>
      <c r="RON237" s="8"/>
      <c r="ROO237" s="8"/>
      <c r="ROP237" s="8"/>
      <c r="ROQ237" s="8"/>
      <c r="ROR237" s="8"/>
      <c r="ROS237" s="8"/>
      <c r="ROT237" s="8"/>
      <c r="ROU237" s="8"/>
      <c r="ROV237" s="8"/>
      <c r="ROW237" s="8"/>
      <c r="ROX237" s="8"/>
      <c r="ROY237" s="8"/>
      <c r="ROZ237" s="8"/>
      <c r="RPA237" s="8"/>
      <c r="RPB237" s="8"/>
      <c r="RPC237" s="8"/>
      <c r="RPD237" s="8"/>
      <c r="RPE237" s="8"/>
      <c r="RPF237" s="8"/>
      <c r="RPG237" s="8"/>
      <c r="RPH237" s="8"/>
      <c r="RPI237" s="8"/>
      <c r="RPJ237" s="8"/>
      <c r="RPK237" s="8"/>
      <c r="RPL237" s="8"/>
      <c r="RPM237" s="8"/>
      <c r="RPN237" s="8"/>
      <c r="RPO237" s="8"/>
      <c r="RPP237" s="8"/>
      <c r="RPQ237" s="8"/>
      <c r="RPR237" s="8"/>
      <c r="RPS237" s="8"/>
      <c r="RPT237" s="8"/>
      <c r="RPU237" s="8"/>
      <c r="RPV237" s="8"/>
      <c r="RPW237" s="8"/>
      <c r="RPX237" s="8"/>
      <c r="RPY237" s="8"/>
      <c r="RPZ237" s="8"/>
      <c r="RQA237" s="8"/>
      <c r="RQB237" s="8"/>
      <c r="RQC237" s="8"/>
      <c r="RQD237" s="8"/>
      <c r="RQE237" s="8"/>
      <c r="RQF237" s="8"/>
      <c r="RQG237" s="8"/>
      <c r="RQH237" s="8"/>
      <c r="RQI237" s="8"/>
      <c r="RQJ237" s="8"/>
      <c r="RQK237" s="8"/>
      <c r="RQL237" s="8"/>
      <c r="RQM237" s="8"/>
      <c r="RQN237" s="8"/>
      <c r="RQO237" s="8"/>
      <c r="RQP237" s="8"/>
      <c r="RQQ237" s="8"/>
      <c r="RQR237" s="8"/>
      <c r="RQS237" s="8"/>
      <c r="RQT237" s="8"/>
      <c r="RQU237" s="8"/>
      <c r="RQV237" s="8"/>
      <c r="RQW237" s="8"/>
      <c r="RQX237" s="8"/>
      <c r="RQY237" s="8"/>
      <c r="RQZ237" s="8"/>
      <c r="RRA237" s="8"/>
      <c r="RRB237" s="8"/>
      <c r="RRC237" s="8"/>
      <c r="RRD237" s="8"/>
      <c r="RRE237" s="8"/>
      <c r="RRF237" s="8"/>
      <c r="RRG237" s="8"/>
      <c r="RRH237" s="8"/>
      <c r="RRI237" s="8"/>
      <c r="RRJ237" s="8"/>
      <c r="RRK237" s="8"/>
      <c r="RRL237" s="8"/>
      <c r="RRM237" s="8"/>
      <c r="RRN237" s="8"/>
      <c r="RRO237" s="8"/>
      <c r="RRP237" s="8"/>
      <c r="RRQ237" s="8"/>
      <c r="RRR237" s="8"/>
      <c r="RRS237" s="8"/>
      <c r="RRT237" s="8"/>
      <c r="RRU237" s="8"/>
      <c r="RRV237" s="8"/>
      <c r="RRW237" s="8"/>
      <c r="RRX237" s="8"/>
      <c r="RRY237" s="8"/>
      <c r="RRZ237" s="8"/>
      <c r="RSA237" s="8"/>
      <c r="RSB237" s="8"/>
      <c r="RSC237" s="8"/>
      <c r="RSD237" s="8"/>
      <c r="RSE237" s="8"/>
      <c r="RSF237" s="8"/>
      <c r="RSG237" s="8"/>
      <c r="RSH237" s="8"/>
      <c r="RSI237" s="8"/>
      <c r="RSJ237" s="8"/>
      <c r="RSK237" s="8"/>
      <c r="RSL237" s="8"/>
      <c r="RSM237" s="8"/>
      <c r="RSN237" s="8"/>
      <c r="RSO237" s="8"/>
      <c r="RSP237" s="8"/>
      <c r="RSQ237" s="8"/>
      <c r="RSR237" s="8"/>
      <c r="RSS237" s="8"/>
      <c r="RST237" s="8"/>
      <c r="RSU237" s="8"/>
      <c r="RSV237" s="8"/>
      <c r="RSW237" s="8"/>
      <c r="RSX237" s="8"/>
      <c r="RSY237" s="8"/>
      <c r="RSZ237" s="8"/>
      <c r="RTA237" s="8"/>
      <c r="RTB237" s="8"/>
      <c r="RTC237" s="8"/>
      <c r="RTD237" s="8"/>
      <c r="RTE237" s="8"/>
      <c r="RTF237" s="8"/>
      <c r="RTG237" s="8"/>
      <c r="RTH237" s="8"/>
      <c r="RTI237" s="8"/>
      <c r="RTJ237" s="8"/>
      <c r="RTK237" s="8"/>
      <c r="RTL237" s="8"/>
      <c r="RTM237" s="8"/>
      <c r="RTN237" s="8"/>
      <c r="RTO237" s="8"/>
      <c r="RTP237" s="8"/>
      <c r="RTQ237" s="8"/>
      <c r="RTR237" s="8"/>
      <c r="RTS237" s="8"/>
      <c r="RTT237" s="8"/>
      <c r="RTU237" s="8"/>
      <c r="RTV237" s="8"/>
      <c r="RTW237" s="8"/>
      <c r="RTX237" s="8"/>
      <c r="RTY237" s="8"/>
      <c r="RTZ237" s="8"/>
      <c r="RUA237" s="8"/>
      <c r="RUB237" s="8"/>
      <c r="RUC237" s="8"/>
      <c r="RUD237" s="8"/>
      <c r="RUE237" s="8"/>
      <c r="RUF237" s="8"/>
      <c r="RUG237" s="8"/>
      <c r="RUH237" s="8"/>
      <c r="RUI237" s="8"/>
      <c r="RUJ237" s="8"/>
      <c r="RUK237" s="8"/>
      <c r="RUL237" s="8"/>
      <c r="RUM237" s="8"/>
      <c r="RUN237" s="8"/>
      <c r="RUO237" s="8"/>
      <c r="RUP237" s="8"/>
      <c r="RUQ237" s="8"/>
      <c r="RUR237" s="8"/>
      <c r="RUS237" s="8"/>
      <c r="RUT237" s="8"/>
      <c r="RUU237" s="8"/>
      <c r="RUV237" s="8"/>
      <c r="RUW237" s="8"/>
      <c r="RUX237" s="8"/>
      <c r="RUY237" s="8"/>
      <c r="RUZ237" s="8"/>
      <c r="RVA237" s="8"/>
      <c r="RVB237" s="8"/>
      <c r="RVC237" s="8"/>
      <c r="RVD237" s="8"/>
      <c r="RVE237" s="8"/>
      <c r="RVF237" s="8"/>
      <c r="RVG237" s="8"/>
      <c r="RVH237" s="8"/>
      <c r="RVI237" s="8"/>
      <c r="RVJ237" s="8"/>
      <c r="RVK237" s="8"/>
      <c r="RVL237" s="8"/>
      <c r="RVM237" s="8"/>
      <c r="RVN237" s="8"/>
      <c r="RVO237" s="8"/>
      <c r="RVP237" s="8"/>
      <c r="RVQ237" s="8"/>
      <c r="RVR237" s="8"/>
      <c r="RVS237" s="8"/>
      <c r="RVT237" s="8"/>
      <c r="RVU237" s="8"/>
      <c r="RVV237" s="8"/>
      <c r="RVW237" s="8"/>
      <c r="RVX237" s="8"/>
      <c r="RVY237" s="8"/>
      <c r="RVZ237" s="8"/>
      <c r="RWA237" s="8"/>
      <c r="RWB237" s="8"/>
      <c r="RWC237" s="8"/>
      <c r="RWD237" s="8"/>
      <c r="RWE237" s="8"/>
      <c r="RWF237" s="8"/>
      <c r="RWG237" s="8"/>
      <c r="RWH237" s="8"/>
      <c r="RWI237" s="8"/>
      <c r="RWJ237" s="8"/>
      <c r="RWK237" s="8"/>
      <c r="RWL237" s="8"/>
      <c r="RWM237" s="8"/>
      <c r="RWN237" s="8"/>
      <c r="RWO237" s="8"/>
      <c r="RWP237" s="8"/>
      <c r="RWQ237" s="8"/>
      <c r="RWR237" s="8"/>
      <c r="RWS237" s="8"/>
      <c r="RWT237" s="8"/>
      <c r="RWU237" s="8"/>
      <c r="RWV237" s="8"/>
      <c r="RWW237" s="8"/>
      <c r="RWX237" s="8"/>
      <c r="RWY237" s="8"/>
      <c r="RWZ237" s="8"/>
      <c r="RXA237" s="8"/>
      <c r="RXB237" s="8"/>
      <c r="RXC237" s="8"/>
      <c r="RXD237" s="8"/>
      <c r="RXE237" s="8"/>
      <c r="RXF237" s="8"/>
      <c r="RXG237" s="8"/>
      <c r="RXH237" s="8"/>
      <c r="RXI237" s="8"/>
      <c r="RXJ237" s="8"/>
      <c r="RXK237" s="8"/>
      <c r="RXL237" s="8"/>
      <c r="RXM237" s="8"/>
      <c r="RXN237" s="8"/>
      <c r="RXO237" s="8"/>
      <c r="RXP237" s="8"/>
      <c r="RXQ237" s="8"/>
      <c r="RXR237" s="8"/>
      <c r="RXS237" s="8"/>
      <c r="RXT237" s="8"/>
      <c r="RXU237" s="8"/>
      <c r="RXV237" s="8"/>
      <c r="RXW237" s="8"/>
      <c r="RXX237" s="8"/>
      <c r="RXY237" s="8"/>
      <c r="RXZ237" s="8"/>
      <c r="RYA237" s="8"/>
      <c r="RYB237" s="8"/>
      <c r="RYC237" s="8"/>
      <c r="RYD237" s="8"/>
      <c r="RYE237" s="8"/>
      <c r="RYF237" s="8"/>
      <c r="RYG237" s="8"/>
      <c r="RYH237" s="8"/>
      <c r="RYI237" s="8"/>
      <c r="RYJ237" s="8"/>
      <c r="RYK237" s="8"/>
      <c r="RYL237" s="8"/>
      <c r="RYM237" s="8"/>
      <c r="RYN237" s="8"/>
      <c r="RYO237" s="8"/>
      <c r="RYP237" s="8"/>
      <c r="RYQ237" s="8"/>
      <c r="RYR237" s="8"/>
      <c r="RYS237" s="8"/>
      <c r="RYT237" s="8"/>
      <c r="RYU237" s="8"/>
      <c r="RYV237" s="8"/>
      <c r="RYW237" s="8"/>
      <c r="RYX237" s="8"/>
      <c r="RYY237" s="8"/>
      <c r="RYZ237" s="8"/>
      <c r="RZA237" s="8"/>
      <c r="RZB237" s="8"/>
      <c r="RZC237" s="8"/>
      <c r="RZD237" s="8"/>
      <c r="RZE237" s="8"/>
      <c r="RZF237" s="8"/>
      <c r="RZG237" s="8"/>
      <c r="RZH237" s="8"/>
      <c r="RZI237" s="8"/>
      <c r="RZJ237" s="8"/>
      <c r="RZK237" s="8"/>
      <c r="RZL237" s="8"/>
      <c r="RZM237" s="8"/>
      <c r="RZN237" s="8"/>
      <c r="RZO237" s="8"/>
      <c r="RZP237" s="8"/>
      <c r="RZQ237" s="8"/>
      <c r="RZR237" s="8"/>
      <c r="RZS237" s="8"/>
      <c r="RZT237" s="8"/>
      <c r="RZU237" s="8"/>
      <c r="RZV237" s="8"/>
      <c r="RZW237" s="8"/>
      <c r="RZX237" s="8"/>
      <c r="RZY237" s="8"/>
      <c r="RZZ237" s="8"/>
      <c r="SAA237" s="8"/>
      <c r="SAB237" s="8"/>
      <c r="SAC237" s="8"/>
      <c r="SAD237" s="8"/>
      <c r="SAE237" s="8"/>
      <c r="SAF237" s="8"/>
      <c r="SAG237" s="8"/>
      <c r="SAH237" s="8"/>
      <c r="SAI237" s="8"/>
      <c r="SAJ237" s="8"/>
      <c r="SAK237" s="8"/>
      <c r="SAL237" s="8"/>
      <c r="SAM237" s="8"/>
      <c r="SAN237" s="8"/>
      <c r="SAO237" s="8"/>
      <c r="SAP237" s="8"/>
      <c r="SAQ237" s="8"/>
      <c r="SAR237" s="8"/>
      <c r="SAS237" s="8"/>
      <c r="SAT237" s="8"/>
      <c r="SAU237" s="8"/>
      <c r="SAV237" s="8"/>
      <c r="SAW237" s="8"/>
      <c r="SAX237" s="8"/>
      <c r="SAY237" s="8"/>
      <c r="SAZ237" s="8"/>
      <c r="SBA237" s="8"/>
      <c r="SBB237" s="8"/>
      <c r="SBC237" s="8"/>
      <c r="SBD237" s="8"/>
      <c r="SBE237" s="8"/>
      <c r="SBF237" s="8"/>
      <c r="SBG237" s="8"/>
      <c r="SBH237" s="8"/>
      <c r="SBI237" s="8"/>
      <c r="SBJ237" s="8"/>
      <c r="SBK237" s="8"/>
      <c r="SBL237" s="8"/>
      <c r="SBM237" s="8"/>
      <c r="SBN237" s="8"/>
      <c r="SBO237" s="8"/>
      <c r="SBP237" s="8"/>
      <c r="SBQ237" s="8"/>
      <c r="SBR237" s="8"/>
      <c r="SBS237" s="8"/>
      <c r="SBT237" s="8"/>
      <c r="SBU237" s="8"/>
      <c r="SBV237" s="8"/>
      <c r="SBW237" s="8"/>
      <c r="SBX237" s="8"/>
      <c r="SBY237" s="8"/>
      <c r="SBZ237" s="8"/>
      <c r="SCA237" s="8"/>
      <c r="SCB237" s="8"/>
      <c r="SCC237" s="8"/>
      <c r="SCD237" s="8"/>
      <c r="SCE237" s="8"/>
      <c r="SCF237" s="8"/>
      <c r="SCG237" s="8"/>
      <c r="SCH237" s="8"/>
      <c r="SCI237" s="8"/>
      <c r="SCJ237" s="8"/>
      <c r="SCK237" s="8"/>
      <c r="SCL237" s="8"/>
      <c r="SCM237" s="8"/>
      <c r="SCN237" s="8"/>
      <c r="SCO237" s="8"/>
      <c r="SCP237" s="8"/>
      <c r="SCQ237" s="8"/>
      <c r="SCR237" s="8"/>
      <c r="SCS237" s="8"/>
      <c r="SCT237" s="8"/>
      <c r="SCU237" s="8"/>
      <c r="SCV237" s="8"/>
      <c r="SCW237" s="8"/>
      <c r="SCX237" s="8"/>
      <c r="SCY237" s="8"/>
      <c r="SCZ237" s="8"/>
      <c r="SDA237" s="8"/>
      <c r="SDB237" s="8"/>
      <c r="SDC237" s="8"/>
      <c r="SDD237" s="8"/>
      <c r="SDE237" s="8"/>
      <c r="SDF237" s="8"/>
      <c r="SDG237" s="8"/>
      <c r="SDH237" s="8"/>
      <c r="SDI237" s="8"/>
      <c r="SDJ237" s="8"/>
      <c r="SDK237" s="8"/>
      <c r="SDL237" s="8"/>
      <c r="SDM237" s="8"/>
      <c r="SDN237" s="8"/>
      <c r="SDO237" s="8"/>
      <c r="SDP237" s="8"/>
      <c r="SDQ237" s="8"/>
      <c r="SDR237" s="8"/>
      <c r="SDS237" s="8"/>
      <c r="SDT237" s="8"/>
      <c r="SDU237" s="8"/>
      <c r="SDV237" s="8"/>
      <c r="SDW237" s="8"/>
      <c r="SDX237" s="8"/>
      <c r="SDY237" s="8"/>
      <c r="SDZ237" s="8"/>
      <c r="SEA237" s="8"/>
      <c r="SEB237" s="8"/>
      <c r="SEC237" s="8"/>
      <c r="SED237" s="8"/>
      <c r="SEE237" s="8"/>
      <c r="SEF237" s="8"/>
      <c r="SEG237" s="8"/>
      <c r="SEH237" s="8"/>
      <c r="SEI237" s="8"/>
      <c r="SEJ237" s="8"/>
      <c r="SEK237" s="8"/>
      <c r="SEL237" s="8"/>
      <c r="SEM237" s="8"/>
      <c r="SEN237" s="8"/>
      <c r="SEO237" s="8"/>
      <c r="SEP237" s="8"/>
      <c r="SEQ237" s="8"/>
      <c r="SER237" s="8"/>
      <c r="SES237" s="8"/>
      <c r="SET237" s="8"/>
      <c r="SEU237" s="8"/>
      <c r="SEV237" s="8"/>
      <c r="SEW237" s="8"/>
      <c r="SEX237" s="8"/>
      <c r="SEY237" s="8"/>
      <c r="SEZ237" s="8"/>
      <c r="SFA237" s="8"/>
      <c r="SFB237" s="8"/>
      <c r="SFC237" s="8"/>
      <c r="SFD237" s="8"/>
      <c r="SFE237" s="8"/>
      <c r="SFF237" s="8"/>
      <c r="SFG237" s="8"/>
      <c r="SFH237" s="8"/>
      <c r="SFI237" s="8"/>
      <c r="SFJ237" s="8"/>
      <c r="SFK237" s="8"/>
      <c r="SFL237" s="8"/>
      <c r="SFM237" s="8"/>
      <c r="SFN237" s="8"/>
      <c r="SFO237" s="8"/>
      <c r="SFP237" s="8"/>
      <c r="SFQ237" s="8"/>
      <c r="SFR237" s="8"/>
      <c r="SFS237" s="8"/>
      <c r="SFT237" s="8"/>
      <c r="SFU237" s="8"/>
      <c r="SFV237" s="8"/>
      <c r="SFW237" s="8"/>
      <c r="SFX237" s="8"/>
      <c r="SFY237" s="8"/>
      <c r="SFZ237" s="8"/>
      <c r="SGA237" s="8"/>
      <c r="SGB237" s="8"/>
      <c r="SGC237" s="8"/>
      <c r="SGD237" s="8"/>
      <c r="SGE237" s="8"/>
      <c r="SGF237" s="8"/>
      <c r="SGG237" s="8"/>
      <c r="SGH237" s="8"/>
      <c r="SGI237" s="8"/>
      <c r="SGJ237" s="8"/>
      <c r="SGK237" s="8"/>
      <c r="SGL237" s="8"/>
      <c r="SGM237" s="8"/>
      <c r="SGN237" s="8"/>
      <c r="SGO237" s="8"/>
      <c r="SGP237" s="8"/>
      <c r="SGQ237" s="8"/>
      <c r="SGR237" s="8"/>
      <c r="SGS237" s="8"/>
      <c r="SGT237" s="8"/>
      <c r="SGU237" s="8"/>
      <c r="SGV237" s="8"/>
      <c r="SGW237" s="8"/>
      <c r="SGX237" s="8"/>
      <c r="SGY237" s="8"/>
      <c r="SGZ237" s="8"/>
      <c r="SHA237" s="8"/>
      <c r="SHB237" s="8"/>
      <c r="SHC237" s="8"/>
      <c r="SHD237" s="8"/>
      <c r="SHE237" s="8"/>
      <c r="SHF237" s="8"/>
      <c r="SHG237" s="8"/>
      <c r="SHH237" s="8"/>
      <c r="SHI237" s="8"/>
      <c r="SHJ237" s="8"/>
      <c r="SHK237" s="8"/>
      <c r="SHL237" s="8"/>
      <c r="SHM237" s="8"/>
      <c r="SHN237" s="8"/>
      <c r="SHO237" s="8"/>
      <c r="SHP237" s="8"/>
      <c r="SHQ237" s="8"/>
      <c r="SHR237" s="8"/>
      <c r="SHS237" s="8"/>
      <c r="SHT237" s="8"/>
      <c r="SHU237" s="8"/>
      <c r="SHV237" s="8"/>
      <c r="SHW237" s="8"/>
      <c r="SHX237" s="8"/>
      <c r="SHY237" s="8"/>
      <c r="SHZ237" s="8"/>
      <c r="SIA237" s="8"/>
      <c r="SIB237" s="8"/>
      <c r="SIC237" s="8"/>
      <c r="SID237" s="8"/>
      <c r="SIE237" s="8"/>
      <c r="SIF237" s="8"/>
      <c r="SIG237" s="8"/>
      <c r="SIH237" s="8"/>
      <c r="SII237" s="8"/>
      <c r="SIJ237" s="8"/>
      <c r="SIK237" s="8"/>
      <c r="SIL237" s="8"/>
      <c r="SIM237" s="8"/>
      <c r="SIN237" s="8"/>
      <c r="SIO237" s="8"/>
      <c r="SIP237" s="8"/>
      <c r="SIQ237" s="8"/>
      <c r="SIR237" s="8"/>
      <c r="SIS237" s="8"/>
      <c r="SIT237" s="8"/>
      <c r="SIU237" s="8"/>
      <c r="SIV237" s="8"/>
      <c r="SIW237" s="8"/>
      <c r="SIX237" s="8"/>
      <c r="SIY237" s="8"/>
      <c r="SIZ237" s="8"/>
      <c r="SJA237" s="8"/>
      <c r="SJB237" s="8"/>
      <c r="SJC237" s="8"/>
      <c r="SJD237" s="8"/>
      <c r="SJE237" s="8"/>
      <c r="SJF237" s="8"/>
      <c r="SJG237" s="8"/>
      <c r="SJH237" s="8"/>
      <c r="SJI237" s="8"/>
      <c r="SJJ237" s="8"/>
      <c r="SJK237" s="8"/>
      <c r="SJL237" s="8"/>
      <c r="SJM237" s="8"/>
      <c r="SJN237" s="8"/>
      <c r="SJO237" s="8"/>
      <c r="SJP237" s="8"/>
      <c r="SJQ237" s="8"/>
      <c r="SJR237" s="8"/>
      <c r="SJS237" s="8"/>
      <c r="SJT237" s="8"/>
      <c r="SJU237" s="8"/>
      <c r="SJV237" s="8"/>
      <c r="SJW237" s="8"/>
      <c r="SJX237" s="8"/>
      <c r="SJY237" s="8"/>
      <c r="SJZ237" s="8"/>
      <c r="SKA237" s="8"/>
      <c r="SKB237" s="8"/>
      <c r="SKC237" s="8"/>
      <c r="SKD237" s="8"/>
      <c r="SKE237" s="8"/>
      <c r="SKF237" s="8"/>
      <c r="SKG237" s="8"/>
      <c r="SKH237" s="8"/>
      <c r="SKI237" s="8"/>
      <c r="SKJ237" s="8"/>
      <c r="SKK237" s="8"/>
      <c r="SKL237" s="8"/>
      <c r="SKM237" s="8"/>
      <c r="SKN237" s="8"/>
      <c r="SKO237" s="8"/>
      <c r="SKP237" s="8"/>
      <c r="SKQ237" s="8"/>
      <c r="SKR237" s="8"/>
      <c r="SKS237" s="8"/>
      <c r="SKT237" s="8"/>
      <c r="SKU237" s="8"/>
      <c r="SKV237" s="8"/>
      <c r="SKW237" s="8"/>
      <c r="SKX237" s="8"/>
      <c r="SKY237" s="8"/>
      <c r="SKZ237" s="8"/>
      <c r="SLA237" s="8"/>
      <c r="SLB237" s="8"/>
      <c r="SLC237" s="8"/>
      <c r="SLD237" s="8"/>
      <c r="SLE237" s="8"/>
      <c r="SLF237" s="8"/>
      <c r="SLG237" s="8"/>
      <c r="SLH237" s="8"/>
      <c r="SLI237" s="8"/>
      <c r="SLJ237" s="8"/>
      <c r="SLK237" s="8"/>
      <c r="SLL237" s="8"/>
      <c r="SLM237" s="8"/>
      <c r="SLN237" s="8"/>
      <c r="SLO237" s="8"/>
      <c r="SLP237" s="8"/>
      <c r="SLQ237" s="8"/>
      <c r="SLR237" s="8"/>
      <c r="SLS237" s="8"/>
      <c r="SLT237" s="8"/>
      <c r="SLU237" s="8"/>
      <c r="SLV237" s="8"/>
      <c r="SLW237" s="8"/>
      <c r="SLX237" s="8"/>
      <c r="SLY237" s="8"/>
      <c r="SLZ237" s="8"/>
      <c r="SMA237" s="8"/>
      <c r="SMB237" s="8"/>
      <c r="SMC237" s="8"/>
      <c r="SMD237" s="8"/>
      <c r="SME237" s="8"/>
      <c r="SMF237" s="8"/>
      <c r="SMG237" s="8"/>
      <c r="SMH237" s="8"/>
      <c r="SMI237" s="8"/>
      <c r="SMJ237" s="8"/>
      <c r="SMK237" s="8"/>
      <c r="SML237" s="8"/>
      <c r="SMM237" s="8"/>
      <c r="SMN237" s="8"/>
      <c r="SMO237" s="8"/>
      <c r="SMP237" s="8"/>
      <c r="SMQ237" s="8"/>
      <c r="SMR237" s="8"/>
      <c r="SMS237" s="8"/>
      <c r="SMT237" s="8"/>
      <c r="SMU237" s="8"/>
      <c r="SMV237" s="8"/>
      <c r="SMW237" s="8"/>
      <c r="SMX237" s="8"/>
      <c r="SMY237" s="8"/>
      <c r="SMZ237" s="8"/>
      <c r="SNA237" s="8"/>
      <c r="SNB237" s="8"/>
      <c r="SNC237" s="8"/>
      <c r="SND237" s="8"/>
      <c r="SNE237" s="8"/>
      <c r="SNF237" s="8"/>
      <c r="SNG237" s="8"/>
      <c r="SNH237" s="8"/>
      <c r="SNI237" s="8"/>
      <c r="SNJ237" s="8"/>
      <c r="SNK237" s="8"/>
      <c r="SNL237" s="8"/>
      <c r="SNM237" s="8"/>
      <c r="SNN237" s="8"/>
      <c r="SNO237" s="8"/>
      <c r="SNP237" s="8"/>
      <c r="SNQ237" s="8"/>
      <c r="SNR237" s="8"/>
      <c r="SNS237" s="8"/>
      <c r="SNT237" s="8"/>
      <c r="SNU237" s="8"/>
      <c r="SNV237" s="8"/>
      <c r="SNW237" s="8"/>
      <c r="SNX237" s="8"/>
      <c r="SNY237" s="8"/>
      <c r="SNZ237" s="8"/>
      <c r="SOA237" s="8"/>
      <c r="SOB237" s="8"/>
      <c r="SOC237" s="8"/>
      <c r="SOD237" s="8"/>
      <c r="SOE237" s="8"/>
      <c r="SOF237" s="8"/>
      <c r="SOG237" s="8"/>
      <c r="SOH237" s="8"/>
      <c r="SOI237" s="8"/>
      <c r="SOJ237" s="8"/>
      <c r="SOK237" s="8"/>
      <c r="SOL237" s="8"/>
      <c r="SOM237" s="8"/>
      <c r="SON237" s="8"/>
      <c r="SOO237" s="8"/>
      <c r="SOP237" s="8"/>
      <c r="SOQ237" s="8"/>
      <c r="SOR237" s="8"/>
      <c r="SOS237" s="8"/>
      <c r="SOT237" s="8"/>
      <c r="SOU237" s="8"/>
      <c r="SOV237" s="8"/>
      <c r="SOW237" s="8"/>
      <c r="SOX237" s="8"/>
      <c r="SOY237" s="8"/>
      <c r="SOZ237" s="8"/>
      <c r="SPA237" s="8"/>
      <c r="SPB237" s="8"/>
      <c r="SPC237" s="8"/>
      <c r="SPD237" s="8"/>
      <c r="SPE237" s="8"/>
      <c r="SPF237" s="8"/>
      <c r="SPG237" s="8"/>
      <c r="SPH237" s="8"/>
      <c r="SPI237" s="8"/>
      <c r="SPJ237" s="8"/>
      <c r="SPK237" s="8"/>
      <c r="SPL237" s="8"/>
      <c r="SPM237" s="8"/>
      <c r="SPN237" s="8"/>
      <c r="SPO237" s="8"/>
      <c r="SPP237" s="8"/>
      <c r="SPQ237" s="8"/>
      <c r="SPR237" s="8"/>
      <c r="SPS237" s="8"/>
      <c r="SPT237" s="8"/>
      <c r="SPU237" s="8"/>
      <c r="SPV237" s="8"/>
      <c r="SPW237" s="8"/>
      <c r="SPX237" s="8"/>
      <c r="SPY237" s="8"/>
      <c r="SPZ237" s="8"/>
      <c r="SQA237" s="8"/>
      <c r="SQB237" s="8"/>
      <c r="SQC237" s="8"/>
      <c r="SQD237" s="8"/>
      <c r="SQE237" s="8"/>
      <c r="SQF237" s="8"/>
      <c r="SQG237" s="8"/>
      <c r="SQH237" s="8"/>
      <c r="SQI237" s="8"/>
      <c r="SQJ237" s="8"/>
      <c r="SQK237" s="8"/>
      <c r="SQL237" s="8"/>
      <c r="SQM237" s="8"/>
      <c r="SQN237" s="8"/>
      <c r="SQO237" s="8"/>
      <c r="SQP237" s="8"/>
      <c r="SQQ237" s="8"/>
      <c r="SQR237" s="8"/>
      <c r="SQS237" s="8"/>
      <c r="SQT237" s="8"/>
      <c r="SQU237" s="8"/>
      <c r="SQV237" s="8"/>
      <c r="SQW237" s="8"/>
      <c r="SQX237" s="8"/>
      <c r="SQY237" s="8"/>
      <c r="SQZ237" s="8"/>
      <c r="SRA237" s="8"/>
      <c r="SRB237" s="8"/>
      <c r="SRC237" s="8"/>
      <c r="SRD237" s="8"/>
      <c r="SRE237" s="8"/>
      <c r="SRF237" s="8"/>
      <c r="SRG237" s="8"/>
      <c r="SRH237" s="8"/>
      <c r="SRI237" s="8"/>
      <c r="SRJ237" s="8"/>
      <c r="SRK237" s="8"/>
      <c r="SRL237" s="8"/>
      <c r="SRM237" s="8"/>
      <c r="SRN237" s="8"/>
      <c r="SRO237" s="8"/>
      <c r="SRP237" s="8"/>
      <c r="SRQ237" s="8"/>
      <c r="SRR237" s="8"/>
      <c r="SRS237" s="8"/>
      <c r="SRT237" s="8"/>
      <c r="SRU237" s="8"/>
      <c r="SRV237" s="8"/>
      <c r="SRW237" s="8"/>
      <c r="SRX237" s="8"/>
      <c r="SRY237" s="8"/>
      <c r="SRZ237" s="8"/>
      <c r="SSA237" s="8"/>
      <c r="SSB237" s="8"/>
      <c r="SSC237" s="8"/>
      <c r="SSD237" s="8"/>
      <c r="SSE237" s="8"/>
      <c r="SSF237" s="8"/>
      <c r="SSG237" s="8"/>
      <c r="SSH237" s="8"/>
      <c r="SSI237" s="8"/>
      <c r="SSJ237" s="8"/>
      <c r="SSK237" s="8"/>
      <c r="SSL237" s="8"/>
      <c r="SSM237" s="8"/>
      <c r="SSN237" s="8"/>
      <c r="SSO237" s="8"/>
      <c r="SSP237" s="8"/>
      <c r="SSQ237" s="8"/>
      <c r="SSR237" s="8"/>
      <c r="SSS237" s="8"/>
      <c r="SST237" s="8"/>
      <c r="SSU237" s="8"/>
      <c r="SSV237" s="8"/>
      <c r="SSW237" s="8"/>
      <c r="SSX237" s="8"/>
      <c r="SSY237" s="8"/>
      <c r="SSZ237" s="8"/>
      <c r="STA237" s="8"/>
      <c r="STB237" s="8"/>
      <c r="STC237" s="8"/>
      <c r="STD237" s="8"/>
      <c r="STE237" s="8"/>
      <c r="STF237" s="8"/>
      <c r="STG237" s="8"/>
      <c r="STH237" s="8"/>
      <c r="STI237" s="8"/>
      <c r="STJ237" s="8"/>
      <c r="STK237" s="8"/>
      <c r="STL237" s="8"/>
      <c r="STM237" s="8"/>
      <c r="STN237" s="8"/>
      <c r="STO237" s="8"/>
      <c r="STP237" s="8"/>
      <c r="STQ237" s="8"/>
      <c r="STR237" s="8"/>
      <c r="STS237" s="8"/>
      <c r="STT237" s="8"/>
      <c r="STU237" s="8"/>
      <c r="STV237" s="8"/>
      <c r="STW237" s="8"/>
      <c r="STX237" s="8"/>
      <c r="STY237" s="8"/>
      <c r="STZ237" s="8"/>
      <c r="SUA237" s="8"/>
      <c r="SUB237" s="8"/>
      <c r="SUC237" s="8"/>
      <c r="SUD237" s="8"/>
      <c r="SUE237" s="8"/>
      <c r="SUF237" s="8"/>
      <c r="SUG237" s="8"/>
      <c r="SUH237" s="8"/>
      <c r="SUI237" s="8"/>
      <c r="SUJ237" s="8"/>
      <c r="SUK237" s="8"/>
      <c r="SUL237" s="8"/>
      <c r="SUM237" s="8"/>
      <c r="SUN237" s="8"/>
      <c r="SUO237" s="8"/>
      <c r="SUP237" s="8"/>
      <c r="SUQ237" s="8"/>
      <c r="SUR237" s="8"/>
      <c r="SUS237" s="8"/>
      <c r="SUT237" s="8"/>
      <c r="SUU237" s="8"/>
      <c r="SUV237" s="8"/>
      <c r="SUW237" s="8"/>
      <c r="SUX237" s="8"/>
      <c r="SUY237" s="8"/>
      <c r="SUZ237" s="8"/>
      <c r="SVA237" s="8"/>
      <c r="SVB237" s="8"/>
      <c r="SVC237" s="8"/>
      <c r="SVD237" s="8"/>
      <c r="SVE237" s="8"/>
      <c r="SVF237" s="8"/>
      <c r="SVG237" s="8"/>
      <c r="SVH237" s="8"/>
      <c r="SVI237" s="8"/>
      <c r="SVJ237" s="8"/>
      <c r="SVK237" s="8"/>
      <c r="SVL237" s="8"/>
      <c r="SVM237" s="8"/>
      <c r="SVN237" s="8"/>
      <c r="SVO237" s="8"/>
      <c r="SVP237" s="8"/>
      <c r="SVQ237" s="8"/>
      <c r="SVR237" s="8"/>
      <c r="SVS237" s="8"/>
      <c r="SVT237" s="8"/>
      <c r="SVU237" s="8"/>
      <c r="SVV237" s="8"/>
      <c r="SVW237" s="8"/>
      <c r="SVX237" s="8"/>
      <c r="SVY237" s="8"/>
      <c r="SVZ237" s="8"/>
      <c r="SWA237" s="8"/>
      <c r="SWB237" s="8"/>
      <c r="SWC237" s="8"/>
      <c r="SWD237" s="8"/>
      <c r="SWE237" s="8"/>
      <c r="SWF237" s="8"/>
      <c r="SWG237" s="8"/>
      <c r="SWH237" s="8"/>
      <c r="SWI237" s="8"/>
      <c r="SWJ237" s="8"/>
      <c r="SWK237" s="8"/>
      <c r="SWL237" s="8"/>
      <c r="SWM237" s="8"/>
      <c r="SWN237" s="8"/>
      <c r="SWO237" s="8"/>
      <c r="SWP237" s="8"/>
      <c r="SWQ237" s="8"/>
      <c r="SWR237" s="8"/>
      <c r="SWS237" s="8"/>
      <c r="SWT237" s="8"/>
      <c r="SWU237" s="8"/>
      <c r="SWV237" s="8"/>
      <c r="SWW237" s="8"/>
      <c r="SWX237" s="8"/>
      <c r="SWY237" s="8"/>
      <c r="SWZ237" s="8"/>
      <c r="SXA237" s="8"/>
      <c r="SXB237" s="8"/>
      <c r="SXC237" s="8"/>
      <c r="SXD237" s="8"/>
      <c r="SXE237" s="8"/>
      <c r="SXF237" s="8"/>
      <c r="SXG237" s="8"/>
      <c r="SXH237" s="8"/>
      <c r="SXI237" s="8"/>
      <c r="SXJ237" s="8"/>
      <c r="SXK237" s="8"/>
      <c r="SXL237" s="8"/>
      <c r="SXM237" s="8"/>
      <c r="SXN237" s="8"/>
      <c r="SXO237" s="8"/>
      <c r="SXP237" s="8"/>
      <c r="SXQ237" s="8"/>
      <c r="SXR237" s="8"/>
      <c r="SXS237" s="8"/>
      <c r="SXT237" s="8"/>
      <c r="SXU237" s="8"/>
      <c r="SXV237" s="8"/>
      <c r="SXW237" s="8"/>
      <c r="SXX237" s="8"/>
      <c r="SXY237" s="8"/>
      <c r="SXZ237" s="8"/>
      <c r="SYA237" s="8"/>
      <c r="SYB237" s="8"/>
      <c r="SYC237" s="8"/>
      <c r="SYD237" s="8"/>
      <c r="SYE237" s="8"/>
      <c r="SYF237" s="8"/>
      <c r="SYG237" s="8"/>
      <c r="SYH237" s="8"/>
      <c r="SYI237" s="8"/>
      <c r="SYJ237" s="8"/>
      <c r="SYK237" s="8"/>
      <c r="SYL237" s="8"/>
      <c r="SYM237" s="8"/>
      <c r="SYN237" s="8"/>
      <c r="SYO237" s="8"/>
      <c r="SYP237" s="8"/>
      <c r="SYQ237" s="8"/>
      <c r="SYR237" s="8"/>
      <c r="SYS237" s="8"/>
      <c r="SYT237" s="8"/>
      <c r="SYU237" s="8"/>
      <c r="SYV237" s="8"/>
      <c r="SYW237" s="8"/>
      <c r="SYX237" s="8"/>
      <c r="SYY237" s="8"/>
      <c r="SYZ237" s="8"/>
      <c r="SZA237" s="8"/>
      <c r="SZB237" s="8"/>
      <c r="SZC237" s="8"/>
      <c r="SZD237" s="8"/>
      <c r="SZE237" s="8"/>
      <c r="SZF237" s="8"/>
      <c r="SZG237" s="8"/>
      <c r="SZH237" s="8"/>
      <c r="SZI237" s="8"/>
      <c r="SZJ237" s="8"/>
      <c r="SZK237" s="8"/>
      <c r="SZL237" s="8"/>
      <c r="SZM237" s="8"/>
      <c r="SZN237" s="8"/>
      <c r="SZO237" s="8"/>
      <c r="SZP237" s="8"/>
      <c r="SZQ237" s="8"/>
      <c r="SZR237" s="8"/>
      <c r="SZS237" s="8"/>
      <c r="SZT237" s="8"/>
      <c r="SZU237" s="8"/>
      <c r="SZV237" s="8"/>
      <c r="SZW237" s="8"/>
      <c r="SZX237" s="8"/>
      <c r="SZY237" s="8"/>
      <c r="SZZ237" s="8"/>
      <c r="TAA237" s="8"/>
      <c r="TAB237" s="8"/>
      <c r="TAC237" s="8"/>
      <c r="TAD237" s="8"/>
      <c r="TAE237" s="8"/>
      <c r="TAF237" s="8"/>
      <c r="TAG237" s="8"/>
      <c r="TAH237" s="8"/>
      <c r="TAI237" s="8"/>
      <c r="TAJ237" s="8"/>
      <c r="TAK237" s="8"/>
      <c r="TAL237" s="8"/>
      <c r="TAM237" s="8"/>
      <c r="TAN237" s="8"/>
      <c r="TAO237" s="8"/>
      <c r="TAP237" s="8"/>
      <c r="TAQ237" s="8"/>
      <c r="TAR237" s="8"/>
      <c r="TAS237" s="8"/>
      <c r="TAT237" s="8"/>
      <c r="TAU237" s="8"/>
      <c r="TAV237" s="8"/>
      <c r="TAW237" s="8"/>
      <c r="TAX237" s="8"/>
      <c r="TAY237" s="8"/>
      <c r="TAZ237" s="8"/>
      <c r="TBA237" s="8"/>
      <c r="TBB237" s="8"/>
      <c r="TBC237" s="8"/>
      <c r="TBD237" s="8"/>
      <c r="TBE237" s="8"/>
      <c r="TBF237" s="8"/>
      <c r="TBG237" s="8"/>
      <c r="TBH237" s="8"/>
      <c r="TBI237" s="8"/>
      <c r="TBJ237" s="8"/>
      <c r="TBK237" s="8"/>
      <c r="TBL237" s="8"/>
      <c r="TBM237" s="8"/>
      <c r="TBN237" s="8"/>
      <c r="TBO237" s="8"/>
      <c r="TBP237" s="8"/>
      <c r="TBQ237" s="8"/>
      <c r="TBR237" s="8"/>
      <c r="TBS237" s="8"/>
      <c r="TBT237" s="8"/>
      <c r="TBU237" s="8"/>
      <c r="TBV237" s="8"/>
      <c r="TBW237" s="8"/>
      <c r="TBX237" s="8"/>
      <c r="TBY237" s="8"/>
      <c r="TBZ237" s="8"/>
      <c r="TCA237" s="8"/>
      <c r="TCB237" s="8"/>
      <c r="TCC237" s="8"/>
      <c r="TCD237" s="8"/>
      <c r="TCE237" s="8"/>
      <c r="TCF237" s="8"/>
      <c r="TCG237" s="8"/>
      <c r="TCH237" s="8"/>
      <c r="TCI237" s="8"/>
      <c r="TCJ237" s="8"/>
      <c r="TCK237" s="8"/>
      <c r="TCL237" s="8"/>
      <c r="TCM237" s="8"/>
      <c r="TCN237" s="8"/>
      <c r="TCO237" s="8"/>
      <c r="TCP237" s="8"/>
      <c r="TCQ237" s="8"/>
      <c r="TCR237" s="8"/>
      <c r="TCS237" s="8"/>
      <c r="TCT237" s="8"/>
      <c r="TCU237" s="8"/>
      <c r="TCV237" s="8"/>
      <c r="TCW237" s="8"/>
      <c r="TCX237" s="8"/>
      <c r="TCY237" s="8"/>
      <c r="TCZ237" s="8"/>
      <c r="TDA237" s="8"/>
      <c r="TDB237" s="8"/>
      <c r="TDC237" s="8"/>
      <c r="TDD237" s="8"/>
      <c r="TDE237" s="8"/>
      <c r="TDF237" s="8"/>
      <c r="TDG237" s="8"/>
      <c r="TDH237" s="8"/>
      <c r="TDI237" s="8"/>
      <c r="TDJ237" s="8"/>
      <c r="TDK237" s="8"/>
      <c r="TDL237" s="8"/>
      <c r="TDM237" s="8"/>
      <c r="TDN237" s="8"/>
      <c r="TDO237" s="8"/>
      <c r="TDP237" s="8"/>
      <c r="TDQ237" s="8"/>
      <c r="TDR237" s="8"/>
      <c r="TDS237" s="8"/>
      <c r="TDT237" s="8"/>
      <c r="TDU237" s="8"/>
      <c r="TDV237" s="8"/>
      <c r="TDW237" s="8"/>
      <c r="TDX237" s="8"/>
      <c r="TDY237" s="8"/>
      <c r="TDZ237" s="8"/>
      <c r="TEA237" s="8"/>
      <c r="TEB237" s="8"/>
      <c r="TEC237" s="8"/>
      <c r="TED237" s="8"/>
      <c r="TEE237" s="8"/>
      <c r="TEF237" s="8"/>
      <c r="TEG237" s="8"/>
      <c r="TEH237" s="8"/>
      <c r="TEI237" s="8"/>
      <c r="TEJ237" s="8"/>
      <c r="TEK237" s="8"/>
      <c r="TEL237" s="8"/>
      <c r="TEM237" s="8"/>
      <c r="TEN237" s="8"/>
      <c r="TEO237" s="8"/>
      <c r="TEP237" s="8"/>
      <c r="TEQ237" s="8"/>
      <c r="TER237" s="8"/>
      <c r="TES237" s="8"/>
      <c r="TET237" s="8"/>
      <c r="TEU237" s="8"/>
      <c r="TEV237" s="8"/>
      <c r="TEW237" s="8"/>
      <c r="TEX237" s="8"/>
      <c r="TEY237" s="8"/>
      <c r="TEZ237" s="8"/>
      <c r="TFA237" s="8"/>
      <c r="TFB237" s="8"/>
      <c r="TFC237" s="8"/>
      <c r="TFD237" s="8"/>
      <c r="TFE237" s="8"/>
      <c r="TFF237" s="8"/>
      <c r="TFG237" s="8"/>
      <c r="TFH237" s="8"/>
      <c r="TFI237" s="8"/>
      <c r="TFJ237" s="8"/>
      <c r="TFK237" s="8"/>
      <c r="TFL237" s="8"/>
      <c r="TFM237" s="8"/>
      <c r="TFN237" s="8"/>
      <c r="TFO237" s="8"/>
      <c r="TFP237" s="8"/>
      <c r="TFQ237" s="8"/>
      <c r="TFR237" s="8"/>
      <c r="TFS237" s="8"/>
      <c r="TFT237" s="8"/>
      <c r="TFU237" s="8"/>
      <c r="TFV237" s="8"/>
      <c r="TFW237" s="8"/>
      <c r="TFX237" s="8"/>
      <c r="TFY237" s="8"/>
      <c r="TFZ237" s="8"/>
      <c r="TGA237" s="8"/>
      <c r="TGB237" s="8"/>
      <c r="TGC237" s="8"/>
      <c r="TGD237" s="8"/>
      <c r="TGE237" s="8"/>
      <c r="TGF237" s="8"/>
      <c r="TGG237" s="8"/>
      <c r="TGH237" s="8"/>
      <c r="TGI237" s="8"/>
      <c r="TGJ237" s="8"/>
      <c r="TGK237" s="8"/>
      <c r="TGL237" s="8"/>
      <c r="TGM237" s="8"/>
      <c r="TGN237" s="8"/>
      <c r="TGO237" s="8"/>
      <c r="TGP237" s="8"/>
      <c r="TGQ237" s="8"/>
      <c r="TGR237" s="8"/>
      <c r="TGS237" s="8"/>
      <c r="TGT237" s="8"/>
      <c r="TGU237" s="8"/>
      <c r="TGV237" s="8"/>
      <c r="TGW237" s="8"/>
      <c r="TGX237" s="8"/>
      <c r="TGY237" s="8"/>
      <c r="TGZ237" s="8"/>
      <c r="THA237" s="8"/>
      <c r="THB237" s="8"/>
      <c r="THC237" s="8"/>
      <c r="THD237" s="8"/>
      <c r="THE237" s="8"/>
      <c r="THF237" s="8"/>
      <c r="THG237" s="8"/>
      <c r="THH237" s="8"/>
      <c r="THI237" s="8"/>
      <c r="THJ237" s="8"/>
      <c r="THK237" s="8"/>
      <c r="THL237" s="8"/>
      <c r="THM237" s="8"/>
      <c r="THN237" s="8"/>
      <c r="THO237" s="8"/>
      <c r="THP237" s="8"/>
      <c r="THQ237" s="8"/>
      <c r="THR237" s="8"/>
      <c r="THS237" s="8"/>
      <c r="THT237" s="8"/>
      <c r="THU237" s="8"/>
      <c r="THV237" s="8"/>
      <c r="THW237" s="8"/>
      <c r="THX237" s="8"/>
      <c r="THY237" s="8"/>
      <c r="THZ237" s="8"/>
      <c r="TIA237" s="8"/>
      <c r="TIB237" s="8"/>
      <c r="TIC237" s="8"/>
      <c r="TID237" s="8"/>
      <c r="TIE237" s="8"/>
      <c r="TIF237" s="8"/>
      <c r="TIG237" s="8"/>
      <c r="TIH237" s="8"/>
      <c r="TII237" s="8"/>
      <c r="TIJ237" s="8"/>
      <c r="TIK237" s="8"/>
      <c r="TIL237" s="8"/>
      <c r="TIM237" s="8"/>
      <c r="TIN237" s="8"/>
      <c r="TIO237" s="8"/>
      <c r="TIP237" s="8"/>
      <c r="TIQ237" s="8"/>
      <c r="TIR237" s="8"/>
      <c r="TIS237" s="8"/>
      <c r="TIT237" s="8"/>
      <c r="TIU237" s="8"/>
      <c r="TIV237" s="8"/>
      <c r="TIW237" s="8"/>
      <c r="TIX237" s="8"/>
      <c r="TIY237" s="8"/>
      <c r="TIZ237" s="8"/>
      <c r="TJA237" s="8"/>
      <c r="TJB237" s="8"/>
      <c r="TJC237" s="8"/>
      <c r="TJD237" s="8"/>
      <c r="TJE237" s="8"/>
      <c r="TJF237" s="8"/>
      <c r="TJG237" s="8"/>
      <c r="TJH237" s="8"/>
      <c r="TJI237" s="8"/>
      <c r="TJJ237" s="8"/>
      <c r="TJK237" s="8"/>
      <c r="TJL237" s="8"/>
      <c r="TJM237" s="8"/>
      <c r="TJN237" s="8"/>
      <c r="TJO237" s="8"/>
      <c r="TJP237" s="8"/>
      <c r="TJQ237" s="8"/>
      <c r="TJR237" s="8"/>
      <c r="TJS237" s="8"/>
      <c r="TJT237" s="8"/>
      <c r="TJU237" s="8"/>
      <c r="TJV237" s="8"/>
      <c r="TJW237" s="8"/>
      <c r="TJX237" s="8"/>
      <c r="TJY237" s="8"/>
      <c r="TJZ237" s="8"/>
      <c r="TKA237" s="8"/>
      <c r="TKB237" s="8"/>
      <c r="TKC237" s="8"/>
      <c r="TKD237" s="8"/>
      <c r="TKE237" s="8"/>
      <c r="TKF237" s="8"/>
      <c r="TKG237" s="8"/>
      <c r="TKH237" s="8"/>
      <c r="TKI237" s="8"/>
      <c r="TKJ237" s="8"/>
      <c r="TKK237" s="8"/>
      <c r="TKL237" s="8"/>
      <c r="TKM237" s="8"/>
      <c r="TKN237" s="8"/>
      <c r="TKO237" s="8"/>
      <c r="TKP237" s="8"/>
      <c r="TKQ237" s="8"/>
      <c r="TKR237" s="8"/>
      <c r="TKS237" s="8"/>
      <c r="TKT237" s="8"/>
      <c r="TKU237" s="8"/>
      <c r="TKV237" s="8"/>
      <c r="TKW237" s="8"/>
      <c r="TKX237" s="8"/>
      <c r="TKY237" s="8"/>
      <c r="TKZ237" s="8"/>
      <c r="TLA237" s="8"/>
      <c r="TLB237" s="8"/>
      <c r="TLC237" s="8"/>
      <c r="TLD237" s="8"/>
      <c r="TLE237" s="8"/>
      <c r="TLF237" s="8"/>
      <c r="TLG237" s="8"/>
      <c r="TLH237" s="8"/>
      <c r="TLI237" s="8"/>
      <c r="TLJ237" s="8"/>
      <c r="TLK237" s="8"/>
      <c r="TLL237" s="8"/>
      <c r="TLM237" s="8"/>
      <c r="TLN237" s="8"/>
      <c r="TLO237" s="8"/>
      <c r="TLP237" s="8"/>
      <c r="TLQ237" s="8"/>
      <c r="TLR237" s="8"/>
      <c r="TLS237" s="8"/>
      <c r="TLT237" s="8"/>
      <c r="TLU237" s="8"/>
      <c r="TLV237" s="8"/>
      <c r="TLW237" s="8"/>
      <c r="TLX237" s="8"/>
      <c r="TLY237" s="8"/>
      <c r="TLZ237" s="8"/>
      <c r="TMA237" s="8"/>
      <c r="TMB237" s="8"/>
      <c r="TMC237" s="8"/>
      <c r="TMD237" s="8"/>
      <c r="TME237" s="8"/>
      <c r="TMF237" s="8"/>
      <c r="TMG237" s="8"/>
      <c r="TMH237" s="8"/>
      <c r="TMI237" s="8"/>
      <c r="TMJ237" s="8"/>
      <c r="TMK237" s="8"/>
      <c r="TML237" s="8"/>
      <c r="TMM237" s="8"/>
      <c r="TMN237" s="8"/>
      <c r="TMO237" s="8"/>
      <c r="TMP237" s="8"/>
      <c r="TMQ237" s="8"/>
      <c r="TMR237" s="8"/>
      <c r="TMS237" s="8"/>
      <c r="TMT237" s="8"/>
      <c r="TMU237" s="8"/>
      <c r="TMV237" s="8"/>
      <c r="TMW237" s="8"/>
      <c r="TMX237" s="8"/>
      <c r="TMY237" s="8"/>
      <c r="TMZ237" s="8"/>
      <c r="TNA237" s="8"/>
      <c r="TNB237" s="8"/>
      <c r="TNC237" s="8"/>
      <c r="TND237" s="8"/>
      <c r="TNE237" s="8"/>
      <c r="TNF237" s="8"/>
      <c r="TNG237" s="8"/>
      <c r="TNH237" s="8"/>
      <c r="TNI237" s="8"/>
      <c r="TNJ237" s="8"/>
      <c r="TNK237" s="8"/>
      <c r="TNL237" s="8"/>
      <c r="TNM237" s="8"/>
      <c r="TNN237" s="8"/>
      <c r="TNO237" s="8"/>
      <c r="TNP237" s="8"/>
      <c r="TNQ237" s="8"/>
      <c r="TNR237" s="8"/>
      <c r="TNS237" s="8"/>
      <c r="TNT237" s="8"/>
      <c r="TNU237" s="8"/>
      <c r="TNV237" s="8"/>
      <c r="TNW237" s="8"/>
      <c r="TNX237" s="8"/>
      <c r="TNY237" s="8"/>
      <c r="TNZ237" s="8"/>
      <c r="TOA237" s="8"/>
      <c r="TOB237" s="8"/>
      <c r="TOC237" s="8"/>
      <c r="TOD237" s="8"/>
      <c r="TOE237" s="8"/>
      <c r="TOF237" s="8"/>
      <c r="TOG237" s="8"/>
      <c r="TOH237" s="8"/>
      <c r="TOI237" s="8"/>
      <c r="TOJ237" s="8"/>
      <c r="TOK237" s="8"/>
      <c r="TOL237" s="8"/>
      <c r="TOM237" s="8"/>
      <c r="TON237" s="8"/>
      <c r="TOO237" s="8"/>
      <c r="TOP237" s="8"/>
      <c r="TOQ237" s="8"/>
      <c r="TOR237" s="8"/>
      <c r="TOS237" s="8"/>
      <c r="TOT237" s="8"/>
      <c r="TOU237" s="8"/>
      <c r="TOV237" s="8"/>
      <c r="TOW237" s="8"/>
      <c r="TOX237" s="8"/>
      <c r="TOY237" s="8"/>
      <c r="TOZ237" s="8"/>
      <c r="TPA237" s="8"/>
      <c r="TPB237" s="8"/>
      <c r="TPC237" s="8"/>
      <c r="TPD237" s="8"/>
      <c r="TPE237" s="8"/>
      <c r="TPF237" s="8"/>
      <c r="TPG237" s="8"/>
      <c r="TPH237" s="8"/>
      <c r="TPI237" s="8"/>
      <c r="TPJ237" s="8"/>
      <c r="TPK237" s="8"/>
      <c r="TPL237" s="8"/>
      <c r="TPM237" s="8"/>
      <c r="TPN237" s="8"/>
      <c r="TPO237" s="8"/>
      <c r="TPP237" s="8"/>
      <c r="TPQ237" s="8"/>
      <c r="TPR237" s="8"/>
      <c r="TPS237" s="8"/>
      <c r="TPT237" s="8"/>
      <c r="TPU237" s="8"/>
      <c r="TPV237" s="8"/>
      <c r="TPW237" s="8"/>
      <c r="TPX237" s="8"/>
      <c r="TPY237" s="8"/>
      <c r="TPZ237" s="8"/>
      <c r="TQA237" s="8"/>
      <c r="TQB237" s="8"/>
      <c r="TQC237" s="8"/>
      <c r="TQD237" s="8"/>
      <c r="TQE237" s="8"/>
      <c r="TQF237" s="8"/>
      <c r="TQG237" s="8"/>
      <c r="TQH237" s="8"/>
      <c r="TQI237" s="8"/>
      <c r="TQJ237" s="8"/>
      <c r="TQK237" s="8"/>
      <c r="TQL237" s="8"/>
      <c r="TQM237" s="8"/>
      <c r="TQN237" s="8"/>
      <c r="TQO237" s="8"/>
      <c r="TQP237" s="8"/>
      <c r="TQQ237" s="8"/>
      <c r="TQR237" s="8"/>
      <c r="TQS237" s="8"/>
      <c r="TQT237" s="8"/>
      <c r="TQU237" s="8"/>
      <c r="TQV237" s="8"/>
      <c r="TQW237" s="8"/>
      <c r="TQX237" s="8"/>
      <c r="TQY237" s="8"/>
      <c r="TQZ237" s="8"/>
      <c r="TRA237" s="8"/>
      <c r="TRB237" s="8"/>
      <c r="TRC237" s="8"/>
      <c r="TRD237" s="8"/>
      <c r="TRE237" s="8"/>
      <c r="TRF237" s="8"/>
      <c r="TRG237" s="8"/>
      <c r="TRH237" s="8"/>
      <c r="TRI237" s="8"/>
      <c r="TRJ237" s="8"/>
      <c r="TRK237" s="8"/>
      <c r="TRL237" s="8"/>
      <c r="TRM237" s="8"/>
      <c r="TRN237" s="8"/>
      <c r="TRO237" s="8"/>
      <c r="TRP237" s="8"/>
      <c r="TRQ237" s="8"/>
      <c r="TRR237" s="8"/>
      <c r="TRS237" s="8"/>
      <c r="TRT237" s="8"/>
      <c r="TRU237" s="8"/>
      <c r="TRV237" s="8"/>
      <c r="TRW237" s="8"/>
      <c r="TRX237" s="8"/>
      <c r="TRY237" s="8"/>
      <c r="TRZ237" s="8"/>
      <c r="TSA237" s="8"/>
      <c r="TSB237" s="8"/>
      <c r="TSC237" s="8"/>
      <c r="TSD237" s="8"/>
      <c r="TSE237" s="8"/>
      <c r="TSF237" s="8"/>
      <c r="TSG237" s="8"/>
      <c r="TSH237" s="8"/>
      <c r="TSI237" s="8"/>
      <c r="TSJ237" s="8"/>
      <c r="TSK237" s="8"/>
      <c r="TSL237" s="8"/>
      <c r="TSM237" s="8"/>
      <c r="TSN237" s="8"/>
      <c r="TSO237" s="8"/>
      <c r="TSP237" s="8"/>
      <c r="TSQ237" s="8"/>
      <c r="TSR237" s="8"/>
      <c r="TSS237" s="8"/>
      <c r="TST237" s="8"/>
      <c r="TSU237" s="8"/>
      <c r="TSV237" s="8"/>
      <c r="TSW237" s="8"/>
      <c r="TSX237" s="8"/>
      <c r="TSY237" s="8"/>
      <c r="TSZ237" s="8"/>
      <c r="TTA237" s="8"/>
      <c r="TTB237" s="8"/>
      <c r="TTC237" s="8"/>
      <c r="TTD237" s="8"/>
      <c r="TTE237" s="8"/>
      <c r="TTF237" s="8"/>
      <c r="TTG237" s="8"/>
      <c r="TTH237" s="8"/>
      <c r="TTI237" s="8"/>
      <c r="TTJ237" s="8"/>
      <c r="TTK237" s="8"/>
      <c r="TTL237" s="8"/>
      <c r="TTM237" s="8"/>
      <c r="TTN237" s="8"/>
      <c r="TTO237" s="8"/>
      <c r="TTP237" s="8"/>
      <c r="TTQ237" s="8"/>
      <c r="TTR237" s="8"/>
      <c r="TTS237" s="8"/>
      <c r="TTT237" s="8"/>
      <c r="TTU237" s="8"/>
      <c r="TTV237" s="8"/>
      <c r="TTW237" s="8"/>
      <c r="TTX237" s="8"/>
      <c r="TTY237" s="8"/>
      <c r="TTZ237" s="8"/>
      <c r="TUA237" s="8"/>
      <c r="TUB237" s="8"/>
      <c r="TUC237" s="8"/>
      <c r="TUD237" s="8"/>
      <c r="TUE237" s="8"/>
      <c r="TUF237" s="8"/>
      <c r="TUG237" s="8"/>
      <c r="TUH237" s="8"/>
      <c r="TUI237" s="8"/>
      <c r="TUJ237" s="8"/>
      <c r="TUK237" s="8"/>
      <c r="TUL237" s="8"/>
      <c r="TUM237" s="8"/>
      <c r="TUN237" s="8"/>
      <c r="TUO237" s="8"/>
      <c r="TUP237" s="8"/>
      <c r="TUQ237" s="8"/>
      <c r="TUR237" s="8"/>
      <c r="TUS237" s="8"/>
      <c r="TUT237" s="8"/>
      <c r="TUU237" s="8"/>
      <c r="TUV237" s="8"/>
      <c r="TUW237" s="8"/>
      <c r="TUX237" s="8"/>
      <c r="TUY237" s="8"/>
      <c r="TUZ237" s="8"/>
      <c r="TVA237" s="8"/>
      <c r="TVB237" s="8"/>
      <c r="TVC237" s="8"/>
      <c r="TVD237" s="8"/>
      <c r="TVE237" s="8"/>
      <c r="TVF237" s="8"/>
      <c r="TVG237" s="8"/>
      <c r="TVH237" s="8"/>
      <c r="TVI237" s="8"/>
      <c r="TVJ237" s="8"/>
      <c r="TVK237" s="8"/>
      <c r="TVL237" s="8"/>
      <c r="TVM237" s="8"/>
      <c r="TVN237" s="8"/>
      <c r="TVO237" s="8"/>
      <c r="TVP237" s="8"/>
      <c r="TVQ237" s="8"/>
      <c r="TVR237" s="8"/>
      <c r="TVS237" s="8"/>
      <c r="TVT237" s="8"/>
      <c r="TVU237" s="8"/>
      <c r="TVV237" s="8"/>
      <c r="TVW237" s="8"/>
      <c r="TVX237" s="8"/>
      <c r="TVY237" s="8"/>
      <c r="TVZ237" s="8"/>
      <c r="TWA237" s="8"/>
      <c r="TWB237" s="8"/>
      <c r="TWC237" s="8"/>
      <c r="TWD237" s="8"/>
      <c r="TWE237" s="8"/>
      <c r="TWF237" s="8"/>
      <c r="TWG237" s="8"/>
      <c r="TWH237" s="8"/>
      <c r="TWI237" s="8"/>
      <c r="TWJ237" s="8"/>
      <c r="TWK237" s="8"/>
      <c r="TWL237" s="8"/>
      <c r="TWM237" s="8"/>
      <c r="TWN237" s="8"/>
      <c r="TWO237" s="8"/>
      <c r="TWP237" s="8"/>
      <c r="TWQ237" s="8"/>
      <c r="TWR237" s="8"/>
      <c r="TWS237" s="8"/>
      <c r="TWT237" s="8"/>
      <c r="TWU237" s="8"/>
      <c r="TWV237" s="8"/>
      <c r="TWW237" s="8"/>
      <c r="TWX237" s="8"/>
      <c r="TWY237" s="8"/>
      <c r="TWZ237" s="8"/>
      <c r="TXA237" s="8"/>
      <c r="TXB237" s="8"/>
      <c r="TXC237" s="8"/>
      <c r="TXD237" s="8"/>
      <c r="TXE237" s="8"/>
      <c r="TXF237" s="8"/>
      <c r="TXG237" s="8"/>
      <c r="TXH237" s="8"/>
      <c r="TXI237" s="8"/>
      <c r="TXJ237" s="8"/>
      <c r="TXK237" s="8"/>
      <c r="TXL237" s="8"/>
      <c r="TXM237" s="8"/>
      <c r="TXN237" s="8"/>
      <c r="TXO237" s="8"/>
      <c r="TXP237" s="8"/>
      <c r="TXQ237" s="8"/>
      <c r="TXR237" s="8"/>
      <c r="TXS237" s="8"/>
      <c r="TXT237" s="8"/>
      <c r="TXU237" s="8"/>
      <c r="TXV237" s="8"/>
      <c r="TXW237" s="8"/>
      <c r="TXX237" s="8"/>
      <c r="TXY237" s="8"/>
      <c r="TXZ237" s="8"/>
      <c r="TYA237" s="8"/>
      <c r="TYB237" s="8"/>
      <c r="TYC237" s="8"/>
      <c r="TYD237" s="8"/>
      <c r="TYE237" s="8"/>
      <c r="TYF237" s="8"/>
      <c r="TYG237" s="8"/>
      <c r="TYH237" s="8"/>
      <c r="TYI237" s="8"/>
      <c r="TYJ237" s="8"/>
      <c r="TYK237" s="8"/>
      <c r="TYL237" s="8"/>
      <c r="TYM237" s="8"/>
      <c r="TYN237" s="8"/>
      <c r="TYO237" s="8"/>
      <c r="TYP237" s="8"/>
      <c r="TYQ237" s="8"/>
      <c r="TYR237" s="8"/>
      <c r="TYS237" s="8"/>
      <c r="TYT237" s="8"/>
      <c r="TYU237" s="8"/>
      <c r="TYV237" s="8"/>
      <c r="TYW237" s="8"/>
      <c r="TYX237" s="8"/>
      <c r="TYY237" s="8"/>
      <c r="TYZ237" s="8"/>
      <c r="TZA237" s="8"/>
      <c r="TZB237" s="8"/>
      <c r="TZC237" s="8"/>
      <c r="TZD237" s="8"/>
      <c r="TZE237" s="8"/>
      <c r="TZF237" s="8"/>
      <c r="TZG237" s="8"/>
      <c r="TZH237" s="8"/>
      <c r="TZI237" s="8"/>
      <c r="TZJ237" s="8"/>
      <c r="TZK237" s="8"/>
      <c r="TZL237" s="8"/>
      <c r="TZM237" s="8"/>
      <c r="TZN237" s="8"/>
      <c r="TZO237" s="8"/>
      <c r="TZP237" s="8"/>
      <c r="TZQ237" s="8"/>
      <c r="TZR237" s="8"/>
      <c r="TZS237" s="8"/>
      <c r="TZT237" s="8"/>
      <c r="TZU237" s="8"/>
      <c r="TZV237" s="8"/>
      <c r="TZW237" s="8"/>
      <c r="TZX237" s="8"/>
      <c r="TZY237" s="8"/>
      <c r="TZZ237" s="8"/>
      <c r="UAA237" s="8"/>
      <c r="UAB237" s="8"/>
      <c r="UAC237" s="8"/>
      <c r="UAD237" s="8"/>
      <c r="UAE237" s="8"/>
      <c r="UAF237" s="8"/>
      <c r="UAG237" s="8"/>
      <c r="UAH237" s="8"/>
      <c r="UAI237" s="8"/>
      <c r="UAJ237" s="8"/>
      <c r="UAK237" s="8"/>
      <c r="UAL237" s="8"/>
      <c r="UAM237" s="8"/>
      <c r="UAN237" s="8"/>
      <c r="UAO237" s="8"/>
      <c r="UAP237" s="8"/>
      <c r="UAQ237" s="8"/>
      <c r="UAR237" s="8"/>
      <c r="UAS237" s="8"/>
      <c r="UAT237" s="8"/>
      <c r="UAU237" s="8"/>
      <c r="UAV237" s="8"/>
      <c r="UAW237" s="8"/>
      <c r="UAX237" s="8"/>
      <c r="UAY237" s="8"/>
      <c r="UAZ237" s="8"/>
      <c r="UBA237" s="8"/>
      <c r="UBB237" s="8"/>
      <c r="UBC237" s="8"/>
      <c r="UBD237" s="8"/>
      <c r="UBE237" s="8"/>
      <c r="UBF237" s="8"/>
      <c r="UBG237" s="8"/>
      <c r="UBH237" s="8"/>
      <c r="UBI237" s="8"/>
      <c r="UBJ237" s="8"/>
      <c r="UBK237" s="8"/>
      <c r="UBL237" s="8"/>
      <c r="UBM237" s="8"/>
      <c r="UBN237" s="8"/>
      <c r="UBO237" s="8"/>
      <c r="UBP237" s="8"/>
      <c r="UBQ237" s="8"/>
      <c r="UBR237" s="8"/>
      <c r="UBS237" s="8"/>
      <c r="UBT237" s="8"/>
      <c r="UBU237" s="8"/>
      <c r="UBV237" s="8"/>
      <c r="UBW237" s="8"/>
      <c r="UBX237" s="8"/>
      <c r="UBY237" s="8"/>
      <c r="UBZ237" s="8"/>
      <c r="UCA237" s="8"/>
      <c r="UCB237" s="8"/>
      <c r="UCC237" s="8"/>
      <c r="UCD237" s="8"/>
      <c r="UCE237" s="8"/>
      <c r="UCF237" s="8"/>
      <c r="UCG237" s="8"/>
      <c r="UCH237" s="8"/>
      <c r="UCI237" s="8"/>
      <c r="UCJ237" s="8"/>
      <c r="UCK237" s="8"/>
      <c r="UCL237" s="8"/>
      <c r="UCM237" s="8"/>
      <c r="UCN237" s="8"/>
      <c r="UCO237" s="8"/>
      <c r="UCP237" s="8"/>
      <c r="UCQ237" s="8"/>
      <c r="UCR237" s="8"/>
      <c r="UCS237" s="8"/>
      <c r="UCT237" s="8"/>
      <c r="UCU237" s="8"/>
      <c r="UCV237" s="8"/>
      <c r="UCW237" s="8"/>
      <c r="UCX237" s="8"/>
      <c r="UCY237" s="8"/>
      <c r="UCZ237" s="8"/>
      <c r="UDA237" s="8"/>
      <c r="UDB237" s="8"/>
      <c r="UDC237" s="8"/>
      <c r="UDD237" s="8"/>
      <c r="UDE237" s="8"/>
      <c r="UDF237" s="8"/>
      <c r="UDG237" s="8"/>
      <c r="UDH237" s="8"/>
      <c r="UDI237" s="8"/>
      <c r="UDJ237" s="8"/>
      <c r="UDK237" s="8"/>
      <c r="UDL237" s="8"/>
      <c r="UDM237" s="8"/>
      <c r="UDN237" s="8"/>
      <c r="UDO237" s="8"/>
      <c r="UDP237" s="8"/>
      <c r="UDQ237" s="8"/>
      <c r="UDR237" s="8"/>
      <c r="UDS237" s="8"/>
      <c r="UDT237" s="8"/>
      <c r="UDU237" s="8"/>
      <c r="UDV237" s="8"/>
      <c r="UDW237" s="8"/>
      <c r="UDX237" s="8"/>
      <c r="UDY237" s="8"/>
      <c r="UDZ237" s="8"/>
      <c r="UEA237" s="8"/>
      <c r="UEB237" s="8"/>
      <c r="UEC237" s="8"/>
      <c r="UED237" s="8"/>
      <c r="UEE237" s="8"/>
      <c r="UEF237" s="8"/>
      <c r="UEG237" s="8"/>
      <c r="UEH237" s="8"/>
      <c r="UEI237" s="8"/>
      <c r="UEJ237" s="8"/>
      <c r="UEK237" s="8"/>
      <c r="UEL237" s="8"/>
      <c r="UEM237" s="8"/>
      <c r="UEN237" s="8"/>
      <c r="UEO237" s="8"/>
      <c r="UEP237" s="8"/>
      <c r="UEQ237" s="8"/>
      <c r="UER237" s="8"/>
      <c r="UES237" s="8"/>
      <c r="UET237" s="8"/>
      <c r="UEU237" s="8"/>
      <c r="UEV237" s="8"/>
      <c r="UEW237" s="8"/>
      <c r="UEX237" s="8"/>
      <c r="UEY237" s="8"/>
      <c r="UEZ237" s="8"/>
      <c r="UFA237" s="8"/>
      <c r="UFB237" s="8"/>
      <c r="UFC237" s="8"/>
      <c r="UFD237" s="8"/>
      <c r="UFE237" s="8"/>
      <c r="UFF237" s="8"/>
      <c r="UFG237" s="8"/>
      <c r="UFH237" s="8"/>
      <c r="UFI237" s="8"/>
      <c r="UFJ237" s="8"/>
      <c r="UFK237" s="8"/>
      <c r="UFL237" s="8"/>
      <c r="UFM237" s="8"/>
      <c r="UFN237" s="8"/>
      <c r="UFO237" s="8"/>
      <c r="UFP237" s="8"/>
      <c r="UFQ237" s="8"/>
      <c r="UFR237" s="8"/>
      <c r="UFS237" s="8"/>
      <c r="UFT237" s="8"/>
      <c r="UFU237" s="8"/>
      <c r="UFV237" s="8"/>
      <c r="UFW237" s="8"/>
      <c r="UFX237" s="8"/>
      <c r="UFY237" s="8"/>
      <c r="UFZ237" s="8"/>
      <c r="UGA237" s="8"/>
      <c r="UGB237" s="8"/>
      <c r="UGC237" s="8"/>
      <c r="UGD237" s="8"/>
      <c r="UGE237" s="8"/>
      <c r="UGF237" s="8"/>
      <c r="UGG237" s="8"/>
      <c r="UGH237" s="8"/>
      <c r="UGI237" s="8"/>
      <c r="UGJ237" s="8"/>
      <c r="UGK237" s="8"/>
      <c r="UGL237" s="8"/>
      <c r="UGM237" s="8"/>
      <c r="UGN237" s="8"/>
      <c r="UGO237" s="8"/>
      <c r="UGP237" s="8"/>
      <c r="UGQ237" s="8"/>
      <c r="UGR237" s="8"/>
      <c r="UGS237" s="8"/>
      <c r="UGT237" s="8"/>
      <c r="UGU237" s="8"/>
      <c r="UGV237" s="8"/>
      <c r="UGW237" s="8"/>
      <c r="UGX237" s="8"/>
      <c r="UGY237" s="8"/>
      <c r="UGZ237" s="8"/>
      <c r="UHA237" s="8"/>
      <c r="UHB237" s="8"/>
      <c r="UHC237" s="8"/>
      <c r="UHD237" s="8"/>
      <c r="UHE237" s="8"/>
      <c r="UHF237" s="8"/>
      <c r="UHG237" s="8"/>
      <c r="UHH237" s="8"/>
      <c r="UHI237" s="8"/>
      <c r="UHJ237" s="8"/>
      <c r="UHK237" s="8"/>
      <c r="UHL237" s="8"/>
      <c r="UHM237" s="8"/>
      <c r="UHN237" s="8"/>
      <c r="UHO237" s="8"/>
      <c r="UHP237" s="8"/>
      <c r="UHQ237" s="8"/>
      <c r="UHR237" s="8"/>
      <c r="UHS237" s="8"/>
      <c r="UHT237" s="8"/>
      <c r="UHU237" s="8"/>
      <c r="UHV237" s="8"/>
      <c r="UHW237" s="8"/>
      <c r="UHX237" s="8"/>
      <c r="UHY237" s="8"/>
      <c r="UHZ237" s="8"/>
      <c r="UIA237" s="8"/>
      <c r="UIB237" s="8"/>
      <c r="UIC237" s="8"/>
      <c r="UID237" s="8"/>
      <c r="UIE237" s="8"/>
      <c r="UIF237" s="8"/>
      <c r="UIG237" s="8"/>
      <c r="UIH237" s="8"/>
      <c r="UII237" s="8"/>
      <c r="UIJ237" s="8"/>
      <c r="UIK237" s="8"/>
      <c r="UIL237" s="8"/>
      <c r="UIM237" s="8"/>
      <c r="UIN237" s="8"/>
      <c r="UIO237" s="8"/>
      <c r="UIP237" s="8"/>
      <c r="UIQ237" s="8"/>
      <c r="UIR237" s="8"/>
      <c r="UIS237" s="8"/>
      <c r="UIT237" s="8"/>
      <c r="UIU237" s="8"/>
      <c r="UIV237" s="8"/>
      <c r="UIW237" s="8"/>
      <c r="UIX237" s="8"/>
      <c r="UIY237" s="8"/>
      <c r="UIZ237" s="8"/>
      <c r="UJA237" s="8"/>
      <c r="UJB237" s="8"/>
      <c r="UJC237" s="8"/>
      <c r="UJD237" s="8"/>
      <c r="UJE237" s="8"/>
      <c r="UJF237" s="8"/>
      <c r="UJG237" s="8"/>
      <c r="UJH237" s="8"/>
      <c r="UJI237" s="8"/>
      <c r="UJJ237" s="8"/>
      <c r="UJK237" s="8"/>
      <c r="UJL237" s="8"/>
      <c r="UJM237" s="8"/>
      <c r="UJN237" s="8"/>
      <c r="UJO237" s="8"/>
      <c r="UJP237" s="8"/>
      <c r="UJQ237" s="8"/>
      <c r="UJR237" s="8"/>
      <c r="UJS237" s="8"/>
      <c r="UJT237" s="8"/>
      <c r="UJU237" s="8"/>
      <c r="UJV237" s="8"/>
      <c r="UJW237" s="8"/>
      <c r="UJX237" s="8"/>
      <c r="UJY237" s="8"/>
      <c r="UJZ237" s="8"/>
      <c r="UKA237" s="8"/>
      <c r="UKB237" s="8"/>
      <c r="UKC237" s="8"/>
      <c r="UKD237" s="8"/>
      <c r="UKE237" s="8"/>
      <c r="UKF237" s="8"/>
      <c r="UKG237" s="8"/>
      <c r="UKH237" s="8"/>
      <c r="UKI237" s="8"/>
      <c r="UKJ237" s="8"/>
      <c r="UKK237" s="8"/>
      <c r="UKL237" s="8"/>
      <c r="UKM237" s="8"/>
      <c r="UKN237" s="8"/>
      <c r="UKO237" s="8"/>
      <c r="UKP237" s="8"/>
      <c r="UKQ237" s="8"/>
      <c r="UKR237" s="8"/>
      <c r="UKS237" s="8"/>
      <c r="UKT237" s="8"/>
      <c r="UKU237" s="8"/>
      <c r="UKV237" s="8"/>
      <c r="UKW237" s="8"/>
      <c r="UKX237" s="8"/>
      <c r="UKY237" s="8"/>
      <c r="UKZ237" s="8"/>
      <c r="ULA237" s="8"/>
      <c r="ULB237" s="8"/>
      <c r="ULC237" s="8"/>
      <c r="ULD237" s="8"/>
      <c r="ULE237" s="8"/>
      <c r="ULF237" s="8"/>
      <c r="ULG237" s="8"/>
      <c r="ULH237" s="8"/>
      <c r="ULI237" s="8"/>
      <c r="ULJ237" s="8"/>
      <c r="ULK237" s="8"/>
      <c r="ULL237" s="8"/>
      <c r="ULM237" s="8"/>
      <c r="ULN237" s="8"/>
      <c r="ULO237" s="8"/>
      <c r="ULP237" s="8"/>
      <c r="ULQ237" s="8"/>
      <c r="ULR237" s="8"/>
      <c r="ULS237" s="8"/>
      <c r="ULT237" s="8"/>
      <c r="ULU237" s="8"/>
      <c r="ULV237" s="8"/>
      <c r="ULW237" s="8"/>
      <c r="ULX237" s="8"/>
      <c r="ULY237" s="8"/>
      <c r="ULZ237" s="8"/>
      <c r="UMA237" s="8"/>
      <c r="UMB237" s="8"/>
      <c r="UMC237" s="8"/>
      <c r="UMD237" s="8"/>
      <c r="UME237" s="8"/>
      <c r="UMF237" s="8"/>
      <c r="UMG237" s="8"/>
      <c r="UMH237" s="8"/>
      <c r="UMI237" s="8"/>
      <c r="UMJ237" s="8"/>
      <c r="UMK237" s="8"/>
      <c r="UML237" s="8"/>
      <c r="UMM237" s="8"/>
      <c r="UMN237" s="8"/>
      <c r="UMO237" s="8"/>
      <c r="UMP237" s="8"/>
      <c r="UMQ237" s="8"/>
      <c r="UMR237" s="8"/>
      <c r="UMS237" s="8"/>
      <c r="UMT237" s="8"/>
      <c r="UMU237" s="8"/>
      <c r="UMV237" s="8"/>
      <c r="UMW237" s="8"/>
      <c r="UMX237" s="8"/>
      <c r="UMY237" s="8"/>
      <c r="UMZ237" s="8"/>
      <c r="UNA237" s="8"/>
      <c r="UNB237" s="8"/>
      <c r="UNC237" s="8"/>
      <c r="UND237" s="8"/>
      <c r="UNE237" s="8"/>
      <c r="UNF237" s="8"/>
      <c r="UNG237" s="8"/>
      <c r="UNH237" s="8"/>
      <c r="UNI237" s="8"/>
      <c r="UNJ237" s="8"/>
      <c r="UNK237" s="8"/>
      <c r="UNL237" s="8"/>
      <c r="UNM237" s="8"/>
      <c r="UNN237" s="8"/>
      <c r="UNO237" s="8"/>
      <c r="UNP237" s="8"/>
      <c r="UNQ237" s="8"/>
      <c r="UNR237" s="8"/>
      <c r="UNS237" s="8"/>
      <c r="UNT237" s="8"/>
      <c r="UNU237" s="8"/>
      <c r="UNV237" s="8"/>
      <c r="UNW237" s="8"/>
      <c r="UNX237" s="8"/>
      <c r="UNY237" s="8"/>
      <c r="UNZ237" s="8"/>
      <c r="UOA237" s="8"/>
      <c r="UOB237" s="8"/>
      <c r="UOC237" s="8"/>
      <c r="UOD237" s="8"/>
      <c r="UOE237" s="8"/>
      <c r="UOF237" s="8"/>
      <c r="UOG237" s="8"/>
      <c r="UOH237" s="8"/>
      <c r="UOI237" s="8"/>
      <c r="UOJ237" s="8"/>
      <c r="UOK237" s="8"/>
      <c r="UOL237" s="8"/>
      <c r="UOM237" s="8"/>
      <c r="UON237" s="8"/>
      <c r="UOO237" s="8"/>
      <c r="UOP237" s="8"/>
      <c r="UOQ237" s="8"/>
      <c r="UOR237" s="8"/>
      <c r="UOS237" s="8"/>
      <c r="UOT237" s="8"/>
      <c r="UOU237" s="8"/>
      <c r="UOV237" s="8"/>
      <c r="UOW237" s="8"/>
      <c r="UOX237" s="8"/>
      <c r="UOY237" s="8"/>
      <c r="UOZ237" s="8"/>
      <c r="UPA237" s="8"/>
      <c r="UPB237" s="8"/>
      <c r="UPC237" s="8"/>
      <c r="UPD237" s="8"/>
      <c r="UPE237" s="8"/>
      <c r="UPF237" s="8"/>
      <c r="UPG237" s="8"/>
      <c r="UPH237" s="8"/>
      <c r="UPI237" s="8"/>
      <c r="UPJ237" s="8"/>
      <c r="UPK237" s="8"/>
      <c r="UPL237" s="8"/>
      <c r="UPM237" s="8"/>
      <c r="UPN237" s="8"/>
      <c r="UPO237" s="8"/>
      <c r="UPP237" s="8"/>
      <c r="UPQ237" s="8"/>
      <c r="UPR237" s="8"/>
      <c r="UPS237" s="8"/>
      <c r="UPT237" s="8"/>
      <c r="UPU237" s="8"/>
      <c r="UPV237" s="8"/>
      <c r="UPW237" s="8"/>
      <c r="UPX237" s="8"/>
      <c r="UPY237" s="8"/>
      <c r="UPZ237" s="8"/>
      <c r="UQA237" s="8"/>
      <c r="UQB237" s="8"/>
      <c r="UQC237" s="8"/>
      <c r="UQD237" s="8"/>
      <c r="UQE237" s="8"/>
      <c r="UQF237" s="8"/>
      <c r="UQG237" s="8"/>
      <c r="UQH237" s="8"/>
      <c r="UQI237" s="8"/>
      <c r="UQJ237" s="8"/>
      <c r="UQK237" s="8"/>
      <c r="UQL237" s="8"/>
      <c r="UQM237" s="8"/>
      <c r="UQN237" s="8"/>
      <c r="UQO237" s="8"/>
      <c r="UQP237" s="8"/>
      <c r="UQQ237" s="8"/>
      <c r="UQR237" s="8"/>
      <c r="UQS237" s="8"/>
      <c r="UQT237" s="8"/>
      <c r="UQU237" s="8"/>
      <c r="UQV237" s="8"/>
      <c r="UQW237" s="8"/>
      <c r="UQX237" s="8"/>
      <c r="UQY237" s="8"/>
      <c r="UQZ237" s="8"/>
      <c r="URA237" s="8"/>
      <c r="URB237" s="8"/>
      <c r="URC237" s="8"/>
      <c r="URD237" s="8"/>
      <c r="URE237" s="8"/>
      <c r="URF237" s="8"/>
      <c r="URG237" s="8"/>
      <c r="URH237" s="8"/>
      <c r="URI237" s="8"/>
      <c r="URJ237" s="8"/>
      <c r="URK237" s="8"/>
      <c r="URL237" s="8"/>
      <c r="URM237" s="8"/>
      <c r="URN237" s="8"/>
      <c r="URO237" s="8"/>
      <c r="URP237" s="8"/>
      <c r="URQ237" s="8"/>
      <c r="URR237" s="8"/>
      <c r="URS237" s="8"/>
      <c r="URT237" s="8"/>
      <c r="URU237" s="8"/>
      <c r="URV237" s="8"/>
      <c r="URW237" s="8"/>
      <c r="URX237" s="8"/>
      <c r="URY237" s="8"/>
      <c r="URZ237" s="8"/>
      <c r="USA237" s="8"/>
      <c r="USB237" s="8"/>
      <c r="USC237" s="8"/>
      <c r="USD237" s="8"/>
      <c r="USE237" s="8"/>
      <c r="USF237" s="8"/>
      <c r="USG237" s="8"/>
      <c r="USH237" s="8"/>
      <c r="USI237" s="8"/>
      <c r="USJ237" s="8"/>
      <c r="USK237" s="8"/>
      <c r="USL237" s="8"/>
      <c r="USM237" s="8"/>
      <c r="USN237" s="8"/>
      <c r="USO237" s="8"/>
      <c r="USP237" s="8"/>
      <c r="USQ237" s="8"/>
      <c r="USR237" s="8"/>
      <c r="USS237" s="8"/>
      <c r="UST237" s="8"/>
      <c r="USU237" s="8"/>
      <c r="USV237" s="8"/>
      <c r="USW237" s="8"/>
      <c r="USX237" s="8"/>
      <c r="USY237" s="8"/>
      <c r="USZ237" s="8"/>
      <c r="UTA237" s="8"/>
      <c r="UTB237" s="8"/>
      <c r="UTC237" s="8"/>
      <c r="UTD237" s="8"/>
      <c r="UTE237" s="8"/>
      <c r="UTF237" s="8"/>
      <c r="UTG237" s="8"/>
      <c r="UTH237" s="8"/>
      <c r="UTI237" s="8"/>
      <c r="UTJ237" s="8"/>
      <c r="UTK237" s="8"/>
      <c r="UTL237" s="8"/>
      <c r="UTM237" s="8"/>
      <c r="UTN237" s="8"/>
      <c r="UTO237" s="8"/>
      <c r="UTP237" s="8"/>
      <c r="UTQ237" s="8"/>
      <c r="UTR237" s="8"/>
      <c r="UTS237" s="8"/>
      <c r="UTT237" s="8"/>
      <c r="UTU237" s="8"/>
      <c r="UTV237" s="8"/>
      <c r="UTW237" s="8"/>
      <c r="UTX237" s="8"/>
      <c r="UTY237" s="8"/>
      <c r="UTZ237" s="8"/>
      <c r="UUA237" s="8"/>
      <c r="UUB237" s="8"/>
      <c r="UUC237" s="8"/>
      <c r="UUD237" s="8"/>
      <c r="UUE237" s="8"/>
      <c r="UUF237" s="8"/>
      <c r="UUG237" s="8"/>
      <c r="UUH237" s="8"/>
      <c r="UUI237" s="8"/>
      <c r="UUJ237" s="8"/>
      <c r="UUK237" s="8"/>
      <c r="UUL237" s="8"/>
      <c r="UUM237" s="8"/>
      <c r="UUN237" s="8"/>
      <c r="UUO237" s="8"/>
      <c r="UUP237" s="8"/>
      <c r="UUQ237" s="8"/>
      <c r="UUR237" s="8"/>
      <c r="UUS237" s="8"/>
      <c r="UUT237" s="8"/>
      <c r="UUU237" s="8"/>
      <c r="UUV237" s="8"/>
      <c r="UUW237" s="8"/>
      <c r="UUX237" s="8"/>
      <c r="UUY237" s="8"/>
      <c r="UUZ237" s="8"/>
      <c r="UVA237" s="8"/>
      <c r="UVB237" s="8"/>
      <c r="UVC237" s="8"/>
      <c r="UVD237" s="8"/>
      <c r="UVE237" s="8"/>
      <c r="UVF237" s="8"/>
      <c r="UVG237" s="8"/>
      <c r="UVH237" s="8"/>
      <c r="UVI237" s="8"/>
      <c r="UVJ237" s="8"/>
      <c r="UVK237" s="8"/>
      <c r="UVL237" s="8"/>
      <c r="UVM237" s="8"/>
      <c r="UVN237" s="8"/>
      <c r="UVO237" s="8"/>
      <c r="UVP237" s="8"/>
      <c r="UVQ237" s="8"/>
      <c r="UVR237" s="8"/>
      <c r="UVS237" s="8"/>
      <c r="UVT237" s="8"/>
      <c r="UVU237" s="8"/>
      <c r="UVV237" s="8"/>
      <c r="UVW237" s="8"/>
      <c r="UVX237" s="8"/>
      <c r="UVY237" s="8"/>
      <c r="UVZ237" s="8"/>
      <c r="UWA237" s="8"/>
      <c r="UWB237" s="8"/>
      <c r="UWC237" s="8"/>
      <c r="UWD237" s="8"/>
      <c r="UWE237" s="8"/>
      <c r="UWF237" s="8"/>
      <c r="UWG237" s="8"/>
      <c r="UWH237" s="8"/>
      <c r="UWI237" s="8"/>
      <c r="UWJ237" s="8"/>
      <c r="UWK237" s="8"/>
      <c r="UWL237" s="8"/>
      <c r="UWM237" s="8"/>
      <c r="UWN237" s="8"/>
      <c r="UWO237" s="8"/>
      <c r="UWP237" s="8"/>
      <c r="UWQ237" s="8"/>
      <c r="UWR237" s="8"/>
      <c r="UWS237" s="8"/>
      <c r="UWT237" s="8"/>
      <c r="UWU237" s="8"/>
      <c r="UWV237" s="8"/>
      <c r="UWW237" s="8"/>
      <c r="UWX237" s="8"/>
      <c r="UWY237" s="8"/>
      <c r="UWZ237" s="8"/>
      <c r="UXA237" s="8"/>
      <c r="UXB237" s="8"/>
      <c r="UXC237" s="8"/>
      <c r="UXD237" s="8"/>
      <c r="UXE237" s="8"/>
      <c r="UXF237" s="8"/>
      <c r="UXG237" s="8"/>
      <c r="UXH237" s="8"/>
      <c r="UXI237" s="8"/>
      <c r="UXJ237" s="8"/>
      <c r="UXK237" s="8"/>
      <c r="UXL237" s="8"/>
      <c r="UXM237" s="8"/>
      <c r="UXN237" s="8"/>
      <c r="UXO237" s="8"/>
      <c r="UXP237" s="8"/>
      <c r="UXQ237" s="8"/>
      <c r="UXR237" s="8"/>
      <c r="UXS237" s="8"/>
      <c r="UXT237" s="8"/>
      <c r="UXU237" s="8"/>
      <c r="UXV237" s="8"/>
      <c r="UXW237" s="8"/>
      <c r="UXX237" s="8"/>
      <c r="UXY237" s="8"/>
      <c r="UXZ237" s="8"/>
      <c r="UYA237" s="8"/>
      <c r="UYB237" s="8"/>
      <c r="UYC237" s="8"/>
      <c r="UYD237" s="8"/>
      <c r="UYE237" s="8"/>
      <c r="UYF237" s="8"/>
      <c r="UYG237" s="8"/>
      <c r="UYH237" s="8"/>
      <c r="UYI237" s="8"/>
      <c r="UYJ237" s="8"/>
      <c r="UYK237" s="8"/>
      <c r="UYL237" s="8"/>
      <c r="UYM237" s="8"/>
      <c r="UYN237" s="8"/>
      <c r="UYO237" s="8"/>
      <c r="UYP237" s="8"/>
      <c r="UYQ237" s="8"/>
      <c r="UYR237" s="8"/>
      <c r="UYS237" s="8"/>
      <c r="UYT237" s="8"/>
      <c r="UYU237" s="8"/>
      <c r="UYV237" s="8"/>
      <c r="UYW237" s="8"/>
      <c r="UYX237" s="8"/>
      <c r="UYY237" s="8"/>
      <c r="UYZ237" s="8"/>
      <c r="UZA237" s="8"/>
      <c r="UZB237" s="8"/>
      <c r="UZC237" s="8"/>
      <c r="UZD237" s="8"/>
      <c r="UZE237" s="8"/>
      <c r="UZF237" s="8"/>
      <c r="UZG237" s="8"/>
      <c r="UZH237" s="8"/>
      <c r="UZI237" s="8"/>
      <c r="UZJ237" s="8"/>
      <c r="UZK237" s="8"/>
      <c r="UZL237" s="8"/>
      <c r="UZM237" s="8"/>
      <c r="UZN237" s="8"/>
      <c r="UZO237" s="8"/>
      <c r="UZP237" s="8"/>
      <c r="UZQ237" s="8"/>
      <c r="UZR237" s="8"/>
      <c r="UZS237" s="8"/>
      <c r="UZT237" s="8"/>
      <c r="UZU237" s="8"/>
      <c r="UZV237" s="8"/>
      <c r="UZW237" s="8"/>
      <c r="UZX237" s="8"/>
      <c r="UZY237" s="8"/>
      <c r="UZZ237" s="8"/>
      <c r="VAA237" s="8"/>
      <c r="VAB237" s="8"/>
      <c r="VAC237" s="8"/>
      <c r="VAD237" s="8"/>
      <c r="VAE237" s="8"/>
      <c r="VAF237" s="8"/>
      <c r="VAG237" s="8"/>
      <c r="VAH237" s="8"/>
      <c r="VAI237" s="8"/>
      <c r="VAJ237" s="8"/>
      <c r="VAK237" s="8"/>
      <c r="VAL237" s="8"/>
      <c r="VAM237" s="8"/>
      <c r="VAN237" s="8"/>
      <c r="VAO237" s="8"/>
      <c r="VAP237" s="8"/>
      <c r="VAQ237" s="8"/>
      <c r="VAR237" s="8"/>
      <c r="VAS237" s="8"/>
      <c r="VAT237" s="8"/>
      <c r="VAU237" s="8"/>
      <c r="VAV237" s="8"/>
      <c r="VAW237" s="8"/>
      <c r="VAX237" s="8"/>
      <c r="VAY237" s="8"/>
      <c r="VAZ237" s="8"/>
      <c r="VBA237" s="8"/>
      <c r="VBB237" s="8"/>
      <c r="VBC237" s="8"/>
      <c r="VBD237" s="8"/>
      <c r="VBE237" s="8"/>
      <c r="VBF237" s="8"/>
      <c r="VBG237" s="8"/>
      <c r="VBH237" s="8"/>
      <c r="VBI237" s="8"/>
      <c r="VBJ237" s="8"/>
      <c r="VBK237" s="8"/>
      <c r="VBL237" s="8"/>
      <c r="VBM237" s="8"/>
      <c r="VBN237" s="8"/>
      <c r="VBO237" s="8"/>
      <c r="VBP237" s="8"/>
      <c r="VBQ237" s="8"/>
      <c r="VBR237" s="8"/>
      <c r="VBS237" s="8"/>
      <c r="VBT237" s="8"/>
      <c r="VBU237" s="8"/>
      <c r="VBV237" s="8"/>
      <c r="VBW237" s="8"/>
      <c r="VBX237" s="8"/>
      <c r="VBY237" s="8"/>
      <c r="VBZ237" s="8"/>
      <c r="VCA237" s="8"/>
      <c r="VCB237" s="8"/>
      <c r="VCC237" s="8"/>
      <c r="VCD237" s="8"/>
      <c r="VCE237" s="8"/>
      <c r="VCF237" s="8"/>
      <c r="VCG237" s="8"/>
      <c r="VCH237" s="8"/>
      <c r="VCI237" s="8"/>
      <c r="VCJ237" s="8"/>
      <c r="VCK237" s="8"/>
      <c r="VCL237" s="8"/>
      <c r="VCM237" s="8"/>
      <c r="VCN237" s="8"/>
      <c r="VCO237" s="8"/>
      <c r="VCP237" s="8"/>
      <c r="VCQ237" s="8"/>
      <c r="VCR237" s="8"/>
      <c r="VCS237" s="8"/>
      <c r="VCT237" s="8"/>
      <c r="VCU237" s="8"/>
      <c r="VCV237" s="8"/>
      <c r="VCW237" s="8"/>
      <c r="VCX237" s="8"/>
      <c r="VCY237" s="8"/>
      <c r="VCZ237" s="8"/>
      <c r="VDA237" s="8"/>
      <c r="VDB237" s="8"/>
      <c r="VDC237" s="8"/>
      <c r="VDD237" s="8"/>
      <c r="VDE237" s="8"/>
      <c r="VDF237" s="8"/>
      <c r="VDG237" s="8"/>
      <c r="VDH237" s="8"/>
      <c r="VDI237" s="8"/>
      <c r="VDJ237" s="8"/>
      <c r="VDK237" s="8"/>
      <c r="VDL237" s="8"/>
      <c r="VDM237" s="8"/>
      <c r="VDN237" s="8"/>
      <c r="VDO237" s="8"/>
      <c r="VDP237" s="8"/>
      <c r="VDQ237" s="8"/>
      <c r="VDR237" s="8"/>
      <c r="VDS237" s="8"/>
      <c r="VDT237" s="8"/>
      <c r="VDU237" s="8"/>
      <c r="VDV237" s="8"/>
      <c r="VDW237" s="8"/>
      <c r="VDX237" s="8"/>
      <c r="VDY237" s="8"/>
      <c r="VDZ237" s="8"/>
      <c r="VEA237" s="8"/>
      <c r="VEB237" s="8"/>
      <c r="VEC237" s="8"/>
      <c r="VED237" s="8"/>
      <c r="VEE237" s="8"/>
      <c r="VEF237" s="8"/>
      <c r="VEG237" s="8"/>
      <c r="VEH237" s="8"/>
      <c r="VEI237" s="8"/>
      <c r="VEJ237" s="8"/>
      <c r="VEK237" s="8"/>
      <c r="VEL237" s="8"/>
      <c r="VEM237" s="8"/>
      <c r="VEN237" s="8"/>
      <c r="VEO237" s="8"/>
      <c r="VEP237" s="8"/>
      <c r="VEQ237" s="8"/>
      <c r="VER237" s="8"/>
      <c r="VES237" s="8"/>
      <c r="VET237" s="8"/>
      <c r="VEU237" s="8"/>
      <c r="VEV237" s="8"/>
      <c r="VEW237" s="8"/>
      <c r="VEX237" s="8"/>
      <c r="VEY237" s="8"/>
      <c r="VEZ237" s="8"/>
      <c r="VFA237" s="8"/>
      <c r="VFB237" s="8"/>
      <c r="VFC237" s="8"/>
      <c r="VFD237" s="8"/>
      <c r="VFE237" s="8"/>
      <c r="VFF237" s="8"/>
      <c r="VFG237" s="8"/>
      <c r="VFH237" s="8"/>
      <c r="VFI237" s="8"/>
      <c r="VFJ237" s="8"/>
      <c r="VFK237" s="8"/>
      <c r="VFL237" s="8"/>
      <c r="VFM237" s="8"/>
      <c r="VFN237" s="8"/>
      <c r="VFO237" s="8"/>
      <c r="VFP237" s="8"/>
      <c r="VFQ237" s="8"/>
      <c r="VFR237" s="8"/>
      <c r="VFS237" s="8"/>
      <c r="VFT237" s="8"/>
      <c r="VFU237" s="8"/>
      <c r="VFV237" s="8"/>
      <c r="VFW237" s="8"/>
      <c r="VFX237" s="8"/>
      <c r="VFY237" s="8"/>
      <c r="VFZ237" s="8"/>
      <c r="VGA237" s="8"/>
      <c r="VGB237" s="8"/>
      <c r="VGC237" s="8"/>
      <c r="VGD237" s="8"/>
      <c r="VGE237" s="8"/>
      <c r="VGF237" s="8"/>
      <c r="VGG237" s="8"/>
      <c r="VGH237" s="8"/>
      <c r="VGI237" s="8"/>
      <c r="VGJ237" s="8"/>
      <c r="VGK237" s="8"/>
      <c r="VGL237" s="8"/>
      <c r="VGM237" s="8"/>
      <c r="VGN237" s="8"/>
      <c r="VGO237" s="8"/>
      <c r="VGP237" s="8"/>
      <c r="VGQ237" s="8"/>
      <c r="VGR237" s="8"/>
      <c r="VGS237" s="8"/>
      <c r="VGT237" s="8"/>
      <c r="VGU237" s="8"/>
      <c r="VGV237" s="8"/>
      <c r="VGW237" s="8"/>
      <c r="VGX237" s="8"/>
      <c r="VGY237" s="8"/>
      <c r="VGZ237" s="8"/>
      <c r="VHA237" s="8"/>
      <c r="VHB237" s="8"/>
      <c r="VHC237" s="8"/>
      <c r="VHD237" s="8"/>
      <c r="VHE237" s="8"/>
      <c r="VHF237" s="8"/>
      <c r="VHG237" s="8"/>
      <c r="VHH237" s="8"/>
      <c r="VHI237" s="8"/>
      <c r="VHJ237" s="8"/>
      <c r="VHK237" s="8"/>
      <c r="VHL237" s="8"/>
      <c r="VHM237" s="8"/>
      <c r="VHN237" s="8"/>
      <c r="VHO237" s="8"/>
      <c r="VHP237" s="8"/>
      <c r="VHQ237" s="8"/>
      <c r="VHR237" s="8"/>
      <c r="VHS237" s="8"/>
      <c r="VHT237" s="8"/>
      <c r="VHU237" s="8"/>
      <c r="VHV237" s="8"/>
      <c r="VHW237" s="8"/>
      <c r="VHX237" s="8"/>
      <c r="VHY237" s="8"/>
      <c r="VHZ237" s="8"/>
      <c r="VIA237" s="8"/>
      <c r="VIB237" s="8"/>
      <c r="VIC237" s="8"/>
      <c r="VID237" s="8"/>
      <c r="VIE237" s="8"/>
      <c r="VIF237" s="8"/>
      <c r="VIG237" s="8"/>
      <c r="VIH237" s="8"/>
      <c r="VII237" s="8"/>
      <c r="VIJ237" s="8"/>
      <c r="VIK237" s="8"/>
      <c r="VIL237" s="8"/>
      <c r="VIM237" s="8"/>
      <c r="VIN237" s="8"/>
      <c r="VIO237" s="8"/>
      <c r="VIP237" s="8"/>
      <c r="VIQ237" s="8"/>
      <c r="VIR237" s="8"/>
      <c r="VIS237" s="8"/>
      <c r="VIT237" s="8"/>
      <c r="VIU237" s="8"/>
      <c r="VIV237" s="8"/>
      <c r="VIW237" s="8"/>
      <c r="VIX237" s="8"/>
      <c r="VIY237" s="8"/>
      <c r="VIZ237" s="8"/>
      <c r="VJA237" s="8"/>
      <c r="VJB237" s="8"/>
      <c r="VJC237" s="8"/>
      <c r="VJD237" s="8"/>
      <c r="VJE237" s="8"/>
      <c r="VJF237" s="8"/>
      <c r="VJG237" s="8"/>
      <c r="VJH237" s="8"/>
      <c r="VJI237" s="8"/>
      <c r="VJJ237" s="8"/>
      <c r="VJK237" s="8"/>
      <c r="VJL237" s="8"/>
      <c r="VJM237" s="8"/>
      <c r="VJN237" s="8"/>
      <c r="VJO237" s="8"/>
      <c r="VJP237" s="8"/>
      <c r="VJQ237" s="8"/>
      <c r="VJR237" s="8"/>
      <c r="VJS237" s="8"/>
      <c r="VJT237" s="8"/>
      <c r="VJU237" s="8"/>
      <c r="VJV237" s="8"/>
      <c r="VJW237" s="8"/>
      <c r="VJX237" s="8"/>
      <c r="VJY237" s="8"/>
      <c r="VJZ237" s="8"/>
      <c r="VKA237" s="8"/>
      <c r="VKB237" s="8"/>
      <c r="VKC237" s="8"/>
      <c r="VKD237" s="8"/>
      <c r="VKE237" s="8"/>
      <c r="VKF237" s="8"/>
      <c r="VKG237" s="8"/>
      <c r="VKH237" s="8"/>
      <c r="VKI237" s="8"/>
      <c r="VKJ237" s="8"/>
      <c r="VKK237" s="8"/>
      <c r="VKL237" s="8"/>
      <c r="VKM237" s="8"/>
      <c r="VKN237" s="8"/>
      <c r="VKO237" s="8"/>
      <c r="VKP237" s="8"/>
      <c r="VKQ237" s="8"/>
      <c r="VKR237" s="8"/>
      <c r="VKS237" s="8"/>
      <c r="VKT237" s="8"/>
      <c r="VKU237" s="8"/>
      <c r="VKV237" s="8"/>
      <c r="VKW237" s="8"/>
      <c r="VKX237" s="8"/>
      <c r="VKY237" s="8"/>
      <c r="VKZ237" s="8"/>
      <c r="VLA237" s="8"/>
      <c r="VLB237" s="8"/>
      <c r="VLC237" s="8"/>
      <c r="VLD237" s="8"/>
      <c r="VLE237" s="8"/>
      <c r="VLF237" s="8"/>
      <c r="VLG237" s="8"/>
      <c r="VLH237" s="8"/>
      <c r="VLI237" s="8"/>
      <c r="VLJ237" s="8"/>
      <c r="VLK237" s="8"/>
      <c r="VLL237" s="8"/>
      <c r="VLM237" s="8"/>
      <c r="VLN237" s="8"/>
      <c r="VLO237" s="8"/>
      <c r="VLP237" s="8"/>
      <c r="VLQ237" s="8"/>
      <c r="VLR237" s="8"/>
      <c r="VLS237" s="8"/>
      <c r="VLT237" s="8"/>
      <c r="VLU237" s="8"/>
      <c r="VLV237" s="8"/>
      <c r="VLW237" s="8"/>
      <c r="VLX237" s="8"/>
      <c r="VLY237" s="8"/>
      <c r="VLZ237" s="8"/>
      <c r="VMA237" s="8"/>
      <c r="VMB237" s="8"/>
      <c r="VMC237" s="8"/>
      <c r="VMD237" s="8"/>
      <c r="VME237" s="8"/>
      <c r="VMF237" s="8"/>
      <c r="VMG237" s="8"/>
      <c r="VMH237" s="8"/>
      <c r="VMI237" s="8"/>
      <c r="VMJ237" s="8"/>
      <c r="VMK237" s="8"/>
      <c r="VML237" s="8"/>
      <c r="VMM237" s="8"/>
      <c r="VMN237" s="8"/>
      <c r="VMO237" s="8"/>
      <c r="VMP237" s="8"/>
      <c r="VMQ237" s="8"/>
      <c r="VMR237" s="8"/>
      <c r="VMS237" s="8"/>
      <c r="VMT237" s="8"/>
      <c r="VMU237" s="8"/>
      <c r="VMV237" s="8"/>
      <c r="VMW237" s="8"/>
      <c r="VMX237" s="8"/>
      <c r="VMY237" s="8"/>
      <c r="VMZ237" s="8"/>
      <c r="VNA237" s="8"/>
      <c r="VNB237" s="8"/>
      <c r="VNC237" s="8"/>
      <c r="VND237" s="8"/>
      <c r="VNE237" s="8"/>
      <c r="VNF237" s="8"/>
      <c r="VNG237" s="8"/>
      <c r="VNH237" s="8"/>
      <c r="VNI237" s="8"/>
      <c r="VNJ237" s="8"/>
      <c r="VNK237" s="8"/>
      <c r="VNL237" s="8"/>
      <c r="VNM237" s="8"/>
      <c r="VNN237" s="8"/>
      <c r="VNO237" s="8"/>
      <c r="VNP237" s="8"/>
      <c r="VNQ237" s="8"/>
      <c r="VNR237" s="8"/>
      <c r="VNS237" s="8"/>
      <c r="VNT237" s="8"/>
      <c r="VNU237" s="8"/>
      <c r="VNV237" s="8"/>
      <c r="VNW237" s="8"/>
      <c r="VNX237" s="8"/>
      <c r="VNY237" s="8"/>
      <c r="VNZ237" s="8"/>
      <c r="VOA237" s="8"/>
      <c r="VOB237" s="8"/>
      <c r="VOC237" s="8"/>
      <c r="VOD237" s="8"/>
      <c r="VOE237" s="8"/>
      <c r="VOF237" s="8"/>
      <c r="VOG237" s="8"/>
      <c r="VOH237" s="8"/>
      <c r="VOI237" s="8"/>
      <c r="VOJ237" s="8"/>
      <c r="VOK237" s="8"/>
      <c r="VOL237" s="8"/>
      <c r="VOM237" s="8"/>
      <c r="VON237" s="8"/>
      <c r="VOO237" s="8"/>
      <c r="VOP237" s="8"/>
      <c r="VOQ237" s="8"/>
      <c r="VOR237" s="8"/>
      <c r="VOS237" s="8"/>
      <c r="VOT237" s="8"/>
      <c r="VOU237" s="8"/>
      <c r="VOV237" s="8"/>
      <c r="VOW237" s="8"/>
      <c r="VOX237" s="8"/>
      <c r="VOY237" s="8"/>
      <c r="VOZ237" s="8"/>
      <c r="VPA237" s="8"/>
      <c r="VPB237" s="8"/>
      <c r="VPC237" s="8"/>
      <c r="VPD237" s="8"/>
      <c r="VPE237" s="8"/>
      <c r="VPF237" s="8"/>
      <c r="VPG237" s="8"/>
      <c r="VPH237" s="8"/>
      <c r="VPI237" s="8"/>
      <c r="VPJ237" s="8"/>
      <c r="VPK237" s="8"/>
      <c r="VPL237" s="8"/>
      <c r="VPM237" s="8"/>
      <c r="VPN237" s="8"/>
      <c r="VPO237" s="8"/>
      <c r="VPP237" s="8"/>
      <c r="VPQ237" s="8"/>
      <c r="VPR237" s="8"/>
      <c r="VPS237" s="8"/>
      <c r="VPT237" s="8"/>
      <c r="VPU237" s="8"/>
      <c r="VPV237" s="8"/>
      <c r="VPW237" s="8"/>
      <c r="VPX237" s="8"/>
      <c r="VPY237" s="8"/>
      <c r="VPZ237" s="8"/>
      <c r="VQA237" s="8"/>
      <c r="VQB237" s="8"/>
      <c r="VQC237" s="8"/>
      <c r="VQD237" s="8"/>
      <c r="VQE237" s="8"/>
      <c r="VQF237" s="8"/>
      <c r="VQG237" s="8"/>
      <c r="VQH237" s="8"/>
      <c r="VQI237" s="8"/>
      <c r="VQJ237" s="8"/>
      <c r="VQK237" s="8"/>
      <c r="VQL237" s="8"/>
      <c r="VQM237" s="8"/>
      <c r="VQN237" s="8"/>
      <c r="VQO237" s="8"/>
      <c r="VQP237" s="8"/>
      <c r="VQQ237" s="8"/>
      <c r="VQR237" s="8"/>
      <c r="VQS237" s="8"/>
      <c r="VQT237" s="8"/>
      <c r="VQU237" s="8"/>
      <c r="VQV237" s="8"/>
      <c r="VQW237" s="8"/>
      <c r="VQX237" s="8"/>
      <c r="VQY237" s="8"/>
      <c r="VQZ237" s="8"/>
      <c r="VRA237" s="8"/>
      <c r="VRB237" s="8"/>
      <c r="VRC237" s="8"/>
      <c r="VRD237" s="8"/>
      <c r="VRE237" s="8"/>
      <c r="VRF237" s="8"/>
      <c r="VRG237" s="8"/>
      <c r="VRH237" s="8"/>
      <c r="VRI237" s="8"/>
      <c r="VRJ237" s="8"/>
      <c r="VRK237" s="8"/>
      <c r="VRL237" s="8"/>
      <c r="VRM237" s="8"/>
      <c r="VRN237" s="8"/>
      <c r="VRO237" s="8"/>
      <c r="VRP237" s="8"/>
      <c r="VRQ237" s="8"/>
      <c r="VRR237" s="8"/>
      <c r="VRS237" s="8"/>
      <c r="VRT237" s="8"/>
      <c r="VRU237" s="8"/>
      <c r="VRV237" s="8"/>
      <c r="VRW237" s="8"/>
      <c r="VRX237" s="8"/>
      <c r="VRY237" s="8"/>
      <c r="VRZ237" s="8"/>
      <c r="VSA237" s="8"/>
      <c r="VSB237" s="8"/>
      <c r="VSC237" s="8"/>
      <c r="VSD237" s="8"/>
      <c r="VSE237" s="8"/>
      <c r="VSF237" s="8"/>
      <c r="VSG237" s="8"/>
      <c r="VSH237" s="8"/>
      <c r="VSI237" s="8"/>
      <c r="VSJ237" s="8"/>
      <c r="VSK237" s="8"/>
      <c r="VSL237" s="8"/>
      <c r="VSM237" s="8"/>
      <c r="VSN237" s="8"/>
      <c r="VSO237" s="8"/>
      <c r="VSP237" s="8"/>
      <c r="VSQ237" s="8"/>
      <c r="VSR237" s="8"/>
      <c r="VSS237" s="8"/>
      <c r="VST237" s="8"/>
      <c r="VSU237" s="8"/>
      <c r="VSV237" s="8"/>
      <c r="VSW237" s="8"/>
      <c r="VSX237" s="8"/>
      <c r="VSY237" s="8"/>
      <c r="VSZ237" s="8"/>
      <c r="VTA237" s="8"/>
      <c r="VTB237" s="8"/>
      <c r="VTC237" s="8"/>
      <c r="VTD237" s="8"/>
      <c r="VTE237" s="8"/>
      <c r="VTF237" s="8"/>
      <c r="VTG237" s="8"/>
      <c r="VTH237" s="8"/>
      <c r="VTI237" s="8"/>
      <c r="VTJ237" s="8"/>
      <c r="VTK237" s="8"/>
      <c r="VTL237" s="8"/>
      <c r="VTM237" s="8"/>
      <c r="VTN237" s="8"/>
      <c r="VTO237" s="8"/>
      <c r="VTP237" s="8"/>
      <c r="VTQ237" s="8"/>
      <c r="VTR237" s="8"/>
      <c r="VTS237" s="8"/>
      <c r="VTT237" s="8"/>
      <c r="VTU237" s="8"/>
      <c r="VTV237" s="8"/>
      <c r="VTW237" s="8"/>
      <c r="VTX237" s="8"/>
      <c r="VTY237" s="8"/>
      <c r="VTZ237" s="8"/>
      <c r="VUA237" s="8"/>
      <c r="VUB237" s="8"/>
      <c r="VUC237" s="8"/>
      <c r="VUD237" s="8"/>
      <c r="VUE237" s="8"/>
      <c r="VUF237" s="8"/>
      <c r="VUG237" s="8"/>
      <c r="VUH237" s="8"/>
      <c r="VUI237" s="8"/>
      <c r="VUJ237" s="8"/>
      <c r="VUK237" s="8"/>
      <c r="VUL237" s="8"/>
      <c r="VUM237" s="8"/>
      <c r="VUN237" s="8"/>
      <c r="VUO237" s="8"/>
      <c r="VUP237" s="8"/>
      <c r="VUQ237" s="8"/>
      <c r="VUR237" s="8"/>
      <c r="VUS237" s="8"/>
      <c r="VUT237" s="8"/>
      <c r="VUU237" s="8"/>
      <c r="VUV237" s="8"/>
      <c r="VUW237" s="8"/>
      <c r="VUX237" s="8"/>
      <c r="VUY237" s="8"/>
      <c r="VUZ237" s="8"/>
      <c r="VVA237" s="8"/>
      <c r="VVB237" s="8"/>
      <c r="VVC237" s="8"/>
      <c r="VVD237" s="8"/>
      <c r="VVE237" s="8"/>
      <c r="VVF237" s="8"/>
      <c r="VVG237" s="8"/>
      <c r="VVH237" s="8"/>
      <c r="VVI237" s="8"/>
      <c r="VVJ237" s="8"/>
      <c r="VVK237" s="8"/>
      <c r="VVL237" s="8"/>
      <c r="VVM237" s="8"/>
      <c r="VVN237" s="8"/>
      <c r="VVO237" s="8"/>
      <c r="VVP237" s="8"/>
      <c r="VVQ237" s="8"/>
      <c r="VVR237" s="8"/>
      <c r="VVS237" s="8"/>
      <c r="VVT237" s="8"/>
      <c r="VVU237" s="8"/>
      <c r="VVV237" s="8"/>
      <c r="VVW237" s="8"/>
      <c r="VVX237" s="8"/>
      <c r="VVY237" s="8"/>
      <c r="VVZ237" s="8"/>
      <c r="VWA237" s="8"/>
      <c r="VWB237" s="8"/>
      <c r="VWC237" s="8"/>
      <c r="VWD237" s="8"/>
      <c r="VWE237" s="8"/>
      <c r="VWF237" s="8"/>
      <c r="VWG237" s="8"/>
      <c r="VWH237" s="8"/>
      <c r="VWI237" s="8"/>
      <c r="VWJ237" s="8"/>
      <c r="VWK237" s="8"/>
      <c r="VWL237" s="8"/>
      <c r="VWM237" s="8"/>
      <c r="VWN237" s="8"/>
      <c r="VWO237" s="8"/>
      <c r="VWP237" s="8"/>
      <c r="VWQ237" s="8"/>
      <c r="VWR237" s="8"/>
      <c r="VWS237" s="8"/>
      <c r="VWT237" s="8"/>
      <c r="VWU237" s="8"/>
      <c r="VWV237" s="8"/>
      <c r="VWW237" s="8"/>
      <c r="VWX237" s="8"/>
      <c r="VWY237" s="8"/>
      <c r="VWZ237" s="8"/>
      <c r="VXA237" s="8"/>
      <c r="VXB237" s="8"/>
      <c r="VXC237" s="8"/>
      <c r="VXD237" s="8"/>
      <c r="VXE237" s="8"/>
      <c r="VXF237" s="8"/>
      <c r="VXG237" s="8"/>
      <c r="VXH237" s="8"/>
      <c r="VXI237" s="8"/>
      <c r="VXJ237" s="8"/>
      <c r="VXK237" s="8"/>
      <c r="VXL237" s="8"/>
      <c r="VXM237" s="8"/>
      <c r="VXN237" s="8"/>
      <c r="VXO237" s="8"/>
      <c r="VXP237" s="8"/>
      <c r="VXQ237" s="8"/>
      <c r="VXR237" s="8"/>
      <c r="VXS237" s="8"/>
      <c r="VXT237" s="8"/>
      <c r="VXU237" s="8"/>
      <c r="VXV237" s="8"/>
      <c r="VXW237" s="8"/>
      <c r="VXX237" s="8"/>
      <c r="VXY237" s="8"/>
      <c r="VXZ237" s="8"/>
      <c r="VYA237" s="8"/>
      <c r="VYB237" s="8"/>
      <c r="VYC237" s="8"/>
      <c r="VYD237" s="8"/>
      <c r="VYE237" s="8"/>
      <c r="VYF237" s="8"/>
      <c r="VYG237" s="8"/>
      <c r="VYH237" s="8"/>
      <c r="VYI237" s="8"/>
      <c r="VYJ237" s="8"/>
      <c r="VYK237" s="8"/>
      <c r="VYL237" s="8"/>
      <c r="VYM237" s="8"/>
      <c r="VYN237" s="8"/>
      <c r="VYO237" s="8"/>
      <c r="VYP237" s="8"/>
      <c r="VYQ237" s="8"/>
      <c r="VYR237" s="8"/>
      <c r="VYS237" s="8"/>
      <c r="VYT237" s="8"/>
      <c r="VYU237" s="8"/>
      <c r="VYV237" s="8"/>
      <c r="VYW237" s="8"/>
      <c r="VYX237" s="8"/>
      <c r="VYY237" s="8"/>
      <c r="VYZ237" s="8"/>
      <c r="VZA237" s="8"/>
      <c r="VZB237" s="8"/>
      <c r="VZC237" s="8"/>
      <c r="VZD237" s="8"/>
      <c r="VZE237" s="8"/>
      <c r="VZF237" s="8"/>
      <c r="VZG237" s="8"/>
      <c r="VZH237" s="8"/>
      <c r="VZI237" s="8"/>
      <c r="VZJ237" s="8"/>
      <c r="VZK237" s="8"/>
      <c r="VZL237" s="8"/>
      <c r="VZM237" s="8"/>
      <c r="VZN237" s="8"/>
      <c r="VZO237" s="8"/>
      <c r="VZP237" s="8"/>
      <c r="VZQ237" s="8"/>
      <c r="VZR237" s="8"/>
      <c r="VZS237" s="8"/>
      <c r="VZT237" s="8"/>
      <c r="VZU237" s="8"/>
      <c r="VZV237" s="8"/>
      <c r="VZW237" s="8"/>
      <c r="VZX237" s="8"/>
      <c r="VZY237" s="8"/>
      <c r="VZZ237" s="8"/>
      <c r="WAA237" s="8"/>
      <c r="WAB237" s="8"/>
      <c r="WAC237" s="8"/>
      <c r="WAD237" s="8"/>
      <c r="WAE237" s="8"/>
      <c r="WAF237" s="8"/>
      <c r="WAG237" s="8"/>
      <c r="WAH237" s="8"/>
      <c r="WAI237" s="8"/>
      <c r="WAJ237" s="8"/>
      <c r="WAK237" s="8"/>
      <c r="WAL237" s="8"/>
      <c r="WAM237" s="8"/>
      <c r="WAN237" s="8"/>
      <c r="WAO237" s="8"/>
      <c r="WAP237" s="8"/>
      <c r="WAQ237" s="8"/>
      <c r="WAR237" s="8"/>
      <c r="WAS237" s="8"/>
      <c r="WAT237" s="8"/>
      <c r="WAU237" s="8"/>
      <c r="WAV237" s="8"/>
      <c r="WAW237" s="8"/>
      <c r="WAX237" s="8"/>
      <c r="WAY237" s="8"/>
      <c r="WAZ237" s="8"/>
      <c r="WBA237" s="8"/>
      <c r="WBB237" s="8"/>
      <c r="WBC237" s="8"/>
      <c r="WBD237" s="8"/>
      <c r="WBE237" s="8"/>
      <c r="WBF237" s="8"/>
      <c r="WBG237" s="8"/>
      <c r="WBH237" s="8"/>
      <c r="WBI237" s="8"/>
      <c r="WBJ237" s="8"/>
      <c r="WBK237" s="8"/>
      <c r="WBL237" s="8"/>
      <c r="WBM237" s="8"/>
      <c r="WBN237" s="8"/>
      <c r="WBO237" s="8"/>
      <c r="WBP237" s="8"/>
      <c r="WBQ237" s="8"/>
      <c r="WBR237" s="8"/>
      <c r="WBS237" s="8"/>
      <c r="WBT237" s="8"/>
      <c r="WBU237" s="8"/>
      <c r="WBV237" s="8"/>
      <c r="WBW237" s="8"/>
      <c r="WBX237" s="8"/>
      <c r="WBY237" s="8"/>
      <c r="WBZ237" s="8"/>
      <c r="WCA237" s="8"/>
      <c r="WCB237" s="8"/>
      <c r="WCC237" s="8"/>
      <c r="WCD237" s="8"/>
      <c r="WCE237" s="8"/>
      <c r="WCF237" s="8"/>
      <c r="WCG237" s="8"/>
      <c r="WCH237" s="8"/>
      <c r="WCI237" s="8"/>
      <c r="WCJ237" s="8"/>
      <c r="WCK237" s="8"/>
      <c r="WCL237" s="8"/>
      <c r="WCM237" s="8"/>
      <c r="WCN237" s="8"/>
      <c r="WCO237" s="8"/>
      <c r="WCP237" s="8"/>
      <c r="WCQ237" s="8"/>
      <c r="WCR237" s="8"/>
      <c r="WCS237" s="8"/>
      <c r="WCT237" s="8"/>
      <c r="WCU237" s="8"/>
      <c r="WCV237" s="8"/>
      <c r="WCW237" s="8"/>
      <c r="WCX237" s="8"/>
      <c r="WCY237" s="8"/>
      <c r="WCZ237" s="8"/>
      <c r="WDA237" s="8"/>
      <c r="WDB237" s="8"/>
      <c r="WDC237" s="8"/>
      <c r="WDD237" s="8"/>
      <c r="WDE237" s="8"/>
      <c r="WDF237" s="8"/>
      <c r="WDG237" s="8"/>
      <c r="WDH237" s="8"/>
      <c r="WDI237" s="8"/>
      <c r="WDJ237" s="8"/>
      <c r="WDK237" s="8"/>
      <c r="WDL237" s="8"/>
      <c r="WDM237" s="8"/>
      <c r="WDN237" s="8"/>
      <c r="WDO237" s="8"/>
      <c r="WDP237" s="8"/>
      <c r="WDQ237" s="8"/>
      <c r="WDR237" s="8"/>
      <c r="WDS237" s="8"/>
      <c r="WDT237" s="8"/>
      <c r="WDU237" s="8"/>
      <c r="WDV237" s="8"/>
      <c r="WDW237" s="8"/>
      <c r="WDX237" s="8"/>
      <c r="WDY237" s="8"/>
      <c r="WDZ237" s="8"/>
      <c r="WEA237" s="8"/>
      <c r="WEB237" s="8"/>
      <c r="WEC237" s="8"/>
      <c r="WED237" s="8"/>
      <c r="WEE237" s="8"/>
      <c r="WEF237" s="8"/>
      <c r="WEG237" s="8"/>
      <c r="WEH237" s="8"/>
      <c r="WEI237" s="8"/>
      <c r="WEJ237" s="8"/>
      <c r="WEK237" s="8"/>
      <c r="WEL237" s="8"/>
      <c r="WEM237" s="8"/>
      <c r="WEN237" s="8"/>
      <c r="WEO237" s="8"/>
      <c r="WEP237" s="8"/>
      <c r="WEQ237" s="8"/>
      <c r="WER237" s="8"/>
      <c r="WES237" s="8"/>
      <c r="WET237" s="8"/>
      <c r="WEU237" s="8"/>
      <c r="WEV237" s="8"/>
      <c r="WEW237" s="8"/>
      <c r="WEX237" s="8"/>
      <c r="WEY237" s="8"/>
      <c r="WEZ237" s="8"/>
      <c r="WFA237" s="8"/>
      <c r="WFB237" s="8"/>
      <c r="WFC237" s="8"/>
      <c r="WFD237" s="8"/>
      <c r="WFE237" s="8"/>
      <c r="WFF237" s="8"/>
      <c r="WFG237" s="8"/>
      <c r="WFH237" s="8"/>
      <c r="WFI237" s="8"/>
      <c r="WFJ237" s="8"/>
      <c r="WFK237" s="8"/>
      <c r="WFL237" s="8"/>
      <c r="WFM237" s="8"/>
      <c r="WFN237" s="8"/>
      <c r="WFO237" s="8"/>
      <c r="WFP237" s="8"/>
      <c r="WFQ237" s="8"/>
      <c r="WFR237" s="8"/>
      <c r="WFS237" s="8"/>
      <c r="WFT237" s="8"/>
      <c r="WFU237" s="8"/>
      <c r="WFV237" s="8"/>
      <c r="WFW237" s="8"/>
      <c r="WFX237" s="8"/>
      <c r="WFY237" s="8"/>
      <c r="WFZ237" s="8"/>
      <c r="WGA237" s="8"/>
      <c r="WGB237" s="8"/>
      <c r="WGC237" s="8"/>
      <c r="WGD237" s="8"/>
      <c r="WGE237" s="8"/>
      <c r="WGF237" s="8"/>
      <c r="WGG237" s="8"/>
      <c r="WGH237" s="8"/>
      <c r="WGI237" s="8"/>
      <c r="WGJ237" s="8"/>
      <c r="WGK237" s="8"/>
      <c r="WGL237" s="8"/>
      <c r="WGM237" s="8"/>
      <c r="WGN237" s="8"/>
      <c r="WGO237" s="8"/>
      <c r="WGP237" s="8"/>
      <c r="WGQ237" s="8"/>
      <c r="WGR237" s="8"/>
      <c r="WGS237" s="8"/>
      <c r="WGT237" s="8"/>
      <c r="WGU237" s="8"/>
      <c r="WGV237" s="8"/>
      <c r="WGW237" s="8"/>
      <c r="WGX237" s="8"/>
      <c r="WGY237" s="8"/>
      <c r="WGZ237" s="8"/>
      <c r="WHA237" s="8"/>
      <c r="WHB237" s="8"/>
      <c r="WHC237" s="8"/>
      <c r="WHD237" s="8"/>
      <c r="WHE237" s="8"/>
      <c r="WHF237" s="8"/>
      <c r="WHG237" s="8"/>
      <c r="WHH237" s="8"/>
      <c r="WHI237" s="8"/>
      <c r="WHJ237" s="8"/>
      <c r="WHK237" s="8"/>
      <c r="WHL237" s="8"/>
      <c r="WHM237" s="8"/>
      <c r="WHN237" s="8"/>
      <c r="WHO237" s="8"/>
      <c r="WHP237" s="8"/>
      <c r="WHQ237" s="8"/>
      <c r="WHR237" s="8"/>
      <c r="WHS237" s="8"/>
      <c r="WHT237" s="8"/>
      <c r="WHU237" s="8"/>
      <c r="WHV237" s="8"/>
      <c r="WHW237" s="8"/>
      <c r="WHX237" s="8"/>
      <c r="WHY237" s="8"/>
      <c r="WHZ237" s="8"/>
      <c r="WIA237" s="8"/>
      <c r="WIB237" s="8"/>
      <c r="WIC237" s="8"/>
      <c r="WID237" s="8"/>
      <c r="WIE237" s="8"/>
      <c r="WIF237" s="8"/>
      <c r="WIG237" s="8"/>
      <c r="WIH237" s="8"/>
      <c r="WII237" s="8"/>
      <c r="WIJ237" s="8"/>
      <c r="WIK237" s="8"/>
      <c r="WIL237" s="8"/>
      <c r="WIM237" s="8"/>
      <c r="WIN237" s="8"/>
      <c r="WIO237" s="8"/>
      <c r="WIP237" s="8"/>
      <c r="WIQ237" s="8"/>
      <c r="WIR237" s="8"/>
      <c r="WIS237" s="8"/>
      <c r="WIT237" s="8"/>
      <c r="WIU237" s="8"/>
      <c r="WIV237" s="8"/>
      <c r="WIW237" s="8"/>
      <c r="WIX237" s="8"/>
      <c r="WIY237" s="8"/>
      <c r="WIZ237" s="8"/>
      <c r="WJA237" s="8"/>
      <c r="WJB237" s="8"/>
      <c r="WJC237" s="8"/>
      <c r="WJD237" s="8"/>
      <c r="WJE237" s="8"/>
      <c r="WJF237" s="8"/>
      <c r="WJG237" s="8"/>
      <c r="WJH237" s="8"/>
      <c r="WJI237" s="8"/>
      <c r="WJJ237" s="8"/>
      <c r="WJK237" s="8"/>
      <c r="WJL237" s="8"/>
      <c r="WJM237" s="8"/>
      <c r="WJN237" s="8"/>
      <c r="WJO237" s="8"/>
      <c r="WJP237" s="8"/>
      <c r="WJQ237" s="8"/>
      <c r="WJR237" s="8"/>
      <c r="WJS237" s="8"/>
      <c r="WJT237" s="8"/>
      <c r="WJU237" s="8"/>
      <c r="WJV237" s="8"/>
      <c r="WJW237" s="8"/>
      <c r="WJX237" s="8"/>
      <c r="WJY237" s="8"/>
      <c r="WJZ237" s="8"/>
      <c r="WKA237" s="8"/>
      <c r="WKB237" s="8"/>
      <c r="WKC237" s="8"/>
      <c r="WKD237" s="8"/>
      <c r="WKE237" s="8"/>
      <c r="WKF237" s="8"/>
      <c r="WKG237" s="8"/>
      <c r="WKH237" s="8"/>
      <c r="WKI237" s="8"/>
      <c r="WKJ237" s="8"/>
      <c r="WKK237" s="8"/>
      <c r="WKL237" s="8"/>
      <c r="WKM237" s="8"/>
      <c r="WKN237" s="8"/>
      <c r="WKO237" s="8"/>
      <c r="WKP237" s="8"/>
      <c r="WKQ237" s="8"/>
      <c r="WKR237" s="8"/>
      <c r="WKS237" s="8"/>
      <c r="WKT237" s="8"/>
      <c r="WKU237" s="8"/>
      <c r="WKV237" s="8"/>
      <c r="WKW237" s="8"/>
      <c r="WKX237" s="8"/>
      <c r="WKY237" s="8"/>
      <c r="WKZ237" s="8"/>
      <c r="WLA237" s="8"/>
      <c r="WLB237" s="8"/>
      <c r="WLC237" s="8"/>
      <c r="WLD237" s="8"/>
      <c r="WLE237" s="8"/>
      <c r="WLF237" s="8"/>
      <c r="WLG237" s="8"/>
      <c r="WLH237" s="8"/>
      <c r="WLI237" s="8"/>
      <c r="WLJ237" s="8"/>
      <c r="WLK237" s="8"/>
      <c r="WLL237" s="8"/>
      <c r="WLM237" s="8"/>
      <c r="WLN237" s="8"/>
      <c r="WLO237" s="8"/>
      <c r="WLP237" s="8"/>
      <c r="WLQ237" s="8"/>
      <c r="WLR237" s="8"/>
      <c r="WLS237" s="8"/>
      <c r="WLT237" s="8"/>
      <c r="WLU237" s="8"/>
      <c r="WLV237" s="8"/>
      <c r="WLW237" s="8"/>
      <c r="WLX237" s="8"/>
      <c r="WLY237" s="8"/>
      <c r="WLZ237" s="8"/>
      <c r="WMA237" s="8"/>
      <c r="WMB237" s="8"/>
      <c r="WMC237" s="8"/>
      <c r="WMD237" s="8"/>
      <c r="WME237" s="8"/>
      <c r="WMF237" s="8"/>
      <c r="WMG237" s="8"/>
      <c r="WMH237" s="8"/>
      <c r="WMI237" s="8"/>
      <c r="WMJ237" s="8"/>
      <c r="WMK237" s="8"/>
      <c r="WML237" s="8"/>
      <c r="WMM237" s="8"/>
      <c r="WMN237" s="8"/>
      <c r="WMO237" s="8"/>
      <c r="WMP237" s="8"/>
      <c r="WMQ237" s="8"/>
      <c r="WMR237" s="8"/>
      <c r="WMS237" s="8"/>
      <c r="WMT237" s="8"/>
      <c r="WMU237" s="8"/>
      <c r="WMV237" s="8"/>
      <c r="WMW237" s="8"/>
      <c r="WMX237" s="8"/>
      <c r="WMY237" s="8"/>
      <c r="WMZ237" s="8"/>
      <c r="WNA237" s="8"/>
      <c r="WNB237" s="8"/>
      <c r="WNC237" s="8"/>
      <c r="WND237" s="8"/>
      <c r="WNE237" s="8"/>
      <c r="WNF237" s="8"/>
      <c r="WNG237" s="8"/>
      <c r="WNH237" s="8"/>
      <c r="WNI237" s="8"/>
      <c r="WNJ237" s="8"/>
      <c r="WNK237" s="8"/>
      <c r="WNL237" s="8"/>
      <c r="WNM237" s="8"/>
      <c r="WNN237" s="8"/>
      <c r="WNO237" s="8"/>
      <c r="WNP237" s="8"/>
      <c r="WNQ237" s="8"/>
      <c r="WNR237" s="8"/>
      <c r="WNS237" s="8"/>
      <c r="WNT237" s="8"/>
      <c r="WNU237" s="8"/>
      <c r="WNV237" s="8"/>
      <c r="WNW237" s="8"/>
      <c r="WNX237" s="8"/>
      <c r="WNY237" s="8"/>
      <c r="WNZ237" s="8"/>
      <c r="WOA237" s="8"/>
      <c r="WOB237" s="8"/>
      <c r="WOC237" s="8"/>
      <c r="WOD237" s="8"/>
      <c r="WOE237" s="8"/>
      <c r="WOF237" s="8"/>
      <c r="WOG237" s="8"/>
      <c r="WOH237" s="8"/>
      <c r="WOI237" s="8"/>
      <c r="WOJ237" s="8"/>
      <c r="WOK237" s="8"/>
      <c r="WOL237" s="8"/>
      <c r="WOM237" s="8"/>
      <c r="WON237" s="8"/>
      <c r="WOO237" s="8"/>
      <c r="WOP237" s="8"/>
      <c r="WOQ237" s="8"/>
      <c r="WOR237" s="8"/>
      <c r="WOS237" s="8"/>
      <c r="WOT237" s="8"/>
      <c r="WOU237" s="8"/>
      <c r="WOV237" s="8"/>
      <c r="WOW237" s="8"/>
      <c r="WOX237" s="8"/>
      <c r="WOY237" s="8"/>
      <c r="WOZ237" s="8"/>
      <c r="WPA237" s="8"/>
      <c r="WPB237" s="8"/>
      <c r="WPC237" s="8"/>
      <c r="WPD237" s="8"/>
      <c r="WPE237" s="8"/>
      <c r="WPF237" s="8"/>
      <c r="WPG237" s="8"/>
      <c r="WPH237" s="8"/>
      <c r="WPI237" s="8"/>
      <c r="WPJ237" s="8"/>
      <c r="WPK237" s="8"/>
      <c r="WPL237" s="8"/>
      <c r="WPM237" s="8"/>
      <c r="WPN237" s="8"/>
      <c r="WPO237" s="8"/>
      <c r="WPP237" s="8"/>
      <c r="WPQ237" s="8"/>
      <c r="WPR237" s="8"/>
      <c r="WPS237" s="8"/>
      <c r="WPT237" s="8"/>
      <c r="WPU237" s="8"/>
      <c r="WPV237" s="8"/>
      <c r="WPW237" s="8"/>
      <c r="WPX237" s="8"/>
      <c r="WPY237" s="8"/>
      <c r="WPZ237" s="8"/>
      <c r="WQA237" s="8"/>
      <c r="WQB237" s="8"/>
      <c r="WQC237" s="8"/>
      <c r="WQD237" s="8"/>
      <c r="WQE237" s="8"/>
      <c r="WQF237" s="8"/>
      <c r="WQG237" s="8"/>
      <c r="WQH237" s="8"/>
      <c r="WQI237" s="8"/>
      <c r="WQJ237" s="8"/>
      <c r="WQK237" s="8"/>
      <c r="WQL237" s="8"/>
      <c r="WQM237" s="8"/>
      <c r="WQN237" s="8"/>
      <c r="WQO237" s="8"/>
      <c r="WQP237" s="8"/>
      <c r="WQQ237" s="8"/>
      <c r="WQR237" s="8"/>
      <c r="WQS237" s="8"/>
      <c r="WQT237" s="8"/>
      <c r="WQU237" s="8"/>
      <c r="WQV237" s="8"/>
      <c r="WQW237" s="8"/>
      <c r="WQX237" s="8"/>
      <c r="WQY237" s="8"/>
      <c r="WQZ237" s="8"/>
      <c r="WRA237" s="8"/>
      <c r="WRB237" s="8"/>
      <c r="WRC237" s="8"/>
      <c r="WRD237" s="8"/>
      <c r="WRE237" s="8"/>
      <c r="WRF237" s="8"/>
      <c r="WRG237" s="8"/>
      <c r="WRH237" s="8"/>
      <c r="WRI237" s="8"/>
      <c r="WRJ237" s="8"/>
      <c r="WRK237" s="8"/>
      <c r="WRL237" s="8"/>
      <c r="WRM237" s="8"/>
      <c r="WRN237" s="8"/>
      <c r="WRO237" s="8"/>
      <c r="WRP237" s="8"/>
      <c r="WRQ237" s="8"/>
      <c r="WRR237" s="8"/>
      <c r="WRS237" s="8"/>
      <c r="WRT237" s="8"/>
      <c r="WRU237" s="8"/>
      <c r="WRV237" s="8"/>
      <c r="WRW237" s="8"/>
      <c r="WRX237" s="8"/>
      <c r="WRY237" s="8"/>
      <c r="WRZ237" s="8"/>
      <c r="WSA237" s="8"/>
      <c r="WSB237" s="8"/>
      <c r="WSC237" s="8"/>
      <c r="WSD237" s="8"/>
      <c r="WSE237" s="8"/>
      <c r="WSF237" s="8"/>
      <c r="WSG237" s="8"/>
      <c r="WSH237" s="8"/>
      <c r="WSI237" s="8"/>
      <c r="WSJ237" s="8"/>
      <c r="WSK237" s="8"/>
      <c r="WSL237" s="8"/>
      <c r="WSM237" s="8"/>
      <c r="WSN237" s="8"/>
      <c r="WSO237" s="8"/>
      <c r="WSP237" s="8"/>
      <c r="WSQ237" s="8"/>
      <c r="WSR237" s="8"/>
      <c r="WSS237" s="8"/>
      <c r="WST237" s="8"/>
      <c r="WSU237" s="8"/>
      <c r="WSV237" s="8"/>
      <c r="WSW237" s="8"/>
      <c r="WSX237" s="8"/>
      <c r="WSY237" s="8"/>
      <c r="WSZ237" s="8"/>
      <c r="WTA237" s="8"/>
      <c r="WTB237" s="8"/>
      <c r="WTC237" s="8"/>
      <c r="WTD237" s="8"/>
      <c r="WTE237" s="8"/>
      <c r="WTF237" s="8"/>
      <c r="WTG237" s="8"/>
      <c r="WTH237" s="8"/>
      <c r="WTI237" s="8"/>
      <c r="WTJ237" s="8"/>
      <c r="WTK237" s="8"/>
      <c r="WTL237" s="8"/>
      <c r="WTM237" s="8"/>
      <c r="WTN237" s="8"/>
      <c r="WTO237" s="8"/>
      <c r="WTP237" s="8"/>
      <c r="WTQ237" s="8"/>
      <c r="WTR237" s="8"/>
      <c r="WTS237" s="8"/>
      <c r="WTT237" s="8"/>
      <c r="WTU237" s="8"/>
      <c r="WTV237" s="8"/>
      <c r="WTW237" s="8"/>
      <c r="WTX237" s="8"/>
      <c r="WTY237" s="8"/>
      <c r="WTZ237" s="8"/>
      <c r="WUA237" s="8"/>
      <c r="WUB237" s="8"/>
      <c r="WUC237" s="8"/>
      <c r="WUD237" s="8"/>
      <c r="WUE237" s="8"/>
      <c r="WUF237" s="8"/>
      <c r="WUG237" s="8"/>
      <c r="WUH237" s="8"/>
      <c r="WUI237" s="8"/>
      <c r="WUJ237" s="8"/>
      <c r="WUK237" s="8"/>
      <c r="WUL237" s="8"/>
      <c r="WUM237" s="8"/>
      <c r="WUN237" s="8"/>
      <c r="WUO237" s="8"/>
      <c r="WUP237" s="8"/>
    </row>
    <row r="238" spans="1:16110" x14ac:dyDescent="0.2">
      <c r="A238" s="594" t="s">
        <v>584</v>
      </c>
      <c r="B238" s="595" t="s">
        <v>527</v>
      </c>
      <c r="C238" s="573" t="s">
        <v>199</v>
      </c>
      <c r="D238" s="596">
        <v>125</v>
      </c>
      <c r="E238" s="590">
        <v>124</v>
      </c>
      <c r="F238" s="590">
        <v>51</v>
      </c>
      <c r="G238" s="590">
        <v>51</v>
      </c>
      <c r="H238" s="591">
        <v>51</v>
      </c>
      <c r="I238" s="592">
        <f t="shared" si="318"/>
        <v>0.41129032258064518</v>
      </c>
      <c r="J238" s="593">
        <f t="shared" si="319"/>
        <v>1</v>
      </c>
      <c r="K238" s="596">
        <v>244</v>
      </c>
      <c r="L238" s="590">
        <v>239</v>
      </c>
      <c r="M238" s="590">
        <v>156</v>
      </c>
      <c r="N238" s="590">
        <v>156</v>
      </c>
      <c r="O238" s="591">
        <v>153</v>
      </c>
      <c r="P238" s="592">
        <f t="shared" si="346"/>
        <v>0.65271966527196656</v>
      </c>
      <c r="Q238" s="593">
        <f t="shared" si="347"/>
        <v>1</v>
      </c>
      <c r="R238" s="596">
        <v>257</v>
      </c>
      <c r="S238" s="590">
        <v>255</v>
      </c>
      <c r="T238" s="590">
        <v>255</v>
      </c>
      <c r="U238" s="590">
        <v>255</v>
      </c>
      <c r="V238" s="591">
        <v>106</v>
      </c>
      <c r="W238" s="592">
        <f t="shared" si="316"/>
        <v>1</v>
      </c>
      <c r="X238" s="593">
        <f t="shared" si="317"/>
        <v>1</v>
      </c>
      <c r="Y238" s="596">
        <v>171</v>
      </c>
      <c r="Z238" s="590">
        <v>169</v>
      </c>
      <c r="AA238" s="590">
        <v>169</v>
      </c>
      <c r="AB238" s="590">
        <v>169</v>
      </c>
      <c r="AC238" s="591">
        <v>71</v>
      </c>
      <c r="AD238" s="592">
        <f>AB238/Z238</f>
        <v>1</v>
      </c>
      <c r="AE238" s="593">
        <f>AB238/AA238</f>
        <v>1</v>
      </c>
      <c r="AF238" s="596">
        <v>225</v>
      </c>
      <c r="AG238" s="590">
        <v>225</v>
      </c>
      <c r="AH238" s="590">
        <v>212</v>
      </c>
      <c r="AI238" s="590">
        <v>212</v>
      </c>
      <c r="AJ238" s="591">
        <v>86</v>
      </c>
      <c r="AK238" s="592">
        <f>AI238/AG238</f>
        <v>0.94222222222222218</v>
      </c>
      <c r="AL238" s="593">
        <f>AI238/AH238</f>
        <v>1</v>
      </c>
      <c r="AM238" s="596">
        <v>168</v>
      </c>
      <c r="AN238" s="590">
        <v>164</v>
      </c>
      <c r="AO238" s="590">
        <v>162</v>
      </c>
      <c r="AP238" s="590">
        <v>162</v>
      </c>
      <c r="AQ238" s="591">
        <v>80</v>
      </c>
      <c r="AR238" s="592">
        <f>AP238/AN238</f>
        <v>0.98780487804878048</v>
      </c>
      <c r="AS238" s="593">
        <f>AP238/AO238</f>
        <v>1</v>
      </c>
      <c r="AT238" s="596">
        <v>142</v>
      </c>
      <c r="AU238" s="590">
        <v>141</v>
      </c>
      <c r="AV238" s="590">
        <v>104</v>
      </c>
      <c r="AW238" s="590">
        <v>104</v>
      </c>
      <c r="AX238" s="591">
        <v>61</v>
      </c>
      <c r="AY238" s="592">
        <f>AW238/AU238</f>
        <v>0.73758865248226946</v>
      </c>
      <c r="AZ238" s="593">
        <f>AW238/AV238</f>
        <v>1</v>
      </c>
      <c r="BA238" s="596">
        <v>110</v>
      </c>
      <c r="BB238" s="590">
        <v>109</v>
      </c>
      <c r="BC238" s="590">
        <v>80</v>
      </c>
      <c r="BD238" s="590">
        <v>80</v>
      </c>
      <c r="BE238" s="591">
        <v>57</v>
      </c>
      <c r="BF238" s="592">
        <f>BD238/BB238</f>
        <v>0.73394495412844041</v>
      </c>
      <c r="BG238" s="593">
        <f>BD238/BC238</f>
        <v>1</v>
      </c>
      <c r="BH238" s="596">
        <v>100</v>
      </c>
      <c r="BI238" s="590">
        <v>100</v>
      </c>
      <c r="BJ238" s="590">
        <v>62</v>
      </c>
      <c r="BK238" s="590">
        <v>62</v>
      </c>
      <c r="BL238" s="591">
        <v>42</v>
      </c>
      <c r="BM238" s="592">
        <f>BK238/BI238</f>
        <v>0.62</v>
      </c>
      <c r="BN238" s="593">
        <f>BK238/BJ238</f>
        <v>1</v>
      </c>
      <c r="BO238" s="596">
        <v>99</v>
      </c>
      <c r="BP238" s="590">
        <v>95</v>
      </c>
      <c r="BQ238" s="590">
        <v>58</v>
      </c>
      <c r="BR238" s="590">
        <v>58</v>
      </c>
      <c r="BS238" s="591">
        <v>32</v>
      </c>
      <c r="BT238" s="592">
        <f>BR238/BP238</f>
        <v>0.61052631578947369</v>
      </c>
      <c r="BU238" s="593">
        <f>BR238/BQ238</f>
        <v>1</v>
      </c>
      <c r="BV238" s="596">
        <v>87</v>
      </c>
      <c r="BW238" s="590">
        <v>86</v>
      </c>
      <c r="BX238" s="590">
        <v>49</v>
      </c>
      <c r="BY238" s="590">
        <v>49</v>
      </c>
      <c r="BZ238" s="591">
        <v>36</v>
      </c>
      <c r="CA238" s="592">
        <f>BY238/BW238</f>
        <v>0.56976744186046513</v>
      </c>
      <c r="CB238" s="593">
        <f>BY238/BX238</f>
        <v>1</v>
      </c>
      <c r="CC238" s="596">
        <v>72</v>
      </c>
      <c r="CD238" s="590">
        <v>68</v>
      </c>
      <c r="CE238" s="590">
        <v>39</v>
      </c>
      <c r="CF238" s="590">
        <v>39</v>
      </c>
      <c r="CG238" s="591">
        <v>31</v>
      </c>
      <c r="CH238" s="592">
        <f>CF238/CD238</f>
        <v>0.57352941176470584</v>
      </c>
      <c r="CI238" s="593">
        <f>CF238/CE238</f>
        <v>1</v>
      </c>
      <c r="CJ238" s="596">
        <v>55</v>
      </c>
      <c r="CK238" s="590">
        <v>53</v>
      </c>
      <c r="CL238" s="590">
        <v>31</v>
      </c>
      <c r="CM238" s="590">
        <v>31</v>
      </c>
      <c r="CN238" s="591">
        <v>27</v>
      </c>
      <c r="CO238" s="592">
        <f>CM238/CK238</f>
        <v>0.58490566037735847</v>
      </c>
      <c r="CP238" s="678">
        <f>CM238/CL238</f>
        <v>1</v>
      </c>
      <c r="CQ238" s="592">
        <v>0.58490566037735847</v>
      </c>
      <c r="CR238" s="593">
        <v>1</v>
      </c>
      <c r="CS238" s="596">
        <v>50</v>
      </c>
      <c r="CT238" s="590">
        <v>47</v>
      </c>
      <c r="CU238" s="590">
        <v>16</v>
      </c>
      <c r="CV238" s="590">
        <v>16</v>
      </c>
      <c r="CW238" s="591">
        <v>13</v>
      </c>
      <c r="CX238" s="592">
        <f>CV238/CT238</f>
        <v>0.34042553191489361</v>
      </c>
      <c r="CY238" s="678">
        <f>CV238/CU238</f>
        <v>1</v>
      </c>
      <c r="CZ238" s="592">
        <v>0.34042553191489361</v>
      </c>
      <c r="DA238" s="593">
        <v>1</v>
      </c>
      <c r="DB238" s="596" t="s">
        <v>67</v>
      </c>
      <c r="DC238" s="590" t="s">
        <v>67</v>
      </c>
      <c r="DD238" s="590" t="s">
        <v>67</v>
      </c>
      <c r="DE238" s="590" t="s">
        <v>67</v>
      </c>
      <c r="DF238" s="591" t="s">
        <v>67</v>
      </c>
      <c r="DG238" s="592" t="e">
        <f>DE238/DC238</f>
        <v>#VALUE!</v>
      </c>
      <c r="DH238" s="678" t="e">
        <f>DE238/DD238</f>
        <v>#VALUE!</v>
      </c>
      <c r="DI238" s="592" t="s">
        <v>67</v>
      </c>
      <c r="DJ238" s="593" t="s">
        <v>67</v>
      </c>
    </row>
    <row r="239" spans="1:16110" ht="25.5" x14ac:dyDescent="0.2">
      <c r="A239" s="588" t="s">
        <v>528</v>
      </c>
      <c r="B239" s="497" t="s">
        <v>529</v>
      </c>
      <c r="C239" s="573" t="s">
        <v>199</v>
      </c>
      <c r="D239" s="543">
        <v>71</v>
      </c>
      <c r="E239" s="590">
        <v>71</v>
      </c>
      <c r="F239" s="590">
        <v>37</v>
      </c>
      <c r="G239" s="590">
        <v>23</v>
      </c>
      <c r="H239" s="591">
        <v>21</v>
      </c>
      <c r="I239" s="592">
        <f t="shared" si="318"/>
        <v>0.323943661971831</v>
      </c>
      <c r="J239" s="593">
        <f t="shared" si="319"/>
        <v>0.6216216216216216</v>
      </c>
      <c r="K239" s="543">
        <v>79</v>
      </c>
      <c r="L239" s="590">
        <v>78</v>
      </c>
      <c r="M239" s="590">
        <v>47</v>
      </c>
      <c r="N239" s="590">
        <v>20</v>
      </c>
      <c r="O239" s="591">
        <v>19</v>
      </c>
      <c r="P239" s="592">
        <f t="shared" si="346"/>
        <v>0.25641025641025639</v>
      </c>
      <c r="Q239" s="593">
        <f t="shared" si="347"/>
        <v>0.42553191489361702</v>
      </c>
      <c r="R239" s="543">
        <v>78</v>
      </c>
      <c r="S239" s="590">
        <v>76</v>
      </c>
      <c r="T239" s="590">
        <v>10</v>
      </c>
      <c r="U239" s="590">
        <v>10</v>
      </c>
      <c r="V239" s="591">
        <v>6</v>
      </c>
      <c r="W239" s="592">
        <f t="shared" si="316"/>
        <v>0.13157894736842105</v>
      </c>
      <c r="X239" s="593">
        <f t="shared" si="317"/>
        <v>1</v>
      </c>
      <c r="Y239" s="543">
        <v>46</v>
      </c>
      <c r="Z239" s="590">
        <v>45</v>
      </c>
      <c r="AA239" s="590">
        <v>22</v>
      </c>
      <c r="AB239" s="590">
        <v>22</v>
      </c>
      <c r="AC239" s="591">
        <v>22</v>
      </c>
      <c r="AD239" s="592">
        <f>AB239/Z239</f>
        <v>0.48888888888888887</v>
      </c>
      <c r="AE239" s="593">
        <f>AB239/AA239</f>
        <v>1</v>
      </c>
      <c r="AF239" s="543">
        <v>8</v>
      </c>
      <c r="AG239" s="590">
        <v>8</v>
      </c>
      <c r="AH239" s="590">
        <v>8</v>
      </c>
      <c r="AI239" s="590">
        <v>1</v>
      </c>
      <c r="AJ239" s="591">
        <v>1</v>
      </c>
      <c r="AK239" s="592">
        <f>AI239/AG239</f>
        <v>0.125</v>
      </c>
      <c r="AL239" s="593">
        <f>AI239/AH239</f>
        <v>0.125</v>
      </c>
      <c r="AM239" s="543" t="s">
        <v>67</v>
      </c>
      <c r="AN239" s="590" t="s">
        <v>67</v>
      </c>
      <c r="AO239" s="590" t="s">
        <v>67</v>
      </c>
      <c r="AP239" s="590" t="s">
        <v>67</v>
      </c>
      <c r="AQ239" s="591" t="s">
        <v>67</v>
      </c>
      <c r="AR239" s="592" t="s">
        <v>67</v>
      </c>
      <c r="AS239" s="593" t="s">
        <v>67</v>
      </c>
      <c r="AT239" s="543" t="s">
        <v>67</v>
      </c>
      <c r="AU239" s="590" t="s">
        <v>67</v>
      </c>
      <c r="AV239" s="590" t="s">
        <v>67</v>
      </c>
      <c r="AW239" s="590" t="s">
        <v>67</v>
      </c>
      <c r="AX239" s="591" t="s">
        <v>67</v>
      </c>
      <c r="AY239" s="592" t="s">
        <v>67</v>
      </c>
      <c r="AZ239" s="593" t="s">
        <v>67</v>
      </c>
      <c r="BA239" s="543" t="s">
        <v>67</v>
      </c>
      <c r="BB239" s="590" t="s">
        <v>67</v>
      </c>
      <c r="BC239" s="590" t="s">
        <v>67</v>
      </c>
      <c r="BD239" s="590" t="s">
        <v>67</v>
      </c>
      <c r="BE239" s="591" t="s">
        <v>67</v>
      </c>
      <c r="BF239" s="592" t="s">
        <v>67</v>
      </c>
      <c r="BG239" s="593" t="s">
        <v>67</v>
      </c>
      <c r="BH239" s="543" t="s">
        <v>67</v>
      </c>
      <c r="BI239" s="590" t="s">
        <v>67</v>
      </c>
      <c r="BJ239" s="590" t="s">
        <v>67</v>
      </c>
      <c r="BK239" s="590" t="s">
        <v>67</v>
      </c>
      <c r="BL239" s="591" t="s">
        <v>67</v>
      </c>
      <c r="BM239" s="592" t="s">
        <v>67</v>
      </c>
      <c r="BN239" s="593" t="s">
        <v>67</v>
      </c>
      <c r="BO239" s="543" t="s">
        <v>67</v>
      </c>
      <c r="BP239" s="590" t="s">
        <v>67</v>
      </c>
      <c r="BQ239" s="590" t="s">
        <v>67</v>
      </c>
      <c r="BR239" s="590" t="s">
        <v>67</v>
      </c>
      <c r="BS239" s="591" t="s">
        <v>67</v>
      </c>
      <c r="BT239" s="592" t="s">
        <v>67</v>
      </c>
      <c r="BU239" s="593" t="s">
        <v>67</v>
      </c>
      <c r="BV239" s="543" t="s">
        <v>67</v>
      </c>
      <c r="BW239" s="590" t="s">
        <v>67</v>
      </c>
      <c r="BX239" s="590" t="s">
        <v>67</v>
      </c>
      <c r="BY239" s="590" t="s">
        <v>67</v>
      </c>
      <c r="BZ239" s="591" t="s">
        <v>67</v>
      </c>
      <c r="CA239" s="592" t="s">
        <v>67</v>
      </c>
      <c r="CB239" s="593" t="s">
        <v>67</v>
      </c>
      <c r="CC239" s="566" t="s">
        <v>67</v>
      </c>
      <c r="CD239" s="567" t="s">
        <v>67</v>
      </c>
      <c r="CE239" s="567" t="s">
        <v>67</v>
      </c>
      <c r="CF239" s="567" t="s">
        <v>67</v>
      </c>
      <c r="CG239" s="568" t="s">
        <v>67</v>
      </c>
      <c r="CH239" s="592" t="s">
        <v>67</v>
      </c>
      <c r="CI239" s="593" t="s">
        <v>67</v>
      </c>
      <c r="CJ239" s="566" t="s">
        <v>67</v>
      </c>
      <c r="CK239" s="567" t="s">
        <v>67</v>
      </c>
      <c r="CL239" s="567" t="s">
        <v>67</v>
      </c>
      <c r="CM239" s="567" t="s">
        <v>67</v>
      </c>
      <c r="CN239" s="568" t="s">
        <v>67</v>
      </c>
      <c r="CO239" s="592" t="s">
        <v>67</v>
      </c>
      <c r="CP239" s="677" t="s">
        <v>67</v>
      </c>
      <c r="CQ239" s="592" t="s">
        <v>67</v>
      </c>
      <c r="CR239" s="593" t="s">
        <v>67</v>
      </c>
      <c r="CS239" s="566" t="s">
        <v>67</v>
      </c>
      <c r="CT239" s="567" t="s">
        <v>67</v>
      </c>
      <c r="CU239" s="567" t="s">
        <v>67</v>
      </c>
      <c r="CV239" s="567" t="s">
        <v>67</v>
      </c>
      <c r="CW239" s="568" t="s">
        <v>67</v>
      </c>
      <c r="CX239" s="592" t="s">
        <v>67</v>
      </c>
      <c r="CY239" s="677" t="s">
        <v>67</v>
      </c>
      <c r="CZ239" s="592" t="s">
        <v>67</v>
      </c>
      <c r="DA239" s="593" t="s">
        <v>67</v>
      </c>
      <c r="DB239" s="566" t="s">
        <v>67</v>
      </c>
      <c r="DC239" s="567" t="s">
        <v>67</v>
      </c>
      <c r="DD239" s="567" t="s">
        <v>67</v>
      </c>
      <c r="DE239" s="567" t="s">
        <v>67</v>
      </c>
      <c r="DF239" s="568" t="s">
        <v>67</v>
      </c>
      <c r="DG239" s="592" t="s">
        <v>67</v>
      </c>
      <c r="DH239" s="677" t="s">
        <v>67</v>
      </c>
      <c r="DI239" s="592" t="s">
        <v>67</v>
      </c>
      <c r="DJ239" s="593" t="s">
        <v>67</v>
      </c>
    </row>
    <row r="240" spans="1:16110" x14ac:dyDescent="0.2">
      <c r="A240" s="588" t="s">
        <v>746</v>
      </c>
      <c r="B240" s="497" t="s">
        <v>530</v>
      </c>
      <c r="C240" s="589" t="s">
        <v>199</v>
      </c>
      <c r="D240" s="543">
        <v>176</v>
      </c>
      <c r="E240" s="590">
        <v>176</v>
      </c>
      <c r="F240" s="590">
        <v>176</v>
      </c>
      <c r="G240" s="590">
        <v>163</v>
      </c>
      <c r="H240" s="591">
        <v>151</v>
      </c>
      <c r="I240" s="592">
        <f t="shared" si="318"/>
        <v>0.92613636363636365</v>
      </c>
      <c r="J240" s="593">
        <f t="shared" si="319"/>
        <v>0.92613636363636365</v>
      </c>
      <c r="K240" s="543">
        <v>197</v>
      </c>
      <c r="L240" s="590">
        <v>196</v>
      </c>
      <c r="M240" s="590">
        <v>196</v>
      </c>
      <c r="N240" s="590">
        <v>186</v>
      </c>
      <c r="O240" s="591">
        <v>159</v>
      </c>
      <c r="P240" s="592">
        <f t="shared" si="346"/>
        <v>0.94897959183673475</v>
      </c>
      <c r="Q240" s="593">
        <f t="shared" si="347"/>
        <v>0.94897959183673475</v>
      </c>
      <c r="R240" s="543">
        <v>189</v>
      </c>
      <c r="S240" s="590">
        <v>189</v>
      </c>
      <c r="T240" s="590">
        <v>189</v>
      </c>
      <c r="U240" s="590">
        <v>163</v>
      </c>
      <c r="V240" s="591">
        <v>136</v>
      </c>
      <c r="W240" s="592">
        <f t="shared" si="316"/>
        <v>0.86243386243386244</v>
      </c>
      <c r="X240" s="593">
        <f t="shared" si="317"/>
        <v>0.86243386243386244</v>
      </c>
      <c r="Y240" s="543">
        <v>138</v>
      </c>
      <c r="Z240" s="590">
        <v>137</v>
      </c>
      <c r="AA240" s="590">
        <v>120</v>
      </c>
      <c r="AB240" s="590">
        <v>119</v>
      </c>
      <c r="AC240" s="591">
        <v>105</v>
      </c>
      <c r="AD240" s="592">
        <f>AB240/Z240</f>
        <v>0.86861313868613144</v>
      </c>
      <c r="AE240" s="593">
        <f>AB240/AA240</f>
        <v>0.9916666666666667</v>
      </c>
      <c r="AF240" s="543">
        <v>113</v>
      </c>
      <c r="AG240" s="590">
        <v>113</v>
      </c>
      <c r="AH240" s="590">
        <v>98</v>
      </c>
      <c r="AI240" s="590">
        <v>96</v>
      </c>
      <c r="AJ240" s="591">
        <v>79</v>
      </c>
      <c r="AK240" s="592">
        <f>AI240/AG240</f>
        <v>0.84955752212389379</v>
      </c>
      <c r="AL240" s="593">
        <f>AI240/AH240</f>
        <v>0.97959183673469385</v>
      </c>
      <c r="AM240" s="543">
        <v>104</v>
      </c>
      <c r="AN240" s="590">
        <v>104</v>
      </c>
      <c r="AO240" s="590">
        <v>95</v>
      </c>
      <c r="AP240" s="590">
        <v>93</v>
      </c>
      <c r="AQ240" s="591">
        <v>76</v>
      </c>
      <c r="AR240" s="592">
        <f>AP240/AN240</f>
        <v>0.89423076923076927</v>
      </c>
      <c r="AS240" s="593">
        <f>AP240/AO240</f>
        <v>0.97894736842105268</v>
      </c>
      <c r="AT240" s="543">
        <v>193</v>
      </c>
      <c r="AU240" s="590">
        <v>190</v>
      </c>
      <c r="AV240" s="590">
        <v>163</v>
      </c>
      <c r="AW240" s="590">
        <v>162</v>
      </c>
      <c r="AX240" s="591">
        <v>129</v>
      </c>
      <c r="AY240" s="592">
        <f>AW240/AU240</f>
        <v>0.85263157894736841</v>
      </c>
      <c r="AZ240" s="593">
        <f>AW240/AV240</f>
        <v>0.99386503067484666</v>
      </c>
      <c r="BA240" s="543">
        <v>173</v>
      </c>
      <c r="BB240" s="590">
        <v>170</v>
      </c>
      <c r="BC240" s="590">
        <v>168</v>
      </c>
      <c r="BD240" s="590">
        <v>137</v>
      </c>
      <c r="BE240" s="591">
        <v>111</v>
      </c>
      <c r="BF240" s="592">
        <f>BD240/BB240</f>
        <v>0.80588235294117649</v>
      </c>
      <c r="BG240" s="593">
        <f>BD240/BC240</f>
        <v>0.81547619047619047</v>
      </c>
      <c r="BH240" s="543">
        <v>170</v>
      </c>
      <c r="BI240" s="590">
        <v>167</v>
      </c>
      <c r="BJ240" s="590">
        <v>167</v>
      </c>
      <c r="BK240" s="590">
        <v>137</v>
      </c>
      <c r="BL240" s="591">
        <v>106</v>
      </c>
      <c r="BM240" s="592">
        <f>BK240/BI240</f>
        <v>0.82035928143712578</v>
      </c>
      <c r="BN240" s="593">
        <f>BK240/BJ240</f>
        <v>0.82035928143712578</v>
      </c>
      <c r="BO240" s="543">
        <v>143</v>
      </c>
      <c r="BP240" s="590">
        <v>142</v>
      </c>
      <c r="BQ240" s="590">
        <v>142</v>
      </c>
      <c r="BR240" s="590">
        <v>101</v>
      </c>
      <c r="BS240" s="591">
        <v>75</v>
      </c>
      <c r="BT240" s="592">
        <f>BR240/BP240</f>
        <v>0.71126760563380287</v>
      </c>
      <c r="BU240" s="593">
        <f>BR240/BQ240</f>
        <v>0.71126760563380287</v>
      </c>
      <c r="BV240" s="543">
        <v>157</v>
      </c>
      <c r="BW240" s="590">
        <v>155</v>
      </c>
      <c r="BX240" s="590">
        <v>106</v>
      </c>
      <c r="BY240" s="590">
        <v>106</v>
      </c>
      <c r="BZ240" s="591">
        <v>106</v>
      </c>
      <c r="CA240" s="592">
        <f>BY240/BW240</f>
        <v>0.68387096774193545</v>
      </c>
      <c r="CB240" s="593">
        <f>BY240/BX240</f>
        <v>1</v>
      </c>
      <c r="CC240" s="543">
        <v>90</v>
      </c>
      <c r="CD240" s="590">
        <v>88</v>
      </c>
      <c r="CE240" s="590">
        <v>83</v>
      </c>
      <c r="CF240" s="590">
        <v>82</v>
      </c>
      <c r="CG240" s="591">
        <v>66</v>
      </c>
      <c r="CH240" s="592">
        <f>CF240/CD240</f>
        <v>0.93181818181818177</v>
      </c>
      <c r="CI240" s="593">
        <f>CF240/CE240</f>
        <v>0.98795180722891562</v>
      </c>
      <c r="CJ240" s="543">
        <v>122</v>
      </c>
      <c r="CK240" s="590">
        <v>121</v>
      </c>
      <c r="CL240" s="590">
        <v>68</v>
      </c>
      <c r="CM240" s="590">
        <v>28</v>
      </c>
      <c r="CN240" s="591">
        <v>22</v>
      </c>
      <c r="CO240" s="592">
        <f>CM240/CK240</f>
        <v>0.23140495867768596</v>
      </c>
      <c r="CP240" s="678">
        <f>CM240/CL240</f>
        <v>0.41176470588235292</v>
      </c>
      <c r="CQ240" s="592">
        <v>0.23140495867768596</v>
      </c>
      <c r="CR240" s="593">
        <v>0.41176470588235292</v>
      </c>
      <c r="CS240" s="543">
        <v>30</v>
      </c>
      <c r="CT240" s="590">
        <v>30</v>
      </c>
      <c r="CU240" s="590">
        <v>11</v>
      </c>
      <c r="CV240" s="590">
        <v>11</v>
      </c>
      <c r="CW240" s="591">
        <v>9</v>
      </c>
      <c r="CX240" s="592">
        <f>CV240/CT240</f>
        <v>0.36666666666666664</v>
      </c>
      <c r="CY240" s="678">
        <f>CV240/CU240</f>
        <v>1</v>
      </c>
      <c r="CZ240" s="592">
        <v>0.36666666666666664</v>
      </c>
      <c r="DA240" s="593">
        <v>1</v>
      </c>
      <c r="DB240" s="543">
        <v>39</v>
      </c>
      <c r="DC240" s="590">
        <v>38</v>
      </c>
      <c r="DD240" s="590">
        <v>19</v>
      </c>
      <c r="DE240" s="590">
        <v>17</v>
      </c>
      <c r="DF240" s="591">
        <v>14</v>
      </c>
      <c r="DG240" s="592">
        <f>DE240/DC240</f>
        <v>0.44736842105263158</v>
      </c>
      <c r="DH240" s="678">
        <f>DE240/DD240</f>
        <v>0.89473684210526316</v>
      </c>
      <c r="DI240" s="592">
        <v>0.44736842105263158</v>
      </c>
      <c r="DJ240" s="593">
        <v>0.89473684210526316</v>
      </c>
    </row>
    <row r="241" spans="1:114" ht="38.25" x14ac:dyDescent="0.2">
      <c r="A241" s="588" t="s">
        <v>531</v>
      </c>
      <c r="B241" s="497" t="s">
        <v>532</v>
      </c>
      <c r="C241" s="589" t="s">
        <v>199</v>
      </c>
      <c r="D241" s="543" t="s">
        <v>21</v>
      </c>
      <c r="E241" s="590" t="s">
        <v>21</v>
      </c>
      <c r="F241" s="590" t="s">
        <v>21</v>
      </c>
      <c r="G241" s="590" t="s">
        <v>21</v>
      </c>
      <c r="H241" s="591" t="s">
        <v>21</v>
      </c>
      <c r="I241" s="592" t="s">
        <v>67</v>
      </c>
      <c r="J241" s="593" t="s">
        <v>67</v>
      </c>
      <c r="K241" s="543" t="s">
        <v>67</v>
      </c>
      <c r="L241" s="590" t="s">
        <v>67</v>
      </c>
      <c r="M241" s="590" t="s">
        <v>67</v>
      </c>
      <c r="N241" s="590" t="s">
        <v>67</v>
      </c>
      <c r="O241" s="591" t="s">
        <v>67</v>
      </c>
      <c r="P241" s="592" t="s">
        <v>67</v>
      </c>
      <c r="Q241" s="593" t="s">
        <v>67</v>
      </c>
      <c r="R241" s="543">
        <v>81</v>
      </c>
      <c r="S241" s="590">
        <v>78</v>
      </c>
      <c r="T241" s="590">
        <v>68</v>
      </c>
      <c r="U241" s="590">
        <v>66</v>
      </c>
      <c r="V241" s="591">
        <v>52</v>
      </c>
      <c r="W241" s="592">
        <f t="shared" si="316"/>
        <v>0.84615384615384615</v>
      </c>
      <c r="X241" s="593">
        <f t="shared" si="317"/>
        <v>0.97058823529411764</v>
      </c>
      <c r="Y241" s="543" t="s">
        <v>67</v>
      </c>
      <c r="Z241" s="590" t="s">
        <v>67</v>
      </c>
      <c r="AA241" s="590" t="s">
        <v>67</v>
      </c>
      <c r="AB241" s="590" t="s">
        <v>67</v>
      </c>
      <c r="AC241" s="591" t="s">
        <v>67</v>
      </c>
      <c r="AD241" s="592" t="s">
        <v>67</v>
      </c>
      <c r="AE241" s="593" t="s">
        <v>67</v>
      </c>
      <c r="AF241" s="543" t="s">
        <v>67</v>
      </c>
      <c r="AG241" s="590" t="s">
        <v>67</v>
      </c>
      <c r="AH241" s="590" t="s">
        <v>67</v>
      </c>
      <c r="AI241" s="590" t="s">
        <v>67</v>
      </c>
      <c r="AJ241" s="591" t="s">
        <v>67</v>
      </c>
      <c r="AK241" s="592" t="s">
        <v>67</v>
      </c>
      <c r="AL241" s="593" t="s">
        <v>67</v>
      </c>
      <c r="AM241" s="543" t="s">
        <v>67</v>
      </c>
      <c r="AN241" s="590" t="s">
        <v>67</v>
      </c>
      <c r="AO241" s="590" t="s">
        <v>67</v>
      </c>
      <c r="AP241" s="590" t="s">
        <v>67</v>
      </c>
      <c r="AQ241" s="591" t="s">
        <v>67</v>
      </c>
      <c r="AR241" s="592" t="s">
        <v>67</v>
      </c>
      <c r="AS241" s="593" t="s">
        <v>67</v>
      </c>
      <c r="AT241" s="543" t="s">
        <v>67</v>
      </c>
      <c r="AU241" s="590" t="s">
        <v>67</v>
      </c>
      <c r="AV241" s="590" t="s">
        <v>67</v>
      </c>
      <c r="AW241" s="590" t="s">
        <v>67</v>
      </c>
      <c r="AX241" s="591" t="s">
        <v>67</v>
      </c>
      <c r="AY241" s="592" t="s">
        <v>67</v>
      </c>
      <c r="AZ241" s="593" t="s">
        <v>67</v>
      </c>
      <c r="BA241" s="543" t="s">
        <v>67</v>
      </c>
      <c r="BB241" s="590" t="s">
        <v>67</v>
      </c>
      <c r="BC241" s="590" t="s">
        <v>67</v>
      </c>
      <c r="BD241" s="590" t="s">
        <v>67</v>
      </c>
      <c r="BE241" s="591" t="s">
        <v>67</v>
      </c>
      <c r="BF241" s="592" t="s">
        <v>67</v>
      </c>
      <c r="BG241" s="593" t="s">
        <v>67</v>
      </c>
      <c r="BH241" s="543" t="s">
        <v>67</v>
      </c>
      <c r="BI241" s="590" t="s">
        <v>67</v>
      </c>
      <c r="BJ241" s="590" t="s">
        <v>67</v>
      </c>
      <c r="BK241" s="590" t="s">
        <v>67</v>
      </c>
      <c r="BL241" s="591" t="s">
        <v>67</v>
      </c>
      <c r="BM241" s="592" t="s">
        <v>67</v>
      </c>
      <c r="BN241" s="593" t="s">
        <v>67</v>
      </c>
      <c r="BO241" s="543" t="s">
        <v>67</v>
      </c>
      <c r="BP241" s="590" t="s">
        <v>67</v>
      </c>
      <c r="BQ241" s="590" t="s">
        <v>67</v>
      </c>
      <c r="BR241" s="590" t="s">
        <v>67</v>
      </c>
      <c r="BS241" s="591" t="s">
        <v>67</v>
      </c>
      <c r="BT241" s="592" t="s">
        <v>67</v>
      </c>
      <c r="BU241" s="593" t="s">
        <v>67</v>
      </c>
      <c r="BV241" s="543" t="s">
        <v>67</v>
      </c>
      <c r="BW241" s="590" t="s">
        <v>67</v>
      </c>
      <c r="BX241" s="590" t="s">
        <v>67</v>
      </c>
      <c r="BY241" s="590" t="s">
        <v>67</v>
      </c>
      <c r="BZ241" s="591" t="s">
        <v>67</v>
      </c>
      <c r="CA241" s="592" t="s">
        <v>67</v>
      </c>
      <c r="CB241" s="593" t="s">
        <v>67</v>
      </c>
      <c r="CC241" s="566" t="s">
        <v>67</v>
      </c>
      <c r="CD241" s="567" t="s">
        <v>67</v>
      </c>
      <c r="CE241" s="567" t="s">
        <v>67</v>
      </c>
      <c r="CF241" s="567" t="s">
        <v>67</v>
      </c>
      <c r="CG241" s="568" t="s">
        <v>67</v>
      </c>
      <c r="CH241" s="592" t="s">
        <v>67</v>
      </c>
      <c r="CI241" s="593" t="s">
        <v>67</v>
      </c>
      <c r="CJ241" s="566" t="s">
        <v>67</v>
      </c>
      <c r="CK241" s="567" t="s">
        <v>67</v>
      </c>
      <c r="CL241" s="567" t="s">
        <v>67</v>
      </c>
      <c r="CM241" s="567" t="s">
        <v>67</v>
      </c>
      <c r="CN241" s="568" t="s">
        <v>67</v>
      </c>
      <c r="CO241" s="592" t="s">
        <v>67</v>
      </c>
      <c r="CP241" s="677" t="s">
        <v>67</v>
      </c>
      <c r="CQ241" s="592" t="s">
        <v>67</v>
      </c>
      <c r="CR241" s="593" t="s">
        <v>67</v>
      </c>
      <c r="CS241" s="566" t="s">
        <v>67</v>
      </c>
      <c r="CT241" s="567" t="s">
        <v>67</v>
      </c>
      <c r="CU241" s="567" t="s">
        <v>67</v>
      </c>
      <c r="CV241" s="567" t="s">
        <v>67</v>
      </c>
      <c r="CW241" s="568" t="s">
        <v>67</v>
      </c>
      <c r="CX241" s="592" t="s">
        <v>67</v>
      </c>
      <c r="CY241" s="677" t="s">
        <v>67</v>
      </c>
      <c r="CZ241" s="592" t="s">
        <v>67</v>
      </c>
      <c r="DA241" s="593" t="s">
        <v>67</v>
      </c>
      <c r="DB241" s="566" t="s">
        <v>67</v>
      </c>
      <c r="DC241" s="567" t="s">
        <v>67</v>
      </c>
      <c r="DD241" s="567" t="s">
        <v>67</v>
      </c>
      <c r="DE241" s="567" t="s">
        <v>67</v>
      </c>
      <c r="DF241" s="568" t="s">
        <v>67</v>
      </c>
      <c r="DG241" s="592" t="s">
        <v>67</v>
      </c>
      <c r="DH241" s="677" t="s">
        <v>67</v>
      </c>
      <c r="DI241" s="592" t="s">
        <v>67</v>
      </c>
      <c r="DJ241" s="593" t="s">
        <v>67</v>
      </c>
    </row>
    <row r="242" spans="1:114" x14ac:dyDescent="0.2">
      <c r="A242" s="588" t="s">
        <v>608</v>
      </c>
      <c r="B242" s="497" t="s">
        <v>533</v>
      </c>
      <c r="C242" s="589" t="s">
        <v>199</v>
      </c>
      <c r="D242" s="543">
        <v>31</v>
      </c>
      <c r="E242" s="590">
        <v>30</v>
      </c>
      <c r="F242" s="590">
        <v>30</v>
      </c>
      <c r="G242" s="590">
        <v>25</v>
      </c>
      <c r="H242" s="591">
        <v>16</v>
      </c>
      <c r="I242" s="592">
        <f t="shared" si="318"/>
        <v>0.83333333333333337</v>
      </c>
      <c r="J242" s="593">
        <f t="shared" si="319"/>
        <v>0.83333333333333337</v>
      </c>
      <c r="K242" s="543">
        <v>23</v>
      </c>
      <c r="L242" s="590">
        <v>23</v>
      </c>
      <c r="M242" s="590">
        <v>23</v>
      </c>
      <c r="N242" s="590">
        <v>16</v>
      </c>
      <c r="O242" s="591">
        <v>12</v>
      </c>
      <c r="P242" s="592">
        <f>N242/L242</f>
        <v>0.69565217391304346</v>
      </c>
      <c r="Q242" s="593">
        <f>N242/M242</f>
        <v>0.69565217391304346</v>
      </c>
      <c r="R242" s="543">
        <v>13</v>
      </c>
      <c r="S242" s="590">
        <v>8</v>
      </c>
      <c r="T242" s="590">
        <v>8</v>
      </c>
      <c r="U242" s="590">
        <v>8</v>
      </c>
      <c r="V242" s="591">
        <v>8</v>
      </c>
      <c r="W242" s="592">
        <f t="shared" si="316"/>
        <v>1</v>
      </c>
      <c r="X242" s="593">
        <f t="shared" si="317"/>
        <v>1</v>
      </c>
      <c r="Y242" s="543">
        <v>67</v>
      </c>
      <c r="Z242" s="590">
        <v>67</v>
      </c>
      <c r="AA242" s="590">
        <v>67</v>
      </c>
      <c r="AB242" s="590">
        <v>52</v>
      </c>
      <c r="AC242" s="591">
        <v>41</v>
      </c>
      <c r="AD242" s="592">
        <f>AB242/Z242</f>
        <v>0.77611940298507465</v>
      </c>
      <c r="AE242" s="593">
        <f>AB242/AA242</f>
        <v>0.77611940298507465</v>
      </c>
      <c r="AF242" s="543">
        <v>66</v>
      </c>
      <c r="AG242" s="590">
        <v>66</v>
      </c>
      <c r="AH242" s="590">
        <v>66</v>
      </c>
      <c r="AI242" s="590">
        <v>57</v>
      </c>
      <c r="AJ242" s="591">
        <v>51</v>
      </c>
      <c r="AK242" s="592">
        <f>AI242/AG242</f>
        <v>0.86363636363636365</v>
      </c>
      <c r="AL242" s="593">
        <f>AI242/AH242</f>
        <v>0.86363636363636365</v>
      </c>
      <c r="AM242" s="543">
        <v>78</v>
      </c>
      <c r="AN242" s="590">
        <v>78</v>
      </c>
      <c r="AO242" s="590">
        <v>78</v>
      </c>
      <c r="AP242" s="590">
        <v>66</v>
      </c>
      <c r="AQ242" s="591">
        <v>49</v>
      </c>
      <c r="AR242" s="592">
        <f>AP242/AN242</f>
        <v>0.84615384615384615</v>
      </c>
      <c r="AS242" s="593">
        <f>AP242/AO242</f>
        <v>0.84615384615384615</v>
      </c>
      <c r="AT242" s="543">
        <v>35</v>
      </c>
      <c r="AU242" s="590">
        <v>35</v>
      </c>
      <c r="AV242" s="590">
        <v>29</v>
      </c>
      <c r="AW242" s="590">
        <v>29</v>
      </c>
      <c r="AX242" s="591">
        <v>25</v>
      </c>
      <c r="AY242" s="592">
        <f>AW242/AU242</f>
        <v>0.82857142857142863</v>
      </c>
      <c r="AZ242" s="593">
        <f>AW242/AV242</f>
        <v>1</v>
      </c>
      <c r="BA242" s="543">
        <v>47</v>
      </c>
      <c r="BB242" s="590">
        <v>47</v>
      </c>
      <c r="BC242" s="590">
        <v>47</v>
      </c>
      <c r="BD242" s="590">
        <v>29</v>
      </c>
      <c r="BE242" s="591">
        <v>24</v>
      </c>
      <c r="BF242" s="592">
        <f>BD242/BB242</f>
        <v>0.61702127659574468</v>
      </c>
      <c r="BG242" s="593">
        <f>BD242/BC242</f>
        <v>0.61702127659574468</v>
      </c>
      <c r="BH242" s="543">
        <v>43</v>
      </c>
      <c r="BI242" s="590">
        <v>42</v>
      </c>
      <c r="BJ242" s="590">
        <v>42</v>
      </c>
      <c r="BK242" s="590">
        <v>34</v>
      </c>
      <c r="BL242" s="591">
        <v>26</v>
      </c>
      <c r="BM242" s="592">
        <f>BK242/BI242</f>
        <v>0.80952380952380953</v>
      </c>
      <c r="BN242" s="593">
        <f>BK242/BJ242</f>
        <v>0.80952380952380953</v>
      </c>
      <c r="BO242" s="543">
        <v>44</v>
      </c>
      <c r="BP242" s="590">
        <v>44</v>
      </c>
      <c r="BQ242" s="590">
        <v>44</v>
      </c>
      <c r="BR242" s="590">
        <v>33</v>
      </c>
      <c r="BS242" s="591">
        <v>25</v>
      </c>
      <c r="BT242" s="592">
        <f>BR242/BP242</f>
        <v>0.75</v>
      </c>
      <c r="BU242" s="593">
        <f>BR242/BQ242</f>
        <v>0.75</v>
      </c>
      <c r="BV242" s="543">
        <v>32</v>
      </c>
      <c r="BW242" s="590">
        <v>32</v>
      </c>
      <c r="BX242" s="590">
        <v>32</v>
      </c>
      <c r="BY242" s="590">
        <v>27</v>
      </c>
      <c r="BZ242" s="591">
        <v>20</v>
      </c>
      <c r="CA242" s="592">
        <f>BY242/BW242</f>
        <v>0.84375</v>
      </c>
      <c r="CB242" s="593">
        <f>BY242/BX242</f>
        <v>0.84375</v>
      </c>
      <c r="CC242" s="543">
        <v>6</v>
      </c>
      <c r="CD242" s="590">
        <v>6</v>
      </c>
      <c r="CE242" s="590">
        <v>6</v>
      </c>
      <c r="CF242" s="590">
        <v>0</v>
      </c>
      <c r="CG242" s="591">
        <v>0</v>
      </c>
      <c r="CH242" s="592">
        <f>CF242/CD242</f>
        <v>0</v>
      </c>
      <c r="CI242" s="593">
        <f>CF242/CE242</f>
        <v>0</v>
      </c>
      <c r="CJ242" s="543">
        <v>19</v>
      </c>
      <c r="CK242" s="590">
        <v>19</v>
      </c>
      <c r="CL242" s="590">
        <v>19</v>
      </c>
      <c r="CM242" s="590">
        <v>19</v>
      </c>
      <c r="CN242" s="591">
        <v>19</v>
      </c>
      <c r="CO242" s="592">
        <f>CM242/CK242</f>
        <v>1</v>
      </c>
      <c r="CP242" s="678">
        <f>CM242/CL242</f>
        <v>1</v>
      </c>
      <c r="CQ242" s="592">
        <v>1</v>
      </c>
      <c r="CR242" s="593">
        <v>1</v>
      </c>
      <c r="CS242" s="543">
        <v>11</v>
      </c>
      <c r="CT242" s="590">
        <v>11</v>
      </c>
      <c r="CU242" s="590">
        <v>11</v>
      </c>
      <c r="CV242" s="590">
        <v>11</v>
      </c>
      <c r="CW242" s="591">
        <v>10</v>
      </c>
      <c r="CX242" s="592">
        <f>CV242/CT242</f>
        <v>1</v>
      </c>
      <c r="CY242" s="678">
        <f>CV242/CU242</f>
        <v>1</v>
      </c>
      <c r="CZ242" s="592">
        <v>1</v>
      </c>
      <c r="DA242" s="593">
        <v>1</v>
      </c>
      <c r="DB242" s="543">
        <v>19</v>
      </c>
      <c r="DC242" s="590">
        <v>19</v>
      </c>
      <c r="DD242" s="590">
        <v>19</v>
      </c>
      <c r="DE242" s="590">
        <v>18</v>
      </c>
      <c r="DF242" s="591">
        <v>16</v>
      </c>
      <c r="DG242" s="592">
        <f>DE242/DC242</f>
        <v>0.94736842105263153</v>
      </c>
      <c r="DH242" s="678">
        <f>DE242/DD242</f>
        <v>0.94736842105263153</v>
      </c>
      <c r="DI242" s="592">
        <v>0.94736842105263153</v>
      </c>
      <c r="DJ242" s="593">
        <v>0.94736842105263153</v>
      </c>
    </row>
    <row r="243" spans="1:114" x14ac:dyDescent="0.2">
      <c r="A243" s="588" t="s">
        <v>542</v>
      </c>
      <c r="B243" s="497" t="s">
        <v>534</v>
      </c>
      <c r="C243" s="589" t="s">
        <v>199</v>
      </c>
      <c r="D243" s="543"/>
      <c r="E243" s="590"/>
      <c r="F243" s="590"/>
      <c r="G243" s="590"/>
      <c r="H243" s="591"/>
      <c r="I243" s="592"/>
      <c r="J243" s="593"/>
      <c r="K243" s="543" t="s">
        <v>67</v>
      </c>
      <c r="L243" s="590" t="s">
        <v>67</v>
      </c>
      <c r="M243" s="590" t="s">
        <v>67</v>
      </c>
      <c r="N243" s="590" t="s">
        <v>67</v>
      </c>
      <c r="O243" s="591" t="s">
        <v>67</v>
      </c>
      <c r="P243" s="592" t="s">
        <v>67</v>
      </c>
      <c r="Q243" s="593" t="s">
        <v>67</v>
      </c>
      <c r="R243" s="543" t="s">
        <v>67</v>
      </c>
      <c r="S243" s="590" t="s">
        <v>67</v>
      </c>
      <c r="T243" s="590" t="s">
        <v>67</v>
      </c>
      <c r="U243" s="590" t="s">
        <v>67</v>
      </c>
      <c r="V243" s="591" t="s">
        <v>67</v>
      </c>
      <c r="W243" s="592" t="s">
        <v>67</v>
      </c>
      <c r="X243" s="593" t="s">
        <v>67</v>
      </c>
      <c r="Y243" s="543">
        <v>9</v>
      </c>
      <c r="Z243" s="590">
        <v>8</v>
      </c>
      <c r="AA243" s="590">
        <v>8</v>
      </c>
      <c r="AB243" s="590">
        <v>6</v>
      </c>
      <c r="AC243" s="591">
        <v>3</v>
      </c>
      <c r="AD243" s="592">
        <f>AB243/Z243</f>
        <v>0.75</v>
      </c>
      <c r="AE243" s="593">
        <f>AB243/AA243</f>
        <v>0.75</v>
      </c>
      <c r="AF243" s="543">
        <v>6</v>
      </c>
      <c r="AG243" s="590">
        <v>6</v>
      </c>
      <c r="AH243" s="590">
        <v>6</v>
      </c>
      <c r="AI243" s="590">
        <v>6</v>
      </c>
      <c r="AJ243" s="591">
        <v>2</v>
      </c>
      <c r="AK243" s="592">
        <f>AI243/AG243</f>
        <v>1</v>
      </c>
      <c r="AL243" s="593">
        <f>AI243/AH243</f>
        <v>1</v>
      </c>
      <c r="AM243" s="543">
        <v>5</v>
      </c>
      <c r="AN243" s="590">
        <v>5</v>
      </c>
      <c r="AO243" s="590">
        <v>5</v>
      </c>
      <c r="AP243" s="590">
        <v>5</v>
      </c>
      <c r="AQ243" s="591">
        <v>4</v>
      </c>
      <c r="AR243" s="592">
        <f>AP243/AN243</f>
        <v>1</v>
      </c>
      <c r="AS243" s="593">
        <f>AP243/AO243</f>
        <v>1</v>
      </c>
      <c r="AT243" s="543">
        <v>5</v>
      </c>
      <c r="AU243" s="590">
        <v>3</v>
      </c>
      <c r="AV243" s="590">
        <v>3</v>
      </c>
      <c r="AW243" s="590">
        <v>3</v>
      </c>
      <c r="AX243" s="591">
        <v>2</v>
      </c>
      <c r="AY243" s="592">
        <f>AW243/AU243</f>
        <v>1</v>
      </c>
      <c r="AZ243" s="593">
        <f>AW243/AV243</f>
        <v>1</v>
      </c>
      <c r="BA243" s="543">
        <v>6</v>
      </c>
      <c r="BB243" s="590">
        <v>0</v>
      </c>
      <c r="BC243" s="590">
        <v>0</v>
      </c>
      <c r="BD243" s="590">
        <v>0</v>
      </c>
      <c r="BE243" s="591">
        <v>0</v>
      </c>
      <c r="BF243" s="592" t="s">
        <v>67</v>
      </c>
      <c r="BG243" s="593" t="s">
        <v>67</v>
      </c>
      <c r="BH243" s="543">
        <v>2</v>
      </c>
      <c r="BI243" s="590">
        <v>2</v>
      </c>
      <c r="BJ243" s="590">
        <v>2</v>
      </c>
      <c r="BK243" s="590">
        <v>2</v>
      </c>
      <c r="BL243" s="591">
        <v>2</v>
      </c>
      <c r="BM243" s="592" t="s">
        <v>67</v>
      </c>
      <c r="BN243" s="593" t="s">
        <v>67</v>
      </c>
      <c r="BO243" s="543">
        <v>4</v>
      </c>
      <c r="BP243" s="590">
        <v>3</v>
      </c>
      <c r="BQ243" s="590">
        <v>3</v>
      </c>
      <c r="BR243" s="590">
        <v>2</v>
      </c>
      <c r="BS243" s="591">
        <v>1</v>
      </c>
      <c r="BT243" s="592">
        <f>BR243/BP243</f>
        <v>0.66666666666666663</v>
      </c>
      <c r="BU243" s="593">
        <f>BR243/BQ243</f>
        <v>0.66666666666666663</v>
      </c>
      <c r="BV243" s="543">
        <v>6</v>
      </c>
      <c r="BW243" s="590">
        <v>6</v>
      </c>
      <c r="BX243" s="590">
        <v>6</v>
      </c>
      <c r="BY243" s="590">
        <v>4</v>
      </c>
      <c r="BZ243" s="591">
        <v>2</v>
      </c>
      <c r="CA243" s="592">
        <f>BY243/BW243</f>
        <v>0.66666666666666663</v>
      </c>
      <c r="CB243" s="593">
        <f>BY243/BX243</f>
        <v>0.66666666666666663</v>
      </c>
      <c r="CC243" s="543">
        <v>15</v>
      </c>
      <c r="CD243" s="590">
        <v>14</v>
      </c>
      <c r="CE243" s="590">
        <v>14</v>
      </c>
      <c r="CF243" s="590">
        <v>13</v>
      </c>
      <c r="CG243" s="591">
        <v>9</v>
      </c>
      <c r="CH243" s="592">
        <f>CF243/CD243</f>
        <v>0.9285714285714286</v>
      </c>
      <c r="CI243" s="593">
        <f>CF243/CE243</f>
        <v>0.9285714285714286</v>
      </c>
      <c r="CJ243" s="543">
        <v>10</v>
      </c>
      <c r="CK243" s="590">
        <v>9</v>
      </c>
      <c r="CL243" s="590">
        <v>9</v>
      </c>
      <c r="CM243" s="590">
        <v>8</v>
      </c>
      <c r="CN243" s="591">
        <v>5</v>
      </c>
      <c r="CO243" s="592">
        <f>CM243/CK243</f>
        <v>0.88888888888888884</v>
      </c>
      <c r="CP243" s="678">
        <f>CM243/CL243</f>
        <v>0.88888888888888884</v>
      </c>
      <c r="CQ243" s="592">
        <v>0.88888888888888884</v>
      </c>
      <c r="CR243" s="593">
        <v>0.88888888888888884</v>
      </c>
      <c r="CS243" s="543">
        <v>5</v>
      </c>
      <c r="CT243" s="590">
        <v>5</v>
      </c>
      <c r="CU243" s="590">
        <v>5</v>
      </c>
      <c r="CV243" s="590">
        <v>5</v>
      </c>
      <c r="CW243" s="591">
        <v>4</v>
      </c>
      <c r="CX243" s="592">
        <f>CV243/CT243</f>
        <v>1</v>
      </c>
      <c r="CY243" s="678">
        <f>CV243/CU243</f>
        <v>1</v>
      </c>
      <c r="CZ243" s="592">
        <v>1</v>
      </c>
      <c r="DA243" s="593">
        <v>1</v>
      </c>
      <c r="DB243" s="543">
        <v>8</v>
      </c>
      <c r="DC243" s="590">
        <v>7</v>
      </c>
      <c r="DD243" s="590">
        <v>7</v>
      </c>
      <c r="DE243" s="590">
        <v>3</v>
      </c>
      <c r="DF243" s="591">
        <v>3</v>
      </c>
      <c r="DG243" s="592">
        <f>DE243/DC243</f>
        <v>0.42857142857142855</v>
      </c>
      <c r="DH243" s="678">
        <f>DE243/DD243</f>
        <v>0.42857142857142855</v>
      </c>
      <c r="DI243" s="592">
        <v>0.42857142857142855</v>
      </c>
      <c r="DJ243" s="593">
        <v>0.42857142857142855</v>
      </c>
    </row>
    <row r="244" spans="1:114" x14ac:dyDescent="0.2">
      <c r="A244" s="588" t="s">
        <v>585</v>
      </c>
      <c r="B244" s="497" t="s">
        <v>535</v>
      </c>
      <c r="C244" s="589" t="s">
        <v>199</v>
      </c>
      <c r="D244" s="543"/>
      <c r="E244" s="590"/>
      <c r="F244" s="590"/>
      <c r="G244" s="590"/>
      <c r="H244" s="591"/>
      <c r="I244" s="592"/>
      <c r="J244" s="593"/>
      <c r="K244" s="543" t="s">
        <v>67</v>
      </c>
      <c r="L244" s="590" t="s">
        <v>67</v>
      </c>
      <c r="M244" s="590" t="s">
        <v>67</v>
      </c>
      <c r="N244" s="590" t="s">
        <v>67</v>
      </c>
      <c r="O244" s="591" t="s">
        <v>67</v>
      </c>
      <c r="P244" s="592" t="s">
        <v>67</v>
      </c>
      <c r="Q244" s="593" t="s">
        <v>67</v>
      </c>
      <c r="R244" s="543" t="s">
        <v>67</v>
      </c>
      <c r="S244" s="590" t="s">
        <v>67</v>
      </c>
      <c r="T244" s="590" t="s">
        <v>67</v>
      </c>
      <c r="U244" s="590" t="s">
        <v>67</v>
      </c>
      <c r="V244" s="591" t="s">
        <v>67</v>
      </c>
      <c r="W244" s="592" t="s">
        <v>67</v>
      </c>
      <c r="X244" s="593" t="s">
        <v>67</v>
      </c>
      <c r="Y244" s="543">
        <v>33</v>
      </c>
      <c r="Z244" s="590">
        <v>29</v>
      </c>
      <c r="AA244" s="590">
        <v>19</v>
      </c>
      <c r="AB244" s="590">
        <v>18</v>
      </c>
      <c r="AC244" s="591">
        <v>16</v>
      </c>
      <c r="AD244" s="592">
        <f>AB244/Z244</f>
        <v>0.62068965517241381</v>
      </c>
      <c r="AE244" s="593">
        <f>AB244/AA244</f>
        <v>0.94736842105263153</v>
      </c>
      <c r="AF244" s="543">
        <v>50</v>
      </c>
      <c r="AG244" s="590">
        <v>50</v>
      </c>
      <c r="AH244" s="590">
        <v>42</v>
      </c>
      <c r="AI244" s="590">
        <v>42</v>
      </c>
      <c r="AJ244" s="591">
        <v>27</v>
      </c>
      <c r="AK244" s="592">
        <f>AI244/AG244</f>
        <v>0.84</v>
      </c>
      <c r="AL244" s="593">
        <f>AI244/AH244</f>
        <v>1</v>
      </c>
      <c r="AM244" s="543">
        <v>148</v>
      </c>
      <c r="AN244" s="590">
        <v>145</v>
      </c>
      <c r="AO244" s="590">
        <v>99</v>
      </c>
      <c r="AP244" s="590">
        <v>85</v>
      </c>
      <c r="AQ244" s="591">
        <v>72</v>
      </c>
      <c r="AR244" s="592">
        <f>AP244/AN244</f>
        <v>0.58620689655172409</v>
      </c>
      <c r="AS244" s="593">
        <f>AP244/AO244</f>
        <v>0.85858585858585856</v>
      </c>
      <c r="AT244" s="543">
        <v>141</v>
      </c>
      <c r="AU244" s="590">
        <v>136</v>
      </c>
      <c r="AV244" s="590">
        <v>90</v>
      </c>
      <c r="AW244" s="590">
        <v>79</v>
      </c>
      <c r="AX244" s="591">
        <v>63</v>
      </c>
      <c r="AY244" s="592">
        <f>AW244/AU244</f>
        <v>0.58088235294117652</v>
      </c>
      <c r="AZ244" s="593">
        <f>AW244/AV244</f>
        <v>0.87777777777777777</v>
      </c>
      <c r="BA244" s="543">
        <v>108</v>
      </c>
      <c r="BB244" s="590">
        <v>106</v>
      </c>
      <c r="BC244" s="590">
        <v>65</v>
      </c>
      <c r="BD244" s="590">
        <v>51</v>
      </c>
      <c r="BE244" s="591">
        <v>45</v>
      </c>
      <c r="BF244" s="592">
        <f>BD244/BB244</f>
        <v>0.48113207547169812</v>
      </c>
      <c r="BG244" s="593">
        <f>BD244/BC244</f>
        <v>0.7846153846153846</v>
      </c>
      <c r="BH244" s="543">
        <v>164</v>
      </c>
      <c r="BI244" s="590">
        <v>163</v>
      </c>
      <c r="BJ244" s="590">
        <v>163</v>
      </c>
      <c r="BK244" s="590">
        <v>121</v>
      </c>
      <c r="BL244" s="591">
        <v>79</v>
      </c>
      <c r="BM244" s="592">
        <f>BK244/BI244</f>
        <v>0.74233128834355833</v>
      </c>
      <c r="BN244" s="593">
        <f>BK244/BJ244</f>
        <v>0.74233128834355833</v>
      </c>
      <c r="BO244" s="543">
        <v>157</v>
      </c>
      <c r="BP244" s="590">
        <v>157</v>
      </c>
      <c r="BQ244" s="590">
        <v>145</v>
      </c>
      <c r="BR244" s="590">
        <v>104</v>
      </c>
      <c r="BS244" s="591">
        <v>73</v>
      </c>
      <c r="BT244" s="592">
        <f>BR244/BP244</f>
        <v>0.66242038216560506</v>
      </c>
      <c r="BU244" s="593">
        <f>BR244/BQ244</f>
        <v>0.71724137931034482</v>
      </c>
      <c r="BV244" s="543">
        <v>165</v>
      </c>
      <c r="BW244" s="590">
        <v>165</v>
      </c>
      <c r="BX244" s="590">
        <v>165</v>
      </c>
      <c r="BY244" s="590">
        <v>165</v>
      </c>
      <c r="BZ244" s="591">
        <v>83</v>
      </c>
      <c r="CA244" s="592">
        <f>BY244/BW244</f>
        <v>1</v>
      </c>
      <c r="CB244" s="593">
        <f>BY244/BX244</f>
        <v>1</v>
      </c>
      <c r="CC244" s="566" t="s">
        <v>67</v>
      </c>
      <c r="CD244" s="567" t="s">
        <v>67</v>
      </c>
      <c r="CE244" s="567" t="s">
        <v>67</v>
      </c>
      <c r="CF244" s="567" t="s">
        <v>67</v>
      </c>
      <c r="CG244" s="568" t="s">
        <v>67</v>
      </c>
      <c r="CH244" s="592" t="s">
        <v>67</v>
      </c>
      <c r="CI244" s="593" t="s">
        <v>67</v>
      </c>
      <c r="CJ244" s="566" t="s">
        <v>67</v>
      </c>
      <c r="CK244" s="567" t="s">
        <v>67</v>
      </c>
      <c r="CL244" s="567" t="s">
        <v>67</v>
      </c>
      <c r="CM244" s="567" t="s">
        <v>67</v>
      </c>
      <c r="CN244" s="568" t="s">
        <v>67</v>
      </c>
      <c r="CO244" s="592" t="s">
        <v>67</v>
      </c>
      <c r="CP244" s="677" t="s">
        <v>67</v>
      </c>
      <c r="CQ244" s="592" t="s">
        <v>67</v>
      </c>
      <c r="CR244" s="593" t="s">
        <v>67</v>
      </c>
      <c r="CS244" s="566">
        <v>109</v>
      </c>
      <c r="CT244" s="567">
        <v>108</v>
      </c>
      <c r="CU244" s="567">
        <v>72</v>
      </c>
      <c r="CV244" s="567">
        <v>57</v>
      </c>
      <c r="CW244" s="568">
        <v>57</v>
      </c>
      <c r="CX244" s="592" t="s">
        <v>67</v>
      </c>
      <c r="CY244" s="677" t="s">
        <v>67</v>
      </c>
      <c r="CZ244" s="592">
        <v>0.52777777777777779</v>
      </c>
      <c r="DA244" s="593">
        <v>0.79166666666666663</v>
      </c>
      <c r="DB244" s="566">
        <v>127</v>
      </c>
      <c r="DC244" s="567">
        <v>126</v>
      </c>
      <c r="DD244" s="567">
        <v>94</v>
      </c>
      <c r="DE244" s="567">
        <v>94</v>
      </c>
      <c r="DF244" s="568">
        <v>76</v>
      </c>
      <c r="DG244" s="592" t="s">
        <v>67</v>
      </c>
      <c r="DH244" s="677" t="s">
        <v>67</v>
      </c>
      <c r="DI244" s="592">
        <v>0.74603174603174605</v>
      </c>
      <c r="DJ244" s="593">
        <v>1</v>
      </c>
    </row>
    <row r="245" spans="1:114" x14ac:dyDescent="0.2">
      <c r="A245" s="588" t="s">
        <v>586</v>
      </c>
      <c r="B245" s="497" t="s">
        <v>541</v>
      </c>
      <c r="C245" s="589" t="s">
        <v>199</v>
      </c>
      <c r="D245" s="543"/>
      <c r="E245" s="590"/>
      <c r="F245" s="590"/>
      <c r="G245" s="590"/>
      <c r="H245" s="591"/>
      <c r="I245" s="592"/>
      <c r="J245" s="593"/>
      <c r="K245" s="543" t="s">
        <v>67</v>
      </c>
      <c r="L245" s="590" t="s">
        <v>67</v>
      </c>
      <c r="M245" s="590" t="s">
        <v>67</v>
      </c>
      <c r="N245" s="590" t="s">
        <v>67</v>
      </c>
      <c r="O245" s="591" t="s">
        <v>67</v>
      </c>
      <c r="P245" s="592" t="s">
        <v>67</v>
      </c>
      <c r="Q245" s="593" t="s">
        <v>67</v>
      </c>
      <c r="R245" s="543" t="s">
        <v>67</v>
      </c>
      <c r="S245" s="590" t="s">
        <v>67</v>
      </c>
      <c r="T245" s="590" t="s">
        <v>67</v>
      </c>
      <c r="U245" s="590" t="s">
        <v>67</v>
      </c>
      <c r="V245" s="591" t="s">
        <v>67</v>
      </c>
      <c r="W245" s="592" t="s">
        <v>67</v>
      </c>
      <c r="X245" s="593" t="s">
        <v>67</v>
      </c>
      <c r="Y245" s="543">
        <v>33</v>
      </c>
      <c r="Z245" s="590">
        <v>29</v>
      </c>
      <c r="AA245" s="590">
        <v>19</v>
      </c>
      <c r="AB245" s="590">
        <v>18</v>
      </c>
      <c r="AC245" s="591">
        <v>16</v>
      </c>
      <c r="AD245" s="592">
        <f>AB245/Z245</f>
        <v>0.62068965517241381</v>
      </c>
      <c r="AE245" s="593">
        <f>AB245/AA245</f>
        <v>0.94736842105263153</v>
      </c>
      <c r="AF245" s="543">
        <v>62</v>
      </c>
      <c r="AG245" s="590">
        <v>62</v>
      </c>
      <c r="AH245" s="590">
        <v>62</v>
      </c>
      <c r="AI245" s="590">
        <v>62</v>
      </c>
      <c r="AJ245" s="591">
        <v>39</v>
      </c>
      <c r="AK245" s="592">
        <f>AI245/AG245</f>
        <v>1</v>
      </c>
      <c r="AL245" s="593">
        <f>AI245/AH245</f>
        <v>1</v>
      </c>
      <c r="AM245" s="543">
        <v>307</v>
      </c>
      <c r="AN245" s="590">
        <v>302</v>
      </c>
      <c r="AO245" s="590">
        <v>302</v>
      </c>
      <c r="AP245" s="590">
        <v>302</v>
      </c>
      <c r="AQ245" s="591">
        <v>198</v>
      </c>
      <c r="AR245" s="592">
        <f>AP245/AN245</f>
        <v>1</v>
      </c>
      <c r="AS245" s="593">
        <f>AP245/AO245</f>
        <v>1</v>
      </c>
      <c r="AT245" s="543">
        <v>299</v>
      </c>
      <c r="AU245" s="590">
        <v>289</v>
      </c>
      <c r="AV245" s="590">
        <v>289</v>
      </c>
      <c r="AW245" s="590">
        <v>289</v>
      </c>
      <c r="AX245" s="591">
        <v>180</v>
      </c>
      <c r="AY245" s="592">
        <f>AW245/AU245</f>
        <v>1</v>
      </c>
      <c r="AZ245" s="593">
        <f>AW245/AV245</f>
        <v>1</v>
      </c>
      <c r="BA245" s="543">
        <v>354</v>
      </c>
      <c r="BB245" s="590">
        <v>336</v>
      </c>
      <c r="BC245" s="590">
        <v>336</v>
      </c>
      <c r="BD245" s="590">
        <v>335</v>
      </c>
      <c r="BE245" s="591">
        <v>198</v>
      </c>
      <c r="BF245" s="592">
        <f>BD245/BB245</f>
        <v>0.99702380952380953</v>
      </c>
      <c r="BG245" s="593">
        <f>BD245/BC245</f>
        <v>0.99702380952380953</v>
      </c>
      <c r="BH245" s="543">
        <v>339</v>
      </c>
      <c r="BI245" s="590">
        <v>323</v>
      </c>
      <c r="BJ245" s="590">
        <v>323</v>
      </c>
      <c r="BK245" s="590">
        <v>323</v>
      </c>
      <c r="BL245" s="591">
        <v>217</v>
      </c>
      <c r="BM245" s="592">
        <f>BK245/BI245</f>
        <v>1</v>
      </c>
      <c r="BN245" s="593">
        <f>BK245/BJ245</f>
        <v>1</v>
      </c>
      <c r="BO245" s="543">
        <v>429</v>
      </c>
      <c r="BP245" s="590">
        <v>397</v>
      </c>
      <c r="BQ245" s="590">
        <v>397</v>
      </c>
      <c r="BR245" s="590">
        <v>397</v>
      </c>
      <c r="BS245" s="591">
        <v>241</v>
      </c>
      <c r="BT245" s="592">
        <f>BR245/BP245</f>
        <v>1</v>
      </c>
      <c r="BU245" s="593">
        <f>BR245/BQ245</f>
        <v>1</v>
      </c>
      <c r="BV245" s="543">
        <v>466</v>
      </c>
      <c r="BW245" s="590">
        <v>440</v>
      </c>
      <c r="BX245" s="590">
        <v>440</v>
      </c>
      <c r="BY245" s="590">
        <v>440</v>
      </c>
      <c r="BZ245" s="591">
        <v>285</v>
      </c>
      <c r="CA245" s="592">
        <f>BY245/BW245</f>
        <v>1</v>
      </c>
      <c r="CB245" s="593">
        <f>BY245/BX245</f>
        <v>1</v>
      </c>
      <c r="CC245" s="543">
        <v>460</v>
      </c>
      <c r="CD245" s="590">
        <v>419</v>
      </c>
      <c r="CE245" s="590">
        <v>419</v>
      </c>
      <c r="CF245" s="590">
        <v>272</v>
      </c>
      <c r="CG245" s="591">
        <v>258</v>
      </c>
      <c r="CH245" s="592">
        <f>CF245/CD245</f>
        <v>0.64916467780429599</v>
      </c>
      <c r="CI245" s="593">
        <f>CF245/CE245</f>
        <v>0.64916467780429599</v>
      </c>
      <c r="CJ245" s="543">
        <v>379</v>
      </c>
      <c r="CK245" s="590">
        <v>342</v>
      </c>
      <c r="CL245" s="590">
        <v>342</v>
      </c>
      <c r="CM245" s="590">
        <v>241</v>
      </c>
      <c r="CN245" s="591">
        <v>228</v>
      </c>
      <c r="CO245" s="592">
        <f>CM245/CK245</f>
        <v>0.70467836257309946</v>
      </c>
      <c r="CP245" s="678">
        <f>CM245/CL245</f>
        <v>0.70467836257309946</v>
      </c>
      <c r="CQ245" s="592">
        <v>1</v>
      </c>
      <c r="CR245" s="593">
        <v>1</v>
      </c>
      <c r="CS245" s="543">
        <v>322</v>
      </c>
      <c r="CT245" s="590">
        <v>301</v>
      </c>
      <c r="CU245" s="590">
        <v>301</v>
      </c>
      <c r="CV245" s="590">
        <v>250</v>
      </c>
      <c r="CW245" s="591">
        <v>173</v>
      </c>
      <c r="CX245" s="592">
        <f>CV245/CT245</f>
        <v>0.83056478405315615</v>
      </c>
      <c r="CY245" s="678">
        <f>CV245/CU245</f>
        <v>0.83056478405315615</v>
      </c>
      <c r="CZ245" s="592">
        <v>1</v>
      </c>
      <c r="DA245" s="593">
        <v>1</v>
      </c>
      <c r="DB245" s="543">
        <v>389</v>
      </c>
      <c r="DC245" s="590">
        <v>354</v>
      </c>
      <c r="DD245" s="590">
        <v>354</v>
      </c>
      <c r="DE245" s="590">
        <v>257</v>
      </c>
      <c r="DF245" s="591">
        <v>232</v>
      </c>
      <c r="DG245" s="592">
        <f>DE245/DC245</f>
        <v>0.72598870056497178</v>
      </c>
      <c r="DH245" s="678">
        <f>DE245/DD245</f>
        <v>0.72598870056497178</v>
      </c>
      <c r="DI245" s="592">
        <v>1</v>
      </c>
      <c r="DJ245" s="593">
        <v>1</v>
      </c>
    </row>
    <row r="246" spans="1:114" x14ac:dyDescent="0.2">
      <c r="A246" s="588" t="s">
        <v>546</v>
      </c>
      <c r="B246" s="497" t="s">
        <v>547</v>
      </c>
      <c r="C246" s="589" t="s">
        <v>199</v>
      </c>
      <c r="D246" s="543"/>
      <c r="E246" s="590"/>
      <c r="F246" s="590"/>
      <c r="G246" s="590"/>
      <c r="H246" s="591"/>
      <c r="I246" s="592"/>
      <c r="J246" s="593"/>
      <c r="K246" s="543" t="s">
        <v>67</v>
      </c>
      <c r="L246" s="590" t="s">
        <v>67</v>
      </c>
      <c r="M246" s="590" t="s">
        <v>67</v>
      </c>
      <c r="N246" s="590" t="s">
        <v>67</v>
      </c>
      <c r="O246" s="591" t="s">
        <v>67</v>
      </c>
      <c r="P246" s="592" t="s">
        <v>67</v>
      </c>
      <c r="Q246" s="593" t="s">
        <v>67</v>
      </c>
      <c r="R246" s="543" t="s">
        <v>67</v>
      </c>
      <c r="S246" s="590" t="s">
        <v>67</v>
      </c>
      <c r="T246" s="590" t="s">
        <v>67</v>
      </c>
      <c r="U246" s="590" t="s">
        <v>67</v>
      </c>
      <c r="V246" s="591" t="s">
        <v>67</v>
      </c>
      <c r="W246" s="592" t="s">
        <v>67</v>
      </c>
      <c r="X246" s="593" t="s">
        <v>67</v>
      </c>
      <c r="Y246" s="543" t="s">
        <v>67</v>
      </c>
      <c r="Z246" s="590" t="s">
        <v>67</v>
      </c>
      <c r="AA246" s="590" t="s">
        <v>67</v>
      </c>
      <c r="AB246" s="590" t="s">
        <v>67</v>
      </c>
      <c r="AC246" s="591" t="s">
        <v>67</v>
      </c>
      <c r="AD246" s="592" t="s">
        <v>67</v>
      </c>
      <c r="AE246" s="593" t="s">
        <v>67</v>
      </c>
      <c r="AF246" s="543" t="s">
        <v>67</v>
      </c>
      <c r="AG246" s="590" t="s">
        <v>67</v>
      </c>
      <c r="AH246" s="590" t="s">
        <v>67</v>
      </c>
      <c r="AI246" s="590" t="s">
        <v>67</v>
      </c>
      <c r="AJ246" s="591" t="s">
        <v>67</v>
      </c>
      <c r="AK246" s="592" t="s">
        <v>67</v>
      </c>
      <c r="AL246" s="593" t="s">
        <v>67</v>
      </c>
      <c r="AM246" s="543">
        <v>40</v>
      </c>
      <c r="AN246" s="590">
        <v>39</v>
      </c>
      <c r="AO246" s="590">
        <v>39</v>
      </c>
      <c r="AP246" s="590">
        <v>39</v>
      </c>
      <c r="AQ246" s="591">
        <v>39</v>
      </c>
      <c r="AR246" s="592">
        <f>AP246/AN246</f>
        <v>1</v>
      </c>
      <c r="AS246" s="593">
        <f>AP246/AO246</f>
        <v>1</v>
      </c>
      <c r="AT246" s="543">
        <v>78</v>
      </c>
      <c r="AU246" s="590">
        <v>72</v>
      </c>
      <c r="AV246" s="590">
        <v>41</v>
      </c>
      <c r="AW246" s="590">
        <v>40</v>
      </c>
      <c r="AX246" s="591">
        <v>30</v>
      </c>
      <c r="AY246" s="592">
        <f t="shared" ref="AY246:AY247" si="396">AW246/AU246</f>
        <v>0.55555555555555558</v>
      </c>
      <c r="AZ246" s="593">
        <f t="shared" ref="AZ246:AZ247" si="397">AW246/AV246</f>
        <v>0.97560975609756095</v>
      </c>
      <c r="BA246" s="543">
        <v>59</v>
      </c>
      <c r="BB246" s="590">
        <v>56</v>
      </c>
      <c r="BC246" s="590">
        <v>46</v>
      </c>
      <c r="BD246" s="590">
        <v>35</v>
      </c>
      <c r="BE246" s="591">
        <v>29</v>
      </c>
      <c r="BF246" s="592">
        <f t="shared" ref="BF246:BF247" si="398">BD246/BB246</f>
        <v>0.625</v>
      </c>
      <c r="BG246" s="593">
        <f t="shared" ref="BG246:BG247" si="399">BD246/BC246</f>
        <v>0.76086956521739135</v>
      </c>
      <c r="BH246" s="543">
        <v>82</v>
      </c>
      <c r="BI246" s="590">
        <v>81</v>
      </c>
      <c r="BJ246" s="590">
        <v>75</v>
      </c>
      <c r="BK246" s="590">
        <v>57</v>
      </c>
      <c r="BL246" s="591">
        <v>57</v>
      </c>
      <c r="BM246" s="592">
        <f t="shared" ref="BM246:BM250" si="400">BK246/BI246</f>
        <v>0.70370370370370372</v>
      </c>
      <c r="BN246" s="593">
        <f t="shared" ref="BN246:BN250" si="401">BK246/BJ246</f>
        <v>0.76</v>
      </c>
      <c r="BO246" s="543">
        <v>55</v>
      </c>
      <c r="BP246" s="590">
        <v>54</v>
      </c>
      <c r="BQ246" s="590">
        <v>33</v>
      </c>
      <c r="BR246" s="590">
        <v>32</v>
      </c>
      <c r="BS246" s="591">
        <v>32</v>
      </c>
      <c r="BT246" s="592">
        <f t="shared" ref="BT246:BT250" si="402">BR246/BP246</f>
        <v>0.59259259259259256</v>
      </c>
      <c r="BU246" s="593">
        <f t="shared" ref="BU246:BU250" si="403">BR246/BQ246</f>
        <v>0.96969696969696972</v>
      </c>
      <c r="BV246" s="543">
        <v>75</v>
      </c>
      <c r="BW246" s="590">
        <v>71</v>
      </c>
      <c r="BX246" s="590">
        <v>35</v>
      </c>
      <c r="BY246" s="590">
        <v>35</v>
      </c>
      <c r="BZ246" s="591">
        <v>35</v>
      </c>
      <c r="CA246" s="592">
        <f t="shared" ref="CA246:CA250" si="404">BY246/BW246</f>
        <v>0.49295774647887325</v>
      </c>
      <c r="CB246" s="593">
        <f t="shared" ref="CB246:CB250" si="405">BY246/BX246</f>
        <v>1</v>
      </c>
      <c r="CC246" s="543">
        <v>59</v>
      </c>
      <c r="CD246" s="590">
        <v>56</v>
      </c>
      <c r="CE246" s="590">
        <v>28</v>
      </c>
      <c r="CF246" s="590">
        <v>28</v>
      </c>
      <c r="CG246" s="591">
        <v>28</v>
      </c>
      <c r="CH246" s="592">
        <f t="shared" ref="CH246:CH250" si="406">CF246/CD246</f>
        <v>0.5</v>
      </c>
      <c r="CI246" s="593">
        <f t="shared" ref="CI246:CI250" si="407">CF246/CE246</f>
        <v>1</v>
      </c>
      <c r="CJ246" s="543">
        <v>93</v>
      </c>
      <c r="CK246" s="590">
        <v>88</v>
      </c>
      <c r="CL246" s="590">
        <v>53</v>
      </c>
      <c r="CM246" s="590">
        <v>53</v>
      </c>
      <c r="CN246" s="591">
        <v>50</v>
      </c>
      <c r="CO246" s="592">
        <f t="shared" ref="CO246:CO250" si="408">CM246/CK246</f>
        <v>0.60227272727272729</v>
      </c>
      <c r="CP246" s="678">
        <f t="shared" ref="CP246:CP250" si="409">CM246/CL246</f>
        <v>1</v>
      </c>
      <c r="CQ246" s="592">
        <v>0.60227272727272729</v>
      </c>
      <c r="CR246" s="593">
        <v>1</v>
      </c>
      <c r="CS246" s="543">
        <v>22</v>
      </c>
      <c r="CT246" s="590">
        <v>21</v>
      </c>
      <c r="CU246" s="590">
        <v>13</v>
      </c>
      <c r="CV246" s="590">
        <v>13</v>
      </c>
      <c r="CW246" s="591">
        <v>13</v>
      </c>
      <c r="CX246" s="592">
        <f t="shared" ref="CX246:CX250" si="410">CV246/CT246</f>
        <v>0.61904761904761907</v>
      </c>
      <c r="CY246" s="678">
        <f t="shared" ref="CY246:CY250" si="411">CV246/CU246</f>
        <v>1</v>
      </c>
      <c r="CZ246" s="592">
        <v>0.61904761904761907</v>
      </c>
      <c r="DA246" s="593">
        <v>1</v>
      </c>
      <c r="DB246" s="543">
        <v>73</v>
      </c>
      <c r="DC246" s="590">
        <v>63</v>
      </c>
      <c r="DD246" s="590">
        <v>47</v>
      </c>
      <c r="DE246" s="590">
        <v>43</v>
      </c>
      <c r="DF246" s="591">
        <v>37</v>
      </c>
      <c r="DG246" s="592">
        <f t="shared" ref="DG246:DG250" si="412">DE246/DC246</f>
        <v>0.68253968253968256</v>
      </c>
      <c r="DH246" s="678">
        <f t="shared" ref="DH246:DH250" si="413">DE246/DD246</f>
        <v>0.91489361702127658</v>
      </c>
      <c r="DI246" s="592">
        <v>0.68253968253968256</v>
      </c>
      <c r="DJ246" s="593">
        <v>0.91489361702127658</v>
      </c>
    </row>
    <row r="247" spans="1:114" x14ac:dyDescent="0.2">
      <c r="A247" s="588" t="s">
        <v>747</v>
      </c>
      <c r="B247" s="497" t="s">
        <v>548</v>
      </c>
      <c r="C247" s="589" t="s">
        <v>199</v>
      </c>
      <c r="D247" s="543"/>
      <c r="E247" s="590"/>
      <c r="F247" s="590"/>
      <c r="G247" s="590"/>
      <c r="H247" s="591"/>
      <c r="I247" s="592"/>
      <c r="J247" s="593"/>
      <c r="K247" s="543" t="s">
        <v>67</v>
      </c>
      <c r="L247" s="590" t="s">
        <v>67</v>
      </c>
      <c r="M247" s="590" t="s">
        <v>67</v>
      </c>
      <c r="N247" s="590" t="s">
        <v>67</v>
      </c>
      <c r="O247" s="591" t="s">
        <v>67</v>
      </c>
      <c r="P247" s="592" t="s">
        <v>67</v>
      </c>
      <c r="Q247" s="593" t="s">
        <v>67</v>
      </c>
      <c r="R247" s="543" t="s">
        <v>67</v>
      </c>
      <c r="S247" s="590" t="s">
        <v>67</v>
      </c>
      <c r="T247" s="590" t="s">
        <v>67</v>
      </c>
      <c r="U247" s="590" t="s">
        <v>67</v>
      </c>
      <c r="V247" s="591" t="s">
        <v>67</v>
      </c>
      <c r="W247" s="592" t="s">
        <v>67</v>
      </c>
      <c r="X247" s="593" t="s">
        <v>67</v>
      </c>
      <c r="Y247" s="543" t="s">
        <v>67</v>
      </c>
      <c r="Z247" s="590" t="s">
        <v>67</v>
      </c>
      <c r="AA247" s="590" t="s">
        <v>67</v>
      </c>
      <c r="AB247" s="590" t="s">
        <v>67</v>
      </c>
      <c r="AC247" s="591" t="s">
        <v>67</v>
      </c>
      <c r="AD247" s="592" t="s">
        <v>67</v>
      </c>
      <c r="AE247" s="593" t="s">
        <v>67</v>
      </c>
      <c r="AF247" s="543" t="s">
        <v>67</v>
      </c>
      <c r="AG247" s="590" t="s">
        <v>67</v>
      </c>
      <c r="AH247" s="590" t="s">
        <v>67</v>
      </c>
      <c r="AI247" s="590" t="s">
        <v>67</v>
      </c>
      <c r="AJ247" s="591" t="s">
        <v>67</v>
      </c>
      <c r="AK247" s="592" t="s">
        <v>67</v>
      </c>
      <c r="AL247" s="593" t="s">
        <v>67</v>
      </c>
      <c r="AM247" s="543" t="s">
        <v>67</v>
      </c>
      <c r="AN247" s="590" t="s">
        <v>67</v>
      </c>
      <c r="AO247" s="590" t="s">
        <v>67</v>
      </c>
      <c r="AP247" s="590" t="s">
        <v>67</v>
      </c>
      <c r="AQ247" s="591" t="s">
        <v>67</v>
      </c>
      <c r="AR247" s="592" t="s">
        <v>67</v>
      </c>
      <c r="AS247" s="593" t="s">
        <v>67</v>
      </c>
      <c r="AT247" s="543">
        <v>1958</v>
      </c>
      <c r="AU247" s="590">
        <v>1942</v>
      </c>
      <c r="AV247" s="590">
        <v>1942</v>
      </c>
      <c r="AW247" s="590">
        <v>1890</v>
      </c>
      <c r="AX247" s="591">
        <v>1273</v>
      </c>
      <c r="AY247" s="592">
        <f t="shared" si="396"/>
        <v>0.97322348094747679</v>
      </c>
      <c r="AZ247" s="593">
        <f t="shared" si="397"/>
        <v>0.97322348094747679</v>
      </c>
      <c r="BA247" s="543">
        <v>486</v>
      </c>
      <c r="BB247" s="590">
        <v>482</v>
      </c>
      <c r="BC247" s="590">
        <v>461</v>
      </c>
      <c r="BD247" s="590">
        <v>331</v>
      </c>
      <c r="BE247" s="591">
        <v>280</v>
      </c>
      <c r="BF247" s="592">
        <f t="shared" si="398"/>
        <v>0.68672199170124482</v>
      </c>
      <c r="BG247" s="593">
        <f t="shared" si="399"/>
        <v>0.71800433839479394</v>
      </c>
      <c r="BH247" s="543">
        <v>478</v>
      </c>
      <c r="BI247" s="590">
        <v>463</v>
      </c>
      <c r="BJ247" s="590">
        <v>463</v>
      </c>
      <c r="BK247" s="590">
        <v>459</v>
      </c>
      <c r="BL247" s="591">
        <v>368</v>
      </c>
      <c r="BM247" s="592">
        <f t="shared" si="400"/>
        <v>0.99136069114470837</v>
      </c>
      <c r="BN247" s="593">
        <f t="shared" si="401"/>
        <v>0.99136069114470837</v>
      </c>
      <c r="BO247" s="543">
        <v>447</v>
      </c>
      <c r="BP247" s="590">
        <v>440</v>
      </c>
      <c r="BQ247" s="590">
        <v>440</v>
      </c>
      <c r="BR247" s="590">
        <v>437</v>
      </c>
      <c r="BS247" s="591">
        <v>377</v>
      </c>
      <c r="BT247" s="592">
        <f t="shared" si="402"/>
        <v>0.99318181818181817</v>
      </c>
      <c r="BU247" s="593">
        <f t="shared" si="403"/>
        <v>0.99318181818181817</v>
      </c>
      <c r="BV247" s="543">
        <v>429</v>
      </c>
      <c r="BW247" s="590">
        <v>417</v>
      </c>
      <c r="BX247" s="590">
        <v>417</v>
      </c>
      <c r="BY247" s="590">
        <v>416</v>
      </c>
      <c r="BZ247" s="591">
        <v>317</v>
      </c>
      <c r="CA247" s="592">
        <f t="shared" si="404"/>
        <v>0.99760191846522783</v>
      </c>
      <c r="CB247" s="593">
        <f t="shared" si="405"/>
        <v>0.99760191846522783</v>
      </c>
      <c r="CC247" s="543">
        <v>447</v>
      </c>
      <c r="CD247" s="590">
        <v>438</v>
      </c>
      <c r="CE247" s="590">
        <v>438</v>
      </c>
      <c r="CF247" s="590">
        <v>395</v>
      </c>
      <c r="CG247" s="591">
        <v>316</v>
      </c>
      <c r="CH247" s="592">
        <f t="shared" si="406"/>
        <v>0.90182648401826482</v>
      </c>
      <c r="CI247" s="593">
        <f t="shared" si="407"/>
        <v>0.90182648401826482</v>
      </c>
      <c r="CJ247" s="543">
        <v>584</v>
      </c>
      <c r="CK247" s="590">
        <v>542</v>
      </c>
      <c r="CL247" s="590">
        <v>542</v>
      </c>
      <c r="CM247" s="590">
        <v>496</v>
      </c>
      <c r="CN247" s="591">
        <v>363</v>
      </c>
      <c r="CO247" s="592">
        <f t="shared" si="408"/>
        <v>0.91512915129151295</v>
      </c>
      <c r="CP247" s="678">
        <f t="shared" si="409"/>
        <v>0.91512915129151295</v>
      </c>
      <c r="CQ247" s="592">
        <v>1</v>
      </c>
      <c r="CR247" s="593">
        <v>1</v>
      </c>
      <c r="CS247" s="543">
        <v>1235</v>
      </c>
      <c r="CT247" s="590">
        <v>1205</v>
      </c>
      <c r="CU247" s="590">
        <v>1205</v>
      </c>
      <c r="CV247" s="590">
        <v>1205</v>
      </c>
      <c r="CW247" s="591">
        <v>1102</v>
      </c>
      <c r="CX247" s="592">
        <f t="shared" si="410"/>
        <v>1</v>
      </c>
      <c r="CY247" s="678">
        <f t="shared" si="411"/>
        <v>1</v>
      </c>
      <c r="CZ247" s="592">
        <v>1</v>
      </c>
      <c r="DA247" s="593">
        <v>1</v>
      </c>
      <c r="DB247" s="543">
        <v>589</v>
      </c>
      <c r="DC247" s="590">
        <v>576</v>
      </c>
      <c r="DD247" s="590">
        <v>576</v>
      </c>
      <c r="DE247" s="590">
        <v>576</v>
      </c>
      <c r="DF247" s="591">
        <v>496</v>
      </c>
      <c r="DG247" s="592">
        <f t="shared" si="412"/>
        <v>1</v>
      </c>
      <c r="DH247" s="678">
        <f t="shared" si="413"/>
        <v>1</v>
      </c>
      <c r="DI247" s="592">
        <v>1</v>
      </c>
      <c r="DJ247" s="593">
        <v>1</v>
      </c>
    </row>
    <row r="248" spans="1:114" x14ac:dyDescent="0.2">
      <c r="A248" s="588" t="s">
        <v>588</v>
      </c>
      <c r="B248" s="497" t="s">
        <v>559</v>
      </c>
      <c r="C248" s="589" t="s">
        <v>199</v>
      </c>
      <c r="D248" s="543"/>
      <c r="E248" s="590"/>
      <c r="F248" s="590"/>
      <c r="G248" s="590"/>
      <c r="H248" s="591"/>
      <c r="I248" s="592"/>
      <c r="J248" s="593"/>
      <c r="K248" s="543" t="s">
        <v>67</v>
      </c>
      <c r="L248" s="590" t="s">
        <v>67</v>
      </c>
      <c r="M248" s="590" t="s">
        <v>67</v>
      </c>
      <c r="N248" s="590" t="s">
        <v>67</v>
      </c>
      <c r="O248" s="591" t="s">
        <v>67</v>
      </c>
      <c r="P248" s="592" t="s">
        <v>67</v>
      </c>
      <c r="Q248" s="593" t="s">
        <v>67</v>
      </c>
      <c r="R248" s="543" t="s">
        <v>67</v>
      </c>
      <c r="S248" s="590" t="s">
        <v>67</v>
      </c>
      <c r="T248" s="590" t="s">
        <v>67</v>
      </c>
      <c r="U248" s="590" t="s">
        <v>67</v>
      </c>
      <c r="V248" s="591" t="s">
        <v>67</v>
      </c>
      <c r="W248" s="592" t="s">
        <v>67</v>
      </c>
      <c r="X248" s="593" t="s">
        <v>67</v>
      </c>
      <c r="Y248" s="543" t="s">
        <v>67</v>
      </c>
      <c r="Z248" s="590" t="s">
        <v>67</v>
      </c>
      <c r="AA248" s="590" t="s">
        <v>67</v>
      </c>
      <c r="AB248" s="590" t="s">
        <v>67</v>
      </c>
      <c r="AC248" s="591" t="s">
        <v>67</v>
      </c>
      <c r="AD248" s="592" t="s">
        <v>67</v>
      </c>
      <c r="AE248" s="593" t="s">
        <v>67</v>
      </c>
      <c r="AF248" s="543" t="s">
        <v>67</v>
      </c>
      <c r="AG248" s="590" t="s">
        <v>67</v>
      </c>
      <c r="AH248" s="590" t="s">
        <v>67</v>
      </c>
      <c r="AI248" s="590" t="s">
        <v>67</v>
      </c>
      <c r="AJ248" s="591" t="s">
        <v>67</v>
      </c>
      <c r="AK248" s="592" t="s">
        <v>67</v>
      </c>
      <c r="AL248" s="593" t="s">
        <v>67</v>
      </c>
      <c r="AM248" s="543" t="s">
        <v>67</v>
      </c>
      <c r="AN248" s="590" t="s">
        <v>67</v>
      </c>
      <c r="AO248" s="590" t="s">
        <v>67</v>
      </c>
      <c r="AP248" s="590" t="s">
        <v>67</v>
      </c>
      <c r="AQ248" s="591" t="s">
        <v>67</v>
      </c>
      <c r="AR248" s="592" t="s">
        <v>67</v>
      </c>
      <c r="AS248" s="593" t="s">
        <v>67</v>
      </c>
      <c r="AT248" s="543" t="s">
        <v>67</v>
      </c>
      <c r="AU248" s="590" t="s">
        <v>67</v>
      </c>
      <c r="AV248" s="590" t="s">
        <v>67</v>
      </c>
      <c r="AW248" s="590" t="s">
        <v>67</v>
      </c>
      <c r="AX248" s="591" t="s">
        <v>67</v>
      </c>
      <c r="AY248" s="592" t="s">
        <v>67</v>
      </c>
      <c r="AZ248" s="593" t="s">
        <v>67</v>
      </c>
      <c r="BA248" s="543">
        <v>82</v>
      </c>
      <c r="BB248" s="590">
        <v>82</v>
      </c>
      <c r="BC248" s="590">
        <v>61</v>
      </c>
      <c r="BD248" s="590">
        <v>61</v>
      </c>
      <c r="BE248" s="591">
        <v>46</v>
      </c>
      <c r="BF248" s="592">
        <f t="shared" ref="BF248:BF249" si="414">BD248/BB248</f>
        <v>0.74390243902439024</v>
      </c>
      <c r="BG248" s="593">
        <f t="shared" ref="BG248:BG249" si="415">BD248/BC248</f>
        <v>1</v>
      </c>
      <c r="BH248" s="543">
        <v>327</v>
      </c>
      <c r="BI248" s="590">
        <v>326</v>
      </c>
      <c r="BJ248" s="590">
        <v>207</v>
      </c>
      <c r="BK248" s="590">
        <v>204</v>
      </c>
      <c r="BL248" s="591">
        <v>149</v>
      </c>
      <c r="BM248" s="592">
        <f t="shared" si="400"/>
        <v>0.62576687116564422</v>
      </c>
      <c r="BN248" s="593">
        <f t="shared" si="401"/>
        <v>0.98550724637681164</v>
      </c>
      <c r="BO248" s="543">
        <v>312</v>
      </c>
      <c r="BP248" s="590">
        <v>310</v>
      </c>
      <c r="BQ248" s="590">
        <v>231</v>
      </c>
      <c r="BR248" s="590">
        <v>218</v>
      </c>
      <c r="BS248" s="591">
        <v>171</v>
      </c>
      <c r="BT248" s="592">
        <f t="shared" si="402"/>
        <v>0.70322580645161292</v>
      </c>
      <c r="BU248" s="593">
        <f t="shared" si="403"/>
        <v>0.94372294372294374</v>
      </c>
      <c r="BV248" s="543">
        <v>224</v>
      </c>
      <c r="BW248" s="590">
        <v>215</v>
      </c>
      <c r="BX248" s="590">
        <v>215</v>
      </c>
      <c r="BY248" s="590">
        <v>168</v>
      </c>
      <c r="BZ248" s="591">
        <v>126</v>
      </c>
      <c r="CA248" s="592">
        <f t="shared" si="404"/>
        <v>0.78139534883720929</v>
      </c>
      <c r="CB248" s="593">
        <f t="shared" si="405"/>
        <v>0.78139534883720929</v>
      </c>
      <c r="CC248" s="543">
        <v>211</v>
      </c>
      <c r="CD248" s="590">
        <v>200</v>
      </c>
      <c r="CE248" s="590">
        <v>200</v>
      </c>
      <c r="CF248" s="590">
        <v>139</v>
      </c>
      <c r="CG248" s="591">
        <v>137</v>
      </c>
      <c r="CH248" s="592">
        <f t="shared" si="406"/>
        <v>0.69499999999999995</v>
      </c>
      <c r="CI248" s="593">
        <f t="shared" si="407"/>
        <v>0.69499999999999995</v>
      </c>
      <c r="CJ248" s="543">
        <v>269</v>
      </c>
      <c r="CK248" s="590">
        <v>249</v>
      </c>
      <c r="CL248" s="590">
        <v>208</v>
      </c>
      <c r="CM248" s="590">
        <v>147</v>
      </c>
      <c r="CN248" s="591">
        <v>144</v>
      </c>
      <c r="CO248" s="592">
        <f t="shared" si="408"/>
        <v>0.59036144578313254</v>
      </c>
      <c r="CP248" s="678">
        <f t="shared" si="409"/>
        <v>0.70673076923076927</v>
      </c>
      <c r="CQ248" s="592">
        <v>0.68674698795180722</v>
      </c>
      <c r="CR248" s="593">
        <v>0.82211538461538458</v>
      </c>
      <c r="CS248" s="543">
        <v>214</v>
      </c>
      <c r="CT248" s="590">
        <v>201</v>
      </c>
      <c r="CU248" s="590">
        <v>168</v>
      </c>
      <c r="CV248" s="590">
        <v>125</v>
      </c>
      <c r="CW248" s="591">
        <v>123</v>
      </c>
      <c r="CX248" s="592">
        <f t="shared" si="410"/>
        <v>0.62189054726368154</v>
      </c>
      <c r="CY248" s="678">
        <f t="shared" si="411"/>
        <v>0.74404761904761907</v>
      </c>
      <c r="CZ248" s="592">
        <v>0.73631840796019898</v>
      </c>
      <c r="DA248" s="593">
        <v>0.88095238095238093</v>
      </c>
      <c r="DB248" s="543">
        <v>190</v>
      </c>
      <c r="DC248" s="590">
        <v>183</v>
      </c>
      <c r="DD248" s="590">
        <v>160</v>
      </c>
      <c r="DE248" s="590">
        <v>115</v>
      </c>
      <c r="DF248" s="591">
        <v>112</v>
      </c>
      <c r="DG248" s="592">
        <f t="shared" si="412"/>
        <v>0.62841530054644812</v>
      </c>
      <c r="DH248" s="678">
        <f t="shared" si="413"/>
        <v>0.71875</v>
      </c>
      <c r="DI248" s="592">
        <v>0.81967213114754101</v>
      </c>
      <c r="DJ248" s="593">
        <v>0.9375</v>
      </c>
    </row>
    <row r="249" spans="1:114" x14ac:dyDescent="0.2">
      <c r="A249" s="588" t="s">
        <v>558</v>
      </c>
      <c r="B249" s="497" t="s">
        <v>560</v>
      </c>
      <c r="C249" s="589" t="s">
        <v>199</v>
      </c>
      <c r="D249" s="543"/>
      <c r="E249" s="590"/>
      <c r="F249" s="590"/>
      <c r="G249" s="590"/>
      <c r="H249" s="591"/>
      <c r="I249" s="592"/>
      <c r="J249" s="593"/>
      <c r="K249" s="543" t="s">
        <v>67</v>
      </c>
      <c r="L249" s="590" t="s">
        <v>67</v>
      </c>
      <c r="M249" s="590" t="s">
        <v>67</v>
      </c>
      <c r="N249" s="590" t="s">
        <v>67</v>
      </c>
      <c r="O249" s="591" t="s">
        <v>67</v>
      </c>
      <c r="P249" s="592" t="s">
        <v>67</v>
      </c>
      <c r="Q249" s="593" t="s">
        <v>67</v>
      </c>
      <c r="R249" s="543" t="s">
        <v>67</v>
      </c>
      <c r="S249" s="590" t="s">
        <v>67</v>
      </c>
      <c r="T249" s="590" t="s">
        <v>67</v>
      </c>
      <c r="U249" s="590" t="s">
        <v>67</v>
      </c>
      <c r="V249" s="591" t="s">
        <v>67</v>
      </c>
      <c r="W249" s="592" t="s">
        <v>67</v>
      </c>
      <c r="X249" s="593" t="s">
        <v>67</v>
      </c>
      <c r="Y249" s="543" t="s">
        <v>67</v>
      </c>
      <c r="Z249" s="590" t="s">
        <v>67</v>
      </c>
      <c r="AA249" s="590" t="s">
        <v>67</v>
      </c>
      <c r="AB249" s="590" t="s">
        <v>67</v>
      </c>
      <c r="AC249" s="591" t="s">
        <v>67</v>
      </c>
      <c r="AD249" s="592" t="s">
        <v>67</v>
      </c>
      <c r="AE249" s="593" t="s">
        <v>67</v>
      </c>
      <c r="AF249" s="543" t="s">
        <v>67</v>
      </c>
      <c r="AG249" s="590" t="s">
        <v>67</v>
      </c>
      <c r="AH249" s="590" t="s">
        <v>67</v>
      </c>
      <c r="AI249" s="590" t="s">
        <v>67</v>
      </c>
      <c r="AJ249" s="591" t="s">
        <v>67</v>
      </c>
      <c r="AK249" s="592" t="s">
        <v>67</v>
      </c>
      <c r="AL249" s="593" t="s">
        <v>67</v>
      </c>
      <c r="AM249" s="543" t="s">
        <v>67</v>
      </c>
      <c r="AN249" s="590" t="s">
        <v>67</v>
      </c>
      <c r="AO249" s="590" t="s">
        <v>67</v>
      </c>
      <c r="AP249" s="590" t="s">
        <v>67</v>
      </c>
      <c r="AQ249" s="591" t="s">
        <v>67</v>
      </c>
      <c r="AR249" s="592" t="s">
        <v>67</v>
      </c>
      <c r="AS249" s="593" t="s">
        <v>67</v>
      </c>
      <c r="AT249" s="543" t="s">
        <v>67</v>
      </c>
      <c r="AU249" s="590" t="s">
        <v>67</v>
      </c>
      <c r="AV249" s="590" t="s">
        <v>67</v>
      </c>
      <c r="AW249" s="590" t="s">
        <v>67</v>
      </c>
      <c r="AX249" s="591" t="s">
        <v>67</v>
      </c>
      <c r="AY249" s="592" t="s">
        <v>67</v>
      </c>
      <c r="AZ249" s="593" t="s">
        <v>67</v>
      </c>
      <c r="BA249" s="543">
        <v>1197</v>
      </c>
      <c r="BB249" s="590">
        <v>1127</v>
      </c>
      <c r="BC249" s="590">
        <v>871</v>
      </c>
      <c r="BD249" s="590">
        <v>871</v>
      </c>
      <c r="BE249" s="591">
        <v>735</v>
      </c>
      <c r="BF249" s="592">
        <f t="shared" si="414"/>
        <v>0.77284826974267973</v>
      </c>
      <c r="BG249" s="593">
        <f t="shared" si="415"/>
        <v>1</v>
      </c>
      <c r="BH249" s="543">
        <v>1005</v>
      </c>
      <c r="BI249" s="590">
        <v>982</v>
      </c>
      <c r="BJ249" s="590">
        <v>710</v>
      </c>
      <c r="BK249" s="590">
        <v>710</v>
      </c>
      <c r="BL249" s="591">
        <v>596</v>
      </c>
      <c r="BM249" s="592">
        <f t="shared" si="400"/>
        <v>0.72301425661914465</v>
      </c>
      <c r="BN249" s="593">
        <f t="shared" si="401"/>
        <v>1</v>
      </c>
      <c r="BO249" s="543">
        <v>854</v>
      </c>
      <c r="BP249" s="590">
        <v>834</v>
      </c>
      <c r="BQ249" s="590">
        <v>617</v>
      </c>
      <c r="BR249" s="590">
        <v>617</v>
      </c>
      <c r="BS249" s="591">
        <v>535</v>
      </c>
      <c r="BT249" s="592">
        <f t="shared" si="402"/>
        <v>0.73980815347721818</v>
      </c>
      <c r="BU249" s="593">
        <f t="shared" si="403"/>
        <v>1</v>
      </c>
      <c r="BV249" s="543">
        <v>695</v>
      </c>
      <c r="BW249" s="590">
        <v>678</v>
      </c>
      <c r="BX249" s="590">
        <v>469</v>
      </c>
      <c r="BY249" s="590">
        <v>469</v>
      </c>
      <c r="BZ249" s="591">
        <v>354</v>
      </c>
      <c r="CA249" s="592">
        <f t="shared" si="404"/>
        <v>0.69174041297935107</v>
      </c>
      <c r="CB249" s="593">
        <f t="shared" si="405"/>
        <v>1</v>
      </c>
      <c r="CC249" s="543">
        <v>757</v>
      </c>
      <c r="CD249" s="590">
        <v>734</v>
      </c>
      <c r="CE249" s="590">
        <v>540</v>
      </c>
      <c r="CF249" s="590">
        <v>540</v>
      </c>
      <c r="CG249" s="591">
        <v>465</v>
      </c>
      <c r="CH249" s="592">
        <f t="shared" si="406"/>
        <v>0.73569482288828336</v>
      </c>
      <c r="CI249" s="593">
        <f t="shared" si="407"/>
        <v>1</v>
      </c>
      <c r="CJ249" s="543">
        <v>726</v>
      </c>
      <c r="CK249" s="590">
        <v>709</v>
      </c>
      <c r="CL249" s="590">
        <v>447</v>
      </c>
      <c r="CM249" s="590">
        <v>447</v>
      </c>
      <c r="CN249" s="591">
        <v>390</v>
      </c>
      <c r="CO249" s="592">
        <f t="shared" si="408"/>
        <v>0.63046544428772922</v>
      </c>
      <c r="CP249" s="678">
        <f t="shared" si="409"/>
        <v>1</v>
      </c>
      <c r="CQ249" s="592">
        <v>0.63046544428772922</v>
      </c>
      <c r="CR249" s="593">
        <v>1</v>
      </c>
      <c r="CS249" s="543">
        <v>829</v>
      </c>
      <c r="CT249" s="590">
        <v>806</v>
      </c>
      <c r="CU249" s="590">
        <v>600</v>
      </c>
      <c r="CV249" s="590">
        <v>600</v>
      </c>
      <c r="CW249" s="591">
        <v>532</v>
      </c>
      <c r="CX249" s="592">
        <f t="shared" si="410"/>
        <v>0.74441687344913154</v>
      </c>
      <c r="CY249" s="678">
        <f t="shared" si="411"/>
        <v>1</v>
      </c>
      <c r="CZ249" s="592">
        <v>0.74441687344913154</v>
      </c>
      <c r="DA249" s="593">
        <v>1</v>
      </c>
      <c r="DB249" s="543">
        <v>951</v>
      </c>
      <c r="DC249" s="590">
        <v>921</v>
      </c>
      <c r="DD249" s="590">
        <v>644</v>
      </c>
      <c r="DE249" s="590">
        <v>644</v>
      </c>
      <c r="DF249" s="591">
        <v>566</v>
      </c>
      <c r="DG249" s="592">
        <f t="shared" si="412"/>
        <v>0.69923995656894677</v>
      </c>
      <c r="DH249" s="678">
        <f t="shared" si="413"/>
        <v>1</v>
      </c>
      <c r="DI249" s="592">
        <v>0.69923995656894677</v>
      </c>
      <c r="DJ249" s="593">
        <v>1</v>
      </c>
    </row>
    <row r="250" spans="1:114" ht="13.5" thickBot="1" x14ac:dyDescent="0.25">
      <c r="A250" s="606" t="s">
        <v>589</v>
      </c>
      <c r="B250" s="597" t="s">
        <v>590</v>
      </c>
      <c r="C250" s="598" t="s">
        <v>199</v>
      </c>
      <c r="D250" s="599"/>
      <c r="E250" s="600"/>
      <c r="F250" s="600"/>
      <c r="G250" s="600"/>
      <c r="H250" s="601"/>
      <c r="I250" s="602"/>
      <c r="J250" s="603"/>
      <c r="K250" s="599" t="s">
        <v>67</v>
      </c>
      <c r="L250" s="600" t="s">
        <v>67</v>
      </c>
      <c r="M250" s="600" t="s">
        <v>67</v>
      </c>
      <c r="N250" s="600" t="s">
        <v>67</v>
      </c>
      <c r="O250" s="601" t="s">
        <v>67</v>
      </c>
      <c r="P250" s="602" t="s">
        <v>67</v>
      </c>
      <c r="Q250" s="603" t="s">
        <v>67</v>
      </c>
      <c r="R250" s="599" t="s">
        <v>67</v>
      </c>
      <c r="S250" s="600" t="s">
        <v>67</v>
      </c>
      <c r="T250" s="600" t="s">
        <v>67</v>
      </c>
      <c r="U250" s="600" t="s">
        <v>67</v>
      </c>
      <c r="V250" s="601" t="s">
        <v>67</v>
      </c>
      <c r="W250" s="602" t="s">
        <v>67</v>
      </c>
      <c r="X250" s="603" t="s">
        <v>67</v>
      </c>
      <c r="Y250" s="599" t="s">
        <v>67</v>
      </c>
      <c r="Z250" s="600" t="s">
        <v>67</v>
      </c>
      <c r="AA250" s="600" t="s">
        <v>67</v>
      </c>
      <c r="AB250" s="600" t="s">
        <v>67</v>
      </c>
      <c r="AC250" s="601" t="s">
        <v>67</v>
      </c>
      <c r="AD250" s="602" t="s">
        <v>67</v>
      </c>
      <c r="AE250" s="603" t="s">
        <v>67</v>
      </c>
      <c r="AF250" s="599" t="s">
        <v>67</v>
      </c>
      <c r="AG250" s="600" t="s">
        <v>67</v>
      </c>
      <c r="AH250" s="600" t="s">
        <v>67</v>
      </c>
      <c r="AI250" s="600" t="s">
        <v>67</v>
      </c>
      <c r="AJ250" s="601" t="s">
        <v>67</v>
      </c>
      <c r="AK250" s="602" t="s">
        <v>67</v>
      </c>
      <c r="AL250" s="603" t="s">
        <v>67</v>
      </c>
      <c r="AM250" s="599" t="s">
        <v>67</v>
      </c>
      <c r="AN250" s="600" t="s">
        <v>67</v>
      </c>
      <c r="AO250" s="600" t="s">
        <v>67</v>
      </c>
      <c r="AP250" s="600" t="s">
        <v>67</v>
      </c>
      <c r="AQ250" s="601" t="s">
        <v>67</v>
      </c>
      <c r="AR250" s="602" t="s">
        <v>67</v>
      </c>
      <c r="AS250" s="603" t="s">
        <v>67</v>
      </c>
      <c r="AT250" s="599" t="s">
        <v>67</v>
      </c>
      <c r="AU250" s="600" t="s">
        <v>67</v>
      </c>
      <c r="AV250" s="600" t="s">
        <v>67</v>
      </c>
      <c r="AW250" s="600" t="s">
        <v>67</v>
      </c>
      <c r="AX250" s="601" t="s">
        <v>67</v>
      </c>
      <c r="AY250" s="602" t="s">
        <v>67</v>
      </c>
      <c r="AZ250" s="603" t="s">
        <v>67</v>
      </c>
      <c r="BA250" s="599">
        <v>1197</v>
      </c>
      <c r="BB250" s="600">
        <v>1127</v>
      </c>
      <c r="BC250" s="600">
        <v>871</v>
      </c>
      <c r="BD250" s="600">
        <v>871</v>
      </c>
      <c r="BE250" s="601">
        <v>735</v>
      </c>
      <c r="BF250" s="602">
        <f t="shared" ref="BF250" si="416">BD250/BB250</f>
        <v>0.77284826974267973</v>
      </c>
      <c r="BG250" s="603">
        <f t="shared" ref="BG250" si="417">BD250/BC250</f>
        <v>1</v>
      </c>
      <c r="BH250" s="599">
        <v>365</v>
      </c>
      <c r="BI250" s="600">
        <v>346</v>
      </c>
      <c r="BJ250" s="600">
        <v>346</v>
      </c>
      <c r="BK250" s="600">
        <v>346</v>
      </c>
      <c r="BL250" s="601">
        <v>319</v>
      </c>
      <c r="BM250" s="602">
        <f t="shared" si="400"/>
        <v>1</v>
      </c>
      <c r="BN250" s="603">
        <f t="shared" si="401"/>
        <v>1</v>
      </c>
      <c r="BO250" s="599">
        <v>322</v>
      </c>
      <c r="BP250" s="600">
        <v>286</v>
      </c>
      <c r="BQ250" s="600">
        <v>286</v>
      </c>
      <c r="BR250" s="600">
        <v>286</v>
      </c>
      <c r="BS250" s="601">
        <v>197</v>
      </c>
      <c r="BT250" s="602">
        <f t="shared" si="402"/>
        <v>1</v>
      </c>
      <c r="BU250" s="603">
        <f t="shared" si="403"/>
        <v>1</v>
      </c>
      <c r="BV250" s="599">
        <v>289</v>
      </c>
      <c r="BW250" s="600">
        <v>270</v>
      </c>
      <c r="BX250" s="600">
        <v>270</v>
      </c>
      <c r="BY250" s="600">
        <v>270</v>
      </c>
      <c r="BZ250" s="601">
        <v>238</v>
      </c>
      <c r="CA250" s="602">
        <f t="shared" si="404"/>
        <v>1</v>
      </c>
      <c r="CB250" s="603">
        <f t="shared" si="405"/>
        <v>1</v>
      </c>
      <c r="CC250" s="599">
        <v>702</v>
      </c>
      <c r="CD250" s="600">
        <v>689</v>
      </c>
      <c r="CE250" s="600">
        <v>689</v>
      </c>
      <c r="CF250" s="600">
        <v>689</v>
      </c>
      <c r="CG250" s="601">
        <v>578</v>
      </c>
      <c r="CH250" s="602">
        <f t="shared" si="406"/>
        <v>1</v>
      </c>
      <c r="CI250" s="603">
        <f t="shared" si="407"/>
        <v>1</v>
      </c>
      <c r="CJ250" s="599">
        <v>1258</v>
      </c>
      <c r="CK250" s="600">
        <v>1235</v>
      </c>
      <c r="CL250" s="600">
        <v>1234</v>
      </c>
      <c r="CM250" s="600">
        <v>1234</v>
      </c>
      <c r="CN250" s="601">
        <v>997</v>
      </c>
      <c r="CO250" s="602">
        <f t="shared" si="408"/>
        <v>0.99919028340080973</v>
      </c>
      <c r="CP250" s="679">
        <f t="shared" si="409"/>
        <v>1</v>
      </c>
      <c r="CQ250" s="602">
        <v>0.99919028340080973</v>
      </c>
      <c r="CR250" s="603">
        <v>1</v>
      </c>
      <c r="CS250" s="599">
        <v>960</v>
      </c>
      <c r="CT250" s="600">
        <v>947</v>
      </c>
      <c r="CU250" s="600">
        <v>947</v>
      </c>
      <c r="CV250" s="600">
        <v>947</v>
      </c>
      <c r="CW250" s="601">
        <v>832</v>
      </c>
      <c r="CX250" s="602">
        <f t="shared" si="410"/>
        <v>1</v>
      </c>
      <c r="CY250" s="679">
        <f t="shared" si="411"/>
        <v>1</v>
      </c>
      <c r="CZ250" s="602">
        <v>1</v>
      </c>
      <c r="DA250" s="603">
        <v>1</v>
      </c>
      <c r="DB250" s="599">
        <v>843</v>
      </c>
      <c r="DC250" s="600">
        <v>836</v>
      </c>
      <c r="DD250" s="600">
        <v>835</v>
      </c>
      <c r="DE250" s="600">
        <v>835</v>
      </c>
      <c r="DF250" s="601">
        <v>719</v>
      </c>
      <c r="DG250" s="602">
        <f t="shared" si="412"/>
        <v>0.99880382775119614</v>
      </c>
      <c r="DH250" s="679">
        <f t="shared" si="413"/>
        <v>1</v>
      </c>
      <c r="DI250" s="602">
        <v>0.99880382775119614</v>
      </c>
      <c r="DJ250" s="603">
        <v>1</v>
      </c>
    </row>
    <row r="251" spans="1:114" ht="15.75" thickTop="1" x14ac:dyDescent="0.25">
      <c r="A251" s="8" t="s">
        <v>536</v>
      </c>
      <c r="B251" s="238"/>
      <c r="AM251"/>
      <c r="AN251" s="2"/>
      <c r="AO251" s="2"/>
      <c r="AP251" s="2"/>
      <c r="AQ251" s="2"/>
      <c r="AT251"/>
      <c r="AU251" s="2"/>
      <c r="AV251" s="2"/>
      <c r="AW251" s="2"/>
      <c r="AX251" s="2"/>
      <c r="BA251"/>
      <c r="BB251" s="2"/>
      <c r="BC251" s="2"/>
      <c r="BD251" s="2"/>
      <c r="BE251" s="2"/>
      <c r="BH251"/>
      <c r="BI251" s="2"/>
      <c r="BJ251" s="2"/>
      <c r="BK251" s="2"/>
      <c r="BL251" s="2"/>
      <c r="BO251"/>
      <c r="BP251" s="2"/>
      <c r="BQ251" s="2"/>
      <c r="BR251" s="2"/>
      <c r="BS251" s="2"/>
      <c r="BV251"/>
      <c r="BW251" s="2"/>
      <c r="BX251" s="2"/>
      <c r="BY251" s="2"/>
      <c r="BZ251" s="2"/>
      <c r="CC251"/>
      <c r="CD251" s="2"/>
      <c r="CE251" s="2"/>
      <c r="CF251" s="2"/>
      <c r="CG251" s="2"/>
      <c r="CJ251"/>
      <c r="CK251" s="2"/>
      <c r="CL251" s="2"/>
      <c r="CM251" s="2"/>
      <c r="CN251" s="2"/>
    </row>
    <row r="252" spans="1:114" ht="15" x14ac:dyDescent="0.25">
      <c r="A252" s="8" t="s">
        <v>537</v>
      </c>
      <c r="B252" s="238"/>
      <c r="AM252"/>
      <c r="AN252" s="2"/>
      <c r="AO252" s="2"/>
      <c r="AP252" s="2"/>
      <c r="AQ252" s="2"/>
      <c r="AT252"/>
      <c r="AU252" s="2"/>
      <c r="AV252" s="2"/>
      <c r="AW252" s="2"/>
      <c r="AX252" s="2"/>
      <c r="BA252"/>
      <c r="BB252" s="2"/>
      <c r="BC252" s="2"/>
      <c r="BD252" s="2"/>
      <c r="BE252" s="2"/>
      <c r="BH252"/>
      <c r="BI252" s="2"/>
      <c r="BJ252" s="2"/>
      <c r="BK252" s="2"/>
      <c r="BL252" s="2"/>
      <c r="BO252"/>
      <c r="BP252" s="2"/>
      <c r="BQ252" s="2"/>
      <c r="BR252" s="2"/>
      <c r="BS252" s="2"/>
      <c r="BV252"/>
      <c r="BW252" s="2"/>
      <c r="BX252" s="2"/>
      <c r="BY252" s="2"/>
      <c r="BZ252" s="2"/>
      <c r="CC252"/>
      <c r="CD252" s="2"/>
      <c r="CE252" s="2"/>
      <c r="CF252" s="2"/>
      <c r="CG252" s="2"/>
      <c r="CJ252"/>
      <c r="CK252" s="2"/>
      <c r="CL252" s="2"/>
      <c r="CM252" s="2"/>
      <c r="CN252" s="2"/>
    </row>
    <row r="253" spans="1:114" ht="15" x14ac:dyDescent="0.25">
      <c r="A253" s="8" t="s">
        <v>538</v>
      </c>
      <c r="B253" s="238"/>
      <c r="AM253"/>
      <c r="AN253" s="2"/>
      <c r="AO253" s="2"/>
      <c r="AP253" s="2"/>
      <c r="AQ253" s="2"/>
      <c r="AT253"/>
      <c r="AU253" s="2"/>
      <c r="AV253" s="2"/>
      <c r="AW253" s="2"/>
      <c r="AX253" s="2"/>
      <c r="BA253"/>
      <c r="BB253" s="2"/>
      <c r="BC253" s="2"/>
      <c r="BD253" s="2"/>
      <c r="BE253" s="2"/>
      <c r="BH253"/>
      <c r="BI253" s="2"/>
      <c r="BJ253" s="2"/>
      <c r="BK253" s="2"/>
      <c r="BL253" s="2"/>
      <c r="BO253"/>
      <c r="BP253" s="2"/>
      <c r="BQ253" s="2"/>
      <c r="BR253" s="2"/>
      <c r="BS253" s="2"/>
      <c r="BV253"/>
      <c r="BW253" s="2"/>
      <c r="BX253" s="2"/>
      <c r="BY253" s="2"/>
      <c r="BZ253" s="2"/>
      <c r="CC253"/>
      <c r="CD253" s="2"/>
      <c r="CE253" s="2"/>
      <c r="CF253" s="2"/>
      <c r="CG253" s="2"/>
      <c r="CJ253"/>
      <c r="CK253" s="2"/>
      <c r="CL253" s="2"/>
      <c r="CM253" s="2"/>
      <c r="CN253" s="2"/>
    </row>
    <row r="254" spans="1:114" ht="15" x14ac:dyDescent="0.25">
      <c r="A254" s="8" t="s">
        <v>539</v>
      </c>
      <c r="B254" s="238"/>
      <c r="AM254"/>
      <c r="AN254" s="2"/>
      <c r="AO254" s="2"/>
      <c r="AP254" s="2"/>
      <c r="AQ254" s="2"/>
      <c r="AT254"/>
      <c r="AU254" s="2"/>
      <c r="AV254" s="2"/>
      <c r="AW254" s="2"/>
      <c r="AX254" s="2"/>
      <c r="BA254"/>
      <c r="BB254" s="2"/>
      <c r="BC254" s="2"/>
      <c r="BD254" s="2"/>
      <c r="BE254" s="2"/>
      <c r="BH254"/>
      <c r="BI254" s="2"/>
      <c r="BJ254" s="2"/>
      <c r="BK254" s="2"/>
      <c r="BL254" s="2"/>
      <c r="BO254"/>
      <c r="BP254" s="2"/>
      <c r="BQ254" s="2"/>
      <c r="BR254" s="2"/>
      <c r="BS254" s="2"/>
      <c r="BV254"/>
      <c r="BW254" s="2"/>
      <c r="BX254" s="2"/>
      <c r="BY254" s="2"/>
      <c r="BZ254" s="2"/>
      <c r="CC254"/>
      <c r="CD254" s="2"/>
      <c r="CE254" s="2"/>
      <c r="CF254" s="2"/>
      <c r="CG254" s="2"/>
      <c r="CJ254"/>
      <c r="CK254" s="2"/>
      <c r="CL254" s="2"/>
      <c r="CM254" s="2"/>
      <c r="CN254" s="2"/>
    </row>
    <row r="255" spans="1:114" ht="15" x14ac:dyDescent="0.25">
      <c r="A255" s="258" t="s">
        <v>540</v>
      </c>
      <c r="B255" s="238"/>
      <c r="AM255"/>
      <c r="AN255" s="2"/>
      <c r="AO255" s="2"/>
      <c r="AP255" s="2"/>
      <c r="AQ255" s="2"/>
      <c r="AT255"/>
      <c r="AU255" s="2"/>
      <c r="AV255" s="2"/>
      <c r="AW255" s="2"/>
      <c r="AX255" s="2"/>
      <c r="BA255"/>
      <c r="BB255" s="2"/>
      <c r="BC255" s="2"/>
      <c r="BD255" s="2"/>
      <c r="BE255" s="2"/>
      <c r="BH255"/>
      <c r="BI255" s="2"/>
      <c r="BJ255" s="2"/>
      <c r="BK255" s="2"/>
      <c r="BL255" s="2"/>
      <c r="BO255"/>
      <c r="BP255" s="2"/>
      <c r="BQ255" s="2"/>
      <c r="BR255" s="2"/>
      <c r="BS255" s="2"/>
      <c r="BV255"/>
      <c r="BW255" s="2"/>
      <c r="BX255" s="2"/>
      <c r="BY255" s="2"/>
      <c r="BZ255" s="2"/>
      <c r="CC255"/>
      <c r="CD255" s="2"/>
      <c r="CE255" s="2"/>
      <c r="CF255" s="2"/>
      <c r="CG255" s="2"/>
      <c r="CJ255"/>
      <c r="CK255" s="2"/>
      <c r="CL255" s="2"/>
      <c r="CM255" s="2"/>
      <c r="CN255" s="2"/>
    </row>
    <row r="256" spans="1:114" ht="15" x14ac:dyDescent="0.25">
      <c r="B256" s="238"/>
      <c r="AM256"/>
      <c r="AN256" s="2"/>
      <c r="AO256" s="2"/>
      <c r="AP256" s="2"/>
      <c r="AQ256" s="2"/>
      <c r="AT256"/>
      <c r="AU256" s="2"/>
      <c r="AV256" s="2"/>
      <c r="AW256" s="2"/>
      <c r="AX256" s="2"/>
      <c r="BA256"/>
      <c r="BB256" s="2"/>
      <c r="BC256" s="2"/>
      <c r="BD256" s="2"/>
      <c r="BE256" s="2"/>
      <c r="BH256"/>
      <c r="BI256" s="2"/>
      <c r="BJ256" s="2"/>
      <c r="BK256" s="2"/>
      <c r="BL256" s="2"/>
      <c r="BO256"/>
      <c r="BP256" s="2"/>
      <c r="BQ256" s="2"/>
      <c r="BR256" s="2"/>
      <c r="BS256" s="2"/>
      <c r="BV256"/>
      <c r="BW256" s="2"/>
      <c r="BX256" s="2"/>
      <c r="BY256" s="2"/>
      <c r="BZ256" s="2"/>
      <c r="CC256"/>
      <c r="CD256" s="2"/>
      <c r="CE256" s="2"/>
      <c r="CF256" s="2"/>
      <c r="CG256" s="2"/>
      <c r="CJ256"/>
      <c r="CK256" s="2"/>
      <c r="CL256" s="2"/>
      <c r="CM256" s="2"/>
      <c r="CN256" s="2"/>
    </row>
    <row r="257" spans="1:92" ht="15.75" x14ac:dyDescent="0.25">
      <c r="A257" s="604"/>
      <c r="B257" s="238"/>
      <c r="AM257"/>
      <c r="AT257"/>
      <c r="BA257"/>
      <c r="BH257"/>
      <c r="BO257"/>
      <c r="BV257"/>
      <c r="CC257"/>
      <c r="CJ257"/>
    </row>
    <row r="258" spans="1:92" ht="15" x14ac:dyDescent="0.25">
      <c r="B258" s="238"/>
      <c r="AM258"/>
      <c r="AN258" s="2"/>
      <c r="AO258" s="2"/>
      <c r="AP258" s="2"/>
      <c r="AQ258" s="2"/>
      <c r="AT258"/>
      <c r="AU258" s="2"/>
      <c r="AV258" s="2"/>
      <c r="AW258" s="2"/>
      <c r="AX258" s="2"/>
      <c r="BA258"/>
      <c r="BB258" s="2"/>
      <c r="BC258" s="2"/>
      <c r="BD258" s="2"/>
      <c r="BE258" s="2"/>
      <c r="BH258"/>
      <c r="BI258" s="2"/>
      <c r="BJ258" s="2"/>
      <c r="BK258" s="2"/>
      <c r="BL258" s="2"/>
      <c r="BO258"/>
      <c r="BP258" s="2"/>
      <c r="BQ258" s="2"/>
      <c r="BR258" s="2"/>
      <c r="BS258" s="2"/>
      <c r="BV258"/>
      <c r="BW258" s="2"/>
      <c r="BX258" s="2"/>
      <c r="BY258" s="2"/>
      <c r="BZ258" s="2"/>
      <c r="CC258"/>
      <c r="CD258" s="2"/>
      <c r="CE258" s="2"/>
      <c r="CF258" s="2"/>
      <c r="CG258" s="2"/>
      <c r="CJ258"/>
      <c r="CK258" s="2"/>
      <c r="CL258" s="2"/>
      <c r="CM258" s="2"/>
      <c r="CN258" s="2"/>
    </row>
    <row r="259" spans="1:92" ht="15" x14ac:dyDescent="0.25">
      <c r="B259" s="238"/>
      <c r="AM259"/>
      <c r="AT259"/>
      <c r="BA259"/>
      <c r="BH259"/>
      <c r="BO259"/>
      <c r="BV259"/>
      <c r="CC259"/>
      <c r="CJ259"/>
    </row>
    <row r="260" spans="1:92" ht="15" x14ac:dyDescent="0.25">
      <c r="B260" s="238"/>
      <c r="AM260"/>
      <c r="AT260"/>
      <c r="BA260"/>
      <c r="BH260"/>
      <c r="BO260"/>
      <c r="BV260"/>
      <c r="CC260"/>
      <c r="CJ260"/>
    </row>
    <row r="261" spans="1:92" ht="15" x14ac:dyDescent="0.25">
      <c r="B261" s="238"/>
      <c r="AM261"/>
      <c r="AT261"/>
      <c r="BA261"/>
      <c r="BH261"/>
      <c r="BO261"/>
      <c r="BV261"/>
      <c r="CC261"/>
      <c r="CJ261"/>
    </row>
    <row r="262" spans="1:92" ht="15" x14ac:dyDescent="0.25">
      <c r="B262" s="238"/>
      <c r="AM262"/>
      <c r="AT262"/>
      <c r="BA262"/>
      <c r="BH262"/>
      <c r="BO262"/>
      <c r="BV262"/>
      <c r="CC262"/>
      <c r="CJ262"/>
    </row>
    <row r="263" spans="1:92" ht="15" x14ac:dyDescent="0.25">
      <c r="B263" s="238"/>
      <c r="AM263"/>
      <c r="AT263"/>
      <c r="BA263"/>
      <c r="BH263"/>
      <c r="BO263"/>
      <c r="BV263"/>
      <c r="CC263"/>
      <c r="CJ263"/>
    </row>
    <row r="264" spans="1:92" ht="15" x14ac:dyDescent="0.25">
      <c r="B264" s="238"/>
      <c r="AM264"/>
      <c r="AT264"/>
      <c r="BA264"/>
      <c r="BH264"/>
      <c r="BO264"/>
      <c r="BV264"/>
      <c r="CC264"/>
      <c r="CJ264"/>
    </row>
    <row r="265" spans="1:92" ht="15" x14ac:dyDescent="0.25">
      <c r="B265" s="238"/>
      <c r="AM265"/>
      <c r="AT265"/>
      <c r="BA265"/>
      <c r="BH265"/>
      <c r="BO265"/>
      <c r="BV265"/>
      <c r="CC265"/>
      <c r="CJ265"/>
    </row>
    <row r="266" spans="1:92" x14ac:dyDescent="0.2">
      <c r="B266" s="238"/>
      <c r="AM266" s="2"/>
      <c r="AT266" s="2"/>
      <c r="BA266" s="2"/>
      <c r="BH266" s="2"/>
      <c r="BO266" s="2"/>
      <c r="BV266" s="2"/>
      <c r="CC266" s="2"/>
      <c r="CJ266" s="2"/>
    </row>
    <row r="267" spans="1:92" x14ac:dyDescent="0.2">
      <c r="B267" s="238"/>
      <c r="AM267" s="2"/>
      <c r="AT267" s="2"/>
      <c r="BA267" s="2"/>
      <c r="BH267" s="2"/>
      <c r="BO267" s="2"/>
      <c r="BV267" s="2"/>
      <c r="CC267" s="2"/>
      <c r="CJ267" s="2"/>
    </row>
    <row r="268" spans="1:92" x14ac:dyDescent="0.2">
      <c r="B268" s="238"/>
      <c r="AM268" s="2"/>
      <c r="AT268" s="2"/>
      <c r="BA268" s="2"/>
      <c r="BH268" s="2"/>
      <c r="BO268" s="2"/>
      <c r="BV268" s="2"/>
      <c r="CC268" s="2"/>
      <c r="CJ268" s="2"/>
    </row>
    <row r="269" spans="1:92" x14ac:dyDescent="0.2">
      <c r="B269" s="238"/>
      <c r="AM269" s="2"/>
      <c r="AT269" s="2"/>
      <c r="BA269" s="2"/>
      <c r="BH269" s="2"/>
      <c r="BO269" s="2"/>
      <c r="BV269" s="2"/>
      <c r="CC269" s="2"/>
      <c r="CJ269" s="2"/>
    </row>
    <row r="270" spans="1:92" x14ac:dyDescent="0.2">
      <c r="B270" s="238"/>
      <c r="AM270" s="2"/>
      <c r="AT270" s="2"/>
      <c r="BA270" s="2"/>
      <c r="BH270" s="2"/>
      <c r="BO270" s="2"/>
      <c r="BV270" s="2"/>
      <c r="CC270" s="2"/>
      <c r="CJ270" s="2"/>
    </row>
    <row r="271" spans="1:92" x14ac:dyDescent="0.2">
      <c r="B271" s="238"/>
      <c r="AM271" s="2"/>
      <c r="AT271" s="2"/>
      <c r="BA271" s="2"/>
      <c r="BH271" s="2"/>
      <c r="BO271" s="2"/>
      <c r="BV271" s="2"/>
      <c r="CC271" s="2"/>
      <c r="CJ271" s="2"/>
    </row>
    <row r="272" spans="1:92" x14ac:dyDescent="0.2">
      <c r="B272" s="238"/>
      <c r="AM272" s="2"/>
      <c r="AT272" s="2"/>
      <c r="BA272" s="2"/>
      <c r="BH272" s="2"/>
      <c r="BO272" s="2"/>
      <c r="BV272" s="2"/>
      <c r="CC272" s="2"/>
      <c r="CJ272" s="2"/>
    </row>
    <row r="273" spans="39:88" x14ac:dyDescent="0.2">
      <c r="AM273" s="2"/>
      <c r="AT273" s="2"/>
      <c r="BA273" s="2"/>
      <c r="BH273" s="2"/>
      <c r="BO273" s="2"/>
      <c r="BV273" s="2"/>
      <c r="CC273" s="2"/>
      <c r="CJ273" s="2"/>
    </row>
    <row r="275" spans="39:88" x14ac:dyDescent="0.2">
      <c r="AM275" s="2"/>
      <c r="AT275" s="2"/>
      <c r="BA275" s="2"/>
      <c r="BH275" s="2"/>
      <c r="BO275" s="2"/>
      <c r="BV275" s="2"/>
      <c r="CC275" s="2"/>
      <c r="CJ275" s="2"/>
    </row>
  </sheetData>
  <mergeCells count="16">
    <mergeCell ref="DB3:DJ3"/>
    <mergeCell ref="CS3:DA3"/>
    <mergeCell ref="CJ3:CR3"/>
    <mergeCell ref="CC3:CI3"/>
    <mergeCell ref="BV3:CB3"/>
    <mergeCell ref="AF3:AL3"/>
    <mergeCell ref="BO3:BU3"/>
    <mergeCell ref="BH3:BN3"/>
    <mergeCell ref="BA3:BG3"/>
    <mergeCell ref="AT3:AZ3"/>
    <mergeCell ref="AM3:AS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70CE-9556-42B9-A370-1E223D9A46AD}">
  <dimension ref="A1:AC249"/>
  <sheetViews>
    <sheetView topLeftCell="A215" workbookViewId="0">
      <selection activeCell="E1" sqref="E1:M248"/>
    </sheetView>
  </sheetViews>
  <sheetFormatPr defaultRowHeight="15" x14ac:dyDescent="0.25"/>
  <cols>
    <col min="1" max="1" width="40.140625" customWidth="1"/>
    <col min="3" max="3" width="40.5703125" customWidth="1"/>
    <col min="4" max="4" width="63.28515625" customWidth="1"/>
    <col min="20" max="20" width="12.42578125" customWidth="1"/>
  </cols>
  <sheetData>
    <row r="1" spans="1:29" ht="15.75" thickTop="1" x14ac:dyDescent="0.25">
      <c r="A1" s="759" t="s">
        <v>139</v>
      </c>
      <c r="B1" s="760"/>
      <c r="C1" s="761"/>
      <c r="E1" s="769" t="s">
        <v>613</v>
      </c>
      <c r="F1" s="770"/>
      <c r="G1" s="770"/>
      <c r="H1" s="770"/>
      <c r="I1" s="770"/>
      <c r="J1" s="770"/>
      <c r="K1" s="770"/>
      <c r="L1" s="771"/>
      <c r="M1" s="772"/>
    </row>
    <row r="2" spans="1:29" ht="79.5" thickBot="1" x14ac:dyDescent="0.3">
      <c r="A2" s="762"/>
      <c r="B2" s="763"/>
      <c r="C2" s="764"/>
      <c r="D2" s="713" t="s">
        <v>742</v>
      </c>
      <c r="E2" s="680" t="s">
        <v>140</v>
      </c>
      <c r="F2" s="483" t="s">
        <v>141</v>
      </c>
      <c r="G2" s="484" t="s">
        <v>142</v>
      </c>
      <c r="H2" s="484" t="s">
        <v>143</v>
      </c>
      <c r="I2" s="485" t="s">
        <v>144</v>
      </c>
      <c r="J2" s="486" t="s">
        <v>145</v>
      </c>
      <c r="K2" s="671" t="s">
        <v>146</v>
      </c>
      <c r="L2" s="672" t="s">
        <v>603</v>
      </c>
      <c r="M2" s="673" t="s">
        <v>604</v>
      </c>
      <c r="Q2" s="713" t="s">
        <v>741</v>
      </c>
      <c r="R2" s="713" t="s">
        <v>742</v>
      </c>
      <c r="S2" s="713" t="s">
        <v>626</v>
      </c>
      <c r="T2" s="713" t="s">
        <v>743</v>
      </c>
      <c r="U2" s="713" t="s">
        <v>627</v>
      </c>
      <c r="V2" s="713" t="s">
        <v>744</v>
      </c>
      <c r="W2" s="713" t="s">
        <v>628</v>
      </c>
      <c r="X2" s="713" t="s">
        <v>629</v>
      </c>
      <c r="Y2" s="713" t="s">
        <v>745</v>
      </c>
      <c r="Z2" s="713" t="s">
        <v>630</v>
      </c>
      <c r="AA2" s="713" t="s">
        <v>631</v>
      </c>
    </row>
    <row r="3" spans="1:29" ht="15.75" thickBot="1" x14ac:dyDescent="0.3">
      <c r="A3" s="691" t="s">
        <v>48</v>
      </c>
      <c r="B3" s="489" t="s">
        <v>147</v>
      </c>
      <c r="C3" s="490"/>
      <c r="D3" s="707" t="s">
        <v>642</v>
      </c>
      <c r="E3" s="681">
        <v>246787</v>
      </c>
      <c r="F3" s="492">
        <v>104596</v>
      </c>
      <c r="G3" s="492">
        <v>97645</v>
      </c>
      <c r="H3" s="492">
        <v>78750</v>
      </c>
      <c r="I3" s="493">
        <v>75215</v>
      </c>
      <c r="J3" s="494">
        <f t="shared" ref="J3:J30" si="0">H3/F3</f>
        <v>0.75289686030058511</v>
      </c>
      <c r="K3" s="674">
        <f t="shared" ref="K3:K30" si="1">H3/G3</f>
        <v>0.80649290798299966</v>
      </c>
      <c r="L3" s="494">
        <v>0.78439902099506675</v>
      </c>
      <c r="M3" s="682">
        <v>0.84023759537098675</v>
      </c>
      <c r="P3" s="489" t="s">
        <v>147</v>
      </c>
      <c r="Q3" s="706">
        <v>0</v>
      </c>
      <c r="R3" s="707" t="s">
        <v>642</v>
      </c>
      <c r="S3" s="706">
        <v>246787</v>
      </c>
      <c r="T3" s="706">
        <v>212832</v>
      </c>
      <c r="U3" s="706">
        <v>104596</v>
      </c>
      <c r="V3" s="706">
        <v>97645</v>
      </c>
      <c r="W3" s="706">
        <v>107874</v>
      </c>
      <c r="X3" s="706">
        <v>78750</v>
      </c>
      <c r="Y3" s="706">
        <v>82045</v>
      </c>
      <c r="Z3" s="706">
        <v>78652</v>
      </c>
      <c r="AA3" s="706">
        <v>75215</v>
      </c>
      <c r="AB3">
        <f>Y3/U3</f>
        <v>0.78439902099506675</v>
      </c>
      <c r="AC3">
        <f>Y3/V3</f>
        <v>0.84023759537098675</v>
      </c>
    </row>
    <row r="4" spans="1:29" x14ac:dyDescent="0.25">
      <c r="A4" s="692" t="s">
        <v>554</v>
      </c>
      <c r="B4" s="497" t="s">
        <v>148</v>
      </c>
      <c r="C4" s="498"/>
      <c r="D4" s="709" t="s">
        <v>554</v>
      </c>
      <c r="E4" s="683">
        <v>44011</v>
      </c>
      <c r="F4" s="500">
        <v>23223</v>
      </c>
      <c r="G4" s="500">
        <v>19676</v>
      </c>
      <c r="H4" s="500">
        <v>9776</v>
      </c>
      <c r="I4" s="501">
        <v>9354</v>
      </c>
      <c r="J4" s="502">
        <f t="shared" si="0"/>
        <v>0.42096197735004093</v>
      </c>
      <c r="K4" s="675">
        <f t="shared" si="1"/>
        <v>0.4968489530392356</v>
      </c>
      <c r="L4" s="502">
        <v>0.48439047496016879</v>
      </c>
      <c r="M4" s="684">
        <v>0.57171173002642817</v>
      </c>
      <c r="P4" s="497" t="s">
        <v>148</v>
      </c>
      <c r="Q4" s="708">
        <v>11000</v>
      </c>
      <c r="R4" s="709" t="s">
        <v>554</v>
      </c>
      <c r="S4" s="708">
        <v>44011</v>
      </c>
      <c r="T4" s="708">
        <v>35315</v>
      </c>
      <c r="U4" s="708">
        <v>23223</v>
      </c>
      <c r="V4" s="708">
        <v>19676</v>
      </c>
      <c r="W4" s="708">
        <v>12367</v>
      </c>
      <c r="X4" s="708">
        <v>9776</v>
      </c>
      <c r="Y4" s="708">
        <v>11249</v>
      </c>
      <c r="Z4" s="708">
        <v>9709</v>
      </c>
      <c r="AA4" s="708">
        <v>9354</v>
      </c>
      <c r="AB4">
        <f t="shared" ref="AB4:AB67" si="2">Y4/U4</f>
        <v>0.48439047496016879</v>
      </c>
      <c r="AC4">
        <f t="shared" ref="AC4:AC67" si="3">Y4/V4</f>
        <v>0.57171173002642817</v>
      </c>
    </row>
    <row r="5" spans="1:29" x14ac:dyDescent="0.25">
      <c r="A5" s="693" t="s">
        <v>554</v>
      </c>
      <c r="B5" s="505" t="s">
        <v>149</v>
      </c>
      <c r="C5" s="506" t="s">
        <v>150</v>
      </c>
      <c r="D5" s="711" t="s">
        <v>643</v>
      </c>
      <c r="E5" s="507">
        <v>5012</v>
      </c>
      <c r="F5" s="508">
        <v>4040</v>
      </c>
      <c r="G5" s="508">
        <v>3382</v>
      </c>
      <c r="H5" s="508">
        <v>711</v>
      </c>
      <c r="I5" s="508">
        <v>711</v>
      </c>
      <c r="J5" s="509">
        <f t="shared" si="0"/>
        <v>0.17599009900990098</v>
      </c>
      <c r="K5" s="509">
        <f t="shared" si="1"/>
        <v>0.21023063276167947</v>
      </c>
      <c r="L5" s="509">
        <v>0.348019801980198</v>
      </c>
      <c r="M5" s="510">
        <v>0.4157303370786517</v>
      </c>
      <c r="P5" s="505" t="s">
        <v>149</v>
      </c>
      <c r="Q5" s="710">
        <v>11110</v>
      </c>
      <c r="R5" s="711" t="s">
        <v>643</v>
      </c>
      <c r="S5" s="710">
        <v>5012</v>
      </c>
      <c r="T5" s="710">
        <v>4170</v>
      </c>
      <c r="U5" s="710">
        <v>4040</v>
      </c>
      <c r="V5" s="710">
        <v>3382</v>
      </c>
      <c r="W5" s="710">
        <v>793</v>
      </c>
      <c r="X5" s="710">
        <v>711</v>
      </c>
      <c r="Y5" s="710">
        <v>1406</v>
      </c>
      <c r="Z5" s="710">
        <v>718</v>
      </c>
      <c r="AA5" s="710">
        <v>711</v>
      </c>
      <c r="AB5">
        <f t="shared" si="2"/>
        <v>0.348019801980198</v>
      </c>
      <c r="AC5">
        <f t="shared" si="3"/>
        <v>0.4157303370786517</v>
      </c>
    </row>
    <row r="6" spans="1:29" x14ac:dyDescent="0.25">
      <c r="A6" s="694" t="s">
        <v>554</v>
      </c>
      <c r="B6" s="512" t="s">
        <v>151</v>
      </c>
      <c r="C6" s="513" t="s">
        <v>152</v>
      </c>
      <c r="D6" s="711" t="s">
        <v>644</v>
      </c>
      <c r="E6" s="514">
        <v>2813</v>
      </c>
      <c r="F6" s="515">
        <v>2559</v>
      </c>
      <c r="G6" s="515">
        <v>2080</v>
      </c>
      <c r="H6" s="515">
        <v>448</v>
      </c>
      <c r="I6" s="515">
        <v>342</v>
      </c>
      <c r="J6" s="516">
        <f t="shared" si="0"/>
        <v>0.17506838608831574</v>
      </c>
      <c r="K6" s="516">
        <f t="shared" si="1"/>
        <v>0.2153846153846154</v>
      </c>
      <c r="L6" s="516">
        <v>0.1981242672919109</v>
      </c>
      <c r="M6" s="517">
        <v>0.24374999999999999</v>
      </c>
      <c r="P6" s="512" t="s">
        <v>151</v>
      </c>
      <c r="Q6" s="710">
        <v>11120</v>
      </c>
      <c r="R6" s="711" t="s">
        <v>644</v>
      </c>
      <c r="S6" s="710">
        <v>2813</v>
      </c>
      <c r="T6" s="710">
        <v>2265</v>
      </c>
      <c r="U6" s="710">
        <v>2559</v>
      </c>
      <c r="V6" s="710">
        <v>2080</v>
      </c>
      <c r="W6" s="710">
        <v>467</v>
      </c>
      <c r="X6" s="710">
        <v>448</v>
      </c>
      <c r="Y6" s="710">
        <v>507</v>
      </c>
      <c r="Z6" s="710">
        <v>346</v>
      </c>
      <c r="AA6" s="710">
        <v>342</v>
      </c>
      <c r="AB6">
        <f t="shared" si="2"/>
        <v>0.1981242672919109</v>
      </c>
      <c r="AC6">
        <f t="shared" si="3"/>
        <v>0.24374999999999999</v>
      </c>
    </row>
    <row r="7" spans="1:29" x14ac:dyDescent="0.25">
      <c r="A7" s="694" t="s">
        <v>554</v>
      </c>
      <c r="B7" s="512" t="s">
        <v>153</v>
      </c>
      <c r="C7" s="513" t="s">
        <v>154</v>
      </c>
      <c r="D7" s="711" t="s">
        <v>645</v>
      </c>
      <c r="E7" s="514">
        <v>2256</v>
      </c>
      <c r="F7" s="515">
        <v>2092</v>
      </c>
      <c r="G7" s="515">
        <v>1491</v>
      </c>
      <c r="H7" s="515">
        <v>370</v>
      </c>
      <c r="I7" s="515">
        <v>321</v>
      </c>
      <c r="J7" s="516">
        <f t="shared" si="0"/>
        <v>0.17686424474187382</v>
      </c>
      <c r="K7" s="516">
        <f t="shared" si="1"/>
        <v>0.24815560026827632</v>
      </c>
      <c r="L7" s="516">
        <v>0.1835564053537285</v>
      </c>
      <c r="M7" s="517">
        <v>0.25754527162977869</v>
      </c>
      <c r="P7" s="512" t="s">
        <v>153</v>
      </c>
      <c r="Q7" s="710">
        <v>11130</v>
      </c>
      <c r="R7" s="711" t="s">
        <v>645</v>
      </c>
      <c r="S7" s="710">
        <v>2256</v>
      </c>
      <c r="T7" s="710">
        <v>1591</v>
      </c>
      <c r="U7" s="710">
        <v>2092</v>
      </c>
      <c r="V7" s="710">
        <v>1491</v>
      </c>
      <c r="W7" s="710">
        <v>395</v>
      </c>
      <c r="X7" s="710">
        <v>370</v>
      </c>
      <c r="Y7" s="710">
        <v>384</v>
      </c>
      <c r="Z7" s="710">
        <v>321</v>
      </c>
      <c r="AA7" s="710">
        <v>321</v>
      </c>
      <c r="AB7">
        <f t="shared" si="2"/>
        <v>0.1835564053537285</v>
      </c>
      <c r="AC7">
        <f t="shared" si="3"/>
        <v>0.25754527162977869</v>
      </c>
    </row>
    <row r="8" spans="1:29" x14ac:dyDescent="0.25">
      <c r="A8" s="694" t="s">
        <v>554</v>
      </c>
      <c r="B8" s="512" t="s">
        <v>155</v>
      </c>
      <c r="C8" s="513" t="s">
        <v>156</v>
      </c>
      <c r="D8" s="711" t="s">
        <v>646</v>
      </c>
      <c r="E8" s="514">
        <v>2456</v>
      </c>
      <c r="F8" s="515">
        <v>1979</v>
      </c>
      <c r="G8" s="515">
        <v>1650</v>
      </c>
      <c r="H8" s="515">
        <v>395</v>
      </c>
      <c r="I8" s="515">
        <v>395</v>
      </c>
      <c r="J8" s="516">
        <f t="shared" si="0"/>
        <v>0.19959575543203639</v>
      </c>
      <c r="K8" s="516">
        <f t="shared" si="1"/>
        <v>0.23939393939393938</v>
      </c>
      <c r="L8" s="516">
        <v>0.32743810005053059</v>
      </c>
      <c r="M8" s="517">
        <v>0.3927272727272727</v>
      </c>
      <c r="P8" s="512" t="s">
        <v>155</v>
      </c>
      <c r="Q8" s="710">
        <v>11140</v>
      </c>
      <c r="R8" s="711" t="s">
        <v>646</v>
      </c>
      <c r="S8" s="710">
        <v>2456</v>
      </c>
      <c r="T8" s="710">
        <v>2072</v>
      </c>
      <c r="U8" s="710">
        <v>1979</v>
      </c>
      <c r="V8" s="710">
        <v>1650</v>
      </c>
      <c r="W8" s="710">
        <v>432</v>
      </c>
      <c r="X8" s="710">
        <v>395</v>
      </c>
      <c r="Y8" s="710">
        <v>648</v>
      </c>
      <c r="Z8" s="710">
        <v>402</v>
      </c>
      <c r="AA8" s="710">
        <v>395</v>
      </c>
      <c r="AB8">
        <f t="shared" si="2"/>
        <v>0.32743810005053059</v>
      </c>
      <c r="AC8">
        <f t="shared" si="3"/>
        <v>0.3927272727272727</v>
      </c>
    </row>
    <row r="9" spans="1:29" x14ac:dyDescent="0.25">
      <c r="A9" s="694" t="s">
        <v>554</v>
      </c>
      <c r="B9" s="512" t="s">
        <v>157</v>
      </c>
      <c r="C9" s="513" t="s">
        <v>158</v>
      </c>
      <c r="D9" s="711" t="s">
        <v>647</v>
      </c>
      <c r="E9" s="514">
        <v>2031</v>
      </c>
      <c r="F9" s="515">
        <v>1717</v>
      </c>
      <c r="G9" s="515">
        <v>1222</v>
      </c>
      <c r="H9" s="515">
        <v>365</v>
      </c>
      <c r="I9" s="515">
        <v>267</v>
      </c>
      <c r="J9" s="516">
        <f t="shared" si="0"/>
        <v>0.21258008153756552</v>
      </c>
      <c r="K9" s="516">
        <f t="shared" si="1"/>
        <v>0.29869067103109659</v>
      </c>
      <c r="L9" s="516">
        <v>0.22597553873034362</v>
      </c>
      <c r="M9" s="517">
        <v>0.31751227495908346</v>
      </c>
      <c r="P9" s="512" t="s">
        <v>157</v>
      </c>
      <c r="Q9" s="710">
        <v>11150</v>
      </c>
      <c r="R9" s="711" t="s">
        <v>647</v>
      </c>
      <c r="S9" s="710">
        <v>2031</v>
      </c>
      <c r="T9" s="710">
        <v>1472</v>
      </c>
      <c r="U9" s="710">
        <v>1717</v>
      </c>
      <c r="V9" s="710">
        <v>1222</v>
      </c>
      <c r="W9" s="710">
        <v>385</v>
      </c>
      <c r="X9" s="710">
        <v>365</v>
      </c>
      <c r="Y9" s="710">
        <v>388</v>
      </c>
      <c r="Z9" s="710">
        <v>270</v>
      </c>
      <c r="AA9" s="710">
        <v>267</v>
      </c>
      <c r="AB9">
        <f t="shared" si="2"/>
        <v>0.22597553873034362</v>
      </c>
      <c r="AC9">
        <f t="shared" si="3"/>
        <v>0.31751227495908346</v>
      </c>
    </row>
    <row r="10" spans="1:29" x14ac:dyDescent="0.25">
      <c r="A10" s="694" t="s">
        <v>554</v>
      </c>
      <c r="B10" s="512" t="s">
        <v>159</v>
      </c>
      <c r="C10" s="513" t="s">
        <v>160</v>
      </c>
      <c r="D10" s="711" t="s">
        <v>648</v>
      </c>
      <c r="E10" s="514">
        <v>854</v>
      </c>
      <c r="F10" s="515">
        <v>796</v>
      </c>
      <c r="G10" s="515">
        <v>735</v>
      </c>
      <c r="H10" s="515">
        <v>440</v>
      </c>
      <c r="I10" s="515">
        <v>384</v>
      </c>
      <c r="J10" s="516">
        <f t="shared" si="0"/>
        <v>0.55276381909547734</v>
      </c>
      <c r="K10" s="516">
        <f t="shared" si="1"/>
        <v>0.59863945578231292</v>
      </c>
      <c r="L10" s="516">
        <v>0.89070351758793975</v>
      </c>
      <c r="M10" s="517">
        <v>0.96462585034013604</v>
      </c>
      <c r="P10" s="512" t="s">
        <v>159</v>
      </c>
      <c r="Q10" s="710">
        <v>11160</v>
      </c>
      <c r="R10" s="711" t="s">
        <v>648</v>
      </c>
      <c r="S10" s="710">
        <v>854</v>
      </c>
      <c r="T10" s="710">
        <v>787</v>
      </c>
      <c r="U10" s="710">
        <v>796</v>
      </c>
      <c r="V10" s="710">
        <v>735</v>
      </c>
      <c r="W10" s="710">
        <v>457</v>
      </c>
      <c r="X10" s="710">
        <v>440</v>
      </c>
      <c r="Y10" s="710">
        <v>709</v>
      </c>
      <c r="Z10" s="710">
        <v>385</v>
      </c>
      <c r="AA10" s="710">
        <v>384</v>
      </c>
      <c r="AB10">
        <f t="shared" si="2"/>
        <v>0.89070351758793975</v>
      </c>
      <c r="AC10">
        <f t="shared" si="3"/>
        <v>0.96462585034013604</v>
      </c>
    </row>
    <row r="11" spans="1:29" x14ac:dyDescent="0.25">
      <c r="A11" s="694" t="s">
        <v>554</v>
      </c>
      <c r="B11" s="512" t="s">
        <v>161</v>
      </c>
      <c r="C11" s="513" t="s">
        <v>162</v>
      </c>
      <c r="D11" s="711" t="s">
        <v>221</v>
      </c>
      <c r="E11" s="514">
        <v>6286</v>
      </c>
      <c r="F11" s="515">
        <v>4301</v>
      </c>
      <c r="G11" s="515">
        <v>3157</v>
      </c>
      <c r="H11" s="515">
        <v>1087</v>
      </c>
      <c r="I11" s="515">
        <v>1022</v>
      </c>
      <c r="J11" s="516">
        <f t="shared" si="0"/>
        <v>0.25273192280864915</v>
      </c>
      <c r="K11" s="516">
        <f t="shared" si="1"/>
        <v>0.34431422236300285</v>
      </c>
      <c r="L11" s="516">
        <v>0.29876772843524763</v>
      </c>
      <c r="M11" s="517">
        <v>0.40703199239784604</v>
      </c>
      <c r="P11" s="512" t="s">
        <v>161</v>
      </c>
      <c r="Q11" s="710">
        <v>11210</v>
      </c>
      <c r="R11" s="711" t="s">
        <v>221</v>
      </c>
      <c r="S11" s="710">
        <v>6286</v>
      </c>
      <c r="T11" s="710">
        <v>4393</v>
      </c>
      <c r="U11" s="710">
        <v>4301</v>
      </c>
      <c r="V11" s="710">
        <v>3157</v>
      </c>
      <c r="W11" s="710">
        <v>1453</v>
      </c>
      <c r="X11" s="710">
        <v>1087</v>
      </c>
      <c r="Y11" s="710">
        <v>1285</v>
      </c>
      <c r="Z11" s="710">
        <v>1031</v>
      </c>
      <c r="AA11" s="710">
        <v>1022</v>
      </c>
      <c r="AB11">
        <f t="shared" si="2"/>
        <v>0.29876772843524763</v>
      </c>
      <c r="AC11">
        <f t="shared" si="3"/>
        <v>0.40703199239784604</v>
      </c>
    </row>
    <row r="12" spans="1:29" x14ac:dyDescent="0.25">
      <c r="A12" s="694" t="s">
        <v>554</v>
      </c>
      <c r="B12" s="512" t="s">
        <v>163</v>
      </c>
      <c r="C12" s="513" t="s">
        <v>164</v>
      </c>
      <c r="D12" s="711" t="s">
        <v>223</v>
      </c>
      <c r="E12" s="514">
        <v>2388</v>
      </c>
      <c r="F12" s="515">
        <v>2388</v>
      </c>
      <c r="G12" s="515">
        <v>2202</v>
      </c>
      <c r="H12" s="515">
        <v>657</v>
      </c>
      <c r="I12" s="515">
        <v>606</v>
      </c>
      <c r="J12" s="516">
        <f t="shared" si="0"/>
        <v>0.27512562814070352</v>
      </c>
      <c r="K12" s="516">
        <f t="shared" si="1"/>
        <v>0.29836512261580383</v>
      </c>
      <c r="L12" s="516">
        <v>0.27512562814070352</v>
      </c>
      <c r="M12" s="517">
        <v>0.29836512261580383</v>
      </c>
      <c r="P12" s="512" t="s">
        <v>163</v>
      </c>
      <c r="Q12" s="710">
        <v>11220</v>
      </c>
      <c r="R12" s="711" t="s">
        <v>223</v>
      </c>
      <c r="S12" s="710">
        <v>2388</v>
      </c>
      <c r="T12" s="710">
        <v>2202</v>
      </c>
      <c r="U12" s="710">
        <v>2388</v>
      </c>
      <c r="V12" s="710">
        <v>2202</v>
      </c>
      <c r="W12" s="710">
        <v>657</v>
      </c>
      <c r="X12" s="710">
        <v>657</v>
      </c>
      <c r="Y12" s="710">
        <v>657</v>
      </c>
      <c r="Z12" s="710">
        <v>606</v>
      </c>
      <c r="AA12" s="710">
        <v>606</v>
      </c>
      <c r="AB12">
        <f t="shared" si="2"/>
        <v>0.27512562814070352</v>
      </c>
      <c r="AC12">
        <f t="shared" si="3"/>
        <v>0.29836512261580383</v>
      </c>
    </row>
    <row r="13" spans="1:29" x14ac:dyDescent="0.25">
      <c r="A13" s="694" t="s">
        <v>554</v>
      </c>
      <c r="B13" s="512" t="s">
        <v>165</v>
      </c>
      <c r="C13" s="513" t="s">
        <v>166</v>
      </c>
      <c r="D13" s="711" t="s">
        <v>649</v>
      </c>
      <c r="E13" s="514">
        <v>3895</v>
      </c>
      <c r="F13" s="515">
        <v>2979</v>
      </c>
      <c r="G13" s="515">
        <v>2633</v>
      </c>
      <c r="H13" s="515">
        <v>1162</v>
      </c>
      <c r="I13" s="515">
        <v>941</v>
      </c>
      <c r="J13" s="516">
        <f t="shared" si="0"/>
        <v>0.39006377979187645</v>
      </c>
      <c r="K13" s="516">
        <f t="shared" si="1"/>
        <v>0.44132168628940371</v>
      </c>
      <c r="L13" s="516">
        <v>0.46022155085599192</v>
      </c>
      <c r="M13" s="517">
        <v>0.52069882263577671</v>
      </c>
      <c r="P13" s="512" t="s">
        <v>165</v>
      </c>
      <c r="Q13" s="710">
        <v>11230</v>
      </c>
      <c r="R13" s="711" t="s">
        <v>649</v>
      </c>
      <c r="S13" s="710">
        <v>3895</v>
      </c>
      <c r="T13" s="710">
        <v>3422</v>
      </c>
      <c r="U13" s="710">
        <v>2979</v>
      </c>
      <c r="V13" s="710">
        <v>2633</v>
      </c>
      <c r="W13" s="710">
        <v>1471</v>
      </c>
      <c r="X13" s="710">
        <v>1162</v>
      </c>
      <c r="Y13" s="710">
        <v>1371</v>
      </c>
      <c r="Z13" s="710">
        <v>968</v>
      </c>
      <c r="AA13" s="710">
        <v>941</v>
      </c>
      <c r="AB13">
        <f t="shared" si="2"/>
        <v>0.46022155085599192</v>
      </c>
      <c r="AC13">
        <f t="shared" si="3"/>
        <v>0.52069882263577671</v>
      </c>
    </row>
    <row r="14" spans="1:29" x14ac:dyDescent="0.25">
      <c r="A14" s="694" t="s">
        <v>554</v>
      </c>
      <c r="B14" s="512" t="s">
        <v>167</v>
      </c>
      <c r="C14" s="518" t="s">
        <v>168</v>
      </c>
      <c r="D14" s="711" t="s">
        <v>650</v>
      </c>
      <c r="E14" s="514">
        <v>1723</v>
      </c>
      <c r="F14" s="515">
        <v>1710</v>
      </c>
      <c r="G14" s="515">
        <v>1374</v>
      </c>
      <c r="H14" s="515">
        <v>701</v>
      </c>
      <c r="I14" s="515">
        <v>681</v>
      </c>
      <c r="J14" s="516">
        <f t="shared" si="0"/>
        <v>0.40994152046783627</v>
      </c>
      <c r="K14" s="516">
        <f t="shared" si="1"/>
        <v>0.51018922852983983</v>
      </c>
      <c r="L14" s="516">
        <v>0.5859649122807018</v>
      </c>
      <c r="M14" s="517">
        <v>0.72925764192139741</v>
      </c>
      <c r="P14" s="512" t="s">
        <v>167</v>
      </c>
      <c r="Q14" s="710">
        <v>11240</v>
      </c>
      <c r="R14" s="711" t="s">
        <v>650</v>
      </c>
      <c r="S14" s="710">
        <v>1723</v>
      </c>
      <c r="T14" s="710">
        <v>1382</v>
      </c>
      <c r="U14" s="710">
        <v>1710</v>
      </c>
      <c r="V14" s="710">
        <v>1374</v>
      </c>
      <c r="W14" s="710">
        <v>702</v>
      </c>
      <c r="X14" s="710">
        <v>701</v>
      </c>
      <c r="Y14" s="710">
        <v>1002</v>
      </c>
      <c r="Z14" s="710">
        <v>681</v>
      </c>
      <c r="AA14" s="710">
        <v>681</v>
      </c>
      <c r="AB14">
        <f t="shared" si="2"/>
        <v>0.5859649122807018</v>
      </c>
      <c r="AC14">
        <f t="shared" si="3"/>
        <v>0.72925764192139741</v>
      </c>
    </row>
    <row r="15" spans="1:29" x14ac:dyDescent="0.25">
      <c r="A15" s="694" t="s">
        <v>554</v>
      </c>
      <c r="B15" s="512" t="s">
        <v>169</v>
      </c>
      <c r="C15" s="513" t="s">
        <v>170</v>
      </c>
      <c r="D15" s="711" t="s">
        <v>651</v>
      </c>
      <c r="E15" s="514">
        <v>490</v>
      </c>
      <c r="F15" s="515">
        <v>473</v>
      </c>
      <c r="G15" s="515">
        <v>449</v>
      </c>
      <c r="H15" s="515">
        <v>366</v>
      </c>
      <c r="I15" s="515">
        <v>362</v>
      </c>
      <c r="J15" s="516">
        <f t="shared" si="0"/>
        <v>0.77378435517970401</v>
      </c>
      <c r="K15" s="516">
        <f t="shared" si="1"/>
        <v>0.81514476614699327</v>
      </c>
      <c r="L15" s="516">
        <v>0.94503171247357298</v>
      </c>
      <c r="M15" s="517">
        <v>0.99554565701559017</v>
      </c>
      <c r="P15" s="512" t="s">
        <v>169</v>
      </c>
      <c r="Q15" s="710">
        <v>11260</v>
      </c>
      <c r="R15" s="711" t="s">
        <v>651</v>
      </c>
      <c r="S15" s="710">
        <v>490</v>
      </c>
      <c r="T15" s="710">
        <v>459</v>
      </c>
      <c r="U15" s="710">
        <v>473</v>
      </c>
      <c r="V15" s="710">
        <v>449</v>
      </c>
      <c r="W15" s="710">
        <v>374</v>
      </c>
      <c r="X15" s="710">
        <v>366</v>
      </c>
      <c r="Y15" s="710">
        <v>447</v>
      </c>
      <c r="Z15" s="710">
        <v>363</v>
      </c>
      <c r="AA15" s="710">
        <v>362</v>
      </c>
      <c r="AB15">
        <f t="shared" si="2"/>
        <v>0.94503171247357298</v>
      </c>
      <c r="AC15">
        <f t="shared" si="3"/>
        <v>0.99554565701559017</v>
      </c>
    </row>
    <row r="16" spans="1:29" x14ac:dyDescent="0.25">
      <c r="A16" s="694" t="s">
        <v>554</v>
      </c>
      <c r="B16" s="512" t="s">
        <v>171</v>
      </c>
      <c r="C16" s="513" t="s">
        <v>172</v>
      </c>
      <c r="D16" s="711" t="s">
        <v>652</v>
      </c>
      <c r="E16" s="514">
        <v>195</v>
      </c>
      <c r="F16" s="515">
        <v>189</v>
      </c>
      <c r="G16" s="515">
        <v>168</v>
      </c>
      <c r="H16" s="515">
        <v>140</v>
      </c>
      <c r="I16" s="515">
        <v>122</v>
      </c>
      <c r="J16" s="516">
        <f t="shared" si="0"/>
        <v>0.7407407407407407</v>
      </c>
      <c r="K16" s="516">
        <f t="shared" si="1"/>
        <v>0.83333333333333337</v>
      </c>
      <c r="L16" s="516">
        <v>0.88888888888888884</v>
      </c>
      <c r="M16" s="517">
        <v>1</v>
      </c>
      <c r="P16" s="512" t="s">
        <v>171</v>
      </c>
      <c r="Q16" s="710">
        <v>11270</v>
      </c>
      <c r="R16" s="711" t="s">
        <v>652</v>
      </c>
      <c r="S16" s="710">
        <v>195</v>
      </c>
      <c r="T16" s="710">
        <v>170</v>
      </c>
      <c r="U16" s="710">
        <v>189</v>
      </c>
      <c r="V16" s="710">
        <v>168</v>
      </c>
      <c r="W16" s="710">
        <v>142</v>
      </c>
      <c r="X16" s="710">
        <v>140</v>
      </c>
      <c r="Y16" s="710">
        <v>168</v>
      </c>
      <c r="Z16" s="710">
        <v>122</v>
      </c>
      <c r="AA16" s="710">
        <v>122</v>
      </c>
      <c r="AB16">
        <f t="shared" si="2"/>
        <v>0.88888888888888884</v>
      </c>
      <c r="AC16">
        <f t="shared" si="3"/>
        <v>1</v>
      </c>
    </row>
    <row r="17" spans="1:29" x14ac:dyDescent="0.25">
      <c r="A17" s="694" t="s">
        <v>554</v>
      </c>
      <c r="B17" s="512" t="s">
        <v>173</v>
      </c>
      <c r="C17" s="513" t="s">
        <v>174</v>
      </c>
      <c r="D17" s="711" t="s">
        <v>653</v>
      </c>
      <c r="E17" s="514">
        <v>589</v>
      </c>
      <c r="F17" s="515">
        <v>525</v>
      </c>
      <c r="G17" s="515">
        <v>489</v>
      </c>
      <c r="H17" s="515">
        <v>334</v>
      </c>
      <c r="I17" s="515">
        <v>291</v>
      </c>
      <c r="J17" s="516">
        <f t="shared" si="0"/>
        <v>0.6361904761904762</v>
      </c>
      <c r="K17" s="516">
        <f t="shared" si="1"/>
        <v>0.68302658486707568</v>
      </c>
      <c r="L17" s="516">
        <v>0.79047619047619044</v>
      </c>
      <c r="M17" s="517">
        <v>0.84867075664621672</v>
      </c>
      <c r="P17" s="512" t="s">
        <v>173</v>
      </c>
      <c r="Q17" s="710">
        <v>11280</v>
      </c>
      <c r="R17" s="711" t="s">
        <v>653</v>
      </c>
      <c r="S17" s="710">
        <v>589</v>
      </c>
      <c r="T17" s="710">
        <v>537</v>
      </c>
      <c r="U17" s="710">
        <v>525</v>
      </c>
      <c r="V17" s="710">
        <v>489</v>
      </c>
      <c r="W17" s="710">
        <v>345</v>
      </c>
      <c r="X17" s="710">
        <v>334</v>
      </c>
      <c r="Y17" s="710">
        <v>415</v>
      </c>
      <c r="Z17" s="710">
        <v>291</v>
      </c>
      <c r="AA17" s="710">
        <v>291</v>
      </c>
      <c r="AB17">
        <f t="shared" si="2"/>
        <v>0.79047619047619044</v>
      </c>
      <c r="AC17">
        <f t="shared" si="3"/>
        <v>0.84867075664621672</v>
      </c>
    </row>
    <row r="18" spans="1:29" x14ac:dyDescent="0.25">
      <c r="A18" s="694" t="s">
        <v>554</v>
      </c>
      <c r="B18" s="512" t="s">
        <v>175</v>
      </c>
      <c r="C18" s="513" t="s">
        <v>176</v>
      </c>
      <c r="D18" s="711" t="s">
        <v>227</v>
      </c>
      <c r="E18" s="514">
        <v>2807</v>
      </c>
      <c r="F18" s="515">
        <v>2065</v>
      </c>
      <c r="G18" s="515">
        <v>1735</v>
      </c>
      <c r="H18" s="515">
        <v>877</v>
      </c>
      <c r="I18" s="515">
        <v>871</v>
      </c>
      <c r="J18" s="516">
        <f t="shared" si="0"/>
        <v>0.42469733656174335</v>
      </c>
      <c r="K18" s="516">
        <f t="shared" si="1"/>
        <v>0.50547550432276656</v>
      </c>
      <c r="L18" s="516">
        <v>0.661501210653753</v>
      </c>
      <c r="M18" s="517">
        <v>0.78731988472622483</v>
      </c>
      <c r="P18" s="512" t="s">
        <v>175</v>
      </c>
      <c r="Q18" s="710">
        <v>11310</v>
      </c>
      <c r="R18" s="711" t="s">
        <v>227</v>
      </c>
      <c r="S18" s="710">
        <v>2807</v>
      </c>
      <c r="T18" s="710">
        <v>2360</v>
      </c>
      <c r="U18" s="710">
        <v>2065</v>
      </c>
      <c r="V18" s="710">
        <v>1735</v>
      </c>
      <c r="W18" s="710">
        <v>1294</v>
      </c>
      <c r="X18" s="710">
        <v>877</v>
      </c>
      <c r="Y18" s="710">
        <v>1366</v>
      </c>
      <c r="Z18" s="710">
        <v>876</v>
      </c>
      <c r="AA18" s="710">
        <v>871</v>
      </c>
      <c r="AB18">
        <f t="shared" si="2"/>
        <v>0.661501210653753</v>
      </c>
      <c r="AC18">
        <f t="shared" si="3"/>
        <v>0.78731988472622483</v>
      </c>
    </row>
    <row r="19" spans="1:29" x14ac:dyDescent="0.25">
      <c r="A19" s="694" t="s">
        <v>554</v>
      </c>
      <c r="B19" s="512" t="s">
        <v>177</v>
      </c>
      <c r="C19" s="513" t="s">
        <v>178</v>
      </c>
      <c r="D19" s="711" t="s">
        <v>654</v>
      </c>
      <c r="E19" s="514">
        <v>1159</v>
      </c>
      <c r="F19" s="515">
        <v>1045</v>
      </c>
      <c r="G19" s="515">
        <v>701</v>
      </c>
      <c r="H19" s="515">
        <v>596</v>
      </c>
      <c r="I19" s="515">
        <v>498</v>
      </c>
      <c r="J19" s="516">
        <f t="shared" si="0"/>
        <v>0.57033492822966503</v>
      </c>
      <c r="K19" s="516">
        <f t="shared" si="1"/>
        <v>0.85021398002853066</v>
      </c>
      <c r="L19" s="516">
        <v>0.57033492822966503</v>
      </c>
      <c r="M19" s="517">
        <v>0.85021398002853066</v>
      </c>
      <c r="P19" s="512" t="s">
        <v>177</v>
      </c>
      <c r="Q19" s="710">
        <v>11320</v>
      </c>
      <c r="R19" s="711" t="s">
        <v>654</v>
      </c>
      <c r="S19" s="710">
        <v>1159</v>
      </c>
      <c r="T19" s="710">
        <v>792</v>
      </c>
      <c r="U19" s="710">
        <v>1045</v>
      </c>
      <c r="V19" s="710">
        <v>701</v>
      </c>
      <c r="W19" s="710">
        <v>674</v>
      </c>
      <c r="X19" s="710">
        <v>596</v>
      </c>
      <c r="Y19" s="710">
        <v>596</v>
      </c>
      <c r="Z19" s="710">
        <v>504</v>
      </c>
      <c r="AA19" s="710">
        <v>498</v>
      </c>
      <c r="AB19">
        <f t="shared" si="2"/>
        <v>0.57033492822966503</v>
      </c>
      <c r="AC19">
        <f t="shared" si="3"/>
        <v>0.85021398002853066</v>
      </c>
    </row>
    <row r="20" spans="1:29" x14ac:dyDescent="0.25">
      <c r="A20" s="694" t="s">
        <v>554</v>
      </c>
      <c r="B20" s="512" t="s">
        <v>179</v>
      </c>
      <c r="C20" s="513" t="s">
        <v>180</v>
      </c>
      <c r="D20" s="711" t="s">
        <v>231</v>
      </c>
      <c r="E20" s="514">
        <v>6510</v>
      </c>
      <c r="F20" s="515">
        <v>4915</v>
      </c>
      <c r="G20" s="515">
        <v>3809</v>
      </c>
      <c r="H20" s="515">
        <v>1210</v>
      </c>
      <c r="I20" s="515">
        <v>1182</v>
      </c>
      <c r="J20" s="516">
        <f t="shared" si="0"/>
        <v>0.24618514750762971</v>
      </c>
      <c r="K20" s="516">
        <f t="shared" si="1"/>
        <v>0.31766867944342347</v>
      </c>
      <c r="L20" s="516">
        <v>0.31230925737538151</v>
      </c>
      <c r="M20" s="517">
        <v>0.40299291152533473</v>
      </c>
      <c r="P20" s="512" t="s">
        <v>179</v>
      </c>
      <c r="Q20" s="710">
        <v>11410</v>
      </c>
      <c r="R20" s="711" t="s">
        <v>231</v>
      </c>
      <c r="S20" s="710">
        <v>6510</v>
      </c>
      <c r="T20" s="710">
        <v>5085</v>
      </c>
      <c r="U20" s="710">
        <v>4915</v>
      </c>
      <c r="V20" s="710">
        <v>3809</v>
      </c>
      <c r="W20" s="710">
        <v>1502</v>
      </c>
      <c r="X20" s="710">
        <v>1210</v>
      </c>
      <c r="Y20" s="710">
        <v>1535</v>
      </c>
      <c r="Z20" s="710">
        <v>1202</v>
      </c>
      <c r="AA20" s="710">
        <v>1182</v>
      </c>
      <c r="AB20">
        <f t="shared" si="2"/>
        <v>0.31230925737538151</v>
      </c>
      <c r="AC20">
        <f t="shared" si="3"/>
        <v>0.40299291152533473</v>
      </c>
    </row>
    <row r="21" spans="1:29" x14ac:dyDescent="0.25">
      <c r="A21" s="695" t="s">
        <v>554</v>
      </c>
      <c r="B21" s="520" t="s">
        <v>181</v>
      </c>
      <c r="C21" s="521" t="s">
        <v>182</v>
      </c>
      <c r="D21" s="711" t="s">
        <v>655</v>
      </c>
      <c r="E21" s="522">
        <v>2547</v>
      </c>
      <c r="F21" s="523">
        <v>1968</v>
      </c>
      <c r="G21" s="523">
        <v>1683</v>
      </c>
      <c r="H21" s="523">
        <v>663</v>
      </c>
      <c r="I21" s="523">
        <v>618</v>
      </c>
      <c r="J21" s="524">
        <f t="shared" si="0"/>
        <v>0.33689024390243905</v>
      </c>
      <c r="K21" s="524">
        <f t="shared" si="1"/>
        <v>0.39393939393939392</v>
      </c>
      <c r="L21" s="524">
        <v>0.40447154471544716</v>
      </c>
      <c r="M21" s="525">
        <v>0.47296494355317886</v>
      </c>
      <c r="P21" s="520" t="s">
        <v>181</v>
      </c>
      <c r="Q21" s="710">
        <v>11510</v>
      </c>
      <c r="R21" s="711" t="s">
        <v>655</v>
      </c>
      <c r="S21" s="710">
        <v>2547</v>
      </c>
      <c r="T21" s="710">
        <v>2156</v>
      </c>
      <c r="U21" s="710">
        <v>1968</v>
      </c>
      <c r="V21" s="710">
        <v>1683</v>
      </c>
      <c r="W21" s="710">
        <v>824</v>
      </c>
      <c r="X21" s="710">
        <v>663</v>
      </c>
      <c r="Y21" s="710">
        <v>796</v>
      </c>
      <c r="Z21" s="710">
        <v>623</v>
      </c>
      <c r="AA21" s="710">
        <v>618</v>
      </c>
      <c r="AB21">
        <f t="shared" si="2"/>
        <v>0.40447154471544716</v>
      </c>
      <c r="AC21">
        <f t="shared" si="3"/>
        <v>0.47296494355317886</v>
      </c>
    </row>
    <row r="22" spans="1:29" x14ac:dyDescent="0.25">
      <c r="A22" s="696" t="s">
        <v>183</v>
      </c>
      <c r="B22" s="527" t="s">
        <v>184</v>
      </c>
      <c r="C22" s="528"/>
      <c r="D22" s="709" t="s">
        <v>656</v>
      </c>
      <c r="E22" s="499">
        <v>8376</v>
      </c>
      <c r="F22" s="529">
        <v>5696</v>
      </c>
      <c r="G22" s="529">
        <v>5035</v>
      </c>
      <c r="H22" s="529">
        <v>3758</v>
      </c>
      <c r="I22" s="530">
        <v>2739</v>
      </c>
      <c r="J22" s="531">
        <f t="shared" si="0"/>
        <v>0.6597612359550562</v>
      </c>
      <c r="K22" s="676">
        <f t="shared" si="1"/>
        <v>0.74637537239324725</v>
      </c>
      <c r="L22" s="531">
        <v>0.7377106741573034</v>
      </c>
      <c r="M22" s="532">
        <v>0.83455809334657394</v>
      </c>
      <c r="P22" s="527" t="s">
        <v>184</v>
      </c>
      <c r="Q22" s="708">
        <v>12000</v>
      </c>
      <c r="R22" s="709" t="s">
        <v>656</v>
      </c>
      <c r="S22" s="708">
        <v>8376</v>
      </c>
      <c r="T22" s="708">
        <v>7255</v>
      </c>
      <c r="U22" s="708">
        <v>5696</v>
      </c>
      <c r="V22" s="708">
        <v>5035</v>
      </c>
      <c r="W22" s="708">
        <v>5036</v>
      </c>
      <c r="X22" s="708">
        <v>3758</v>
      </c>
      <c r="Y22" s="708">
        <v>4202</v>
      </c>
      <c r="Z22" s="708">
        <v>2776</v>
      </c>
      <c r="AA22" s="708">
        <v>2739</v>
      </c>
      <c r="AB22">
        <f t="shared" si="2"/>
        <v>0.7377106741573034</v>
      </c>
      <c r="AC22">
        <f t="shared" si="3"/>
        <v>0.83455809334657394</v>
      </c>
    </row>
    <row r="23" spans="1:29" x14ac:dyDescent="0.25">
      <c r="A23" s="693" t="s">
        <v>183</v>
      </c>
      <c r="B23" s="505" t="s">
        <v>185</v>
      </c>
      <c r="C23" s="506" t="s">
        <v>186</v>
      </c>
      <c r="D23" s="711" t="s">
        <v>657</v>
      </c>
      <c r="E23" s="507">
        <v>1486</v>
      </c>
      <c r="F23" s="508">
        <v>1110</v>
      </c>
      <c r="G23" s="508">
        <v>961</v>
      </c>
      <c r="H23" s="508">
        <v>775</v>
      </c>
      <c r="I23" s="508">
        <v>539</v>
      </c>
      <c r="J23" s="509">
        <f t="shared" si="0"/>
        <v>0.69819819819819817</v>
      </c>
      <c r="K23" s="509">
        <f t="shared" si="1"/>
        <v>0.80645161290322576</v>
      </c>
      <c r="L23" s="509">
        <v>0.69819819819819817</v>
      </c>
      <c r="M23" s="510">
        <v>0.80645161290322576</v>
      </c>
      <c r="P23" s="505" t="s">
        <v>185</v>
      </c>
      <c r="Q23" s="710">
        <v>12110</v>
      </c>
      <c r="R23" s="711" t="s">
        <v>657</v>
      </c>
      <c r="S23" s="710">
        <v>1486</v>
      </c>
      <c r="T23" s="710">
        <v>1286</v>
      </c>
      <c r="U23" s="710">
        <v>1110</v>
      </c>
      <c r="V23" s="710">
        <v>961</v>
      </c>
      <c r="W23" s="710">
        <v>1006</v>
      </c>
      <c r="X23" s="710">
        <v>775</v>
      </c>
      <c r="Y23" s="710">
        <v>775</v>
      </c>
      <c r="Z23" s="710">
        <v>539</v>
      </c>
      <c r="AA23" s="710">
        <v>539</v>
      </c>
      <c r="AB23">
        <f t="shared" si="2"/>
        <v>0.69819819819819817</v>
      </c>
      <c r="AC23">
        <f t="shared" si="3"/>
        <v>0.80645161290322576</v>
      </c>
    </row>
    <row r="24" spans="1:29" x14ac:dyDescent="0.25">
      <c r="A24" s="693" t="s">
        <v>183</v>
      </c>
      <c r="B24" s="505" t="s">
        <v>187</v>
      </c>
      <c r="C24" s="506" t="s">
        <v>162</v>
      </c>
      <c r="D24" s="711" t="s">
        <v>221</v>
      </c>
      <c r="E24" s="514">
        <v>1043</v>
      </c>
      <c r="F24" s="515">
        <v>841</v>
      </c>
      <c r="G24" s="515">
        <v>676</v>
      </c>
      <c r="H24" s="515">
        <v>516</v>
      </c>
      <c r="I24" s="515">
        <v>354</v>
      </c>
      <c r="J24" s="516">
        <f t="shared" si="0"/>
        <v>0.61355529131985731</v>
      </c>
      <c r="K24" s="516">
        <f t="shared" si="1"/>
        <v>0.76331360946745563</v>
      </c>
      <c r="L24" s="516">
        <v>0.78953626634958385</v>
      </c>
      <c r="M24" s="517">
        <v>0.98224852071005919</v>
      </c>
      <c r="P24" s="505" t="s">
        <v>187</v>
      </c>
      <c r="Q24" s="710">
        <v>12210</v>
      </c>
      <c r="R24" s="711" t="s">
        <v>221</v>
      </c>
      <c r="S24" s="710">
        <v>1043</v>
      </c>
      <c r="T24" s="710">
        <v>829</v>
      </c>
      <c r="U24" s="710">
        <v>841</v>
      </c>
      <c r="V24" s="710">
        <v>676</v>
      </c>
      <c r="W24" s="710">
        <v>649</v>
      </c>
      <c r="X24" s="710">
        <v>516</v>
      </c>
      <c r="Y24" s="710">
        <v>664</v>
      </c>
      <c r="Z24" s="710">
        <v>359</v>
      </c>
      <c r="AA24" s="710">
        <v>354</v>
      </c>
      <c r="AB24">
        <f t="shared" si="2"/>
        <v>0.78953626634958385</v>
      </c>
      <c r="AC24">
        <f t="shared" si="3"/>
        <v>0.98224852071005919</v>
      </c>
    </row>
    <row r="25" spans="1:29" x14ac:dyDescent="0.25">
      <c r="A25" s="694" t="s">
        <v>183</v>
      </c>
      <c r="B25" s="512" t="s">
        <v>188</v>
      </c>
      <c r="C25" s="513" t="s">
        <v>189</v>
      </c>
      <c r="D25" s="711" t="s">
        <v>658</v>
      </c>
      <c r="E25" s="514">
        <v>669</v>
      </c>
      <c r="F25" s="515">
        <v>570</v>
      </c>
      <c r="G25" s="515">
        <v>570</v>
      </c>
      <c r="H25" s="515">
        <v>570</v>
      </c>
      <c r="I25" s="515">
        <v>330</v>
      </c>
      <c r="J25" s="516">
        <f t="shared" si="0"/>
        <v>1</v>
      </c>
      <c r="K25" s="516">
        <f t="shared" si="1"/>
        <v>1</v>
      </c>
      <c r="L25" s="516">
        <v>1</v>
      </c>
      <c r="M25" s="517">
        <v>1</v>
      </c>
      <c r="P25" s="512" t="s">
        <v>188</v>
      </c>
      <c r="Q25" s="710">
        <v>12220</v>
      </c>
      <c r="R25" s="711" t="s">
        <v>658</v>
      </c>
      <c r="S25" s="710">
        <v>669</v>
      </c>
      <c r="T25" s="710">
        <v>669</v>
      </c>
      <c r="U25" s="710">
        <v>570</v>
      </c>
      <c r="V25" s="710">
        <v>570</v>
      </c>
      <c r="W25" s="710">
        <v>669</v>
      </c>
      <c r="X25" s="710">
        <v>570</v>
      </c>
      <c r="Y25" s="710">
        <v>570</v>
      </c>
      <c r="Z25" s="710">
        <v>331</v>
      </c>
      <c r="AA25" s="710">
        <v>330</v>
      </c>
      <c r="AB25">
        <f t="shared" si="2"/>
        <v>1</v>
      </c>
      <c r="AC25">
        <f t="shared" si="3"/>
        <v>1</v>
      </c>
    </row>
    <row r="26" spans="1:29" x14ac:dyDescent="0.25">
      <c r="A26" s="694" t="s">
        <v>183</v>
      </c>
      <c r="B26" s="512" t="s">
        <v>190</v>
      </c>
      <c r="C26" s="513" t="s">
        <v>191</v>
      </c>
      <c r="D26" s="711" t="s">
        <v>659</v>
      </c>
      <c r="E26" s="514">
        <v>681</v>
      </c>
      <c r="F26" s="515">
        <v>589</v>
      </c>
      <c r="G26" s="515">
        <v>483</v>
      </c>
      <c r="H26" s="515">
        <v>407</v>
      </c>
      <c r="I26" s="515">
        <v>256</v>
      </c>
      <c r="J26" s="516">
        <f t="shared" si="0"/>
        <v>0.69100169779286924</v>
      </c>
      <c r="K26" s="516">
        <f t="shared" si="1"/>
        <v>0.84265010351966874</v>
      </c>
      <c r="L26" s="516">
        <v>0.69100169779286924</v>
      </c>
      <c r="M26" s="517">
        <v>0.84265010351966874</v>
      </c>
      <c r="P26" s="512" t="s">
        <v>190</v>
      </c>
      <c r="Q26" s="710">
        <v>12260</v>
      </c>
      <c r="R26" s="711" t="s">
        <v>659</v>
      </c>
      <c r="S26" s="710">
        <v>681</v>
      </c>
      <c r="T26" s="710">
        <v>549</v>
      </c>
      <c r="U26" s="710">
        <v>589</v>
      </c>
      <c r="V26" s="710">
        <v>483</v>
      </c>
      <c r="W26" s="710">
        <v>448</v>
      </c>
      <c r="X26" s="710">
        <v>407</v>
      </c>
      <c r="Y26" s="710">
        <v>407</v>
      </c>
      <c r="Z26" s="710">
        <v>257</v>
      </c>
      <c r="AA26" s="710">
        <v>256</v>
      </c>
      <c r="AB26">
        <f t="shared" si="2"/>
        <v>0.69100169779286924</v>
      </c>
      <c r="AC26">
        <f t="shared" si="3"/>
        <v>0.84265010351966874</v>
      </c>
    </row>
    <row r="27" spans="1:29" x14ac:dyDescent="0.25">
      <c r="A27" s="694" t="s">
        <v>183</v>
      </c>
      <c r="B27" s="512" t="s">
        <v>192</v>
      </c>
      <c r="C27" s="513" t="s">
        <v>176</v>
      </c>
      <c r="D27" s="711" t="s">
        <v>227</v>
      </c>
      <c r="E27" s="514">
        <v>618</v>
      </c>
      <c r="F27" s="515">
        <v>521</v>
      </c>
      <c r="G27" s="515">
        <v>410</v>
      </c>
      <c r="H27" s="515">
        <v>315</v>
      </c>
      <c r="I27" s="515">
        <v>214</v>
      </c>
      <c r="J27" s="516">
        <f t="shared" si="0"/>
        <v>0.60460652591170827</v>
      </c>
      <c r="K27" s="516">
        <f t="shared" si="1"/>
        <v>0.76829268292682928</v>
      </c>
      <c r="L27" s="516">
        <v>0.68138195777351251</v>
      </c>
      <c r="M27" s="517">
        <v>0.86585365853658536</v>
      </c>
      <c r="P27" s="512" t="s">
        <v>192</v>
      </c>
      <c r="Q27" s="710">
        <v>12310</v>
      </c>
      <c r="R27" s="711" t="s">
        <v>227</v>
      </c>
      <c r="S27" s="710">
        <v>618</v>
      </c>
      <c r="T27" s="710">
        <v>485</v>
      </c>
      <c r="U27" s="710">
        <v>521</v>
      </c>
      <c r="V27" s="710">
        <v>410</v>
      </c>
      <c r="W27" s="710">
        <v>374</v>
      </c>
      <c r="X27" s="710">
        <v>315</v>
      </c>
      <c r="Y27" s="710">
        <v>355</v>
      </c>
      <c r="Z27" s="710">
        <v>214</v>
      </c>
      <c r="AA27" s="710">
        <v>214</v>
      </c>
      <c r="AB27">
        <f t="shared" si="2"/>
        <v>0.68138195777351251</v>
      </c>
      <c r="AC27">
        <f t="shared" si="3"/>
        <v>0.86585365853658536</v>
      </c>
    </row>
    <row r="28" spans="1:29" x14ac:dyDescent="0.25">
      <c r="A28" s="694" t="s">
        <v>183</v>
      </c>
      <c r="B28" s="512" t="s">
        <v>193</v>
      </c>
      <c r="C28" s="513" t="s">
        <v>180</v>
      </c>
      <c r="D28" s="711" t="s">
        <v>231</v>
      </c>
      <c r="E28" s="514">
        <v>2566</v>
      </c>
      <c r="F28" s="515">
        <v>1952</v>
      </c>
      <c r="G28" s="515">
        <v>1584</v>
      </c>
      <c r="H28" s="515">
        <v>748</v>
      </c>
      <c r="I28" s="515">
        <v>495</v>
      </c>
      <c r="J28" s="516">
        <f t="shared" si="0"/>
        <v>0.38319672131147542</v>
      </c>
      <c r="K28" s="516">
        <f t="shared" si="1"/>
        <v>0.47222222222222221</v>
      </c>
      <c r="L28" s="516">
        <v>0.42571721311475408</v>
      </c>
      <c r="M28" s="517">
        <v>0.52462121212121215</v>
      </c>
      <c r="P28" s="512" t="s">
        <v>193</v>
      </c>
      <c r="Q28" s="710">
        <v>12410</v>
      </c>
      <c r="R28" s="711" t="s">
        <v>231</v>
      </c>
      <c r="S28" s="710">
        <v>2566</v>
      </c>
      <c r="T28" s="710">
        <v>2124</v>
      </c>
      <c r="U28" s="710">
        <v>1952</v>
      </c>
      <c r="V28" s="710">
        <v>1584</v>
      </c>
      <c r="W28" s="710">
        <v>921</v>
      </c>
      <c r="X28" s="710">
        <v>748</v>
      </c>
      <c r="Y28" s="710">
        <v>831</v>
      </c>
      <c r="Z28" s="710">
        <v>504</v>
      </c>
      <c r="AA28" s="710">
        <v>495</v>
      </c>
      <c r="AB28">
        <f t="shared" si="2"/>
        <v>0.42571721311475408</v>
      </c>
      <c r="AC28">
        <f t="shared" si="3"/>
        <v>0.52462121212121215</v>
      </c>
    </row>
    <row r="29" spans="1:29" x14ac:dyDescent="0.25">
      <c r="A29" s="697" t="s">
        <v>183</v>
      </c>
      <c r="B29" s="534" t="s">
        <v>194</v>
      </c>
      <c r="C29" s="535" t="s">
        <v>195</v>
      </c>
      <c r="D29" s="711" t="s">
        <v>660</v>
      </c>
      <c r="E29" s="514">
        <v>1153</v>
      </c>
      <c r="F29" s="515">
        <v>950</v>
      </c>
      <c r="G29" s="515">
        <v>950</v>
      </c>
      <c r="H29" s="515">
        <v>697</v>
      </c>
      <c r="I29" s="515">
        <v>492</v>
      </c>
      <c r="J29" s="516">
        <f t="shared" si="0"/>
        <v>0.73368421052631583</v>
      </c>
      <c r="K29" s="516">
        <f t="shared" si="1"/>
        <v>0.73368421052631583</v>
      </c>
      <c r="L29" s="516">
        <v>0.9726315789473684</v>
      </c>
      <c r="M29" s="517">
        <v>0.9726315789473684</v>
      </c>
      <c r="P29" s="534" t="s">
        <v>194</v>
      </c>
      <c r="Q29" s="710">
        <v>12510</v>
      </c>
      <c r="R29" s="711" t="s">
        <v>660</v>
      </c>
      <c r="S29" s="710">
        <v>1153</v>
      </c>
      <c r="T29" s="710">
        <v>1153</v>
      </c>
      <c r="U29" s="710">
        <v>950</v>
      </c>
      <c r="V29" s="710">
        <v>950</v>
      </c>
      <c r="W29" s="710">
        <v>859</v>
      </c>
      <c r="X29" s="710">
        <v>697</v>
      </c>
      <c r="Y29" s="710">
        <v>924</v>
      </c>
      <c r="Z29" s="710">
        <v>496</v>
      </c>
      <c r="AA29" s="710">
        <v>492</v>
      </c>
      <c r="AB29">
        <f t="shared" si="2"/>
        <v>0.9726315789473684</v>
      </c>
      <c r="AC29">
        <f t="shared" si="3"/>
        <v>0.9726315789473684</v>
      </c>
    </row>
    <row r="30" spans="1:29" x14ac:dyDescent="0.25">
      <c r="A30" s="697" t="s">
        <v>183</v>
      </c>
      <c r="B30" s="534" t="s">
        <v>196</v>
      </c>
      <c r="C30" s="535" t="s">
        <v>197</v>
      </c>
      <c r="D30" s="711" t="s">
        <v>197</v>
      </c>
      <c r="E30" s="536">
        <v>160</v>
      </c>
      <c r="F30" s="537">
        <v>150</v>
      </c>
      <c r="G30" s="537">
        <v>150</v>
      </c>
      <c r="H30" s="537">
        <v>103</v>
      </c>
      <c r="I30" s="537">
        <v>76</v>
      </c>
      <c r="J30" s="538">
        <f t="shared" si="0"/>
        <v>0.68666666666666665</v>
      </c>
      <c r="K30" s="538">
        <f t="shared" si="1"/>
        <v>0.68666666666666665</v>
      </c>
      <c r="L30" s="538">
        <v>1</v>
      </c>
      <c r="M30" s="539">
        <v>1</v>
      </c>
      <c r="P30" s="534" t="s">
        <v>196</v>
      </c>
      <c r="Q30" s="710">
        <v>12520</v>
      </c>
      <c r="R30" s="711" t="s">
        <v>197</v>
      </c>
      <c r="S30" s="710">
        <v>160</v>
      </c>
      <c r="T30" s="710">
        <v>160</v>
      </c>
      <c r="U30" s="710">
        <v>150</v>
      </c>
      <c r="V30" s="710">
        <v>150</v>
      </c>
      <c r="W30" s="710">
        <v>110</v>
      </c>
      <c r="X30" s="710">
        <v>103</v>
      </c>
      <c r="Y30" s="710">
        <v>150</v>
      </c>
      <c r="Z30" s="710">
        <v>76</v>
      </c>
      <c r="AA30" s="710">
        <v>76</v>
      </c>
      <c r="AB30">
        <f t="shared" si="2"/>
        <v>1</v>
      </c>
      <c r="AC30">
        <f t="shared" si="3"/>
        <v>1</v>
      </c>
    </row>
    <row r="31" spans="1:29" x14ac:dyDescent="0.25">
      <c r="A31" s="697" t="s">
        <v>183</v>
      </c>
      <c r="B31" s="520" t="s">
        <v>198</v>
      </c>
      <c r="C31" s="540" t="s">
        <v>199</v>
      </c>
      <c r="D31" s="711"/>
      <c r="E31" s="522" t="s">
        <v>67</v>
      </c>
      <c r="F31" s="523" t="s">
        <v>67</v>
      </c>
      <c r="G31" s="523" t="s">
        <v>67</v>
      </c>
      <c r="H31" s="523" t="s">
        <v>67</v>
      </c>
      <c r="I31" s="523" t="s">
        <v>67</v>
      </c>
      <c r="J31" s="524" t="s">
        <v>67</v>
      </c>
      <c r="K31" s="524" t="s">
        <v>67</v>
      </c>
      <c r="L31" s="524" t="s">
        <v>67</v>
      </c>
      <c r="M31" s="525" t="s">
        <v>67</v>
      </c>
      <c r="P31" s="520" t="s">
        <v>198</v>
      </c>
      <c r="Q31" s="710"/>
      <c r="R31" s="711"/>
      <c r="S31" s="710"/>
      <c r="T31" s="710"/>
      <c r="U31" s="710"/>
      <c r="V31" s="710"/>
      <c r="W31" s="710"/>
      <c r="X31" s="710"/>
      <c r="Y31" s="710"/>
      <c r="Z31" s="710"/>
      <c r="AA31" s="710"/>
      <c r="AB31" t="s">
        <v>67</v>
      </c>
      <c r="AC31" t="s">
        <v>67</v>
      </c>
    </row>
    <row r="32" spans="1:29" x14ac:dyDescent="0.25">
      <c r="A32" s="698" t="s">
        <v>200</v>
      </c>
      <c r="B32" s="542" t="s">
        <v>201</v>
      </c>
      <c r="C32" s="528"/>
      <c r="D32" s="709" t="s">
        <v>661</v>
      </c>
      <c r="E32" s="543">
        <v>7648</v>
      </c>
      <c r="F32" s="529">
        <v>5656</v>
      </c>
      <c r="G32" s="529">
        <v>5062</v>
      </c>
      <c r="H32" s="529">
        <v>3593</v>
      </c>
      <c r="I32" s="530">
        <v>2982</v>
      </c>
      <c r="J32" s="531">
        <f t="shared" ref="J32:J40" si="4">H32/F32</f>
        <v>0.63525459688826025</v>
      </c>
      <c r="K32" s="676">
        <f t="shared" ref="K32:K40" si="5">H32/G32</f>
        <v>0.70979849861714739</v>
      </c>
      <c r="L32" s="531">
        <v>0.71764497878359268</v>
      </c>
      <c r="M32" s="532">
        <v>0.80185697352824969</v>
      </c>
      <c r="P32" s="542" t="s">
        <v>201</v>
      </c>
      <c r="Q32" s="708">
        <v>13000</v>
      </c>
      <c r="R32" s="709" t="s">
        <v>661</v>
      </c>
      <c r="S32" s="708">
        <v>7648</v>
      </c>
      <c r="T32" s="708">
        <v>6723</v>
      </c>
      <c r="U32" s="708">
        <v>5656</v>
      </c>
      <c r="V32" s="708">
        <v>5062</v>
      </c>
      <c r="W32" s="708">
        <v>4333</v>
      </c>
      <c r="X32" s="708">
        <v>3593</v>
      </c>
      <c r="Y32" s="708">
        <v>4059</v>
      </c>
      <c r="Z32" s="708">
        <v>3030</v>
      </c>
      <c r="AA32" s="708">
        <v>2982</v>
      </c>
      <c r="AB32">
        <f t="shared" si="2"/>
        <v>0.71764497878359268</v>
      </c>
      <c r="AC32">
        <f t="shared" si="3"/>
        <v>0.80185697352824969</v>
      </c>
    </row>
    <row r="33" spans="1:29" x14ac:dyDescent="0.25">
      <c r="A33" s="694" t="s">
        <v>202</v>
      </c>
      <c r="B33" s="512" t="s">
        <v>203</v>
      </c>
      <c r="C33" s="513" t="s">
        <v>162</v>
      </c>
      <c r="D33" s="711" t="s">
        <v>221</v>
      </c>
      <c r="E33" s="544">
        <v>958</v>
      </c>
      <c r="F33" s="545">
        <v>804</v>
      </c>
      <c r="G33" s="545">
        <v>750</v>
      </c>
      <c r="H33" s="545">
        <v>558</v>
      </c>
      <c r="I33" s="545">
        <v>403</v>
      </c>
      <c r="J33" s="546">
        <f t="shared" si="4"/>
        <v>0.69402985074626866</v>
      </c>
      <c r="K33" s="546">
        <f t="shared" si="5"/>
        <v>0.74399999999999999</v>
      </c>
      <c r="L33" s="546">
        <v>0.9191542288557214</v>
      </c>
      <c r="M33" s="547">
        <v>0.98533333333333328</v>
      </c>
      <c r="P33" s="512" t="s">
        <v>203</v>
      </c>
      <c r="Q33" s="710">
        <v>13410</v>
      </c>
      <c r="R33" s="711" t="s">
        <v>221</v>
      </c>
      <c r="S33" s="710">
        <v>958</v>
      </c>
      <c r="T33" s="710">
        <v>878</v>
      </c>
      <c r="U33" s="710">
        <v>804</v>
      </c>
      <c r="V33" s="710">
        <v>750</v>
      </c>
      <c r="W33" s="710">
        <v>638</v>
      </c>
      <c r="X33" s="710">
        <v>558</v>
      </c>
      <c r="Y33" s="710">
        <v>739</v>
      </c>
      <c r="Z33" s="710">
        <v>403</v>
      </c>
      <c r="AA33" s="710">
        <v>403</v>
      </c>
      <c r="AB33">
        <f t="shared" si="2"/>
        <v>0.9191542288557214</v>
      </c>
      <c r="AC33">
        <f t="shared" si="3"/>
        <v>0.98533333333333328</v>
      </c>
    </row>
    <row r="34" spans="1:29" x14ac:dyDescent="0.25">
      <c r="A34" s="694" t="s">
        <v>202</v>
      </c>
      <c r="B34" s="512" t="s">
        <v>204</v>
      </c>
      <c r="C34" s="548" t="s">
        <v>594</v>
      </c>
      <c r="D34" s="711" t="s">
        <v>662</v>
      </c>
      <c r="E34" s="549">
        <v>336</v>
      </c>
      <c r="F34" s="550">
        <v>276</v>
      </c>
      <c r="G34" s="550">
        <v>276</v>
      </c>
      <c r="H34" s="550">
        <v>224</v>
      </c>
      <c r="I34" s="550">
        <v>197</v>
      </c>
      <c r="J34" s="551">
        <f t="shared" si="4"/>
        <v>0.81159420289855078</v>
      </c>
      <c r="K34" s="551">
        <f t="shared" si="5"/>
        <v>0.81159420289855078</v>
      </c>
      <c r="L34" s="551">
        <v>1</v>
      </c>
      <c r="M34" s="552">
        <v>1</v>
      </c>
      <c r="P34" s="512" t="s">
        <v>204</v>
      </c>
      <c r="Q34" s="710">
        <v>13420</v>
      </c>
      <c r="R34" s="711" t="s">
        <v>662</v>
      </c>
      <c r="S34" s="710">
        <v>336</v>
      </c>
      <c r="T34" s="710">
        <v>336</v>
      </c>
      <c r="U34" s="710">
        <v>276</v>
      </c>
      <c r="V34" s="710">
        <v>276</v>
      </c>
      <c r="W34" s="710">
        <v>265</v>
      </c>
      <c r="X34" s="710">
        <v>224</v>
      </c>
      <c r="Y34" s="710">
        <v>276</v>
      </c>
      <c r="Z34" s="710">
        <v>201</v>
      </c>
      <c r="AA34" s="710">
        <v>197</v>
      </c>
      <c r="AB34">
        <f t="shared" si="2"/>
        <v>1</v>
      </c>
      <c r="AC34">
        <f t="shared" si="3"/>
        <v>1</v>
      </c>
    </row>
    <row r="35" spans="1:29" x14ac:dyDescent="0.25">
      <c r="A35" s="694" t="s">
        <v>202</v>
      </c>
      <c r="B35" s="512" t="s">
        <v>205</v>
      </c>
      <c r="C35" s="513" t="s">
        <v>180</v>
      </c>
      <c r="D35" s="711" t="s">
        <v>231</v>
      </c>
      <c r="E35" s="514">
        <v>2549</v>
      </c>
      <c r="F35" s="515">
        <v>1952</v>
      </c>
      <c r="G35" s="515">
        <v>1649</v>
      </c>
      <c r="H35" s="515">
        <v>947</v>
      </c>
      <c r="I35" s="515">
        <v>737</v>
      </c>
      <c r="J35" s="516">
        <f t="shared" si="4"/>
        <v>0.48514344262295084</v>
      </c>
      <c r="K35" s="516">
        <f t="shared" si="5"/>
        <v>0.57428744693753786</v>
      </c>
      <c r="L35" s="516">
        <v>0.51434426229508201</v>
      </c>
      <c r="M35" s="517">
        <v>0.60885385081867793</v>
      </c>
      <c r="P35" s="512" t="s">
        <v>205</v>
      </c>
      <c r="Q35" s="710">
        <v>13430</v>
      </c>
      <c r="R35" s="711" t="s">
        <v>231</v>
      </c>
      <c r="S35" s="710">
        <v>2549</v>
      </c>
      <c r="T35" s="710">
        <v>2142</v>
      </c>
      <c r="U35" s="710">
        <v>1952</v>
      </c>
      <c r="V35" s="710">
        <v>1649</v>
      </c>
      <c r="W35" s="710">
        <v>1115</v>
      </c>
      <c r="X35" s="710">
        <v>947</v>
      </c>
      <c r="Y35" s="710">
        <v>1004</v>
      </c>
      <c r="Z35" s="710">
        <v>743</v>
      </c>
      <c r="AA35" s="710">
        <v>737</v>
      </c>
      <c r="AB35">
        <f t="shared" si="2"/>
        <v>0.51434426229508201</v>
      </c>
      <c r="AC35">
        <f t="shared" si="3"/>
        <v>0.60885385081867793</v>
      </c>
    </row>
    <row r="36" spans="1:29" x14ac:dyDescent="0.25">
      <c r="A36" s="694" t="s">
        <v>202</v>
      </c>
      <c r="B36" s="512" t="s">
        <v>206</v>
      </c>
      <c r="C36" s="513" t="s">
        <v>176</v>
      </c>
      <c r="D36" s="711" t="s">
        <v>227</v>
      </c>
      <c r="E36" s="553">
        <v>903</v>
      </c>
      <c r="F36" s="554">
        <v>815</v>
      </c>
      <c r="G36" s="554">
        <v>783</v>
      </c>
      <c r="H36" s="554">
        <v>602</v>
      </c>
      <c r="I36" s="554">
        <v>487</v>
      </c>
      <c r="J36" s="555">
        <f t="shared" si="4"/>
        <v>0.73865030674846621</v>
      </c>
      <c r="K36" s="555">
        <f t="shared" si="5"/>
        <v>0.76883780332056195</v>
      </c>
      <c r="L36" s="555">
        <v>0.90306748466257669</v>
      </c>
      <c r="M36" s="556">
        <v>0.9399744572158365</v>
      </c>
      <c r="P36" s="512" t="s">
        <v>206</v>
      </c>
      <c r="Q36" s="710">
        <v>13440</v>
      </c>
      <c r="R36" s="711" t="s">
        <v>227</v>
      </c>
      <c r="S36" s="710">
        <v>903</v>
      </c>
      <c r="T36" s="710">
        <v>859</v>
      </c>
      <c r="U36" s="710">
        <v>815</v>
      </c>
      <c r="V36" s="710">
        <v>783</v>
      </c>
      <c r="W36" s="710">
        <v>648</v>
      </c>
      <c r="X36" s="710">
        <v>602</v>
      </c>
      <c r="Y36" s="710">
        <v>736</v>
      </c>
      <c r="Z36" s="710">
        <v>491</v>
      </c>
      <c r="AA36" s="710">
        <v>487</v>
      </c>
      <c r="AB36">
        <f t="shared" si="2"/>
        <v>0.90306748466257669</v>
      </c>
      <c r="AC36">
        <f t="shared" si="3"/>
        <v>0.9399744572158365</v>
      </c>
    </row>
    <row r="37" spans="1:29" x14ac:dyDescent="0.25">
      <c r="A37" s="694" t="s">
        <v>202</v>
      </c>
      <c r="B37" s="557" t="s">
        <v>207</v>
      </c>
      <c r="C37" s="513" t="s">
        <v>208</v>
      </c>
      <c r="D37" s="711" t="s">
        <v>555</v>
      </c>
      <c r="E37" s="553">
        <v>1215</v>
      </c>
      <c r="F37" s="554">
        <v>959</v>
      </c>
      <c r="G37" s="554">
        <v>842</v>
      </c>
      <c r="H37" s="554">
        <v>519</v>
      </c>
      <c r="I37" s="554">
        <v>414</v>
      </c>
      <c r="J37" s="555">
        <f t="shared" si="4"/>
        <v>0.54118873826903025</v>
      </c>
      <c r="K37" s="555">
        <f t="shared" si="5"/>
        <v>0.61638954869358675</v>
      </c>
      <c r="L37" s="555">
        <v>0.5922836287799792</v>
      </c>
      <c r="M37" s="556">
        <v>0.67458432304038007</v>
      </c>
      <c r="P37" s="557" t="s">
        <v>207</v>
      </c>
      <c r="Q37" s="710">
        <v>13450</v>
      </c>
      <c r="R37" s="711" t="s">
        <v>555</v>
      </c>
      <c r="S37" s="710">
        <v>1215</v>
      </c>
      <c r="T37" s="710">
        <v>1068</v>
      </c>
      <c r="U37" s="710">
        <v>959</v>
      </c>
      <c r="V37" s="710">
        <v>842</v>
      </c>
      <c r="W37" s="710">
        <v>618</v>
      </c>
      <c r="X37" s="710">
        <v>519</v>
      </c>
      <c r="Y37" s="710">
        <v>568</v>
      </c>
      <c r="Z37" s="710">
        <v>420</v>
      </c>
      <c r="AA37" s="710">
        <v>414</v>
      </c>
      <c r="AB37">
        <f t="shared" si="2"/>
        <v>0.5922836287799792</v>
      </c>
      <c r="AC37">
        <f t="shared" si="3"/>
        <v>0.67458432304038007</v>
      </c>
    </row>
    <row r="38" spans="1:29" x14ac:dyDescent="0.25">
      <c r="A38" s="694" t="s">
        <v>202</v>
      </c>
      <c r="B38" s="512" t="s">
        <v>209</v>
      </c>
      <c r="C38" s="513" t="s">
        <v>210</v>
      </c>
      <c r="D38" s="711" t="s">
        <v>663</v>
      </c>
      <c r="E38" s="514">
        <v>1263</v>
      </c>
      <c r="F38" s="515">
        <v>1119</v>
      </c>
      <c r="G38" s="515">
        <v>970</v>
      </c>
      <c r="H38" s="515">
        <v>736</v>
      </c>
      <c r="I38" s="515">
        <v>580</v>
      </c>
      <c r="J38" s="516">
        <f t="shared" si="4"/>
        <v>0.65773011617515642</v>
      </c>
      <c r="K38" s="516">
        <f t="shared" si="5"/>
        <v>0.75876288659793811</v>
      </c>
      <c r="L38" s="516">
        <v>0.7068811438784629</v>
      </c>
      <c r="M38" s="517">
        <v>0.81546391752577319</v>
      </c>
      <c r="P38" s="512" t="s">
        <v>209</v>
      </c>
      <c r="Q38" s="710">
        <v>13510</v>
      </c>
      <c r="R38" s="711" t="s">
        <v>663</v>
      </c>
      <c r="S38" s="710">
        <v>1263</v>
      </c>
      <c r="T38" s="710">
        <v>1087</v>
      </c>
      <c r="U38" s="710">
        <v>1119</v>
      </c>
      <c r="V38" s="710">
        <v>970</v>
      </c>
      <c r="W38" s="710">
        <v>805</v>
      </c>
      <c r="X38" s="710">
        <v>736</v>
      </c>
      <c r="Y38" s="710">
        <v>791</v>
      </c>
      <c r="Z38" s="710">
        <v>580</v>
      </c>
      <c r="AA38" s="710">
        <v>580</v>
      </c>
      <c r="AB38">
        <f t="shared" si="2"/>
        <v>0.7068811438784629</v>
      </c>
      <c r="AC38">
        <f t="shared" si="3"/>
        <v>0.81546391752577319</v>
      </c>
    </row>
    <row r="39" spans="1:29" x14ac:dyDescent="0.25">
      <c r="A39" s="694" t="s">
        <v>202</v>
      </c>
      <c r="B39" s="512" t="s">
        <v>211</v>
      </c>
      <c r="C39" s="513" t="s">
        <v>212</v>
      </c>
      <c r="D39" s="711" t="s">
        <v>664</v>
      </c>
      <c r="E39" s="514">
        <v>205</v>
      </c>
      <c r="F39" s="515">
        <v>189</v>
      </c>
      <c r="G39" s="515">
        <v>158</v>
      </c>
      <c r="H39" s="515">
        <v>150</v>
      </c>
      <c r="I39" s="515">
        <v>126</v>
      </c>
      <c r="J39" s="516">
        <f t="shared" si="4"/>
        <v>0.79365079365079361</v>
      </c>
      <c r="K39" s="516">
        <f t="shared" si="5"/>
        <v>0.94936708860759489</v>
      </c>
      <c r="L39" s="516">
        <v>0.79894179894179895</v>
      </c>
      <c r="M39" s="517">
        <v>0.95569620253164556</v>
      </c>
      <c r="P39" s="512" t="s">
        <v>211</v>
      </c>
      <c r="Q39" s="710">
        <v>13520</v>
      </c>
      <c r="R39" s="711" t="s">
        <v>664</v>
      </c>
      <c r="S39" s="710">
        <v>205</v>
      </c>
      <c r="T39" s="710">
        <v>168</v>
      </c>
      <c r="U39" s="710">
        <v>189</v>
      </c>
      <c r="V39" s="710">
        <v>158</v>
      </c>
      <c r="W39" s="710">
        <v>159</v>
      </c>
      <c r="X39" s="710">
        <v>150</v>
      </c>
      <c r="Y39" s="710">
        <v>151</v>
      </c>
      <c r="Z39" s="710">
        <v>126</v>
      </c>
      <c r="AA39" s="710">
        <v>126</v>
      </c>
      <c r="AB39">
        <f t="shared" si="2"/>
        <v>0.79894179894179895</v>
      </c>
      <c r="AC39">
        <f t="shared" si="3"/>
        <v>0.95569620253164556</v>
      </c>
    </row>
    <row r="40" spans="1:29" x14ac:dyDescent="0.25">
      <c r="A40" s="694" t="s">
        <v>202</v>
      </c>
      <c r="B40" s="512" t="s">
        <v>213</v>
      </c>
      <c r="C40" s="513" t="s">
        <v>214</v>
      </c>
      <c r="D40" s="711" t="s">
        <v>665</v>
      </c>
      <c r="E40" s="514">
        <v>219</v>
      </c>
      <c r="F40" s="515">
        <v>219</v>
      </c>
      <c r="G40" s="515">
        <v>185</v>
      </c>
      <c r="H40" s="515">
        <v>85</v>
      </c>
      <c r="I40" s="515">
        <v>66</v>
      </c>
      <c r="J40" s="516">
        <f t="shared" si="4"/>
        <v>0.38812785388127852</v>
      </c>
      <c r="K40" s="516">
        <f t="shared" si="5"/>
        <v>0.45945945945945948</v>
      </c>
      <c r="L40" s="516">
        <v>0.38812785388127852</v>
      </c>
      <c r="M40" s="517">
        <v>0.45945945945945948</v>
      </c>
      <c r="P40" s="512" t="s">
        <v>213</v>
      </c>
      <c r="Q40" s="710">
        <v>13530</v>
      </c>
      <c r="R40" s="711" t="s">
        <v>665</v>
      </c>
      <c r="S40" s="710">
        <v>219</v>
      </c>
      <c r="T40" s="710">
        <v>185</v>
      </c>
      <c r="U40" s="710">
        <v>219</v>
      </c>
      <c r="V40" s="710">
        <v>185</v>
      </c>
      <c r="W40" s="710">
        <v>85</v>
      </c>
      <c r="X40" s="710">
        <v>85</v>
      </c>
      <c r="Y40" s="710">
        <v>85</v>
      </c>
      <c r="Z40" s="710">
        <v>66</v>
      </c>
      <c r="AA40" s="710">
        <v>66</v>
      </c>
      <c r="AB40">
        <f t="shared" si="2"/>
        <v>0.38812785388127852</v>
      </c>
      <c r="AC40">
        <f t="shared" si="3"/>
        <v>0.45945945945945948</v>
      </c>
    </row>
    <row r="41" spans="1:29" x14ac:dyDescent="0.25">
      <c r="A41" s="695" t="s">
        <v>202</v>
      </c>
      <c r="B41" s="520" t="s">
        <v>215</v>
      </c>
      <c r="C41" s="540" t="s">
        <v>199</v>
      </c>
      <c r="D41" s="711"/>
      <c r="E41" s="522" t="s">
        <v>67</v>
      </c>
      <c r="F41" s="523" t="s">
        <v>67</v>
      </c>
      <c r="G41" s="523" t="s">
        <v>67</v>
      </c>
      <c r="H41" s="523" t="s">
        <v>67</v>
      </c>
      <c r="I41" s="523" t="s">
        <v>67</v>
      </c>
      <c r="J41" s="524" t="s">
        <v>67</v>
      </c>
      <c r="K41" s="524" t="s">
        <v>67</v>
      </c>
      <c r="L41" s="524" t="s">
        <v>67</v>
      </c>
      <c r="M41" s="525" t="s">
        <v>67</v>
      </c>
      <c r="P41" s="520" t="s">
        <v>215</v>
      </c>
      <c r="Q41" s="710"/>
      <c r="R41" s="711"/>
      <c r="S41" s="710"/>
      <c r="T41" s="710"/>
      <c r="U41" s="710"/>
      <c r="V41" s="710"/>
      <c r="W41" s="710"/>
      <c r="X41" s="710"/>
      <c r="Y41" s="710"/>
      <c r="Z41" s="710"/>
      <c r="AA41" s="710"/>
      <c r="AB41" s="524" t="s">
        <v>67</v>
      </c>
      <c r="AC41" s="525" t="s">
        <v>67</v>
      </c>
    </row>
    <row r="42" spans="1:29" x14ac:dyDescent="0.25">
      <c r="A42" s="699" t="s">
        <v>216</v>
      </c>
      <c r="B42" s="560" t="s">
        <v>217</v>
      </c>
      <c r="C42" s="561"/>
      <c r="D42" s="709" t="s">
        <v>216</v>
      </c>
      <c r="E42" s="543">
        <v>33314</v>
      </c>
      <c r="F42" s="529">
        <v>18520</v>
      </c>
      <c r="G42" s="529">
        <v>16209</v>
      </c>
      <c r="H42" s="529">
        <v>7146</v>
      </c>
      <c r="I42" s="530">
        <v>6374</v>
      </c>
      <c r="J42" s="531">
        <f t="shared" ref="J42:J64" si="6">H42/F42</f>
        <v>0.38585313174946007</v>
      </c>
      <c r="K42" s="676">
        <f t="shared" ref="K42:K64" si="7">H42/G42</f>
        <v>0.44086618545252637</v>
      </c>
      <c r="L42" s="531">
        <v>0.47251619870410366</v>
      </c>
      <c r="M42" s="532">
        <v>0.53988524893577639</v>
      </c>
      <c r="P42" s="560" t="s">
        <v>217</v>
      </c>
      <c r="Q42" s="708">
        <v>14000</v>
      </c>
      <c r="R42" s="709" t="s">
        <v>216</v>
      </c>
      <c r="S42" s="708">
        <v>33314</v>
      </c>
      <c r="T42" s="708">
        <v>28635</v>
      </c>
      <c r="U42" s="708">
        <v>18520</v>
      </c>
      <c r="V42" s="708">
        <v>16209</v>
      </c>
      <c r="W42" s="708">
        <v>8889</v>
      </c>
      <c r="X42" s="708">
        <v>7146</v>
      </c>
      <c r="Y42" s="708">
        <v>8751</v>
      </c>
      <c r="Z42" s="708">
        <v>6680</v>
      </c>
      <c r="AA42" s="708">
        <v>6374</v>
      </c>
      <c r="AB42">
        <f t="shared" si="2"/>
        <v>0.47251619870410366</v>
      </c>
      <c r="AC42">
        <f t="shared" si="3"/>
        <v>0.53988524893577639</v>
      </c>
    </row>
    <row r="43" spans="1:29" x14ac:dyDescent="0.25">
      <c r="A43" s="700" t="s">
        <v>216</v>
      </c>
      <c r="B43" s="563" t="s">
        <v>218</v>
      </c>
      <c r="C43" s="564" t="s">
        <v>219</v>
      </c>
      <c r="D43" s="711" t="s">
        <v>219</v>
      </c>
      <c r="E43" s="507">
        <v>6143</v>
      </c>
      <c r="F43" s="508">
        <v>4039</v>
      </c>
      <c r="G43" s="508">
        <v>2912</v>
      </c>
      <c r="H43" s="508">
        <v>679</v>
      </c>
      <c r="I43" s="508">
        <v>643</v>
      </c>
      <c r="J43" s="509">
        <f t="shared" si="6"/>
        <v>0.1681109185441941</v>
      </c>
      <c r="K43" s="509">
        <f t="shared" si="7"/>
        <v>0.23317307692307693</v>
      </c>
      <c r="L43" s="509">
        <v>0.20921020054468928</v>
      </c>
      <c r="M43" s="510">
        <v>0.29017857142857145</v>
      </c>
      <c r="P43" s="563" t="s">
        <v>218</v>
      </c>
      <c r="Q43" s="710">
        <v>14110</v>
      </c>
      <c r="R43" s="711" t="s">
        <v>219</v>
      </c>
      <c r="S43" s="710">
        <v>6143</v>
      </c>
      <c r="T43" s="710">
        <v>4489</v>
      </c>
      <c r="U43" s="710">
        <v>4039</v>
      </c>
      <c r="V43" s="710">
        <v>2912</v>
      </c>
      <c r="W43" s="710">
        <v>745</v>
      </c>
      <c r="X43" s="710">
        <v>679</v>
      </c>
      <c r="Y43" s="710">
        <v>845</v>
      </c>
      <c r="Z43" s="710">
        <v>660</v>
      </c>
      <c r="AA43" s="710">
        <v>643</v>
      </c>
      <c r="AB43">
        <f t="shared" si="2"/>
        <v>0.20921020054468928</v>
      </c>
      <c r="AC43">
        <f t="shared" si="3"/>
        <v>0.29017857142857145</v>
      </c>
    </row>
    <row r="44" spans="1:29" x14ac:dyDescent="0.25">
      <c r="A44" s="694" t="s">
        <v>216</v>
      </c>
      <c r="B44" s="505">
        <v>14160</v>
      </c>
      <c r="C44" s="506" t="s">
        <v>601</v>
      </c>
      <c r="D44" s="711" t="s">
        <v>601</v>
      </c>
      <c r="E44" s="553">
        <v>472</v>
      </c>
      <c r="F44" s="554">
        <v>452</v>
      </c>
      <c r="G44" s="554">
        <v>357</v>
      </c>
      <c r="H44" s="554">
        <v>212</v>
      </c>
      <c r="I44" s="554">
        <v>209</v>
      </c>
      <c r="J44" s="555">
        <f t="shared" si="6"/>
        <v>0.46902654867256638</v>
      </c>
      <c r="K44" s="555">
        <f t="shared" si="7"/>
        <v>0.5938375350140056</v>
      </c>
      <c r="L44" s="555">
        <v>0.60619469026548678</v>
      </c>
      <c r="M44" s="556">
        <v>0.7675070028011205</v>
      </c>
      <c r="P44" s="505">
        <v>14160</v>
      </c>
      <c r="Q44" s="710">
        <v>14160</v>
      </c>
      <c r="R44" s="711" t="s">
        <v>601</v>
      </c>
      <c r="S44" s="710">
        <v>472</v>
      </c>
      <c r="T44" s="710">
        <v>376</v>
      </c>
      <c r="U44" s="710">
        <v>452</v>
      </c>
      <c r="V44" s="710">
        <v>357</v>
      </c>
      <c r="W44" s="710">
        <v>212</v>
      </c>
      <c r="X44" s="710">
        <v>212</v>
      </c>
      <c r="Y44" s="710">
        <v>274</v>
      </c>
      <c r="Z44" s="710">
        <v>209</v>
      </c>
      <c r="AA44" s="710">
        <v>209</v>
      </c>
      <c r="AB44">
        <f t="shared" si="2"/>
        <v>0.60619469026548678</v>
      </c>
      <c r="AC44">
        <f t="shared" si="3"/>
        <v>0.7675070028011205</v>
      </c>
    </row>
    <row r="45" spans="1:29" x14ac:dyDescent="0.25">
      <c r="A45" s="694" t="s">
        <v>216</v>
      </c>
      <c r="B45" s="512" t="s">
        <v>220</v>
      </c>
      <c r="C45" s="513" t="s">
        <v>221</v>
      </c>
      <c r="D45" s="711" t="s">
        <v>221</v>
      </c>
      <c r="E45" s="514">
        <v>5999</v>
      </c>
      <c r="F45" s="515">
        <v>4639</v>
      </c>
      <c r="G45" s="515">
        <v>4045</v>
      </c>
      <c r="H45" s="515">
        <v>1686</v>
      </c>
      <c r="I45" s="515">
        <v>1382</v>
      </c>
      <c r="J45" s="516">
        <f t="shared" si="6"/>
        <v>0.36344039663720629</v>
      </c>
      <c r="K45" s="516">
        <f t="shared" si="7"/>
        <v>0.41681087762669961</v>
      </c>
      <c r="L45" s="516">
        <v>0.46604871739599052</v>
      </c>
      <c r="M45" s="517">
        <v>0.53448702101359702</v>
      </c>
      <c r="P45" s="512" t="s">
        <v>220</v>
      </c>
      <c r="Q45" s="710">
        <v>14210</v>
      </c>
      <c r="R45" s="711" t="s">
        <v>221</v>
      </c>
      <c r="S45" s="710">
        <v>5999</v>
      </c>
      <c r="T45" s="710">
        <v>5180</v>
      </c>
      <c r="U45" s="710">
        <v>4639</v>
      </c>
      <c r="V45" s="710">
        <v>4045</v>
      </c>
      <c r="W45" s="710">
        <v>1886</v>
      </c>
      <c r="X45" s="710">
        <v>1686</v>
      </c>
      <c r="Y45" s="710">
        <v>2162</v>
      </c>
      <c r="Z45" s="710">
        <v>1406</v>
      </c>
      <c r="AA45" s="710">
        <v>1382</v>
      </c>
      <c r="AB45">
        <f t="shared" si="2"/>
        <v>0.46604871739599052</v>
      </c>
      <c r="AC45">
        <f t="shared" si="3"/>
        <v>0.53448702101359702</v>
      </c>
    </row>
    <row r="46" spans="1:29" x14ac:dyDescent="0.25">
      <c r="A46" s="694" t="s">
        <v>216</v>
      </c>
      <c r="B46" s="512" t="s">
        <v>222</v>
      </c>
      <c r="C46" s="513" t="s">
        <v>223</v>
      </c>
      <c r="D46" s="711" t="s">
        <v>223</v>
      </c>
      <c r="E46" s="514">
        <v>2357</v>
      </c>
      <c r="F46" s="515">
        <v>2193</v>
      </c>
      <c r="G46" s="515">
        <v>2016</v>
      </c>
      <c r="H46" s="515">
        <v>841</v>
      </c>
      <c r="I46" s="515">
        <v>702</v>
      </c>
      <c r="J46" s="516">
        <f t="shared" si="6"/>
        <v>0.38349293205654356</v>
      </c>
      <c r="K46" s="516">
        <f t="shared" si="7"/>
        <v>0.41716269841269843</v>
      </c>
      <c r="L46" s="516">
        <v>0.42909256725946193</v>
      </c>
      <c r="M46" s="517">
        <v>0.46676587301587302</v>
      </c>
      <c r="P46" s="512" t="s">
        <v>222</v>
      </c>
      <c r="Q46" s="710">
        <v>14220</v>
      </c>
      <c r="R46" s="711" t="s">
        <v>223</v>
      </c>
      <c r="S46" s="710">
        <v>2357</v>
      </c>
      <c r="T46" s="710">
        <v>2172</v>
      </c>
      <c r="U46" s="710">
        <v>2193</v>
      </c>
      <c r="V46" s="710">
        <v>2016</v>
      </c>
      <c r="W46" s="710">
        <v>874</v>
      </c>
      <c r="X46" s="710">
        <v>841</v>
      </c>
      <c r="Y46" s="710">
        <v>941</v>
      </c>
      <c r="Z46" s="710">
        <v>710</v>
      </c>
      <c r="AA46" s="710">
        <v>702</v>
      </c>
      <c r="AB46">
        <f t="shared" si="2"/>
        <v>0.42909256725946193</v>
      </c>
      <c r="AC46">
        <f t="shared" si="3"/>
        <v>0.46676587301587302</v>
      </c>
    </row>
    <row r="47" spans="1:29" x14ac:dyDescent="0.25">
      <c r="A47" s="694" t="s">
        <v>216</v>
      </c>
      <c r="B47" s="512" t="s">
        <v>224</v>
      </c>
      <c r="C47" s="513" t="s">
        <v>225</v>
      </c>
      <c r="D47" s="711" t="s">
        <v>225</v>
      </c>
      <c r="E47" s="514">
        <v>3586</v>
      </c>
      <c r="F47" s="515">
        <v>2781</v>
      </c>
      <c r="G47" s="515">
        <v>2270</v>
      </c>
      <c r="H47" s="515">
        <v>702</v>
      </c>
      <c r="I47" s="515">
        <v>540</v>
      </c>
      <c r="J47" s="516">
        <f t="shared" si="6"/>
        <v>0.25242718446601942</v>
      </c>
      <c r="K47" s="516">
        <f t="shared" si="7"/>
        <v>0.3092511013215859</v>
      </c>
      <c r="L47" s="516">
        <v>0.32074793239841781</v>
      </c>
      <c r="M47" s="517">
        <v>0.39295154185022024</v>
      </c>
      <c r="P47" s="512" t="s">
        <v>224</v>
      </c>
      <c r="Q47" s="710">
        <v>14230</v>
      </c>
      <c r="R47" s="711" t="s">
        <v>225</v>
      </c>
      <c r="S47" s="710">
        <v>3586</v>
      </c>
      <c r="T47" s="710">
        <v>2999</v>
      </c>
      <c r="U47" s="710">
        <v>2781</v>
      </c>
      <c r="V47" s="710">
        <v>2270</v>
      </c>
      <c r="W47" s="710">
        <v>827</v>
      </c>
      <c r="X47" s="710">
        <v>702</v>
      </c>
      <c r="Y47" s="710">
        <v>892</v>
      </c>
      <c r="Z47" s="710">
        <v>551</v>
      </c>
      <c r="AA47" s="710">
        <v>540</v>
      </c>
      <c r="AB47">
        <f t="shared" si="2"/>
        <v>0.32074793239841781</v>
      </c>
      <c r="AC47">
        <f t="shared" si="3"/>
        <v>0.39295154185022024</v>
      </c>
    </row>
    <row r="48" spans="1:29" x14ac:dyDescent="0.25">
      <c r="A48" s="694" t="s">
        <v>216</v>
      </c>
      <c r="B48" s="512" t="s">
        <v>226</v>
      </c>
      <c r="C48" s="513" t="s">
        <v>227</v>
      </c>
      <c r="D48" s="711" t="s">
        <v>227</v>
      </c>
      <c r="E48" s="514">
        <v>2217</v>
      </c>
      <c r="F48" s="515">
        <v>1655</v>
      </c>
      <c r="G48" s="515">
        <v>1545</v>
      </c>
      <c r="H48" s="515">
        <v>943</v>
      </c>
      <c r="I48" s="515">
        <v>725</v>
      </c>
      <c r="J48" s="516">
        <f t="shared" si="6"/>
        <v>0.56978851963746224</v>
      </c>
      <c r="K48" s="516">
        <f t="shared" si="7"/>
        <v>0.61035598705501615</v>
      </c>
      <c r="L48" s="516">
        <v>0.74380664652567974</v>
      </c>
      <c r="M48" s="517">
        <v>0.79676375404530742</v>
      </c>
      <c r="P48" s="512" t="s">
        <v>226</v>
      </c>
      <c r="Q48" s="710">
        <v>14310</v>
      </c>
      <c r="R48" s="711" t="s">
        <v>227</v>
      </c>
      <c r="S48" s="710">
        <v>2217</v>
      </c>
      <c r="T48" s="710">
        <v>2066</v>
      </c>
      <c r="U48" s="710">
        <v>1655</v>
      </c>
      <c r="V48" s="710">
        <v>1545</v>
      </c>
      <c r="W48" s="710">
        <v>1123</v>
      </c>
      <c r="X48" s="710">
        <v>943</v>
      </c>
      <c r="Y48" s="710">
        <v>1231</v>
      </c>
      <c r="Z48" s="710">
        <v>741</v>
      </c>
      <c r="AA48" s="710">
        <v>725</v>
      </c>
      <c r="AB48">
        <f t="shared" si="2"/>
        <v>0.74380664652567974</v>
      </c>
      <c r="AC48">
        <f t="shared" si="3"/>
        <v>0.79676375404530742</v>
      </c>
    </row>
    <row r="49" spans="1:29" x14ac:dyDescent="0.25">
      <c r="A49" s="694" t="s">
        <v>216</v>
      </c>
      <c r="B49" s="512" t="s">
        <v>228</v>
      </c>
      <c r="C49" s="513" t="s">
        <v>229</v>
      </c>
      <c r="D49" s="711" t="s">
        <v>229</v>
      </c>
      <c r="E49" s="514">
        <v>1125</v>
      </c>
      <c r="F49" s="515">
        <v>956</v>
      </c>
      <c r="G49" s="515">
        <v>887</v>
      </c>
      <c r="H49" s="515">
        <v>368</v>
      </c>
      <c r="I49" s="515">
        <v>318</v>
      </c>
      <c r="J49" s="516">
        <f t="shared" si="6"/>
        <v>0.38493723849372385</v>
      </c>
      <c r="K49" s="516">
        <f t="shared" si="7"/>
        <v>0.41488162344983087</v>
      </c>
      <c r="L49" s="516">
        <v>0.50836820083682011</v>
      </c>
      <c r="M49" s="517">
        <v>0.54791431792559186</v>
      </c>
      <c r="P49" s="512" t="s">
        <v>228</v>
      </c>
      <c r="Q49" s="710">
        <v>14330</v>
      </c>
      <c r="R49" s="711" t="s">
        <v>229</v>
      </c>
      <c r="S49" s="710">
        <v>1125</v>
      </c>
      <c r="T49" s="710">
        <v>1046</v>
      </c>
      <c r="U49" s="710">
        <v>956</v>
      </c>
      <c r="V49" s="710">
        <v>887</v>
      </c>
      <c r="W49" s="710">
        <v>408</v>
      </c>
      <c r="X49" s="710">
        <v>368</v>
      </c>
      <c r="Y49" s="710">
        <v>486</v>
      </c>
      <c r="Z49" s="710">
        <v>318</v>
      </c>
      <c r="AA49" s="710">
        <v>318</v>
      </c>
      <c r="AB49">
        <f t="shared" si="2"/>
        <v>0.50836820083682011</v>
      </c>
      <c r="AC49">
        <f t="shared" si="3"/>
        <v>0.54791431792559186</v>
      </c>
    </row>
    <row r="50" spans="1:29" x14ac:dyDescent="0.25">
      <c r="A50" s="694" t="s">
        <v>216</v>
      </c>
      <c r="B50" s="512" t="s">
        <v>230</v>
      </c>
      <c r="C50" s="513" t="s">
        <v>231</v>
      </c>
      <c r="D50" s="711" t="s">
        <v>231</v>
      </c>
      <c r="E50" s="514">
        <v>6341</v>
      </c>
      <c r="F50" s="515">
        <v>4682</v>
      </c>
      <c r="G50" s="515">
        <v>4192</v>
      </c>
      <c r="H50" s="515">
        <v>1460</v>
      </c>
      <c r="I50" s="515">
        <v>1144</v>
      </c>
      <c r="J50" s="516">
        <f t="shared" si="6"/>
        <v>0.31183255019222555</v>
      </c>
      <c r="K50" s="516">
        <f t="shared" si="7"/>
        <v>0.34828244274809161</v>
      </c>
      <c r="L50" s="516">
        <v>0.40410081161896627</v>
      </c>
      <c r="M50" s="517">
        <v>0.45133587786259544</v>
      </c>
      <c r="P50" s="512" t="s">
        <v>230</v>
      </c>
      <c r="Q50" s="710">
        <v>14410</v>
      </c>
      <c r="R50" s="711" t="s">
        <v>231</v>
      </c>
      <c r="S50" s="710">
        <v>6341</v>
      </c>
      <c r="T50" s="710">
        <v>5721</v>
      </c>
      <c r="U50" s="710">
        <v>4682</v>
      </c>
      <c r="V50" s="710">
        <v>4192</v>
      </c>
      <c r="W50" s="710">
        <v>1677</v>
      </c>
      <c r="X50" s="710">
        <v>1460</v>
      </c>
      <c r="Y50" s="710">
        <v>1892</v>
      </c>
      <c r="Z50" s="710">
        <v>1180</v>
      </c>
      <c r="AA50" s="710">
        <v>1144</v>
      </c>
      <c r="AB50">
        <f t="shared" si="2"/>
        <v>0.40410081161896627</v>
      </c>
      <c r="AC50">
        <f t="shared" si="3"/>
        <v>0.45133587786259544</v>
      </c>
    </row>
    <row r="51" spans="1:29" x14ac:dyDescent="0.25">
      <c r="A51" s="701" t="s">
        <v>216</v>
      </c>
      <c r="B51" s="534" t="s">
        <v>232</v>
      </c>
      <c r="C51" s="535" t="s">
        <v>233</v>
      </c>
      <c r="D51" s="711" t="s">
        <v>233</v>
      </c>
      <c r="E51" s="514">
        <v>1719</v>
      </c>
      <c r="F51" s="515">
        <v>1420</v>
      </c>
      <c r="G51" s="515">
        <v>1256</v>
      </c>
      <c r="H51" s="515">
        <v>414</v>
      </c>
      <c r="I51" s="515">
        <v>384</v>
      </c>
      <c r="J51" s="516">
        <f t="shared" si="6"/>
        <v>0.29154929577464789</v>
      </c>
      <c r="K51" s="516">
        <f t="shared" si="7"/>
        <v>0.32961783439490444</v>
      </c>
      <c r="L51" s="516">
        <v>0.50633802816901408</v>
      </c>
      <c r="M51" s="517">
        <v>0.57245222929936301</v>
      </c>
      <c r="P51" s="534" t="s">
        <v>232</v>
      </c>
      <c r="Q51" s="710">
        <v>14510</v>
      </c>
      <c r="R51" s="711" t="s">
        <v>233</v>
      </c>
      <c r="S51" s="710">
        <v>1719</v>
      </c>
      <c r="T51" s="710">
        <v>1516</v>
      </c>
      <c r="U51" s="710">
        <v>1420</v>
      </c>
      <c r="V51" s="710">
        <v>1256</v>
      </c>
      <c r="W51" s="710">
        <v>459</v>
      </c>
      <c r="X51" s="710">
        <v>414</v>
      </c>
      <c r="Y51" s="710">
        <v>719</v>
      </c>
      <c r="Z51" s="710">
        <v>391</v>
      </c>
      <c r="AA51" s="710">
        <v>384</v>
      </c>
      <c r="AB51">
        <f t="shared" si="2"/>
        <v>0.50633802816901408</v>
      </c>
      <c r="AC51">
        <f t="shared" si="3"/>
        <v>0.57245222929936301</v>
      </c>
    </row>
    <row r="52" spans="1:29" x14ac:dyDescent="0.25">
      <c r="A52" s="695" t="s">
        <v>216</v>
      </c>
      <c r="B52" s="520" t="s">
        <v>234</v>
      </c>
      <c r="C52" s="521" t="s">
        <v>235</v>
      </c>
      <c r="D52" s="711" t="s">
        <v>235</v>
      </c>
      <c r="E52" s="522">
        <v>3355</v>
      </c>
      <c r="F52" s="523">
        <v>1922</v>
      </c>
      <c r="G52" s="523">
        <v>1771</v>
      </c>
      <c r="H52" s="523">
        <v>653</v>
      </c>
      <c r="I52" s="523">
        <v>512</v>
      </c>
      <c r="J52" s="524">
        <f t="shared" si="6"/>
        <v>0.3397502601456816</v>
      </c>
      <c r="K52" s="524">
        <f t="shared" si="7"/>
        <v>0.36871823828345568</v>
      </c>
      <c r="L52" s="524">
        <v>0.48491155046826223</v>
      </c>
      <c r="M52" s="525">
        <v>0.52625635234330892</v>
      </c>
      <c r="P52" s="520" t="s">
        <v>234</v>
      </c>
      <c r="Q52" s="710">
        <v>14560</v>
      </c>
      <c r="R52" s="711" t="s">
        <v>235</v>
      </c>
      <c r="S52" s="710">
        <v>3355</v>
      </c>
      <c r="T52" s="710">
        <v>3070</v>
      </c>
      <c r="U52" s="710">
        <v>1922</v>
      </c>
      <c r="V52" s="710">
        <v>1771</v>
      </c>
      <c r="W52" s="710">
        <v>678</v>
      </c>
      <c r="X52" s="710">
        <v>653</v>
      </c>
      <c r="Y52" s="710">
        <v>932</v>
      </c>
      <c r="Z52" s="710">
        <v>514</v>
      </c>
      <c r="AA52" s="710">
        <v>512</v>
      </c>
      <c r="AB52">
        <f t="shared" si="2"/>
        <v>0.48491155046826223</v>
      </c>
      <c r="AC52">
        <f t="shared" si="3"/>
        <v>0.52625635234330892</v>
      </c>
    </row>
    <row r="53" spans="1:29" x14ac:dyDescent="0.25">
      <c r="A53" s="699" t="s">
        <v>236</v>
      </c>
      <c r="B53" s="497" t="s">
        <v>237</v>
      </c>
      <c r="C53" s="561"/>
      <c r="D53" s="709" t="s">
        <v>236</v>
      </c>
      <c r="E53" s="566">
        <v>25220</v>
      </c>
      <c r="F53" s="567">
        <v>15569</v>
      </c>
      <c r="G53" s="567">
        <v>12926</v>
      </c>
      <c r="H53" s="567">
        <v>5602</v>
      </c>
      <c r="I53" s="568">
        <v>5131</v>
      </c>
      <c r="J53" s="569">
        <f t="shared" si="6"/>
        <v>0.35981758622904492</v>
      </c>
      <c r="K53" s="677">
        <f t="shared" si="7"/>
        <v>0.43339006653257001</v>
      </c>
      <c r="L53" s="569">
        <v>0.42141434902691244</v>
      </c>
      <c r="M53" s="570">
        <v>0.50758161844344729</v>
      </c>
      <c r="P53" s="497" t="s">
        <v>237</v>
      </c>
      <c r="Q53" s="708">
        <v>15000</v>
      </c>
      <c r="R53" s="709" t="s">
        <v>236</v>
      </c>
      <c r="S53" s="708">
        <v>25220</v>
      </c>
      <c r="T53" s="708">
        <v>20336</v>
      </c>
      <c r="U53" s="708">
        <v>15569</v>
      </c>
      <c r="V53" s="708">
        <v>12926</v>
      </c>
      <c r="W53" s="708">
        <v>7143</v>
      </c>
      <c r="X53" s="708">
        <v>5602</v>
      </c>
      <c r="Y53" s="708">
        <v>6561</v>
      </c>
      <c r="Z53" s="708">
        <v>5220</v>
      </c>
      <c r="AA53" s="708">
        <v>5131</v>
      </c>
      <c r="AB53">
        <f t="shared" si="2"/>
        <v>0.42141434902691244</v>
      </c>
      <c r="AC53">
        <f t="shared" si="3"/>
        <v>0.50758161844344729</v>
      </c>
    </row>
    <row r="54" spans="1:29" x14ac:dyDescent="0.25">
      <c r="A54" s="700" t="s">
        <v>236</v>
      </c>
      <c r="B54" s="505" t="s">
        <v>238</v>
      </c>
      <c r="C54" s="564" t="s">
        <v>239</v>
      </c>
      <c r="D54" s="711" t="s">
        <v>219</v>
      </c>
      <c r="E54" s="544">
        <v>2499</v>
      </c>
      <c r="F54" s="508">
        <v>1962</v>
      </c>
      <c r="G54" s="508">
        <v>1672</v>
      </c>
      <c r="H54" s="508">
        <v>321</v>
      </c>
      <c r="I54" s="508">
        <v>215</v>
      </c>
      <c r="J54" s="509">
        <f t="shared" si="6"/>
        <v>0.1636085626911315</v>
      </c>
      <c r="K54" s="509">
        <f t="shared" si="7"/>
        <v>0.19198564593301434</v>
      </c>
      <c r="L54" s="509">
        <v>0.16411824668705402</v>
      </c>
      <c r="M54" s="510">
        <v>0.19258373205741627</v>
      </c>
      <c r="P54" s="505" t="s">
        <v>238</v>
      </c>
      <c r="Q54" s="710">
        <v>15110</v>
      </c>
      <c r="R54" s="711" t="s">
        <v>219</v>
      </c>
      <c r="S54" s="710">
        <v>2499</v>
      </c>
      <c r="T54" s="710">
        <v>2169</v>
      </c>
      <c r="U54" s="710">
        <v>1962</v>
      </c>
      <c r="V54" s="710">
        <v>1672</v>
      </c>
      <c r="W54" s="710">
        <v>379</v>
      </c>
      <c r="X54" s="710">
        <v>321</v>
      </c>
      <c r="Y54" s="710">
        <v>322</v>
      </c>
      <c r="Z54" s="710">
        <v>220</v>
      </c>
      <c r="AA54" s="710">
        <v>215</v>
      </c>
      <c r="AB54">
        <f t="shared" si="2"/>
        <v>0.16411824668705402</v>
      </c>
      <c r="AC54">
        <f t="shared" si="3"/>
        <v>0.19258373205741627</v>
      </c>
    </row>
    <row r="55" spans="1:29" x14ac:dyDescent="0.25">
      <c r="A55" s="693" t="s">
        <v>236</v>
      </c>
      <c r="B55" s="505">
        <v>15120</v>
      </c>
      <c r="C55" s="506" t="s">
        <v>240</v>
      </c>
      <c r="D55" s="711" t="s">
        <v>666</v>
      </c>
      <c r="E55" s="549">
        <v>2155</v>
      </c>
      <c r="F55" s="554">
        <v>1641</v>
      </c>
      <c r="G55" s="554">
        <v>1359</v>
      </c>
      <c r="H55" s="554">
        <v>356</v>
      </c>
      <c r="I55" s="554">
        <v>284</v>
      </c>
      <c r="J55" s="555">
        <f t="shared" si="6"/>
        <v>0.21694088970140157</v>
      </c>
      <c r="K55" s="555">
        <f t="shared" si="7"/>
        <v>0.26195732155997059</v>
      </c>
      <c r="L55" s="555">
        <v>0.21694088970140157</v>
      </c>
      <c r="M55" s="556">
        <v>0.26195732155997059</v>
      </c>
      <c r="P55" s="505">
        <v>15120</v>
      </c>
      <c r="Q55" s="710">
        <v>15120</v>
      </c>
      <c r="R55" s="711" t="s">
        <v>666</v>
      </c>
      <c r="S55" s="710">
        <v>2155</v>
      </c>
      <c r="T55" s="710">
        <v>1817</v>
      </c>
      <c r="U55" s="710">
        <v>1641</v>
      </c>
      <c r="V55" s="710">
        <v>1359</v>
      </c>
      <c r="W55" s="710">
        <v>427</v>
      </c>
      <c r="X55" s="710">
        <v>356</v>
      </c>
      <c r="Y55" s="710">
        <v>356</v>
      </c>
      <c r="Z55" s="710">
        <v>286</v>
      </c>
      <c r="AA55" s="710">
        <v>284</v>
      </c>
      <c r="AB55">
        <f t="shared" si="2"/>
        <v>0.21694088970140157</v>
      </c>
      <c r="AC55">
        <f t="shared" si="3"/>
        <v>0.26195732155997059</v>
      </c>
    </row>
    <row r="56" spans="1:29" x14ac:dyDescent="0.25">
      <c r="A56" s="694" t="s">
        <v>236</v>
      </c>
      <c r="B56" s="512" t="s">
        <v>241</v>
      </c>
      <c r="C56" s="513" t="s">
        <v>162</v>
      </c>
      <c r="D56" s="711" t="s">
        <v>221</v>
      </c>
      <c r="E56" s="549">
        <v>6138</v>
      </c>
      <c r="F56" s="515">
        <v>4574</v>
      </c>
      <c r="G56" s="515">
        <v>3534</v>
      </c>
      <c r="H56" s="515">
        <v>1308</v>
      </c>
      <c r="I56" s="515">
        <v>1297</v>
      </c>
      <c r="J56" s="516">
        <f t="shared" si="6"/>
        <v>0.28596414516834279</v>
      </c>
      <c r="K56" s="516">
        <f t="shared" si="7"/>
        <v>0.37011884550084889</v>
      </c>
      <c r="L56" s="516">
        <v>0.37713161346742458</v>
      </c>
      <c r="M56" s="517">
        <v>0.48811544991511036</v>
      </c>
      <c r="P56" s="512" t="s">
        <v>241</v>
      </c>
      <c r="Q56" s="710">
        <v>15210</v>
      </c>
      <c r="R56" s="711" t="s">
        <v>221</v>
      </c>
      <c r="S56" s="710">
        <v>6138</v>
      </c>
      <c r="T56" s="710">
        <v>4841</v>
      </c>
      <c r="U56" s="710">
        <v>4574</v>
      </c>
      <c r="V56" s="710">
        <v>3534</v>
      </c>
      <c r="W56" s="710">
        <v>1732</v>
      </c>
      <c r="X56" s="710">
        <v>1308</v>
      </c>
      <c r="Y56" s="710">
        <v>1725</v>
      </c>
      <c r="Z56" s="710">
        <v>1312</v>
      </c>
      <c r="AA56" s="710">
        <v>1297</v>
      </c>
      <c r="AB56">
        <f t="shared" si="2"/>
        <v>0.37713161346742458</v>
      </c>
      <c r="AC56">
        <f t="shared" si="3"/>
        <v>0.48811544991511036</v>
      </c>
    </row>
    <row r="57" spans="1:29" x14ac:dyDescent="0.25">
      <c r="A57" s="694" t="s">
        <v>236</v>
      </c>
      <c r="B57" s="512" t="s">
        <v>242</v>
      </c>
      <c r="C57" s="513" t="s">
        <v>164</v>
      </c>
      <c r="D57" s="711" t="s">
        <v>223</v>
      </c>
      <c r="E57" s="549">
        <v>1941</v>
      </c>
      <c r="F57" s="515">
        <v>1738</v>
      </c>
      <c r="G57" s="515">
        <v>1632</v>
      </c>
      <c r="H57" s="515">
        <v>666</v>
      </c>
      <c r="I57" s="515">
        <v>387</v>
      </c>
      <c r="J57" s="516">
        <f t="shared" si="6"/>
        <v>0.38319907940161102</v>
      </c>
      <c r="K57" s="516">
        <f t="shared" si="7"/>
        <v>0.40808823529411764</v>
      </c>
      <c r="L57" s="516">
        <v>0.51265822784810122</v>
      </c>
      <c r="M57" s="517">
        <v>0.54595588235294112</v>
      </c>
      <c r="P57" s="512" t="s">
        <v>242</v>
      </c>
      <c r="Q57" s="710">
        <v>15220</v>
      </c>
      <c r="R57" s="711" t="s">
        <v>223</v>
      </c>
      <c r="S57" s="710">
        <v>1941</v>
      </c>
      <c r="T57" s="710">
        <v>1831</v>
      </c>
      <c r="U57" s="710">
        <v>1738</v>
      </c>
      <c r="V57" s="710">
        <v>1632</v>
      </c>
      <c r="W57" s="710">
        <v>727</v>
      </c>
      <c r="X57" s="710">
        <v>666</v>
      </c>
      <c r="Y57" s="710">
        <v>891</v>
      </c>
      <c r="Z57" s="710">
        <v>388</v>
      </c>
      <c r="AA57" s="710">
        <v>387</v>
      </c>
      <c r="AB57">
        <f t="shared" si="2"/>
        <v>0.51265822784810122</v>
      </c>
      <c r="AC57">
        <f t="shared" si="3"/>
        <v>0.54595588235294112</v>
      </c>
    </row>
    <row r="58" spans="1:29" x14ac:dyDescent="0.25">
      <c r="A58" s="694" t="s">
        <v>236</v>
      </c>
      <c r="B58" s="512" t="s">
        <v>243</v>
      </c>
      <c r="C58" s="513" t="s">
        <v>244</v>
      </c>
      <c r="D58" s="711" t="s">
        <v>667</v>
      </c>
      <c r="E58" s="549">
        <v>1171</v>
      </c>
      <c r="F58" s="515">
        <v>1060</v>
      </c>
      <c r="G58" s="515">
        <v>897</v>
      </c>
      <c r="H58" s="515">
        <v>415</v>
      </c>
      <c r="I58" s="515">
        <v>387</v>
      </c>
      <c r="J58" s="516">
        <f t="shared" si="6"/>
        <v>0.39150943396226418</v>
      </c>
      <c r="K58" s="516">
        <f t="shared" si="7"/>
        <v>0.46265328874024525</v>
      </c>
      <c r="L58" s="516">
        <v>0.42264150943396228</v>
      </c>
      <c r="M58" s="517">
        <v>0.49944258639910816</v>
      </c>
      <c r="P58" s="512" t="s">
        <v>243</v>
      </c>
      <c r="Q58" s="710">
        <v>15260</v>
      </c>
      <c r="R58" s="711" t="s">
        <v>667</v>
      </c>
      <c r="S58" s="710">
        <v>1171</v>
      </c>
      <c r="T58" s="710">
        <v>984</v>
      </c>
      <c r="U58" s="710">
        <v>1060</v>
      </c>
      <c r="V58" s="710">
        <v>897</v>
      </c>
      <c r="W58" s="710">
        <v>418</v>
      </c>
      <c r="X58" s="710">
        <v>415</v>
      </c>
      <c r="Y58" s="710">
        <v>448</v>
      </c>
      <c r="Z58" s="710">
        <v>387</v>
      </c>
      <c r="AA58" s="710">
        <v>387</v>
      </c>
      <c r="AB58">
        <f t="shared" si="2"/>
        <v>0.42264150943396228</v>
      </c>
      <c r="AC58">
        <f t="shared" si="3"/>
        <v>0.49944258639910816</v>
      </c>
    </row>
    <row r="59" spans="1:29" x14ac:dyDescent="0.25">
      <c r="A59" s="694" t="s">
        <v>236</v>
      </c>
      <c r="B59" s="512" t="s">
        <v>245</v>
      </c>
      <c r="C59" s="513" t="s">
        <v>176</v>
      </c>
      <c r="D59" s="711" t="s">
        <v>227</v>
      </c>
      <c r="E59" s="549">
        <v>3473</v>
      </c>
      <c r="F59" s="515">
        <v>2620</v>
      </c>
      <c r="G59" s="515">
        <v>1514</v>
      </c>
      <c r="H59" s="515">
        <v>1169</v>
      </c>
      <c r="I59" s="515">
        <v>1164</v>
      </c>
      <c r="J59" s="516">
        <f t="shared" si="6"/>
        <v>0.44618320610687023</v>
      </c>
      <c r="K59" s="516">
        <f t="shared" si="7"/>
        <v>0.77212681638044911</v>
      </c>
      <c r="L59" s="516">
        <v>0.47786259541984732</v>
      </c>
      <c r="M59" s="517">
        <v>0.82694848084544259</v>
      </c>
      <c r="P59" s="512" t="s">
        <v>245</v>
      </c>
      <c r="Q59" s="710">
        <v>15310</v>
      </c>
      <c r="R59" s="711" t="s">
        <v>227</v>
      </c>
      <c r="S59" s="710">
        <v>3473</v>
      </c>
      <c r="T59" s="710">
        <v>2040</v>
      </c>
      <c r="U59" s="710">
        <v>2620</v>
      </c>
      <c r="V59" s="710">
        <v>1514</v>
      </c>
      <c r="W59" s="710">
        <v>1535</v>
      </c>
      <c r="X59" s="710">
        <v>1169</v>
      </c>
      <c r="Y59" s="710">
        <v>1252</v>
      </c>
      <c r="Z59" s="710">
        <v>1174</v>
      </c>
      <c r="AA59" s="710">
        <v>1164</v>
      </c>
      <c r="AB59">
        <f t="shared" si="2"/>
        <v>0.47786259541984732</v>
      </c>
      <c r="AC59">
        <f t="shared" si="3"/>
        <v>0.82694848084544259</v>
      </c>
    </row>
    <row r="60" spans="1:29" x14ac:dyDescent="0.25">
      <c r="A60" s="694" t="s">
        <v>236</v>
      </c>
      <c r="B60" s="512" t="s">
        <v>246</v>
      </c>
      <c r="C60" s="513" t="s">
        <v>180</v>
      </c>
      <c r="D60" s="711" t="s">
        <v>231</v>
      </c>
      <c r="E60" s="549">
        <v>6271</v>
      </c>
      <c r="F60" s="515">
        <v>4233</v>
      </c>
      <c r="G60" s="515">
        <v>3458</v>
      </c>
      <c r="H60" s="515">
        <v>1041</v>
      </c>
      <c r="I60" s="515">
        <v>1038</v>
      </c>
      <c r="J60" s="516">
        <f t="shared" si="6"/>
        <v>0.24592487597448617</v>
      </c>
      <c r="K60" s="516">
        <f t="shared" si="7"/>
        <v>0.30104106419895893</v>
      </c>
      <c r="L60" s="516">
        <v>0.3253012048192771</v>
      </c>
      <c r="M60" s="517">
        <v>0.39820705610179297</v>
      </c>
      <c r="P60" s="512" t="s">
        <v>246</v>
      </c>
      <c r="Q60" s="710">
        <v>15410</v>
      </c>
      <c r="R60" s="711" t="s">
        <v>231</v>
      </c>
      <c r="S60" s="710">
        <v>6271</v>
      </c>
      <c r="T60" s="710">
        <v>5256</v>
      </c>
      <c r="U60" s="710">
        <v>4233</v>
      </c>
      <c r="V60" s="710">
        <v>3458</v>
      </c>
      <c r="W60" s="710">
        <v>1371</v>
      </c>
      <c r="X60" s="710">
        <v>1041</v>
      </c>
      <c r="Y60" s="710">
        <v>1377</v>
      </c>
      <c r="Z60" s="710">
        <v>1063</v>
      </c>
      <c r="AA60" s="710">
        <v>1038</v>
      </c>
      <c r="AB60">
        <f t="shared" si="2"/>
        <v>0.3253012048192771</v>
      </c>
      <c r="AC60">
        <f t="shared" si="3"/>
        <v>0.39820705610179297</v>
      </c>
    </row>
    <row r="61" spans="1:29" x14ac:dyDescent="0.25">
      <c r="A61" s="695" t="s">
        <v>236</v>
      </c>
      <c r="B61" s="520" t="s">
        <v>247</v>
      </c>
      <c r="C61" s="521" t="s">
        <v>248</v>
      </c>
      <c r="D61" s="711" t="s">
        <v>668</v>
      </c>
      <c r="E61" s="571">
        <v>1572</v>
      </c>
      <c r="F61" s="523">
        <v>1156</v>
      </c>
      <c r="G61" s="523">
        <v>999</v>
      </c>
      <c r="H61" s="523">
        <v>406</v>
      </c>
      <c r="I61" s="523">
        <v>390</v>
      </c>
      <c r="J61" s="524">
        <f t="shared" si="6"/>
        <v>0.35121107266435986</v>
      </c>
      <c r="K61" s="524">
        <f t="shared" si="7"/>
        <v>0.40640640640640641</v>
      </c>
      <c r="L61" s="524">
        <v>0.43079584775086505</v>
      </c>
      <c r="M61" s="525">
        <v>0.49849849849849848</v>
      </c>
      <c r="P61" s="520" t="s">
        <v>247</v>
      </c>
      <c r="Q61" s="710">
        <v>15510</v>
      </c>
      <c r="R61" s="711" t="s">
        <v>668</v>
      </c>
      <c r="S61" s="710">
        <v>1572</v>
      </c>
      <c r="T61" s="710">
        <v>1398</v>
      </c>
      <c r="U61" s="710">
        <v>1156</v>
      </c>
      <c r="V61" s="710">
        <v>999</v>
      </c>
      <c r="W61" s="710">
        <v>554</v>
      </c>
      <c r="X61" s="710">
        <v>406</v>
      </c>
      <c r="Y61" s="710">
        <v>498</v>
      </c>
      <c r="Z61" s="710">
        <v>390</v>
      </c>
      <c r="AA61" s="710">
        <v>390</v>
      </c>
      <c r="AB61">
        <f t="shared" si="2"/>
        <v>0.43079584775086505</v>
      </c>
      <c r="AC61">
        <f t="shared" si="3"/>
        <v>0.49849849849849848</v>
      </c>
    </row>
    <row r="62" spans="1:29" x14ac:dyDescent="0.25">
      <c r="A62" s="699" t="s">
        <v>249</v>
      </c>
      <c r="B62" s="497" t="s">
        <v>250</v>
      </c>
      <c r="C62" s="561"/>
      <c r="D62" s="709" t="s">
        <v>669</v>
      </c>
      <c r="E62" s="566">
        <v>1789</v>
      </c>
      <c r="F62" s="567">
        <v>1076</v>
      </c>
      <c r="G62" s="567">
        <v>969</v>
      </c>
      <c r="H62" s="567">
        <v>650</v>
      </c>
      <c r="I62" s="568">
        <v>548</v>
      </c>
      <c r="J62" s="569">
        <f t="shared" si="6"/>
        <v>0.60408921933085502</v>
      </c>
      <c r="K62" s="677">
        <f t="shared" si="7"/>
        <v>0.6707946336429309</v>
      </c>
      <c r="L62" s="569">
        <v>0.69330855018587356</v>
      </c>
      <c r="M62" s="570">
        <v>0.76986584107327138</v>
      </c>
      <c r="P62" s="497" t="s">
        <v>250</v>
      </c>
      <c r="Q62" s="708">
        <v>16000</v>
      </c>
      <c r="R62" s="709" t="s">
        <v>669</v>
      </c>
      <c r="S62" s="708">
        <v>1789</v>
      </c>
      <c r="T62" s="708">
        <v>1574</v>
      </c>
      <c r="U62" s="708">
        <v>1076</v>
      </c>
      <c r="V62" s="708">
        <v>969</v>
      </c>
      <c r="W62" s="708">
        <v>944</v>
      </c>
      <c r="X62" s="708">
        <v>650</v>
      </c>
      <c r="Y62" s="708">
        <v>746</v>
      </c>
      <c r="Z62" s="708">
        <v>549</v>
      </c>
      <c r="AA62" s="708">
        <v>548</v>
      </c>
      <c r="AB62">
        <f t="shared" si="2"/>
        <v>0.69330855018587356</v>
      </c>
      <c r="AC62">
        <f t="shared" si="3"/>
        <v>0.76986584107327138</v>
      </c>
    </row>
    <row r="63" spans="1:29" x14ac:dyDescent="0.25">
      <c r="A63" s="700" t="s">
        <v>249</v>
      </c>
      <c r="B63" s="505" t="s">
        <v>251</v>
      </c>
      <c r="C63" s="564" t="s">
        <v>252</v>
      </c>
      <c r="D63" s="711" t="s">
        <v>670</v>
      </c>
      <c r="E63" s="507">
        <v>816</v>
      </c>
      <c r="F63" s="508">
        <v>695</v>
      </c>
      <c r="G63" s="508">
        <v>564</v>
      </c>
      <c r="H63" s="508">
        <v>310</v>
      </c>
      <c r="I63" s="508">
        <v>237</v>
      </c>
      <c r="J63" s="509">
        <f t="shared" si="6"/>
        <v>0.4460431654676259</v>
      </c>
      <c r="K63" s="509">
        <f t="shared" si="7"/>
        <v>0.54964539007092195</v>
      </c>
      <c r="L63" s="509">
        <v>0.4460431654676259</v>
      </c>
      <c r="M63" s="510">
        <v>0.54964539007092195</v>
      </c>
      <c r="P63" s="505" t="s">
        <v>251</v>
      </c>
      <c r="Q63" s="710">
        <v>16170</v>
      </c>
      <c r="R63" s="711" t="s">
        <v>670</v>
      </c>
      <c r="S63" s="710">
        <v>816</v>
      </c>
      <c r="T63" s="710">
        <v>655</v>
      </c>
      <c r="U63" s="710">
        <v>695</v>
      </c>
      <c r="V63" s="710">
        <v>564</v>
      </c>
      <c r="W63" s="710">
        <v>339</v>
      </c>
      <c r="X63" s="710">
        <v>310</v>
      </c>
      <c r="Y63" s="710">
        <v>310</v>
      </c>
      <c r="Z63" s="710">
        <v>237</v>
      </c>
      <c r="AA63" s="710">
        <v>237</v>
      </c>
      <c r="AB63">
        <f t="shared" si="2"/>
        <v>0.4460431654676259</v>
      </c>
      <c r="AC63">
        <f t="shared" si="3"/>
        <v>0.54964539007092195</v>
      </c>
    </row>
    <row r="64" spans="1:29" x14ac:dyDescent="0.25">
      <c r="A64" s="694" t="s">
        <v>249</v>
      </c>
      <c r="B64" s="512" t="s">
        <v>253</v>
      </c>
      <c r="C64" s="513" t="s">
        <v>254</v>
      </c>
      <c r="D64" s="711" t="s">
        <v>671</v>
      </c>
      <c r="E64" s="514">
        <v>973</v>
      </c>
      <c r="F64" s="515">
        <v>770</v>
      </c>
      <c r="G64" s="515">
        <v>728</v>
      </c>
      <c r="H64" s="515">
        <v>501</v>
      </c>
      <c r="I64" s="515">
        <v>312</v>
      </c>
      <c r="J64" s="516">
        <f t="shared" si="6"/>
        <v>0.6506493506493507</v>
      </c>
      <c r="K64" s="516">
        <f t="shared" si="7"/>
        <v>0.68818681318681318</v>
      </c>
      <c r="L64" s="516">
        <v>0.78701298701298705</v>
      </c>
      <c r="M64" s="517">
        <v>0.83241758241758246</v>
      </c>
      <c r="P64" s="512" t="s">
        <v>253</v>
      </c>
      <c r="Q64" s="710">
        <v>16270</v>
      </c>
      <c r="R64" s="711" t="s">
        <v>671</v>
      </c>
      <c r="S64" s="710">
        <v>973</v>
      </c>
      <c r="T64" s="710">
        <v>919</v>
      </c>
      <c r="U64" s="710">
        <v>770</v>
      </c>
      <c r="V64" s="710">
        <v>728</v>
      </c>
      <c r="W64" s="710">
        <v>605</v>
      </c>
      <c r="X64" s="710">
        <v>501</v>
      </c>
      <c r="Y64" s="710">
        <v>606</v>
      </c>
      <c r="Z64" s="710">
        <v>312</v>
      </c>
      <c r="AA64" s="710">
        <v>312</v>
      </c>
      <c r="AB64">
        <f t="shared" si="2"/>
        <v>0.78701298701298705</v>
      </c>
      <c r="AC64">
        <f t="shared" si="3"/>
        <v>0.83241758241758246</v>
      </c>
    </row>
    <row r="65" spans="1:29" x14ac:dyDescent="0.25">
      <c r="A65" s="695" t="s">
        <v>249</v>
      </c>
      <c r="B65" s="520" t="s">
        <v>255</v>
      </c>
      <c r="C65" s="521" t="s">
        <v>256</v>
      </c>
      <c r="D65" s="711"/>
      <c r="E65" s="522" t="s">
        <v>67</v>
      </c>
      <c r="F65" s="523" t="s">
        <v>67</v>
      </c>
      <c r="G65" s="523" t="s">
        <v>67</v>
      </c>
      <c r="H65" s="523" t="s">
        <v>67</v>
      </c>
      <c r="I65" s="523" t="s">
        <v>67</v>
      </c>
      <c r="J65" s="524" t="s">
        <v>67</v>
      </c>
      <c r="K65" s="524" t="s">
        <v>67</v>
      </c>
      <c r="L65" s="524" t="s">
        <v>67</v>
      </c>
      <c r="M65" s="525" t="s">
        <v>67</v>
      </c>
      <c r="P65" s="520" t="s">
        <v>255</v>
      </c>
      <c r="Q65" s="710"/>
      <c r="R65" s="711"/>
      <c r="S65" s="710"/>
      <c r="T65" s="710"/>
      <c r="U65" s="710"/>
      <c r="V65" s="710"/>
      <c r="W65" s="710"/>
      <c r="X65" s="710"/>
      <c r="Y65" s="710"/>
      <c r="Z65" s="710"/>
      <c r="AA65" s="710"/>
      <c r="AB65" s="524" t="s">
        <v>67</v>
      </c>
      <c r="AC65" s="525" t="s">
        <v>67</v>
      </c>
    </row>
    <row r="66" spans="1:29" x14ac:dyDescent="0.25">
      <c r="A66" s="699" t="s">
        <v>556</v>
      </c>
      <c r="B66" s="497" t="s">
        <v>257</v>
      </c>
      <c r="C66" s="561"/>
      <c r="D66" s="709" t="s">
        <v>556</v>
      </c>
      <c r="E66" s="566">
        <v>11691</v>
      </c>
      <c r="F66" s="567">
        <v>7659</v>
      </c>
      <c r="G66" s="567">
        <v>6532</v>
      </c>
      <c r="H66" s="567">
        <v>2885</v>
      </c>
      <c r="I66" s="568">
        <v>2768</v>
      </c>
      <c r="J66" s="569">
        <f t="shared" ref="J66:J72" si="8">H66/F66</f>
        <v>0.37668102885494192</v>
      </c>
      <c r="K66" s="677">
        <f t="shared" ref="K66:K72" si="9">H66/G66</f>
        <v>0.44167176974892836</v>
      </c>
      <c r="L66" s="569">
        <v>0.50110980545763151</v>
      </c>
      <c r="M66" s="570">
        <v>0.58756889161053272</v>
      </c>
      <c r="P66" s="497" t="s">
        <v>257</v>
      </c>
      <c r="Q66" s="708">
        <v>17000</v>
      </c>
      <c r="R66" s="709" t="s">
        <v>556</v>
      </c>
      <c r="S66" s="708">
        <v>11691</v>
      </c>
      <c r="T66" s="708">
        <v>9923</v>
      </c>
      <c r="U66" s="708">
        <v>7659</v>
      </c>
      <c r="V66" s="708">
        <v>6532</v>
      </c>
      <c r="W66" s="708">
        <v>3135</v>
      </c>
      <c r="X66" s="708">
        <v>2885</v>
      </c>
      <c r="Y66" s="708">
        <v>3838</v>
      </c>
      <c r="Z66" s="708">
        <v>2810</v>
      </c>
      <c r="AA66" s="708">
        <v>2768</v>
      </c>
      <c r="AB66">
        <f t="shared" si="2"/>
        <v>0.50110980545763151</v>
      </c>
      <c r="AC66">
        <f t="shared" si="3"/>
        <v>0.58756889161053272</v>
      </c>
    </row>
    <row r="67" spans="1:29" x14ac:dyDescent="0.25">
      <c r="A67" s="700" t="s">
        <v>556</v>
      </c>
      <c r="B67" s="505" t="s">
        <v>258</v>
      </c>
      <c r="C67" s="564" t="s">
        <v>219</v>
      </c>
      <c r="D67" s="711" t="s">
        <v>219</v>
      </c>
      <c r="E67" s="507">
        <v>2812</v>
      </c>
      <c r="F67" s="508">
        <v>2109</v>
      </c>
      <c r="G67" s="508">
        <v>1789</v>
      </c>
      <c r="H67" s="508">
        <v>545</v>
      </c>
      <c r="I67" s="508">
        <v>501</v>
      </c>
      <c r="J67" s="509">
        <f t="shared" si="8"/>
        <v>0.25841631104788998</v>
      </c>
      <c r="K67" s="509">
        <f t="shared" si="9"/>
        <v>0.30463946338736725</v>
      </c>
      <c r="L67" s="509">
        <v>0.38217164532954007</v>
      </c>
      <c r="M67" s="510">
        <v>0.4505310229178312</v>
      </c>
      <c r="P67" s="505" t="s">
        <v>258</v>
      </c>
      <c r="Q67" s="710">
        <v>17110</v>
      </c>
      <c r="R67" s="711" t="s">
        <v>219</v>
      </c>
      <c r="S67" s="710">
        <v>2812</v>
      </c>
      <c r="T67" s="710">
        <v>2413</v>
      </c>
      <c r="U67" s="710">
        <v>2109</v>
      </c>
      <c r="V67" s="710">
        <v>1789</v>
      </c>
      <c r="W67" s="710">
        <v>572</v>
      </c>
      <c r="X67" s="710">
        <v>545</v>
      </c>
      <c r="Y67" s="710">
        <v>806</v>
      </c>
      <c r="Z67" s="710">
        <v>515</v>
      </c>
      <c r="AA67" s="710">
        <v>501</v>
      </c>
      <c r="AB67">
        <f t="shared" si="2"/>
        <v>0.38217164532954007</v>
      </c>
      <c r="AC67">
        <f t="shared" si="3"/>
        <v>0.4505310229178312</v>
      </c>
    </row>
    <row r="68" spans="1:29" x14ac:dyDescent="0.25">
      <c r="A68" s="693" t="s">
        <v>556</v>
      </c>
      <c r="B68" s="505">
        <v>17200</v>
      </c>
      <c r="C68" s="506" t="s">
        <v>225</v>
      </c>
      <c r="D68" s="711" t="s">
        <v>225</v>
      </c>
      <c r="E68" s="553">
        <v>549</v>
      </c>
      <c r="F68" s="554">
        <v>523</v>
      </c>
      <c r="G68" s="554">
        <v>437</v>
      </c>
      <c r="H68" s="554">
        <v>162</v>
      </c>
      <c r="I68" s="554">
        <v>158</v>
      </c>
      <c r="J68" s="555">
        <f t="shared" si="8"/>
        <v>0.30975143403441685</v>
      </c>
      <c r="K68" s="555">
        <f t="shared" si="9"/>
        <v>0.37070938215102978</v>
      </c>
      <c r="L68" s="555">
        <v>0.38240917782026768</v>
      </c>
      <c r="M68" s="556">
        <v>0.45766590389016021</v>
      </c>
      <c r="P68" s="505">
        <v>17200</v>
      </c>
      <c r="Q68" s="710">
        <v>17200</v>
      </c>
      <c r="R68" s="711" t="s">
        <v>225</v>
      </c>
      <c r="S68" s="710">
        <v>549</v>
      </c>
      <c r="T68" s="710">
        <v>458</v>
      </c>
      <c r="U68" s="710">
        <v>523</v>
      </c>
      <c r="V68" s="710">
        <v>437</v>
      </c>
      <c r="W68" s="710">
        <v>162</v>
      </c>
      <c r="X68" s="710">
        <v>162</v>
      </c>
      <c r="Y68" s="710">
        <v>200</v>
      </c>
      <c r="Z68" s="710">
        <v>158</v>
      </c>
      <c r="AA68" s="710">
        <v>158</v>
      </c>
      <c r="AB68">
        <f t="shared" ref="AB68:AB131" si="10">Y68/U68</f>
        <v>0.38240917782026768</v>
      </c>
      <c r="AC68">
        <f t="shared" ref="AC68:AC131" si="11">Y68/V68</f>
        <v>0.45766590389016021</v>
      </c>
    </row>
    <row r="69" spans="1:29" x14ac:dyDescent="0.25">
      <c r="A69" s="694" t="s">
        <v>556</v>
      </c>
      <c r="B69" s="512" t="s">
        <v>259</v>
      </c>
      <c r="C69" s="513" t="s">
        <v>162</v>
      </c>
      <c r="D69" s="711" t="s">
        <v>221</v>
      </c>
      <c r="E69" s="514">
        <v>2283</v>
      </c>
      <c r="F69" s="515">
        <v>1804</v>
      </c>
      <c r="G69" s="515">
        <v>1520</v>
      </c>
      <c r="H69" s="515">
        <v>609</v>
      </c>
      <c r="I69" s="515">
        <v>570</v>
      </c>
      <c r="J69" s="516">
        <f t="shared" si="8"/>
        <v>0.33758314855875832</v>
      </c>
      <c r="K69" s="516">
        <f t="shared" si="9"/>
        <v>0.4006578947368421</v>
      </c>
      <c r="L69" s="516">
        <v>0.47394678492239467</v>
      </c>
      <c r="M69" s="517">
        <v>0.5625</v>
      </c>
      <c r="P69" s="512" t="s">
        <v>259</v>
      </c>
      <c r="Q69" s="710">
        <v>17250</v>
      </c>
      <c r="R69" s="711" t="s">
        <v>221</v>
      </c>
      <c r="S69" s="710">
        <v>2283</v>
      </c>
      <c r="T69" s="710">
        <v>1933</v>
      </c>
      <c r="U69" s="710">
        <v>1804</v>
      </c>
      <c r="V69" s="710">
        <v>1520</v>
      </c>
      <c r="W69" s="710">
        <v>749</v>
      </c>
      <c r="X69" s="710">
        <v>609</v>
      </c>
      <c r="Y69" s="710">
        <v>855</v>
      </c>
      <c r="Z69" s="710">
        <v>573</v>
      </c>
      <c r="AA69" s="710">
        <v>570</v>
      </c>
      <c r="AB69">
        <f t="shared" si="10"/>
        <v>0.47394678492239467</v>
      </c>
      <c r="AC69">
        <f t="shared" si="11"/>
        <v>0.5625</v>
      </c>
    </row>
    <row r="70" spans="1:29" x14ac:dyDescent="0.25">
      <c r="A70" s="694" t="s">
        <v>556</v>
      </c>
      <c r="B70" s="512" t="s">
        <v>260</v>
      </c>
      <c r="C70" s="513" t="s">
        <v>176</v>
      </c>
      <c r="D70" s="711" t="s">
        <v>227</v>
      </c>
      <c r="E70" s="514">
        <v>1604</v>
      </c>
      <c r="F70" s="515">
        <v>1322</v>
      </c>
      <c r="G70" s="515">
        <v>1219</v>
      </c>
      <c r="H70" s="515">
        <v>682</v>
      </c>
      <c r="I70" s="515">
        <v>627</v>
      </c>
      <c r="J70" s="516">
        <f t="shared" si="8"/>
        <v>0.51588502269288961</v>
      </c>
      <c r="K70" s="516">
        <f t="shared" si="9"/>
        <v>0.55947497949138636</v>
      </c>
      <c r="L70" s="516">
        <v>0.86686838124054466</v>
      </c>
      <c r="M70" s="517">
        <v>0.94011484823625924</v>
      </c>
      <c r="P70" s="512" t="s">
        <v>260</v>
      </c>
      <c r="Q70" s="710">
        <v>17310</v>
      </c>
      <c r="R70" s="711" t="s">
        <v>227</v>
      </c>
      <c r="S70" s="710">
        <v>1604</v>
      </c>
      <c r="T70" s="710">
        <v>1445</v>
      </c>
      <c r="U70" s="710">
        <v>1322</v>
      </c>
      <c r="V70" s="710">
        <v>1219</v>
      </c>
      <c r="W70" s="710">
        <v>707</v>
      </c>
      <c r="X70" s="710">
        <v>682</v>
      </c>
      <c r="Y70" s="710">
        <v>1146</v>
      </c>
      <c r="Z70" s="710">
        <v>628</v>
      </c>
      <c r="AA70" s="710">
        <v>627</v>
      </c>
      <c r="AB70">
        <f t="shared" si="10"/>
        <v>0.86686838124054466</v>
      </c>
      <c r="AC70">
        <f t="shared" si="11"/>
        <v>0.94011484823625924</v>
      </c>
    </row>
    <row r="71" spans="1:29" x14ac:dyDescent="0.25">
      <c r="A71" s="694" t="s">
        <v>556</v>
      </c>
      <c r="B71" s="512" t="s">
        <v>261</v>
      </c>
      <c r="C71" s="513" t="s">
        <v>180</v>
      </c>
      <c r="D71" s="711" t="s">
        <v>231</v>
      </c>
      <c r="E71" s="514">
        <v>4070</v>
      </c>
      <c r="F71" s="515">
        <v>2948</v>
      </c>
      <c r="G71" s="515">
        <v>2349</v>
      </c>
      <c r="H71" s="515">
        <v>840</v>
      </c>
      <c r="I71" s="515">
        <v>840</v>
      </c>
      <c r="J71" s="516">
        <f t="shared" si="8"/>
        <v>0.28493894165535955</v>
      </c>
      <c r="K71" s="516">
        <f t="shared" si="9"/>
        <v>0.35759897828863346</v>
      </c>
      <c r="L71" s="516">
        <v>0.37550881953867027</v>
      </c>
      <c r="M71" s="517">
        <v>0.47126436781609193</v>
      </c>
      <c r="P71" s="512" t="s">
        <v>261</v>
      </c>
      <c r="Q71" s="710">
        <v>17450</v>
      </c>
      <c r="R71" s="711" t="s">
        <v>231</v>
      </c>
      <c r="S71" s="710">
        <v>4070</v>
      </c>
      <c r="T71" s="710">
        <v>3324</v>
      </c>
      <c r="U71" s="710">
        <v>2948</v>
      </c>
      <c r="V71" s="710">
        <v>2349</v>
      </c>
      <c r="W71" s="710">
        <v>849</v>
      </c>
      <c r="X71" s="710">
        <v>840</v>
      </c>
      <c r="Y71" s="710">
        <v>1107</v>
      </c>
      <c r="Z71" s="710">
        <v>849</v>
      </c>
      <c r="AA71" s="710">
        <v>840</v>
      </c>
      <c r="AB71">
        <f t="shared" si="10"/>
        <v>0.37550881953867027</v>
      </c>
      <c r="AC71">
        <f t="shared" si="11"/>
        <v>0.47126436781609193</v>
      </c>
    </row>
    <row r="72" spans="1:29" x14ac:dyDescent="0.25">
      <c r="A72" s="701" t="s">
        <v>556</v>
      </c>
      <c r="B72" s="512" t="s">
        <v>262</v>
      </c>
      <c r="C72" s="535" t="s">
        <v>263</v>
      </c>
      <c r="D72" s="711" t="s">
        <v>672</v>
      </c>
      <c r="E72" s="514">
        <v>373</v>
      </c>
      <c r="F72" s="515">
        <v>317</v>
      </c>
      <c r="G72" s="515">
        <v>296</v>
      </c>
      <c r="H72" s="515">
        <v>94</v>
      </c>
      <c r="I72" s="515">
        <v>87</v>
      </c>
      <c r="J72" s="516">
        <f t="shared" si="8"/>
        <v>0.29652996845425866</v>
      </c>
      <c r="K72" s="516">
        <f t="shared" si="9"/>
        <v>0.31756756756756754</v>
      </c>
      <c r="L72" s="516">
        <v>0.29652996845425866</v>
      </c>
      <c r="M72" s="517">
        <v>0.31756756756756754</v>
      </c>
      <c r="P72" s="512" t="s">
        <v>262</v>
      </c>
      <c r="Q72" s="710">
        <v>17500</v>
      </c>
      <c r="R72" s="711" t="s">
        <v>672</v>
      </c>
      <c r="S72" s="710">
        <v>373</v>
      </c>
      <c r="T72" s="710">
        <v>350</v>
      </c>
      <c r="U72" s="710">
        <v>317</v>
      </c>
      <c r="V72" s="710">
        <v>296</v>
      </c>
      <c r="W72" s="710">
        <v>96</v>
      </c>
      <c r="X72" s="710">
        <v>94</v>
      </c>
      <c r="Y72" s="710">
        <v>94</v>
      </c>
      <c r="Z72" s="710">
        <v>87</v>
      </c>
      <c r="AA72" s="710">
        <v>87</v>
      </c>
      <c r="AB72">
        <f t="shared" si="10"/>
        <v>0.29652996845425866</v>
      </c>
      <c r="AC72">
        <f t="shared" si="11"/>
        <v>0.31756756756756754</v>
      </c>
    </row>
    <row r="73" spans="1:29" x14ac:dyDescent="0.25">
      <c r="A73" s="695" t="s">
        <v>556</v>
      </c>
      <c r="B73" s="520" t="s">
        <v>264</v>
      </c>
      <c r="C73" s="540" t="s">
        <v>199</v>
      </c>
      <c r="D73" s="711"/>
      <c r="E73" s="522" t="s">
        <v>67</v>
      </c>
      <c r="F73" s="523" t="s">
        <v>67</v>
      </c>
      <c r="G73" s="523" t="s">
        <v>67</v>
      </c>
      <c r="H73" s="523" t="s">
        <v>67</v>
      </c>
      <c r="I73" s="523" t="s">
        <v>67</v>
      </c>
      <c r="J73" s="524" t="s">
        <v>67</v>
      </c>
      <c r="K73" s="524" t="s">
        <v>67</v>
      </c>
      <c r="L73" s="524" t="s">
        <v>67</v>
      </c>
      <c r="M73" s="525" t="s">
        <v>67</v>
      </c>
      <c r="P73" s="520" t="s">
        <v>264</v>
      </c>
      <c r="Q73" s="710"/>
      <c r="R73" s="711"/>
      <c r="S73" s="710"/>
      <c r="T73" s="710"/>
      <c r="U73" s="710"/>
      <c r="V73" s="710"/>
      <c r="W73" s="710"/>
      <c r="X73" s="710"/>
      <c r="Y73" s="710"/>
      <c r="Z73" s="710"/>
      <c r="AA73" s="710"/>
      <c r="AB73" s="524" t="s">
        <v>67</v>
      </c>
      <c r="AC73" s="525" t="s">
        <v>67</v>
      </c>
    </row>
    <row r="74" spans="1:29" x14ac:dyDescent="0.25">
      <c r="A74" s="699" t="s">
        <v>265</v>
      </c>
      <c r="B74" s="497" t="s">
        <v>266</v>
      </c>
      <c r="C74" s="572"/>
      <c r="D74" s="709" t="s">
        <v>265</v>
      </c>
      <c r="E74" s="566">
        <v>7258</v>
      </c>
      <c r="F74" s="567">
        <v>5142</v>
      </c>
      <c r="G74" s="567">
        <v>4313</v>
      </c>
      <c r="H74" s="567">
        <v>2276</v>
      </c>
      <c r="I74" s="568">
        <v>1805</v>
      </c>
      <c r="J74" s="569">
        <f t="shared" ref="J74:J78" si="12">H74/F74</f>
        <v>0.44262932711007391</v>
      </c>
      <c r="K74" s="677">
        <f t="shared" ref="K74:K78" si="13">H74/G74</f>
        <v>0.5277069325295618</v>
      </c>
      <c r="L74" s="569">
        <v>0.49727732399844421</v>
      </c>
      <c r="M74" s="570">
        <v>0.59285879897982841</v>
      </c>
      <c r="P74" s="497" t="s">
        <v>266</v>
      </c>
      <c r="Q74" s="708">
        <v>18000</v>
      </c>
      <c r="R74" s="709" t="s">
        <v>265</v>
      </c>
      <c r="S74" s="708">
        <v>7258</v>
      </c>
      <c r="T74" s="708">
        <v>5861</v>
      </c>
      <c r="U74" s="708">
        <v>5142</v>
      </c>
      <c r="V74" s="708">
        <v>4313</v>
      </c>
      <c r="W74" s="708">
        <v>2623</v>
      </c>
      <c r="X74" s="708">
        <v>2276</v>
      </c>
      <c r="Y74" s="708">
        <v>2557</v>
      </c>
      <c r="Z74" s="708">
        <v>1821</v>
      </c>
      <c r="AA74" s="708">
        <v>1805</v>
      </c>
      <c r="AB74">
        <f t="shared" si="10"/>
        <v>0.49727732399844421</v>
      </c>
      <c r="AC74">
        <f t="shared" si="11"/>
        <v>0.59285879897982841</v>
      </c>
    </row>
    <row r="75" spans="1:29" x14ac:dyDescent="0.25">
      <c r="A75" s="700" t="s">
        <v>265</v>
      </c>
      <c r="B75" s="505" t="s">
        <v>267</v>
      </c>
      <c r="C75" s="564" t="s">
        <v>231</v>
      </c>
      <c r="D75" s="711" t="s">
        <v>231</v>
      </c>
      <c r="E75" s="507">
        <v>4200</v>
      </c>
      <c r="F75" s="508">
        <v>3089</v>
      </c>
      <c r="G75" s="508">
        <v>2541</v>
      </c>
      <c r="H75" s="508">
        <v>953</v>
      </c>
      <c r="I75" s="508">
        <v>805</v>
      </c>
      <c r="J75" s="509">
        <f t="shared" si="12"/>
        <v>0.30851408222725801</v>
      </c>
      <c r="K75" s="509">
        <f t="shared" si="13"/>
        <v>0.37504919323101144</v>
      </c>
      <c r="L75" s="509">
        <v>0.34898025250890258</v>
      </c>
      <c r="M75" s="510">
        <v>0.42424242424242425</v>
      </c>
      <c r="P75" s="505" t="s">
        <v>267</v>
      </c>
      <c r="Q75" s="710">
        <v>18440</v>
      </c>
      <c r="R75" s="711" t="s">
        <v>231</v>
      </c>
      <c r="S75" s="710">
        <v>4200</v>
      </c>
      <c r="T75" s="710">
        <v>3374</v>
      </c>
      <c r="U75" s="710">
        <v>3089</v>
      </c>
      <c r="V75" s="710">
        <v>2541</v>
      </c>
      <c r="W75" s="710">
        <v>1094</v>
      </c>
      <c r="X75" s="710">
        <v>953</v>
      </c>
      <c r="Y75" s="710">
        <v>1078</v>
      </c>
      <c r="Z75" s="710">
        <v>813</v>
      </c>
      <c r="AA75" s="710">
        <v>805</v>
      </c>
      <c r="AB75">
        <f t="shared" si="10"/>
        <v>0.34898025250890258</v>
      </c>
      <c r="AC75">
        <f t="shared" si="11"/>
        <v>0.42424242424242425</v>
      </c>
    </row>
    <row r="76" spans="1:29" x14ac:dyDescent="0.25">
      <c r="A76" s="701" t="s">
        <v>265</v>
      </c>
      <c r="B76" s="534" t="s">
        <v>268</v>
      </c>
      <c r="C76" s="535" t="s">
        <v>269</v>
      </c>
      <c r="D76" s="711" t="s">
        <v>269</v>
      </c>
      <c r="E76" s="536">
        <v>1413</v>
      </c>
      <c r="F76" s="537">
        <v>1233</v>
      </c>
      <c r="G76" s="537">
        <v>1009</v>
      </c>
      <c r="H76" s="537">
        <v>689</v>
      </c>
      <c r="I76" s="537">
        <v>494</v>
      </c>
      <c r="J76" s="538">
        <f t="shared" si="12"/>
        <v>0.5587996755879967</v>
      </c>
      <c r="K76" s="538">
        <f t="shared" si="13"/>
        <v>0.68285431119920714</v>
      </c>
      <c r="L76" s="538">
        <v>0.5587996755879967</v>
      </c>
      <c r="M76" s="539">
        <v>0.68285431119920714</v>
      </c>
      <c r="P76" s="534" t="s">
        <v>268</v>
      </c>
      <c r="Q76" s="710">
        <v>18450</v>
      </c>
      <c r="R76" s="711" t="s">
        <v>269</v>
      </c>
      <c r="S76" s="710">
        <v>1413</v>
      </c>
      <c r="T76" s="710">
        <v>1121</v>
      </c>
      <c r="U76" s="710">
        <v>1233</v>
      </c>
      <c r="V76" s="710">
        <v>1009</v>
      </c>
      <c r="W76" s="710">
        <v>730</v>
      </c>
      <c r="X76" s="710">
        <v>689</v>
      </c>
      <c r="Y76" s="710">
        <v>689</v>
      </c>
      <c r="Z76" s="710">
        <v>494</v>
      </c>
      <c r="AA76" s="710">
        <v>494</v>
      </c>
      <c r="AB76">
        <f t="shared" si="10"/>
        <v>0.5587996755879967</v>
      </c>
      <c r="AC76">
        <f t="shared" si="11"/>
        <v>0.68285431119920714</v>
      </c>
    </row>
    <row r="77" spans="1:29" x14ac:dyDescent="0.25">
      <c r="A77" s="694" t="s">
        <v>265</v>
      </c>
      <c r="B77" s="512" t="s">
        <v>270</v>
      </c>
      <c r="C77" s="513" t="s">
        <v>221</v>
      </c>
      <c r="D77" s="711" t="s">
        <v>221</v>
      </c>
      <c r="E77" s="514">
        <v>1048</v>
      </c>
      <c r="F77" s="515">
        <v>878</v>
      </c>
      <c r="G77" s="515">
        <v>698</v>
      </c>
      <c r="H77" s="515">
        <v>465</v>
      </c>
      <c r="I77" s="515">
        <v>389</v>
      </c>
      <c r="J77" s="516">
        <f t="shared" si="12"/>
        <v>0.52961275626423687</v>
      </c>
      <c r="K77" s="516">
        <f t="shared" si="13"/>
        <v>0.666189111747851</v>
      </c>
      <c r="L77" s="516">
        <v>0.66400911161731202</v>
      </c>
      <c r="M77" s="517">
        <v>0.83524355300859598</v>
      </c>
      <c r="P77" s="512" t="s">
        <v>270</v>
      </c>
      <c r="Q77" s="710">
        <v>18460</v>
      </c>
      <c r="R77" s="711" t="s">
        <v>221</v>
      </c>
      <c r="S77" s="710">
        <v>1048</v>
      </c>
      <c r="T77" s="710">
        <v>818</v>
      </c>
      <c r="U77" s="710">
        <v>878</v>
      </c>
      <c r="V77" s="710">
        <v>698</v>
      </c>
      <c r="W77" s="710">
        <v>546</v>
      </c>
      <c r="X77" s="710">
        <v>465</v>
      </c>
      <c r="Y77" s="710">
        <v>583</v>
      </c>
      <c r="Z77" s="710">
        <v>391</v>
      </c>
      <c r="AA77" s="710">
        <v>389</v>
      </c>
      <c r="AB77">
        <f t="shared" si="10"/>
        <v>0.66400911161731202</v>
      </c>
      <c r="AC77">
        <f t="shared" si="11"/>
        <v>0.83524355300859598</v>
      </c>
    </row>
    <row r="78" spans="1:29" x14ac:dyDescent="0.25">
      <c r="A78" s="693" t="s">
        <v>265</v>
      </c>
      <c r="B78" s="505" t="s">
        <v>271</v>
      </c>
      <c r="C78" s="506" t="s">
        <v>227</v>
      </c>
      <c r="D78" s="711" t="s">
        <v>227</v>
      </c>
      <c r="E78" s="553">
        <v>597</v>
      </c>
      <c r="F78" s="554">
        <v>514</v>
      </c>
      <c r="G78" s="554">
        <v>472</v>
      </c>
      <c r="H78" s="554">
        <v>222</v>
      </c>
      <c r="I78" s="554">
        <v>122</v>
      </c>
      <c r="J78" s="555">
        <f t="shared" si="12"/>
        <v>0.43190661478599224</v>
      </c>
      <c r="K78" s="555">
        <f t="shared" si="13"/>
        <v>0.47033898305084748</v>
      </c>
      <c r="L78" s="555">
        <v>0.6089494163424124</v>
      </c>
      <c r="M78" s="556">
        <v>0.66313559322033899</v>
      </c>
      <c r="P78" s="505" t="s">
        <v>271</v>
      </c>
      <c r="Q78" s="710">
        <v>18470</v>
      </c>
      <c r="R78" s="711" t="s">
        <v>227</v>
      </c>
      <c r="S78" s="710">
        <v>597</v>
      </c>
      <c r="T78" s="710">
        <v>548</v>
      </c>
      <c r="U78" s="710">
        <v>514</v>
      </c>
      <c r="V78" s="710">
        <v>472</v>
      </c>
      <c r="W78" s="710">
        <v>253</v>
      </c>
      <c r="X78" s="710">
        <v>222</v>
      </c>
      <c r="Y78" s="710">
        <v>313</v>
      </c>
      <c r="Z78" s="710">
        <v>123</v>
      </c>
      <c r="AA78" s="710">
        <v>122</v>
      </c>
      <c r="AB78">
        <f t="shared" si="10"/>
        <v>0.6089494163424124</v>
      </c>
      <c r="AC78">
        <f t="shared" si="11"/>
        <v>0.66313559322033899</v>
      </c>
    </row>
    <row r="79" spans="1:29" x14ac:dyDescent="0.25">
      <c r="A79" s="695" t="s">
        <v>265</v>
      </c>
      <c r="B79" s="520" t="s">
        <v>272</v>
      </c>
      <c r="C79" s="521" t="s">
        <v>199</v>
      </c>
      <c r="D79" s="711"/>
      <c r="E79" s="522" t="s">
        <v>67</v>
      </c>
      <c r="F79" s="523" t="s">
        <v>67</v>
      </c>
      <c r="G79" s="523" t="s">
        <v>67</v>
      </c>
      <c r="H79" s="523" t="s">
        <v>67</v>
      </c>
      <c r="I79" s="523" t="s">
        <v>67</v>
      </c>
      <c r="J79" s="524" t="s">
        <v>67</v>
      </c>
      <c r="K79" s="524" t="s">
        <v>67</v>
      </c>
      <c r="L79" s="524" t="s">
        <v>67</v>
      </c>
      <c r="M79" s="525" t="s">
        <v>67</v>
      </c>
      <c r="P79" s="520" t="s">
        <v>272</v>
      </c>
      <c r="Q79" s="710"/>
      <c r="R79" s="711"/>
      <c r="S79" s="710"/>
      <c r="T79" s="710"/>
      <c r="U79" s="710"/>
      <c r="V79" s="710"/>
      <c r="W79" s="710"/>
      <c r="X79" s="710"/>
      <c r="Y79" s="710"/>
      <c r="Z79" s="710"/>
      <c r="AA79" s="710"/>
      <c r="AB79" s="524" t="s">
        <v>67</v>
      </c>
      <c r="AC79" s="525" t="s">
        <v>67</v>
      </c>
    </row>
    <row r="80" spans="1:29" x14ac:dyDescent="0.25">
      <c r="A80" s="698" t="s">
        <v>273</v>
      </c>
      <c r="B80" s="497" t="s">
        <v>274</v>
      </c>
      <c r="C80" s="573"/>
      <c r="D80" s="709" t="s">
        <v>273</v>
      </c>
      <c r="E80" s="543">
        <v>4720</v>
      </c>
      <c r="F80" s="529">
        <v>3990</v>
      </c>
      <c r="G80" s="529">
        <v>3667</v>
      </c>
      <c r="H80" s="529">
        <v>3228</v>
      </c>
      <c r="I80" s="530">
        <v>2428</v>
      </c>
      <c r="J80" s="531">
        <f t="shared" ref="J80:J110" si="14">H80/F80</f>
        <v>0.80902255639097742</v>
      </c>
      <c r="K80" s="676">
        <f t="shared" ref="K80:K110" si="15">H80/G80</f>
        <v>0.88028361058085625</v>
      </c>
      <c r="L80" s="531">
        <v>0.80902255639097742</v>
      </c>
      <c r="M80" s="532">
        <v>0.88028361058085625</v>
      </c>
      <c r="P80" s="497" t="s">
        <v>274</v>
      </c>
      <c r="Q80" s="708">
        <v>19000</v>
      </c>
      <c r="R80" s="709" t="s">
        <v>273</v>
      </c>
      <c r="S80" s="708">
        <v>4720</v>
      </c>
      <c r="T80" s="708">
        <v>4259</v>
      </c>
      <c r="U80" s="708">
        <v>3990</v>
      </c>
      <c r="V80" s="708">
        <v>3667</v>
      </c>
      <c r="W80" s="708">
        <v>3684</v>
      </c>
      <c r="X80" s="708">
        <v>3228</v>
      </c>
      <c r="Y80" s="708">
        <v>3228</v>
      </c>
      <c r="Z80" s="708">
        <v>2448</v>
      </c>
      <c r="AA80" s="708">
        <v>2428</v>
      </c>
      <c r="AB80">
        <f t="shared" si="10"/>
        <v>0.80902255639097742</v>
      </c>
      <c r="AC80">
        <f t="shared" si="11"/>
        <v>0.88028361058085625</v>
      </c>
    </row>
    <row r="81" spans="1:29" x14ac:dyDescent="0.25">
      <c r="A81" s="693" t="s">
        <v>273</v>
      </c>
      <c r="B81" s="505" t="s">
        <v>275</v>
      </c>
      <c r="C81" s="506" t="s">
        <v>276</v>
      </c>
      <c r="D81" s="711" t="s">
        <v>673</v>
      </c>
      <c r="E81" s="553">
        <v>1365</v>
      </c>
      <c r="F81" s="554">
        <v>1180</v>
      </c>
      <c r="G81" s="554">
        <v>1020</v>
      </c>
      <c r="H81" s="554">
        <v>947</v>
      </c>
      <c r="I81" s="554">
        <v>693</v>
      </c>
      <c r="J81" s="555">
        <f t="shared" si="14"/>
        <v>0.80254237288135588</v>
      </c>
      <c r="K81" s="555">
        <f t="shared" si="15"/>
        <v>0.92843137254901964</v>
      </c>
      <c r="L81" s="555">
        <v>0.80254237288135588</v>
      </c>
      <c r="M81" s="556">
        <v>0.92843137254901964</v>
      </c>
      <c r="P81" s="505" t="s">
        <v>275</v>
      </c>
      <c r="Q81" s="710">
        <v>19240</v>
      </c>
      <c r="R81" s="711" t="s">
        <v>673</v>
      </c>
      <c r="S81" s="710">
        <v>1365</v>
      </c>
      <c r="T81" s="710">
        <v>1142</v>
      </c>
      <c r="U81" s="710">
        <v>1180</v>
      </c>
      <c r="V81" s="710">
        <v>1020</v>
      </c>
      <c r="W81" s="710">
        <v>1061</v>
      </c>
      <c r="X81" s="710">
        <v>947</v>
      </c>
      <c r="Y81" s="710">
        <v>947</v>
      </c>
      <c r="Z81" s="710">
        <v>702</v>
      </c>
      <c r="AA81" s="710">
        <v>693</v>
      </c>
      <c r="AB81">
        <f t="shared" si="10"/>
        <v>0.80254237288135588</v>
      </c>
      <c r="AC81">
        <f t="shared" si="11"/>
        <v>0.92843137254901964</v>
      </c>
    </row>
    <row r="82" spans="1:29" x14ac:dyDescent="0.25">
      <c r="A82" s="693" t="s">
        <v>273</v>
      </c>
      <c r="B82" s="574" t="s">
        <v>277</v>
      </c>
      <c r="C82" s="506" t="s">
        <v>278</v>
      </c>
      <c r="D82" s="711" t="s">
        <v>674</v>
      </c>
      <c r="E82" s="553">
        <v>1369</v>
      </c>
      <c r="F82" s="554">
        <v>1170</v>
      </c>
      <c r="G82" s="554">
        <v>972</v>
      </c>
      <c r="H82" s="554">
        <v>570</v>
      </c>
      <c r="I82" s="554">
        <v>454</v>
      </c>
      <c r="J82" s="555">
        <f t="shared" si="14"/>
        <v>0.48717948717948717</v>
      </c>
      <c r="K82" s="555">
        <f t="shared" si="15"/>
        <v>0.5864197530864198</v>
      </c>
      <c r="L82" s="555">
        <v>0.48717948717948717</v>
      </c>
      <c r="M82" s="556">
        <v>0.5864197530864198</v>
      </c>
      <c r="P82" s="574" t="s">
        <v>277</v>
      </c>
      <c r="Q82" s="710">
        <v>19510</v>
      </c>
      <c r="R82" s="711" t="s">
        <v>674</v>
      </c>
      <c r="S82" s="710">
        <v>1369</v>
      </c>
      <c r="T82" s="710">
        <v>1135</v>
      </c>
      <c r="U82" s="710">
        <v>1170</v>
      </c>
      <c r="V82" s="710">
        <v>972</v>
      </c>
      <c r="W82" s="710">
        <v>657</v>
      </c>
      <c r="X82" s="710">
        <v>570</v>
      </c>
      <c r="Y82" s="710">
        <v>570</v>
      </c>
      <c r="Z82" s="710">
        <v>455</v>
      </c>
      <c r="AA82" s="710">
        <v>454</v>
      </c>
      <c r="AB82">
        <f t="shared" si="10"/>
        <v>0.48717948717948717</v>
      </c>
      <c r="AC82">
        <f t="shared" si="11"/>
        <v>0.5864197530864198</v>
      </c>
    </row>
    <row r="83" spans="1:29" x14ac:dyDescent="0.25">
      <c r="A83" s="694" t="s">
        <v>273</v>
      </c>
      <c r="B83" s="512" t="s">
        <v>279</v>
      </c>
      <c r="C83" s="513" t="s">
        <v>280</v>
      </c>
      <c r="D83" s="711" t="s">
        <v>675</v>
      </c>
      <c r="E83" s="514">
        <v>1649</v>
      </c>
      <c r="F83" s="515">
        <v>1476</v>
      </c>
      <c r="G83" s="515">
        <v>1472</v>
      </c>
      <c r="H83" s="515">
        <v>1460</v>
      </c>
      <c r="I83" s="515">
        <v>1033</v>
      </c>
      <c r="J83" s="516">
        <f t="shared" si="14"/>
        <v>0.98915989159891604</v>
      </c>
      <c r="K83" s="516">
        <f t="shared" si="15"/>
        <v>0.99184782608695654</v>
      </c>
      <c r="L83" s="516">
        <v>0.98915989159891604</v>
      </c>
      <c r="M83" s="517">
        <v>0.99184782608695654</v>
      </c>
      <c r="P83" s="512" t="s">
        <v>279</v>
      </c>
      <c r="Q83" s="710">
        <v>19520</v>
      </c>
      <c r="R83" s="711" t="s">
        <v>675</v>
      </c>
      <c r="S83" s="710">
        <v>1649</v>
      </c>
      <c r="T83" s="710">
        <v>1645</v>
      </c>
      <c r="U83" s="710">
        <v>1476</v>
      </c>
      <c r="V83" s="710">
        <v>1472</v>
      </c>
      <c r="W83" s="710">
        <v>1629</v>
      </c>
      <c r="X83" s="710">
        <v>1460</v>
      </c>
      <c r="Y83" s="710">
        <v>1460</v>
      </c>
      <c r="Z83" s="710">
        <v>1036</v>
      </c>
      <c r="AA83" s="710">
        <v>1033</v>
      </c>
      <c r="AB83">
        <f t="shared" si="10"/>
        <v>0.98915989159891604</v>
      </c>
      <c r="AC83">
        <f t="shared" si="11"/>
        <v>0.99184782608695654</v>
      </c>
    </row>
    <row r="84" spans="1:29" x14ac:dyDescent="0.25">
      <c r="A84" s="695" t="s">
        <v>273</v>
      </c>
      <c r="B84" s="520" t="s">
        <v>281</v>
      </c>
      <c r="C84" s="540" t="s">
        <v>199</v>
      </c>
      <c r="D84" s="711" t="s">
        <v>676</v>
      </c>
      <c r="E84" s="522">
        <v>337</v>
      </c>
      <c r="F84" s="523">
        <v>331</v>
      </c>
      <c r="G84" s="523">
        <v>331</v>
      </c>
      <c r="H84" s="523">
        <v>331</v>
      </c>
      <c r="I84" s="523">
        <v>255</v>
      </c>
      <c r="J84" s="524">
        <f t="shared" si="14"/>
        <v>1</v>
      </c>
      <c r="K84" s="524">
        <f t="shared" si="15"/>
        <v>1</v>
      </c>
      <c r="L84" s="524">
        <v>1</v>
      </c>
      <c r="M84" s="525">
        <v>1</v>
      </c>
      <c r="P84" s="520" t="s">
        <v>281</v>
      </c>
      <c r="Q84" s="710">
        <v>19900</v>
      </c>
      <c r="R84" s="711" t="s">
        <v>676</v>
      </c>
      <c r="S84" s="710">
        <v>337</v>
      </c>
      <c r="T84" s="710">
        <v>337</v>
      </c>
      <c r="U84" s="710">
        <v>331</v>
      </c>
      <c r="V84" s="710">
        <v>331</v>
      </c>
      <c r="W84" s="710">
        <v>337</v>
      </c>
      <c r="X84" s="710">
        <v>331</v>
      </c>
      <c r="Y84" s="710">
        <v>331</v>
      </c>
      <c r="Z84" s="710">
        <v>255</v>
      </c>
      <c r="AA84" s="710">
        <v>255</v>
      </c>
      <c r="AB84">
        <f t="shared" si="10"/>
        <v>1</v>
      </c>
      <c r="AC84">
        <f t="shared" si="11"/>
        <v>1</v>
      </c>
    </row>
    <row r="85" spans="1:29" x14ac:dyDescent="0.25">
      <c r="A85" s="698" t="s">
        <v>282</v>
      </c>
      <c r="B85" s="497" t="s">
        <v>283</v>
      </c>
      <c r="C85" s="573"/>
      <c r="D85" s="709" t="s">
        <v>282</v>
      </c>
      <c r="E85" s="566">
        <v>9553</v>
      </c>
      <c r="F85" s="567">
        <v>7315</v>
      </c>
      <c r="G85" s="567">
        <v>6640</v>
      </c>
      <c r="H85" s="567">
        <v>4368</v>
      </c>
      <c r="I85" s="568">
        <v>3887</v>
      </c>
      <c r="J85" s="569">
        <f t="shared" si="14"/>
        <v>0.59712918660287084</v>
      </c>
      <c r="K85" s="677">
        <f t="shared" si="15"/>
        <v>0.65783132530120481</v>
      </c>
      <c r="L85" s="569">
        <v>0.72699931647300065</v>
      </c>
      <c r="M85" s="570">
        <v>0.80090361445783131</v>
      </c>
      <c r="P85" s="497" t="s">
        <v>283</v>
      </c>
      <c r="Q85" s="708">
        <v>21000</v>
      </c>
      <c r="R85" s="709" t="s">
        <v>282</v>
      </c>
      <c r="S85" s="708">
        <v>9553</v>
      </c>
      <c r="T85" s="708">
        <v>8461</v>
      </c>
      <c r="U85" s="708">
        <v>7315</v>
      </c>
      <c r="V85" s="708">
        <v>6640</v>
      </c>
      <c r="W85" s="708">
        <v>5059</v>
      </c>
      <c r="X85" s="708">
        <v>4368</v>
      </c>
      <c r="Y85" s="708">
        <v>5318</v>
      </c>
      <c r="Z85" s="708">
        <v>3948</v>
      </c>
      <c r="AA85" s="708">
        <v>3887</v>
      </c>
      <c r="AB85">
        <f t="shared" si="10"/>
        <v>0.72699931647300065</v>
      </c>
      <c r="AC85">
        <f t="shared" si="11"/>
        <v>0.80090361445783131</v>
      </c>
    </row>
    <row r="86" spans="1:29" x14ac:dyDescent="0.25">
      <c r="A86" s="700" t="s">
        <v>282</v>
      </c>
      <c r="B86" s="563" t="s">
        <v>284</v>
      </c>
      <c r="C86" s="564" t="s">
        <v>285</v>
      </c>
      <c r="D86" s="711" t="s">
        <v>677</v>
      </c>
      <c r="E86" s="507">
        <v>1924</v>
      </c>
      <c r="F86" s="508">
        <v>1506</v>
      </c>
      <c r="G86" s="508">
        <v>1352</v>
      </c>
      <c r="H86" s="508">
        <v>1050</v>
      </c>
      <c r="I86" s="508">
        <v>917</v>
      </c>
      <c r="J86" s="509">
        <f t="shared" si="14"/>
        <v>0.6972111553784861</v>
      </c>
      <c r="K86" s="509">
        <f t="shared" si="15"/>
        <v>0.77662721893491127</v>
      </c>
      <c r="L86" s="509">
        <v>0.8074369189907038</v>
      </c>
      <c r="M86" s="510">
        <v>0.89940828402366868</v>
      </c>
      <c r="P86" s="563" t="s">
        <v>284</v>
      </c>
      <c r="Q86" s="710">
        <v>21110</v>
      </c>
      <c r="R86" s="711" t="s">
        <v>677</v>
      </c>
      <c r="S86" s="710">
        <v>1924</v>
      </c>
      <c r="T86" s="710">
        <v>1703</v>
      </c>
      <c r="U86" s="710">
        <v>1506</v>
      </c>
      <c r="V86" s="710">
        <v>1352</v>
      </c>
      <c r="W86" s="710">
        <v>1266</v>
      </c>
      <c r="X86" s="710">
        <v>1050</v>
      </c>
      <c r="Y86" s="710">
        <v>1216</v>
      </c>
      <c r="Z86" s="710">
        <v>928</v>
      </c>
      <c r="AA86" s="710">
        <v>917</v>
      </c>
      <c r="AB86">
        <f t="shared" si="10"/>
        <v>0.8074369189907038</v>
      </c>
      <c r="AC86">
        <f t="shared" si="11"/>
        <v>0.89940828402366868</v>
      </c>
    </row>
    <row r="87" spans="1:29" x14ac:dyDescent="0.25">
      <c r="A87" s="694" t="s">
        <v>282</v>
      </c>
      <c r="B87" s="512" t="s">
        <v>286</v>
      </c>
      <c r="C87" s="513" t="s">
        <v>287</v>
      </c>
      <c r="D87" s="711" t="s">
        <v>678</v>
      </c>
      <c r="E87" s="514">
        <v>748</v>
      </c>
      <c r="F87" s="515">
        <v>724</v>
      </c>
      <c r="G87" s="515">
        <v>684</v>
      </c>
      <c r="H87" s="515">
        <v>489</v>
      </c>
      <c r="I87" s="515">
        <v>394</v>
      </c>
      <c r="J87" s="516">
        <f t="shared" si="14"/>
        <v>0.675414364640884</v>
      </c>
      <c r="K87" s="516">
        <f t="shared" si="15"/>
        <v>0.71491228070175439</v>
      </c>
      <c r="L87" s="516">
        <v>0.89640883977900554</v>
      </c>
      <c r="M87" s="517">
        <v>0.94883040935672514</v>
      </c>
      <c r="P87" s="512" t="s">
        <v>286</v>
      </c>
      <c r="Q87" s="710">
        <v>21220</v>
      </c>
      <c r="R87" s="711" t="s">
        <v>678</v>
      </c>
      <c r="S87" s="710">
        <v>748</v>
      </c>
      <c r="T87" s="710">
        <v>700</v>
      </c>
      <c r="U87" s="710">
        <v>724</v>
      </c>
      <c r="V87" s="710">
        <v>684</v>
      </c>
      <c r="W87" s="710">
        <v>494</v>
      </c>
      <c r="X87" s="710">
        <v>489</v>
      </c>
      <c r="Y87" s="710">
        <v>649</v>
      </c>
      <c r="Z87" s="710">
        <v>394</v>
      </c>
      <c r="AA87" s="710">
        <v>394</v>
      </c>
      <c r="AB87">
        <f t="shared" si="10"/>
        <v>0.89640883977900554</v>
      </c>
      <c r="AC87">
        <f t="shared" si="11"/>
        <v>0.94883040935672514</v>
      </c>
    </row>
    <row r="88" spans="1:29" x14ac:dyDescent="0.25">
      <c r="A88" s="694" t="s">
        <v>282</v>
      </c>
      <c r="B88" s="512" t="s">
        <v>288</v>
      </c>
      <c r="C88" s="513" t="s">
        <v>289</v>
      </c>
      <c r="D88" s="711" t="s">
        <v>679</v>
      </c>
      <c r="E88" s="514">
        <v>1737</v>
      </c>
      <c r="F88" s="515">
        <v>1335</v>
      </c>
      <c r="G88" s="515">
        <v>1153</v>
      </c>
      <c r="H88" s="515">
        <v>707</v>
      </c>
      <c r="I88" s="515">
        <v>644</v>
      </c>
      <c r="J88" s="516">
        <f t="shared" si="14"/>
        <v>0.52958801498127339</v>
      </c>
      <c r="K88" s="516">
        <f t="shared" si="15"/>
        <v>0.61318300086730271</v>
      </c>
      <c r="L88" s="516">
        <v>0.6404494382022472</v>
      </c>
      <c r="M88" s="517">
        <v>0.74154379878577625</v>
      </c>
      <c r="P88" s="512" t="s">
        <v>288</v>
      </c>
      <c r="Q88" s="710">
        <v>21230</v>
      </c>
      <c r="R88" s="711" t="s">
        <v>679</v>
      </c>
      <c r="S88" s="710">
        <v>1737</v>
      </c>
      <c r="T88" s="710">
        <v>1510</v>
      </c>
      <c r="U88" s="710">
        <v>1335</v>
      </c>
      <c r="V88" s="710">
        <v>1153</v>
      </c>
      <c r="W88" s="710">
        <v>851</v>
      </c>
      <c r="X88" s="710">
        <v>707</v>
      </c>
      <c r="Y88" s="710">
        <v>855</v>
      </c>
      <c r="Z88" s="710">
        <v>647</v>
      </c>
      <c r="AA88" s="710">
        <v>644</v>
      </c>
      <c r="AB88">
        <f t="shared" si="10"/>
        <v>0.6404494382022472</v>
      </c>
      <c r="AC88">
        <f t="shared" si="11"/>
        <v>0.74154379878577625</v>
      </c>
    </row>
    <row r="89" spans="1:29" x14ac:dyDescent="0.25">
      <c r="A89" s="694" t="s">
        <v>282</v>
      </c>
      <c r="B89" s="557" t="s">
        <v>290</v>
      </c>
      <c r="C89" s="513" t="s">
        <v>291</v>
      </c>
      <c r="D89" s="711" t="s">
        <v>680</v>
      </c>
      <c r="E89" s="514">
        <v>1694</v>
      </c>
      <c r="F89" s="515">
        <v>1690</v>
      </c>
      <c r="G89" s="515">
        <v>1685</v>
      </c>
      <c r="H89" s="515">
        <v>605</v>
      </c>
      <c r="I89" s="515">
        <v>530</v>
      </c>
      <c r="J89" s="516">
        <f t="shared" si="14"/>
        <v>0.35798816568047337</v>
      </c>
      <c r="K89" s="516">
        <f t="shared" si="15"/>
        <v>0.35905044510385759</v>
      </c>
      <c r="L89" s="516">
        <v>0.64201183431952658</v>
      </c>
      <c r="M89" s="517">
        <v>0.64391691394658757</v>
      </c>
      <c r="P89" s="557" t="s">
        <v>290</v>
      </c>
      <c r="Q89" s="710">
        <v>21240</v>
      </c>
      <c r="R89" s="711" t="s">
        <v>680</v>
      </c>
      <c r="S89" s="710">
        <v>1694</v>
      </c>
      <c r="T89" s="710">
        <v>1689</v>
      </c>
      <c r="U89" s="710">
        <v>1690</v>
      </c>
      <c r="V89" s="710">
        <v>1685</v>
      </c>
      <c r="W89" s="710">
        <v>606</v>
      </c>
      <c r="X89" s="710">
        <v>605</v>
      </c>
      <c r="Y89" s="710">
        <v>1085</v>
      </c>
      <c r="Z89" s="710">
        <v>531</v>
      </c>
      <c r="AA89" s="710">
        <v>530</v>
      </c>
      <c r="AB89">
        <f t="shared" si="10"/>
        <v>0.64201183431952658</v>
      </c>
      <c r="AC89">
        <f t="shared" si="11"/>
        <v>0.64391691394658757</v>
      </c>
    </row>
    <row r="90" spans="1:29" x14ac:dyDescent="0.25">
      <c r="A90" s="694" t="s">
        <v>282</v>
      </c>
      <c r="B90" s="512" t="s">
        <v>292</v>
      </c>
      <c r="C90" s="513" t="s">
        <v>293</v>
      </c>
      <c r="D90" s="711" t="s">
        <v>681</v>
      </c>
      <c r="E90" s="514">
        <v>468</v>
      </c>
      <c r="F90" s="515">
        <v>437</v>
      </c>
      <c r="G90" s="515">
        <v>420</v>
      </c>
      <c r="H90" s="515">
        <v>335</v>
      </c>
      <c r="I90" s="515">
        <v>244</v>
      </c>
      <c r="J90" s="516">
        <f t="shared" si="14"/>
        <v>0.76659038901601828</v>
      </c>
      <c r="K90" s="516">
        <f t="shared" si="15"/>
        <v>0.79761904761904767</v>
      </c>
      <c r="L90" s="516">
        <v>0.94050343249427915</v>
      </c>
      <c r="M90" s="517">
        <v>0.97857142857142854</v>
      </c>
      <c r="P90" s="512" t="s">
        <v>292</v>
      </c>
      <c r="Q90" s="710">
        <v>21260</v>
      </c>
      <c r="R90" s="711" t="s">
        <v>681</v>
      </c>
      <c r="S90" s="710">
        <v>468</v>
      </c>
      <c r="T90" s="710">
        <v>447</v>
      </c>
      <c r="U90" s="710">
        <v>437</v>
      </c>
      <c r="V90" s="710">
        <v>420</v>
      </c>
      <c r="W90" s="710">
        <v>353</v>
      </c>
      <c r="X90" s="710">
        <v>335</v>
      </c>
      <c r="Y90" s="710">
        <v>411</v>
      </c>
      <c r="Z90" s="710">
        <v>245</v>
      </c>
      <c r="AA90" s="710">
        <v>244</v>
      </c>
      <c r="AB90">
        <f t="shared" si="10"/>
        <v>0.94050343249427915</v>
      </c>
      <c r="AC90">
        <f t="shared" si="11"/>
        <v>0.97857142857142854</v>
      </c>
    </row>
    <row r="91" spans="1:29" x14ac:dyDescent="0.25">
      <c r="A91" s="694" t="s">
        <v>282</v>
      </c>
      <c r="B91" s="512" t="s">
        <v>294</v>
      </c>
      <c r="C91" s="513" t="s">
        <v>295</v>
      </c>
      <c r="D91" s="711" t="s">
        <v>682</v>
      </c>
      <c r="E91" s="514">
        <v>452</v>
      </c>
      <c r="F91" s="515">
        <v>444</v>
      </c>
      <c r="G91" s="515">
        <v>391</v>
      </c>
      <c r="H91" s="515">
        <v>322</v>
      </c>
      <c r="I91" s="515">
        <v>243</v>
      </c>
      <c r="J91" s="516">
        <f t="shared" si="14"/>
        <v>0.72522522522522526</v>
      </c>
      <c r="K91" s="516">
        <f t="shared" si="15"/>
        <v>0.82352941176470584</v>
      </c>
      <c r="L91" s="516">
        <v>0.8783783783783784</v>
      </c>
      <c r="M91" s="517">
        <v>0.99744245524296671</v>
      </c>
      <c r="P91" s="512" t="s">
        <v>294</v>
      </c>
      <c r="Q91" s="710">
        <v>21340</v>
      </c>
      <c r="R91" s="711" t="s">
        <v>682</v>
      </c>
      <c r="S91" s="710">
        <v>452</v>
      </c>
      <c r="T91" s="710">
        <v>399</v>
      </c>
      <c r="U91" s="710">
        <v>444</v>
      </c>
      <c r="V91" s="710">
        <v>391</v>
      </c>
      <c r="W91" s="710">
        <v>330</v>
      </c>
      <c r="X91" s="710">
        <v>322</v>
      </c>
      <c r="Y91" s="710">
        <v>390</v>
      </c>
      <c r="Z91" s="710">
        <v>250</v>
      </c>
      <c r="AA91" s="710">
        <v>243</v>
      </c>
      <c r="AB91">
        <f t="shared" si="10"/>
        <v>0.8783783783783784</v>
      </c>
      <c r="AC91">
        <f t="shared" si="11"/>
        <v>0.99744245524296671</v>
      </c>
    </row>
    <row r="92" spans="1:29" x14ac:dyDescent="0.25">
      <c r="A92" s="694" t="s">
        <v>282</v>
      </c>
      <c r="B92" s="512" t="s">
        <v>296</v>
      </c>
      <c r="C92" s="513" t="s">
        <v>297</v>
      </c>
      <c r="D92" s="711" t="s">
        <v>683</v>
      </c>
      <c r="E92" s="514">
        <v>801</v>
      </c>
      <c r="F92" s="515">
        <v>699</v>
      </c>
      <c r="G92" s="515">
        <v>646</v>
      </c>
      <c r="H92" s="515">
        <v>317</v>
      </c>
      <c r="I92" s="515">
        <v>310</v>
      </c>
      <c r="J92" s="516">
        <f t="shared" si="14"/>
        <v>0.45350500715307585</v>
      </c>
      <c r="K92" s="516">
        <f t="shared" si="15"/>
        <v>0.49071207430340558</v>
      </c>
      <c r="L92" s="516">
        <v>0.54506437768240346</v>
      </c>
      <c r="M92" s="517">
        <v>0.58978328173374617</v>
      </c>
      <c r="P92" s="512" t="s">
        <v>296</v>
      </c>
      <c r="Q92" s="710">
        <v>21450</v>
      </c>
      <c r="R92" s="711" t="s">
        <v>683</v>
      </c>
      <c r="S92" s="710">
        <v>801</v>
      </c>
      <c r="T92" s="710">
        <v>748</v>
      </c>
      <c r="U92" s="710">
        <v>699</v>
      </c>
      <c r="V92" s="710">
        <v>646</v>
      </c>
      <c r="W92" s="710">
        <v>348</v>
      </c>
      <c r="X92" s="710">
        <v>317</v>
      </c>
      <c r="Y92" s="710">
        <v>381</v>
      </c>
      <c r="Z92" s="710">
        <v>311</v>
      </c>
      <c r="AA92" s="710">
        <v>310</v>
      </c>
      <c r="AB92">
        <f t="shared" si="10"/>
        <v>0.54506437768240346</v>
      </c>
      <c r="AC92">
        <f t="shared" si="11"/>
        <v>0.58978328173374617</v>
      </c>
    </row>
    <row r="93" spans="1:29" x14ac:dyDescent="0.25">
      <c r="A93" s="694" t="s">
        <v>282</v>
      </c>
      <c r="B93" s="534" t="s">
        <v>298</v>
      </c>
      <c r="C93" s="535" t="s">
        <v>299</v>
      </c>
      <c r="D93" s="711" t="s">
        <v>684</v>
      </c>
      <c r="E93" s="514">
        <v>1223</v>
      </c>
      <c r="F93" s="515">
        <v>1029</v>
      </c>
      <c r="G93" s="515">
        <v>700</v>
      </c>
      <c r="H93" s="515">
        <v>522</v>
      </c>
      <c r="I93" s="515">
        <v>457</v>
      </c>
      <c r="J93" s="516">
        <f t="shared" si="14"/>
        <v>0.50728862973760935</v>
      </c>
      <c r="K93" s="516">
        <f t="shared" si="15"/>
        <v>0.74571428571428566</v>
      </c>
      <c r="L93" s="516">
        <v>0.53449951409135088</v>
      </c>
      <c r="M93" s="517">
        <v>0.7857142857142857</v>
      </c>
      <c r="P93" s="534" t="s">
        <v>298</v>
      </c>
      <c r="Q93" s="710">
        <v>21460</v>
      </c>
      <c r="R93" s="711" t="s">
        <v>684</v>
      </c>
      <c r="S93" s="710">
        <v>1223</v>
      </c>
      <c r="T93" s="710">
        <v>806</v>
      </c>
      <c r="U93" s="710">
        <v>1029</v>
      </c>
      <c r="V93" s="710">
        <v>700</v>
      </c>
      <c r="W93" s="710">
        <v>565</v>
      </c>
      <c r="X93" s="710">
        <v>522</v>
      </c>
      <c r="Y93" s="710">
        <v>550</v>
      </c>
      <c r="Z93" s="710">
        <v>463</v>
      </c>
      <c r="AA93" s="710">
        <v>457</v>
      </c>
      <c r="AB93">
        <f t="shared" si="10"/>
        <v>0.53449951409135088</v>
      </c>
      <c r="AC93">
        <f t="shared" si="11"/>
        <v>0.7857142857142857</v>
      </c>
    </row>
    <row r="94" spans="1:29" x14ac:dyDescent="0.25">
      <c r="A94" s="695" t="s">
        <v>282</v>
      </c>
      <c r="B94" s="520" t="s">
        <v>300</v>
      </c>
      <c r="C94" s="540" t="s">
        <v>199</v>
      </c>
      <c r="D94" s="711" t="s">
        <v>676</v>
      </c>
      <c r="E94" s="522">
        <v>506</v>
      </c>
      <c r="F94" s="523">
        <v>500</v>
      </c>
      <c r="G94" s="523">
        <v>455</v>
      </c>
      <c r="H94" s="523">
        <v>246</v>
      </c>
      <c r="I94" s="523">
        <v>179</v>
      </c>
      <c r="J94" s="524">
        <f t="shared" si="14"/>
        <v>0.49199999999999999</v>
      </c>
      <c r="K94" s="524">
        <f t="shared" si="15"/>
        <v>0.54065934065934063</v>
      </c>
      <c r="L94" s="524">
        <v>0.53</v>
      </c>
      <c r="M94" s="525">
        <v>0.58241758241758246</v>
      </c>
      <c r="P94" s="520" t="s">
        <v>300</v>
      </c>
      <c r="Q94" s="710">
        <v>21900</v>
      </c>
      <c r="R94" s="711" t="s">
        <v>676</v>
      </c>
      <c r="S94" s="710">
        <v>506</v>
      </c>
      <c r="T94" s="710">
        <v>459</v>
      </c>
      <c r="U94" s="710">
        <v>500</v>
      </c>
      <c r="V94" s="710">
        <v>455</v>
      </c>
      <c r="W94" s="710">
        <v>246</v>
      </c>
      <c r="X94" s="710">
        <v>246</v>
      </c>
      <c r="Y94" s="710">
        <v>265</v>
      </c>
      <c r="Z94" s="710">
        <v>179</v>
      </c>
      <c r="AA94" s="710">
        <v>179</v>
      </c>
      <c r="AB94">
        <f t="shared" si="10"/>
        <v>0.53</v>
      </c>
      <c r="AC94">
        <f t="shared" si="11"/>
        <v>0.58241758241758246</v>
      </c>
    </row>
    <row r="95" spans="1:29" x14ac:dyDescent="0.25">
      <c r="A95" s="698" t="s">
        <v>301</v>
      </c>
      <c r="B95" s="497" t="s">
        <v>302</v>
      </c>
      <c r="C95" s="573"/>
      <c r="D95" s="709" t="s">
        <v>685</v>
      </c>
      <c r="E95" s="566">
        <v>2634</v>
      </c>
      <c r="F95" s="567">
        <v>1967</v>
      </c>
      <c r="G95" s="567">
        <v>1911</v>
      </c>
      <c r="H95" s="567">
        <v>1460</v>
      </c>
      <c r="I95" s="568">
        <v>888</v>
      </c>
      <c r="J95" s="569">
        <f t="shared" si="14"/>
        <v>0.74224707676664969</v>
      </c>
      <c r="K95" s="677">
        <f t="shared" si="15"/>
        <v>0.76399790685504976</v>
      </c>
      <c r="L95" s="569">
        <v>0.92628368073207934</v>
      </c>
      <c r="M95" s="570">
        <v>0.95342752485609628</v>
      </c>
      <c r="P95" s="497" t="s">
        <v>302</v>
      </c>
      <c r="Q95" s="708">
        <v>22000</v>
      </c>
      <c r="R95" s="709" t="s">
        <v>685</v>
      </c>
      <c r="S95" s="708">
        <v>2634</v>
      </c>
      <c r="T95" s="708">
        <v>2574</v>
      </c>
      <c r="U95" s="708">
        <v>1967</v>
      </c>
      <c r="V95" s="708">
        <v>1911</v>
      </c>
      <c r="W95" s="708">
        <v>1927</v>
      </c>
      <c r="X95" s="708">
        <v>1460</v>
      </c>
      <c r="Y95" s="708">
        <v>1822</v>
      </c>
      <c r="Z95" s="708">
        <v>892</v>
      </c>
      <c r="AA95" s="708">
        <v>888</v>
      </c>
      <c r="AB95">
        <f t="shared" si="10"/>
        <v>0.92628368073207934</v>
      </c>
      <c r="AC95">
        <f t="shared" si="11"/>
        <v>0.95342752485609628</v>
      </c>
    </row>
    <row r="96" spans="1:29" x14ac:dyDescent="0.25">
      <c r="A96" s="700" t="s">
        <v>301</v>
      </c>
      <c r="B96" s="563" t="s">
        <v>303</v>
      </c>
      <c r="C96" s="564" t="s">
        <v>304</v>
      </c>
      <c r="D96" s="711" t="s">
        <v>686</v>
      </c>
      <c r="E96" s="507">
        <v>773</v>
      </c>
      <c r="F96" s="508">
        <v>702</v>
      </c>
      <c r="G96" s="508">
        <v>699</v>
      </c>
      <c r="H96" s="508">
        <v>545</v>
      </c>
      <c r="I96" s="508">
        <v>295</v>
      </c>
      <c r="J96" s="509">
        <f t="shared" si="14"/>
        <v>0.77635327635327633</v>
      </c>
      <c r="K96" s="509">
        <f t="shared" si="15"/>
        <v>0.77968526466380539</v>
      </c>
      <c r="L96" s="509">
        <v>0.96866096866096862</v>
      </c>
      <c r="M96" s="510">
        <v>0.97281831187410583</v>
      </c>
      <c r="P96" s="563" t="s">
        <v>303</v>
      </c>
      <c r="Q96" s="710">
        <v>22310</v>
      </c>
      <c r="R96" s="711" t="s">
        <v>686</v>
      </c>
      <c r="S96" s="710">
        <v>773</v>
      </c>
      <c r="T96" s="710">
        <v>770</v>
      </c>
      <c r="U96" s="710">
        <v>702</v>
      </c>
      <c r="V96" s="710">
        <v>699</v>
      </c>
      <c r="W96" s="710">
        <v>592</v>
      </c>
      <c r="X96" s="710">
        <v>545</v>
      </c>
      <c r="Y96" s="710">
        <v>680</v>
      </c>
      <c r="Z96" s="710">
        <v>296</v>
      </c>
      <c r="AA96" s="710">
        <v>295</v>
      </c>
      <c r="AB96">
        <f t="shared" si="10"/>
        <v>0.96866096866096862</v>
      </c>
      <c r="AC96">
        <f t="shared" si="11"/>
        <v>0.97281831187410583</v>
      </c>
    </row>
    <row r="97" spans="1:29" x14ac:dyDescent="0.25">
      <c r="A97" s="694" t="s">
        <v>301</v>
      </c>
      <c r="B97" s="512" t="s">
        <v>305</v>
      </c>
      <c r="C97" s="513" t="s">
        <v>306</v>
      </c>
      <c r="D97" s="711" t="s">
        <v>687</v>
      </c>
      <c r="E97" s="514">
        <v>135</v>
      </c>
      <c r="F97" s="515">
        <v>119</v>
      </c>
      <c r="G97" s="515">
        <v>118</v>
      </c>
      <c r="H97" s="515">
        <v>93</v>
      </c>
      <c r="I97" s="515">
        <v>50</v>
      </c>
      <c r="J97" s="516">
        <f t="shared" si="14"/>
        <v>0.78151260504201681</v>
      </c>
      <c r="K97" s="516">
        <f t="shared" si="15"/>
        <v>0.78813559322033899</v>
      </c>
      <c r="L97" s="516">
        <v>0.99159663865546221</v>
      </c>
      <c r="M97" s="517">
        <v>1</v>
      </c>
      <c r="P97" s="512" t="s">
        <v>305</v>
      </c>
      <c r="Q97" s="710">
        <v>22320</v>
      </c>
      <c r="R97" s="711" t="s">
        <v>687</v>
      </c>
      <c r="S97" s="710">
        <v>135</v>
      </c>
      <c r="T97" s="710">
        <v>134</v>
      </c>
      <c r="U97" s="710">
        <v>119</v>
      </c>
      <c r="V97" s="710">
        <v>118</v>
      </c>
      <c r="W97" s="710">
        <v>105</v>
      </c>
      <c r="X97" s="710">
        <v>93</v>
      </c>
      <c r="Y97" s="710">
        <v>118</v>
      </c>
      <c r="Z97" s="710">
        <v>50</v>
      </c>
      <c r="AA97" s="710">
        <v>50</v>
      </c>
      <c r="AB97">
        <f t="shared" si="10"/>
        <v>0.99159663865546221</v>
      </c>
      <c r="AC97">
        <f t="shared" si="11"/>
        <v>1</v>
      </c>
    </row>
    <row r="98" spans="1:29" x14ac:dyDescent="0.25">
      <c r="A98" s="694" t="s">
        <v>301</v>
      </c>
      <c r="B98" s="512" t="s">
        <v>307</v>
      </c>
      <c r="C98" s="513" t="s">
        <v>308</v>
      </c>
      <c r="D98" s="711" t="s">
        <v>688</v>
      </c>
      <c r="E98" s="514">
        <v>902</v>
      </c>
      <c r="F98" s="515">
        <v>797</v>
      </c>
      <c r="G98" s="515">
        <v>797</v>
      </c>
      <c r="H98" s="515">
        <v>594</v>
      </c>
      <c r="I98" s="515">
        <v>266</v>
      </c>
      <c r="J98" s="516">
        <f t="shared" si="14"/>
        <v>0.74529485570890841</v>
      </c>
      <c r="K98" s="516">
        <f t="shared" si="15"/>
        <v>0.74529485570890841</v>
      </c>
      <c r="L98" s="516">
        <v>0.96988707653701378</v>
      </c>
      <c r="M98" s="517">
        <v>0.96988707653701378</v>
      </c>
      <c r="P98" s="512" t="s">
        <v>307</v>
      </c>
      <c r="Q98" s="710">
        <v>22330</v>
      </c>
      <c r="R98" s="711" t="s">
        <v>688</v>
      </c>
      <c r="S98" s="710">
        <v>902</v>
      </c>
      <c r="T98" s="710">
        <v>902</v>
      </c>
      <c r="U98" s="710">
        <v>797</v>
      </c>
      <c r="V98" s="710">
        <v>797</v>
      </c>
      <c r="W98" s="710">
        <v>671</v>
      </c>
      <c r="X98" s="710">
        <v>594</v>
      </c>
      <c r="Y98" s="710">
        <v>773</v>
      </c>
      <c r="Z98" s="710">
        <v>266</v>
      </c>
      <c r="AA98" s="710">
        <v>266</v>
      </c>
      <c r="AB98">
        <f t="shared" si="10"/>
        <v>0.96988707653701378</v>
      </c>
      <c r="AC98">
        <f t="shared" si="11"/>
        <v>0.96988707653701378</v>
      </c>
    </row>
    <row r="99" spans="1:29" x14ac:dyDescent="0.25">
      <c r="A99" s="694" t="s">
        <v>301</v>
      </c>
      <c r="B99" s="512" t="s">
        <v>309</v>
      </c>
      <c r="C99" s="513" t="s">
        <v>310</v>
      </c>
      <c r="D99" s="711" t="s">
        <v>689</v>
      </c>
      <c r="E99" s="514">
        <v>551</v>
      </c>
      <c r="F99" s="515">
        <v>497</v>
      </c>
      <c r="G99" s="515">
        <v>496</v>
      </c>
      <c r="H99" s="515">
        <v>367</v>
      </c>
      <c r="I99" s="515">
        <v>202</v>
      </c>
      <c r="J99" s="516">
        <f t="shared" si="14"/>
        <v>0.73843058350100599</v>
      </c>
      <c r="K99" s="516">
        <f t="shared" si="15"/>
        <v>0.73991935483870963</v>
      </c>
      <c r="L99" s="516">
        <v>0.86317907444668007</v>
      </c>
      <c r="M99" s="517">
        <v>0.86491935483870963</v>
      </c>
      <c r="P99" s="512" t="s">
        <v>309</v>
      </c>
      <c r="Q99" s="710">
        <v>22340</v>
      </c>
      <c r="R99" s="711" t="s">
        <v>689</v>
      </c>
      <c r="S99" s="710">
        <v>551</v>
      </c>
      <c r="T99" s="710">
        <v>548</v>
      </c>
      <c r="U99" s="710">
        <v>497</v>
      </c>
      <c r="V99" s="710">
        <v>496</v>
      </c>
      <c r="W99" s="710">
        <v>407</v>
      </c>
      <c r="X99" s="710">
        <v>367</v>
      </c>
      <c r="Y99" s="710">
        <v>429</v>
      </c>
      <c r="Z99" s="710">
        <v>202</v>
      </c>
      <c r="AA99" s="710">
        <v>202</v>
      </c>
      <c r="AB99">
        <f t="shared" si="10"/>
        <v>0.86317907444668007</v>
      </c>
      <c r="AC99">
        <f t="shared" si="11"/>
        <v>0.86491935483870963</v>
      </c>
    </row>
    <row r="100" spans="1:29" x14ac:dyDescent="0.25">
      <c r="A100" s="695" t="s">
        <v>301</v>
      </c>
      <c r="B100" s="520" t="s">
        <v>311</v>
      </c>
      <c r="C100" s="540" t="s">
        <v>199</v>
      </c>
      <c r="D100" s="711" t="s">
        <v>676</v>
      </c>
      <c r="E100" s="522">
        <v>273</v>
      </c>
      <c r="F100" s="523">
        <v>273</v>
      </c>
      <c r="G100" s="523">
        <v>220</v>
      </c>
      <c r="H100" s="523">
        <v>152</v>
      </c>
      <c r="I100" s="523">
        <v>78</v>
      </c>
      <c r="J100" s="524">
        <f t="shared" si="14"/>
        <v>0.5567765567765568</v>
      </c>
      <c r="K100" s="524">
        <f t="shared" si="15"/>
        <v>0.69090909090909092</v>
      </c>
      <c r="L100" s="524">
        <v>0.69963369963369959</v>
      </c>
      <c r="M100" s="525">
        <v>0.86818181818181817</v>
      </c>
      <c r="P100" s="520" t="s">
        <v>311</v>
      </c>
      <c r="Q100" s="710">
        <v>22900</v>
      </c>
      <c r="R100" s="711" t="s">
        <v>676</v>
      </c>
      <c r="S100" s="710">
        <v>273</v>
      </c>
      <c r="T100" s="710">
        <v>220</v>
      </c>
      <c r="U100" s="710">
        <v>273</v>
      </c>
      <c r="V100" s="710">
        <v>220</v>
      </c>
      <c r="W100" s="710">
        <v>152</v>
      </c>
      <c r="X100" s="710">
        <v>152</v>
      </c>
      <c r="Y100" s="710">
        <v>191</v>
      </c>
      <c r="Z100" s="710">
        <v>78</v>
      </c>
      <c r="AA100" s="710">
        <v>78</v>
      </c>
      <c r="AB100">
        <f t="shared" si="10"/>
        <v>0.69963369963369959</v>
      </c>
      <c r="AC100">
        <f t="shared" si="11"/>
        <v>0.86818181818181817</v>
      </c>
    </row>
    <row r="101" spans="1:29" x14ac:dyDescent="0.25">
      <c r="A101" s="698" t="s">
        <v>312</v>
      </c>
      <c r="B101" s="497" t="s">
        <v>313</v>
      </c>
      <c r="C101" s="573"/>
      <c r="D101" s="709" t="s">
        <v>312</v>
      </c>
      <c r="E101" s="566">
        <v>12122</v>
      </c>
      <c r="F101" s="567">
        <v>8009</v>
      </c>
      <c r="G101" s="567">
        <v>7340</v>
      </c>
      <c r="H101" s="567">
        <v>4729</v>
      </c>
      <c r="I101" s="568">
        <v>3673</v>
      </c>
      <c r="J101" s="569">
        <f t="shared" si="14"/>
        <v>0.59046073167686353</v>
      </c>
      <c r="K101" s="677">
        <f t="shared" si="15"/>
        <v>0.64427792915531334</v>
      </c>
      <c r="L101" s="569">
        <v>0.59046073167686353</v>
      </c>
      <c r="M101" s="570">
        <v>0.64427792915531334</v>
      </c>
      <c r="P101" s="497" t="s">
        <v>313</v>
      </c>
      <c r="Q101" s="708">
        <v>23000</v>
      </c>
      <c r="R101" s="709" t="s">
        <v>312</v>
      </c>
      <c r="S101" s="708">
        <v>12122</v>
      </c>
      <c r="T101" s="708">
        <v>10914</v>
      </c>
      <c r="U101" s="708">
        <v>8009</v>
      </c>
      <c r="V101" s="708">
        <v>7340</v>
      </c>
      <c r="W101" s="708">
        <v>6020</v>
      </c>
      <c r="X101" s="708">
        <v>4729</v>
      </c>
      <c r="Y101" s="708">
        <v>4729</v>
      </c>
      <c r="Z101" s="708">
        <v>3723</v>
      </c>
      <c r="AA101" s="708">
        <v>3673</v>
      </c>
      <c r="AB101">
        <f t="shared" si="10"/>
        <v>0.59046073167686353</v>
      </c>
      <c r="AC101">
        <f t="shared" si="11"/>
        <v>0.64427792915531334</v>
      </c>
    </row>
    <row r="102" spans="1:29" x14ac:dyDescent="0.25">
      <c r="A102" s="700" t="s">
        <v>312</v>
      </c>
      <c r="B102" s="563" t="s">
        <v>314</v>
      </c>
      <c r="C102" s="564" t="s">
        <v>287</v>
      </c>
      <c r="D102" s="711" t="s">
        <v>678</v>
      </c>
      <c r="E102" s="507">
        <v>507</v>
      </c>
      <c r="F102" s="508">
        <v>466</v>
      </c>
      <c r="G102" s="508">
        <v>458</v>
      </c>
      <c r="H102" s="508">
        <v>369</v>
      </c>
      <c r="I102" s="508">
        <v>299</v>
      </c>
      <c r="J102" s="509">
        <f t="shared" si="14"/>
        <v>0.79184549356223177</v>
      </c>
      <c r="K102" s="509">
        <f t="shared" si="15"/>
        <v>0.80567685589519655</v>
      </c>
      <c r="L102" s="509">
        <v>0.79184549356223177</v>
      </c>
      <c r="M102" s="510">
        <v>0.80567685589519655</v>
      </c>
      <c r="P102" s="563" t="s">
        <v>314</v>
      </c>
      <c r="Q102" s="710">
        <v>23210</v>
      </c>
      <c r="R102" s="711" t="s">
        <v>678</v>
      </c>
      <c r="S102" s="710">
        <v>507</v>
      </c>
      <c r="T102" s="710">
        <v>497</v>
      </c>
      <c r="U102" s="710">
        <v>466</v>
      </c>
      <c r="V102" s="710">
        <v>458</v>
      </c>
      <c r="W102" s="710">
        <v>395</v>
      </c>
      <c r="X102" s="710">
        <v>369</v>
      </c>
      <c r="Y102" s="710">
        <v>369</v>
      </c>
      <c r="Z102" s="710">
        <v>299</v>
      </c>
      <c r="AA102" s="710">
        <v>299</v>
      </c>
      <c r="AB102">
        <f t="shared" si="10"/>
        <v>0.79184549356223177</v>
      </c>
      <c r="AC102">
        <f t="shared" si="11"/>
        <v>0.80567685589519655</v>
      </c>
    </row>
    <row r="103" spans="1:29" x14ac:dyDescent="0.25">
      <c r="A103" s="694" t="s">
        <v>312</v>
      </c>
      <c r="B103" s="512" t="s">
        <v>315</v>
      </c>
      <c r="C103" s="513" t="s">
        <v>289</v>
      </c>
      <c r="D103" s="711" t="s">
        <v>679</v>
      </c>
      <c r="E103" s="514">
        <v>505</v>
      </c>
      <c r="F103" s="515">
        <v>479</v>
      </c>
      <c r="G103" s="515">
        <v>471</v>
      </c>
      <c r="H103" s="515">
        <v>401</v>
      </c>
      <c r="I103" s="515">
        <v>309</v>
      </c>
      <c r="J103" s="516">
        <f t="shared" si="14"/>
        <v>0.83716075156576197</v>
      </c>
      <c r="K103" s="516">
        <f t="shared" si="15"/>
        <v>0.85138004246284504</v>
      </c>
      <c r="L103" s="516">
        <v>0.83716075156576197</v>
      </c>
      <c r="M103" s="517">
        <v>0.85138004246284504</v>
      </c>
      <c r="P103" s="512" t="s">
        <v>315</v>
      </c>
      <c r="Q103" s="710">
        <v>23220</v>
      </c>
      <c r="R103" s="711" t="s">
        <v>679</v>
      </c>
      <c r="S103" s="710">
        <v>505</v>
      </c>
      <c r="T103" s="710">
        <v>497</v>
      </c>
      <c r="U103" s="710">
        <v>479</v>
      </c>
      <c r="V103" s="710">
        <v>471</v>
      </c>
      <c r="W103" s="710">
        <v>404</v>
      </c>
      <c r="X103" s="710">
        <v>401</v>
      </c>
      <c r="Y103" s="710">
        <v>401</v>
      </c>
      <c r="Z103" s="710">
        <v>309</v>
      </c>
      <c r="AA103" s="710">
        <v>309</v>
      </c>
      <c r="AB103">
        <f t="shared" si="10"/>
        <v>0.83716075156576197</v>
      </c>
      <c r="AC103">
        <f t="shared" si="11"/>
        <v>0.85138004246284504</v>
      </c>
    </row>
    <row r="104" spans="1:29" x14ac:dyDescent="0.25">
      <c r="A104" s="694" t="s">
        <v>312</v>
      </c>
      <c r="B104" s="557" t="s">
        <v>316</v>
      </c>
      <c r="C104" s="513" t="s">
        <v>317</v>
      </c>
      <c r="D104" s="711" t="s">
        <v>555</v>
      </c>
      <c r="E104" s="514">
        <v>1502</v>
      </c>
      <c r="F104" s="515">
        <v>1137</v>
      </c>
      <c r="G104" s="515">
        <v>925</v>
      </c>
      <c r="H104" s="515">
        <v>512</v>
      </c>
      <c r="I104" s="515">
        <v>345</v>
      </c>
      <c r="J104" s="516">
        <f t="shared" si="14"/>
        <v>0.45030782761653476</v>
      </c>
      <c r="K104" s="516">
        <f t="shared" si="15"/>
        <v>0.55351351351351352</v>
      </c>
      <c r="L104" s="516">
        <v>0.45030782761653476</v>
      </c>
      <c r="M104" s="517">
        <v>0.55351351351351352</v>
      </c>
      <c r="P104" s="557" t="s">
        <v>316</v>
      </c>
      <c r="Q104" s="710">
        <v>23310</v>
      </c>
      <c r="R104" s="711" t="s">
        <v>555</v>
      </c>
      <c r="S104" s="710">
        <v>1502</v>
      </c>
      <c r="T104" s="710">
        <v>1236</v>
      </c>
      <c r="U104" s="710">
        <v>1137</v>
      </c>
      <c r="V104" s="710">
        <v>925</v>
      </c>
      <c r="W104" s="710">
        <v>605</v>
      </c>
      <c r="X104" s="710">
        <v>512</v>
      </c>
      <c r="Y104" s="710">
        <v>512</v>
      </c>
      <c r="Z104" s="710">
        <v>345</v>
      </c>
      <c r="AA104" s="710">
        <v>345</v>
      </c>
      <c r="AB104">
        <f t="shared" si="10"/>
        <v>0.45030782761653476</v>
      </c>
      <c r="AC104">
        <f t="shared" si="11"/>
        <v>0.55351351351351352</v>
      </c>
    </row>
    <row r="105" spans="1:29" x14ac:dyDescent="0.25">
      <c r="A105" s="694" t="s">
        <v>312</v>
      </c>
      <c r="B105" s="512" t="s">
        <v>318</v>
      </c>
      <c r="C105" s="513" t="s">
        <v>319</v>
      </c>
      <c r="D105" s="711" t="s">
        <v>690</v>
      </c>
      <c r="E105" s="514">
        <v>1344</v>
      </c>
      <c r="F105" s="515">
        <v>1208</v>
      </c>
      <c r="G105" s="515">
        <v>1175</v>
      </c>
      <c r="H105" s="515">
        <v>855</v>
      </c>
      <c r="I105" s="515">
        <v>480</v>
      </c>
      <c r="J105" s="516">
        <f t="shared" si="14"/>
        <v>0.70778145695364236</v>
      </c>
      <c r="K105" s="516">
        <f t="shared" si="15"/>
        <v>0.72765957446808516</v>
      </c>
      <c r="L105" s="516">
        <v>0.70778145695364236</v>
      </c>
      <c r="M105" s="517">
        <v>0.72765957446808516</v>
      </c>
      <c r="P105" s="512" t="s">
        <v>318</v>
      </c>
      <c r="Q105" s="710">
        <v>23320</v>
      </c>
      <c r="R105" s="711" t="s">
        <v>690</v>
      </c>
      <c r="S105" s="710">
        <v>1344</v>
      </c>
      <c r="T105" s="710">
        <v>1306</v>
      </c>
      <c r="U105" s="710">
        <v>1208</v>
      </c>
      <c r="V105" s="710">
        <v>1175</v>
      </c>
      <c r="W105" s="710">
        <v>928</v>
      </c>
      <c r="X105" s="710">
        <v>855</v>
      </c>
      <c r="Y105" s="710">
        <v>855</v>
      </c>
      <c r="Z105" s="710">
        <v>482</v>
      </c>
      <c r="AA105" s="710">
        <v>480</v>
      </c>
      <c r="AB105">
        <f t="shared" si="10"/>
        <v>0.70778145695364236</v>
      </c>
      <c r="AC105">
        <f t="shared" si="11"/>
        <v>0.72765957446808516</v>
      </c>
    </row>
    <row r="106" spans="1:29" x14ac:dyDescent="0.25">
      <c r="A106" s="694" t="s">
        <v>312</v>
      </c>
      <c r="B106" s="512" t="s">
        <v>320</v>
      </c>
      <c r="C106" s="518" t="s">
        <v>321</v>
      </c>
      <c r="D106" s="711" t="s">
        <v>691</v>
      </c>
      <c r="E106" s="514">
        <v>1585</v>
      </c>
      <c r="F106" s="515">
        <v>1237</v>
      </c>
      <c r="G106" s="515">
        <v>1006</v>
      </c>
      <c r="H106" s="515">
        <v>814</v>
      </c>
      <c r="I106" s="515">
        <v>603</v>
      </c>
      <c r="J106" s="516">
        <f t="shared" si="14"/>
        <v>0.6580436540016168</v>
      </c>
      <c r="K106" s="516">
        <f t="shared" si="15"/>
        <v>0.80914512922465209</v>
      </c>
      <c r="L106" s="516">
        <v>0.6580436540016168</v>
      </c>
      <c r="M106" s="517">
        <v>0.80914512922465209</v>
      </c>
      <c r="P106" s="512" t="s">
        <v>320</v>
      </c>
      <c r="Q106" s="710">
        <v>23330</v>
      </c>
      <c r="R106" s="711" t="s">
        <v>691</v>
      </c>
      <c r="S106" s="710">
        <v>1585</v>
      </c>
      <c r="T106" s="710">
        <v>1248</v>
      </c>
      <c r="U106" s="710">
        <v>1237</v>
      </c>
      <c r="V106" s="710">
        <v>1006</v>
      </c>
      <c r="W106" s="710">
        <v>977</v>
      </c>
      <c r="X106" s="710">
        <v>814</v>
      </c>
      <c r="Y106" s="710">
        <v>814</v>
      </c>
      <c r="Z106" s="710">
        <v>606</v>
      </c>
      <c r="AA106" s="710">
        <v>603</v>
      </c>
      <c r="AB106">
        <f t="shared" si="10"/>
        <v>0.6580436540016168</v>
      </c>
      <c r="AC106">
        <f t="shared" si="11"/>
        <v>0.80914512922465209</v>
      </c>
    </row>
    <row r="107" spans="1:29" x14ac:dyDescent="0.25">
      <c r="A107" s="694" t="s">
        <v>312</v>
      </c>
      <c r="B107" s="512">
        <v>23410</v>
      </c>
      <c r="C107" s="518" t="s">
        <v>549</v>
      </c>
      <c r="D107" s="711" t="s">
        <v>692</v>
      </c>
      <c r="E107" s="514">
        <v>675</v>
      </c>
      <c r="F107" s="515">
        <v>675</v>
      </c>
      <c r="G107" s="515">
        <v>649</v>
      </c>
      <c r="H107" s="515">
        <v>199</v>
      </c>
      <c r="I107" s="515">
        <v>156</v>
      </c>
      <c r="J107" s="516">
        <f t="shared" si="14"/>
        <v>0.29481481481481481</v>
      </c>
      <c r="K107" s="516">
        <f t="shared" si="15"/>
        <v>0.30662557781201849</v>
      </c>
      <c r="L107" s="516">
        <v>0.29481481481481481</v>
      </c>
      <c r="M107" s="517">
        <v>0.30662557781201849</v>
      </c>
      <c r="P107" s="512">
        <v>23410</v>
      </c>
      <c r="Q107" s="710">
        <v>23410</v>
      </c>
      <c r="R107" s="711" t="s">
        <v>692</v>
      </c>
      <c r="S107" s="710">
        <v>675</v>
      </c>
      <c r="T107" s="710">
        <v>649</v>
      </c>
      <c r="U107" s="710">
        <v>675</v>
      </c>
      <c r="V107" s="710">
        <v>649</v>
      </c>
      <c r="W107" s="710">
        <v>199</v>
      </c>
      <c r="X107" s="710">
        <v>199</v>
      </c>
      <c r="Y107" s="710">
        <v>199</v>
      </c>
      <c r="Z107" s="710">
        <v>156</v>
      </c>
      <c r="AA107" s="710">
        <v>156</v>
      </c>
      <c r="AB107">
        <f t="shared" si="10"/>
        <v>0.29481481481481481</v>
      </c>
      <c r="AC107">
        <f t="shared" si="11"/>
        <v>0.30662557781201849</v>
      </c>
    </row>
    <row r="108" spans="1:29" x14ac:dyDescent="0.25">
      <c r="A108" s="694" t="s">
        <v>312</v>
      </c>
      <c r="B108" s="512" t="s">
        <v>322</v>
      </c>
      <c r="C108" s="513" t="s">
        <v>323</v>
      </c>
      <c r="D108" s="711" t="s">
        <v>693</v>
      </c>
      <c r="E108" s="514">
        <v>3481</v>
      </c>
      <c r="F108" s="515">
        <v>2357</v>
      </c>
      <c r="G108" s="515">
        <v>2023</v>
      </c>
      <c r="H108" s="515">
        <v>702</v>
      </c>
      <c r="I108" s="515">
        <v>660</v>
      </c>
      <c r="J108" s="516">
        <f t="shared" si="14"/>
        <v>0.29783623249893931</v>
      </c>
      <c r="K108" s="516">
        <f t="shared" si="15"/>
        <v>0.34700939199209097</v>
      </c>
      <c r="L108" s="516">
        <v>0.29783623249893931</v>
      </c>
      <c r="M108" s="517">
        <v>0.34700939199209097</v>
      </c>
      <c r="P108" s="512" t="s">
        <v>322</v>
      </c>
      <c r="Q108" s="710">
        <v>23420</v>
      </c>
      <c r="R108" s="711" t="s">
        <v>693</v>
      </c>
      <c r="S108" s="710">
        <v>3481</v>
      </c>
      <c r="T108" s="710">
        <v>3027</v>
      </c>
      <c r="U108" s="710">
        <v>2357</v>
      </c>
      <c r="V108" s="710">
        <v>2023</v>
      </c>
      <c r="W108" s="710">
        <v>921</v>
      </c>
      <c r="X108" s="710">
        <v>702</v>
      </c>
      <c r="Y108" s="710">
        <v>702</v>
      </c>
      <c r="Z108" s="710">
        <v>664</v>
      </c>
      <c r="AA108" s="710">
        <v>660</v>
      </c>
      <c r="AB108">
        <f t="shared" si="10"/>
        <v>0.29783623249893931</v>
      </c>
      <c r="AC108">
        <f t="shared" si="11"/>
        <v>0.34700939199209097</v>
      </c>
    </row>
    <row r="109" spans="1:29" x14ac:dyDescent="0.25">
      <c r="A109" s="694" t="s">
        <v>312</v>
      </c>
      <c r="B109" s="512" t="s">
        <v>324</v>
      </c>
      <c r="C109" s="513" t="s">
        <v>325</v>
      </c>
      <c r="D109" s="711" t="s">
        <v>694</v>
      </c>
      <c r="E109" s="514">
        <v>1771</v>
      </c>
      <c r="F109" s="515">
        <v>1334</v>
      </c>
      <c r="G109" s="515">
        <v>1297</v>
      </c>
      <c r="H109" s="515">
        <v>883</v>
      </c>
      <c r="I109" s="515">
        <v>560</v>
      </c>
      <c r="J109" s="516">
        <f t="shared" si="14"/>
        <v>0.66191904047976013</v>
      </c>
      <c r="K109" s="516">
        <f t="shared" si="15"/>
        <v>0.6808018504240555</v>
      </c>
      <c r="L109" s="516">
        <v>0.66191904047976013</v>
      </c>
      <c r="M109" s="517">
        <v>0.6808018504240555</v>
      </c>
      <c r="P109" s="512" t="s">
        <v>324</v>
      </c>
      <c r="Q109" s="710">
        <v>23510</v>
      </c>
      <c r="R109" s="711" t="s">
        <v>694</v>
      </c>
      <c r="S109" s="710">
        <v>1771</v>
      </c>
      <c r="T109" s="710">
        <v>1725</v>
      </c>
      <c r="U109" s="710">
        <v>1334</v>
      </c>
      <c r="V109" s="710">
        <v>1297</v>
      </c>
      <c r="W109" s="710">
        <v>1091</v>
      </c>
      <c r="X109" s="710">
        <v>883</v>
      </c>
      <c r="Y109" s="710">
        <v>883</v>
      </c>
      <c r="Z109" s="710">
        <v>560</v>
      </c>
      <c r="AA109" s="710">
        <v>560</v>
      </c>
      <c r="AB109">
        <f t="shared" si="10"/>
        <v>0.66191904047976013</v>
      </c>
      <c r="AC109">
        <f t="shared" si="11"/>
        <v>0.6808018504240555</v>
      </c>
    </row>
    <row r="110" spans="1:29" x14ac:dyDescent="0.25">
      <c r="A110" s="694" t="s">
        <v>312</v>
      </c>
      <c r="B110" s="512" t="s">
        <v>326</v>
      </c>
      <c r="C110" s="513" t="s">
        <v>327</v>
      </c>
      <c r="D110" s="711" t="s">
        <v>695</v>
      </c>
      <c r="E110" s="514">
        <v>752</v>
      </c>
      <c r="F110" s="515">
        <v>577</v>
      </c>
      <c r="G110" s="515">
        <v>568</v>
      </c>
      <c r="H110" s="515">
        <v>400</v>
      </c>
      <c r="I110" s="515">
        <v>302</v>
      </c>
      <c r="J110" s="516">
        <f t="shared" si="14"/>
        <v>0.69324090121317161</v>
      </c>
      <c r="K110" s="516">
        <f t="shared" si="15"/>
        <v>0.70422535211267601</v>
      </c>
      <c r="L110" s="516">
        <v>0.69324090121317161</v>
      </c>
      <c r="M110" s="517">
        <v>0.70422535211267601</v>
      </c>
      <c r="P110" s="512" t="s">
        <v>326</v>
      </c>
      <c r="Q110" s="710">
        <v>23520</v>
      </c>
      <c r="R110" s="711" t="s">
        <v>695</v>
      </c>
      <c r="S110" s="710">
        <v>752</v>
      </c>
      <c r="T110" s="710">
        <v>729</v>
      </c>
      <c r="U110" s="710">
        <v>577</v>
      </c>
      <c r="V110" s="710">
        <v>568</v>
      </c>
      <c r="W110" s="710">
        <v>500</v>
      </c>
      <c r="X110" s="710">
        <v>400</v>
      </c>
      <c r="Y110" s="710">
        <v>400</v>
      </c>
      <c r="Z110" s="710">
        <v>302</v>
      </c>
      <c r="AA110" s="710">
        <v>302</v>
      </c>
      <c r="AB110">
        <f t="shared" si="10"/>
        <v>0.69324090121317161</v>
      </c>
      <c r="AC110">
        <f t="shared" si="11"/>
        <v>0.70422535211267601</v>
      </c>
    </row>
    <row r="111" spans="1:29" x14ac:dyDescent="0.25">
      <c r="A111" s="695" t="s">
        <v>312</v>
      </c>
      <c r="B111" s="520" t="s">
        <v>328</v>
      </c>
      <c r="C111" s="540" t="s">
        <v>199</v>
      </c>
      <c r="D111" s="711"/>
      <c r="E111" s="522" t="s">
        <v>67</v>
      </c>
      <c r="F111" s="523" t="s">
        <v>67</v>
      </c>
      <c r="G111" s="523" t="s">
        <v>67</v>
      </c>
      <c r="H111" s="523" t="s">
        <v>67</v>
      </c>
      <c r="I111" s="523" t="s">
        <v>67</v>
      </c>
      <c r="J111" s="524" t="s">
        <v>67</v>
      </c>
      <c r="K111" s="524" t="s">
        <v>67</v>
      </c>
      <c r="L111" s="524" t="s">
        <v>67</v>
      </c>
      <c r="M111" s="525" t="s">
        <v>67</v>
      </c>
      <c r="P111" s="520" t="s">
        <v>328</v>
      </c>
      <c r="Q111" s="710"/>
      <c r="R111" s="711"/>
      <c r="S111" s="710"/>
      <c r="T111" s="710"/>
      <c r="U111" s="710"/>
      <c r="V111" s="710"/>
      <c r="W111" s="710"/>
      <c r="X111" s="710"/>
      <c r="Y111" s="710"/>
      <c r="Z111" s="710"/>
      <c r="AA111" s="710"/>
      <c r="AB111" s="524" t="s">
        <v>67</v>
      </c>
      <c r="AC111" s="525" t="s">
        <v>67</v>
      </c>
    </row>
    <row r="112" spans="1:29" x14ac:dyDescent="0.25">
      <c r="A112" s="698" t="s">
        <v>329</v>
      </c>
      <c r="B112" s="497" t="s">
        <v>330</v>
      </c>
      <c r="C112" s="573"/>
      <c r="D112" s="709" t="s">
        <v>329</v>
      </c>
      <c r="E112" s="566">
        <v>4827</v>
      </c>
      <c r="F112" s="567">
        <v>3676</v>
      </c>
      <c r="G112" s="567">
        <v>3573</v>
      </c>
      <c r="H112" s="567">
        <v>2417</v>
      </c>
      <c r="I112" s="568">
        <v>1917</v>
      </c>
      <c r="J112" s="569">
        <f t="shared" ref="J112:J119" si="16">H112/F112</f>
        <v>0.65750816104461374</v>
      </c>
      <c r="K112" s="677">
        <f t="shared" ref="K112:K119" si="17">H112/G112</f>
        <v>0.67646235656311227</v>
      </c>
      <c r="L112" s="569">
        <v>0.72905331882480962</v>
      </c>
      <c r="M112" s="570">
        <v>0.75006996921354607</v>
      </c>
      <c r="P112" s="497" t="s">
        <v>330</v>
      </c>
      <c r="Q112" s="708">
        <v>24000</v>
      </c>
      <c r="R112" s="709" t="s">
        <v>329</v>
      </c>
      <c r="S112" s="708">
        <v>4827</v>
      </c>
      <c r="T112" s="708">
        <v>4672</v>
      </c>
      <c r="U112" s="708">
        <v>3676</v>
      </c>
      <c r="V112" s="708">
        <v>3573</v>
      </c>
      <c r="W112" s="708">
        <v>2946</v>
      </c>
      <c r="X112" s="708">
        <v>2417</v>
      </c>
      <c r="Y112" s="708">
        <v>2680</v>
      </c>
      <c r="Z112" s="708">
        <v>1933</v>
      </c>
      <c r="AA112" s="708">
        <v>1917</v>
      </c>
      <c r="AB112">
        <f t="shared" si="10"/>
        <v>0.72905331882480962</v>
      </c>
      <c r="AC112">
        <f t="shared" si="11"/>
        <v>0.75006996921354607</v>
      </c>
    </row>
    <row r="113" spans="1:29" x14ac:dyDescent="0.25">
      <c r="A113" s="700" t="s">
        <v>329</v>
      </c>
      <c r="B113" s="563" t="s">
        <v>331</v>
      </c>
      <c r="C113" s="564" t="s">
        <v>287</v>
      </c>
      <c r="D113" s="711" t="s">
        <v>678</v>
      </c>
      <c r="E113" s="507">
        <v>333</v>
      </c>
      <c r="F113" s="508">
        <v>331</v>
      </c>
      <c r="G113" s="508">
        <v>269</v>
      </c>
      <c r="H113" s="508">
        <v>264</v>
      </c>
      <c r="I113" s="508">
        <v>212</v>
      </c>
      <c r="J113" s="509">
        <f t="shared" si="16"/>
        <v>0.797583081570997</v>
      </c>
      <c r="K113" s="509">
        <f t="shared" si="17"/>
        <v>0.98141263940520451</v>
      </c>
      <c r="L113" s="509">
        <v>0.797583081570997</v>
      </c>
      <c r="M113" s="510">
        <v>0.98141263940520451</v>
      </c>
      <c r="P113" s="563" t="s">
        <v>331</v>
      </c>
      <c r="Q113" s="710">
        <v>24210</v>
      </c>
      <c r="R113" s="711" t="s">
        <v>678</v>
      </c>
      <c r="S113" s="710">
        <v>333</v>
      </c>
      <c r="T113" s="710">
        <v>271</v>
      </c>
      <c r="U113" s="710">
        <v>331</v>
      </c>
      <c r="V113" s="710">
        <v>269</v>
      </c>
      <c r="W113" s="710">
        <v>266</v>
      </c>
      <c r="X113" s="710">
        <v>264</v>
      </c>
      <c r="Y113" s="710">
        <v>264</v>
      </c>
      <c r="Z113" s="710">
        <v>212</v>
      </c>
      <c r="AA113" s="710">
        <v>212</v>
      </c>
      <c r="AB113">
        <f t="shared" si="10"/>
        <v>0.797583081570997</v>
      </c>
      <c r="AC113">
        <f t="shared" si="11"/>
        <v>0.98141263940520451</v>
      </c>
    </row>
    <row r="114" spans="1:29" x14ac:dyDescent="0.25">
      <c r="A114" s="694" t="s">
        <v>329</v>
      </c>
      <c r="B114" s="512" t="s">
        <v>332</v>
      </c>
      <c r="C114" s="513" t="s">
        <v>333</v>
      </c>
      <c r="D114" s="711" t="s">
        <v>696</v>
      </c>
      <c r="E114" s="514">
        <v>261</v>
      </c>
      <c r="F114" s="515">
        <v>237</v>
      </c>
      <c r="G114" s="515">
        <v>202</v>
      </c>
      <c r="H114" s="515">
        <v>128</v>
      </c>
      <c r="I114" s="515">
        <v>106</v>
      </c>
      <c r="J114" s="516">
        <f t="shared" si="16"/>
        <v>0.54008438818565396</v>
      </c>
      <c r="K114" s="516">
        <f t="shared" si="17"/>
        <v>0.63366336633663367</v>
      </c>
      <c r="L114" s="516">
        <v>0.65822784810126578</v>
      </c>
      <c r="M114" s="517">
        <v>0.7722772277227723</v>
      </c>
      <c r="P114" s="512" t="s">
        <v>332</v>
      </c>
      <c r="Q114" s="710">
        <v>24220</v>
      </c>
      <c r="R114" s="711" t="s">
        <v>696</v>
      </c>
      <c r="S114" s="710">
        <v>261</v>
      </c>
      <c r="T114" s="710">
        <v>216</v>
      </c>
      <c r="U114" s="710">
        <v>237</v>
      </c>
      <c r="V114" s="710">
        <v>202</v>
      </c>
      <c r="W114" s="710">
        <v>132</v>
      </c>
      <c r="X114" s="710">
        <v>128</v>
      </c>
      <c r="Y114" s="710">
        <v>156</v>
      </c>
      <c r="Z114" s="710">
        <v>106</v>
      </c>
      <c r="AA114" s="710">
        <v>106</v>
      </c>
      <c r="AB114">
        <f t="shared" si="10"/>
        <v>0.65822784810126578</v>
      </c>
      <c r="AC114">
        <f t="shared" si="11"/>
        <v>0.7722772277227723</v>
      </c>
    </row>
    <row r="115" spans="1:29" x14ac:dyDescent="0.25">
      <c r="A115" s="694" t="s">
        <v>329</v>
      </c>
      <c r="B115" s="512" t="s">
        <v>334</v>
      </c>
      <c r="C115" s="513" t="s">
        <v>195</v>
      </c>
      <c r="D115" s="711" t="s">
        <v>660</v>
      </c>
      <c r="E115" s="514">
        <v>1061</v>
      </c>
      <c r="F115" s="515">
        <v>787</v>
      </c>
      <c r="G115" s="515">
        <v>787</v>
      </c>
      <c r="H115" s="515">
        <v>560</v>
      </c>
      <c r="I115" s="515">
        <v>416</v>
      </c>
      <c r="J115" s="516">
        <f t="shared" si="16"/>
        <v>0.71156289707750953</v>
      </c>
      <c r="K115" s="516">
        <f t="shared" si="17"/>
        <v>0.71156289707750953</v>
      </c>
      <c r="L115" s="516">
        <v>0.91994917407878019</v>
      </c>
      <c r="M115" s="517">
        <v>0.91994917407878019</v>
      </c>
      <c r="P115" s="512" t="s">
        <v>334</v>
      </c>
      <c r="Q115" s="710">
        <v>24310</v>
      </c>
      <c r="R115" s="711" t="s">
        <v>660</v>
      </c>
      <c r="S115" s="710">
        <v>1061</v>
      </c>
      <c r="T115" s="710">
        <v>1061</v>
      </c>
      <c r="U115" s="710">
        <v>787</v>
      </c>
      <c r="V115" s="710">
        <v>787</v>
      </c>
      <c r="W115" s="710">
        <v>696</v>
      </c>
      <c r="X115" s="710">
        <v>560</v>
      </c>
      <c r="Y115" s="710">
        <v>724</v>
      </c>
      <c r="Z115" s="710">
        <v>416</v>
      </c>
      <c r="AA115" s="710">
        <v>416</v>
      </c>
      <c r="AB115">
        <f t="shared" si="10"/>
        <v>0.91994917407878019</v>
      </c>
      <c r="AC115">
        <f t="shared" si="11"/>
        <v>0.91994917407878019</v>
      </c>
    </row>
    <row r="116" spans="1:29" x14ac:dyDescent="0.25">
      <c r="A116" s="694" t="s">
        <v>329</v>
      </c>
      <c r="B116" s="512" t="s">
        <v>335</v>
      </c>
      <c r="C116" s="513" t="s">
        <v>336</v>
      </c>
      <c r="D116" s="711" t="s">
        <v>697</v>
      </c>
      <c r="E116" s="514">
        <v>308</v>
      </c>
      <c r="F116" s="515">
        <v>262</v>
      </c>
      <c r="G116" s="515">
        <v>249</v>
      </c>
      <c r="H116" s="515">
        <v>245</v>
      </c>
      <c r="I116" s="515">
        <v>159</v>
      </c>
      <c r="J116" s="516">
        <f t="shared" si="16"/>
        <v>0.93511450381679384</v>
      </c>
      <c r="K116" s="516">
        <f t="shared" si="17"/>
        <v>0.98393574297188757</v>
      </c>
      <c r="L116" s="516">
        <v>0.93511450381679384</v>
      </c>
      <c r="M116" s="517">
        <v>0.98393574297188757</v>
      </c>
      <c r="P116" s="512" t="s">
        <v>335</v>
      </c>
      <c r="Q116" s="710">
        <v>24410</v>
      </c>
      <c r="R116" s="711" t="s">
        <v>697</v>
      </c>
      <c r="S116" s="710">
        <v>308</v>
      </c>
      <c r="T116" s="710">
        <v>287</v>
      </c>
      <c r="U116" s="710">
        <v>262</v>
      </c>
      <c r="V116" s="710">
        <v>249</v>
      </c>
      <c r="W116" s="710">
        <v>276</v>
      </c>
      <c r="X116" s="710">
        <v>245</v>
      </c>
      <c r="Y116" s="710">
        <v>245</v>
      </c>
      <c r="Z116" s="710">
        <v>162</v>
      </c>
      <c r="AA116" s="710">
        <v>159</v>
      </c>
      <c r="AB116">
        <f t="shared" si="10"/>
        <v>0.93511450381679384</v>
      </c>
      <c r="AC116">
        <f t="shared" si="11"/>
        <v>0.98393574297188757</v>
      </c>
    </row>
    <row r="117" spans="1:29" x14ac:dyDescent="0.25">
      <c r="A117" s="694" t="s">
        <v>329</v>
      </c>
      <c r="B117" s="512" t="s">
        <v>337</v>
      </c>
      <c r="C117" s="513" t="s">
        <v>338</v>
      </c>
      <c r="D117" s="711" t="s">
        <v>698</v>
      </c>
      <c r="E117" s="514">
        <v>2363</v>
      </c>
      <c r="F117" s="515">
        <v>1867</v>
      </c>
      <c r="G117" s="515">
        <v>1867</v>
      </c>
      <c r="H117" s="515">
        <v>1007</v>
      </c>
      <c r="I117" s="515">
        <v>798</v>
      </c>
      <c r="J117" s="516">
        <f t="shared" si="16"/>
        <v>0.53936797000535619</v>
      </c>
      <c r="K117" s="516">
        <f t="shared" si="17"/>
        <v>0.53936797000535619</v>
      </c>
      <c r="L117" s="516">
        <v>0.56722013926084625</v>
      </c>
      <c r="M117" s="517">
        <v>0.56722013926084625</v>
      </c>
      <c r="P117" s="512" t="s">
        <v>337</v>
      </c>
      <c r="Q117" s="710">
        <v>24510</v>
      </c>
      <c r="R117" s="711" t="s">
        <v>698</v>
      </c>
      <c r="S117" s="710">
        <v>2363</v>
      </c>
      <c r="T117" s="710">
        <v>2363</v>
      </c>
      <c r="U117" s="710">
        <v>1867</v>
      </c>
      <c r="V117" s="710">
        <v>1867</v>
      </c>
      <c r="W117" s="710">
        <v>1238</v>
      </c>
      <c r="X117" s="710">
        <v>1007</v>
      </c>
      <c r="Y117" s="710">
        <v>1059</v>
      </c>
      <c r="Z117" s="710">
        <v>803</v>
      </c>
      <c r="AA117" s="710">
        <v>798</v>
      </c>
      <c r="AB117">
        <f t="shared" si="10"/>
        <v>0.56722013926084625</v>
      </c>
      <c r="AC117">
        <f t="shared" si="11"/>
        <v>0.56722013926084625</v>
      </c>
    </row>
    <row r="118" spans="1:29" x14ac:dyDescent="0.25">
      <c r="A118" s="694" t="s">
        <v>329</v>
      </c>
      <c r="B118" s="512" t="s">
        <v>339</v>
      </c>
      <c r="C118" s="513" t="s">
        <v>340</v>
      </c>
      <c r="D118" s="711" t="s">
        <v>699</v>
      </c>
      <c r="E118" s="514">
        <v>135</v>
      </c>
      <c r="F118" s="515">
        <v>130</v>
      </c>
      <c r="G118" s="515">
        <v>105</v>
      </c>
      <c r="H118" s="515">
        <v>57</v>
      </c>
      <c r="I118" s="515">
        <v>48</v>
      </c>
      <c r="J118" s="516">
        <f t="shared" si="16"/>
        <v>0.43846153846153846</v>
      </c>
      <c r="K118" s="516">
        <f t="shared" si="17"/>
        <v>0.54285714285714282</v>
      </c>
      <c r="L118" s="516">
        <v>0.43846153846153846</v>
      </c>
      <c r="M118" s="517">
        <v>0.54285714285714282</v>
      </c>
      <c r="P118" s="512" t="s">
        <v>339</v>
      </c>
      <c r="Q118" s="710">
        <v>24520</v>
      </c>
      <c r="R118" s="711" t="s">
        <v>699</v>
      </c>
      <c r="S118" s="710">
        <v>135</v>
      </c>
      <c r="T118" s="710">
        <v>108</v>
      </c>
      <c r="U118" s="710">
        <v>130</v>
      </c>
      <c r="V118" s="710">
        <v>105</v>
      </c>
      <c r="W118" s="710">
        <v>57</v>
      </c>
      <c r="X118" s="710">
        <v>57</v>
      </c>
      <c r="Y118" s="710">
        <v>57</v>
      </c>
      <c r="Z118" s="710">
        <v>48</v>
      </c>
      <c r="AA118" s="710">
        <v>48</v>
      </c>
      <c r="AB118">
        <f t="shared" si="10"/>
        <v>0.43846153846153846</v>
      </c>
      <c r="AC118">
        <f t="shared" si="11"/>
        <v>0.54285714285714282</v>
      </c>
    </row>
    <row r="119" spans="1:29" x14ac:dyDescent="0.25">
      <c r="A119" s="694" t="s">
        <v>329</v>
      </c>
      <c r="B119" s="534">
        <v>24530</v>
      </c>
      <c r="C119" s="535" t="s">
        <v>555</v>
      </c>
      <c r="D119" s="711" t="s">
        <v>555</v>
      </c>
      <c r="E119" s="536">
        <v>366</v>
      </c>
      <c r="F119" s="537">
        <v>329</v>
      </c>
      <c r="G119" s="537">
        <v>329</v>
      </c>
      <c r="H119" s="537">
        <v>259</v>
      </c>
      <c r="I119" s="537">
        <v>186</v>
      </c>
      <c r="J119" s="538">
        <f t="shared" si="16"/>
        <v>0.78723404255319152</v>
      </c>
      <c r="K119" s="538">
        <f t="shared" si="17"/>
        <v>0.78723404255319152</v>
      </c>
      <c r="L119" s="538">
        <v>0.92401215805471126</v>
      </c>
      <c r="M119" s="539">
        <v>0.92401215805471126</v>
      </c>
      <c r="P119" s="534">
        <v>24530</v>
      </c>
      <c r="Q119" s="710">
        <v>24530</v>
      </c>
      <c r="R119" s="711" t="s">
        <v>555</v>
      </c>
      <c r="S119" s="710">
        <v>366</v>
      </c>
      <c r="T119" s="710">
        <v>366</v>
      </c>
      <c r="U119" s="710">
        <v>329</v>
      </c>
      <c r="V119" s="710">
        <v>329</v>
      </c>
      <c r="W119" s="710">
        <v>281</v>
      </c>
      <c r="X119" s="710">
        <v>259</v>
      </c>
      <c r="Y119" s="710">
        <v>304</v>
      </c>
      <c r="Z119" s="710">
        <v>186</v>
      </c>
      <c r="AA119" s="710">
        <v>186</v>
      </c>
      <c r="AB119">
        <f t="shared" si="10"/>
        <v>0.92401215805471126</v>
      </c>
      <c r="AC119">
        <f t="shared" si="11"/>
        <v>0.92401215805471126</v>
      </c>
    </row>
    <row r="120" spans="1:29" x14ac:dyDescent="0.25">
      <c r="A120" s="695" t="s">
        <v>329</v>
      </c>
      <c r="B120" s="520" t="s">
        <v>341</v>
      </c>
      <c r="C120" s="540" t="s">
        <v>199</v>
      </c>
      <c r="D120" s="711"/>
      <c r="E120" s="522" t="s">
        <v>67</v>
      </c>
      <c r="F120" s="523" t="s">
        <v>67</v>
      </c>
      <c r="G120" s="523" t="s">
        <v>67</v>
      </c>
      <c r="H120" s="523" t="s">
        <v>67</v>
      </c>
      <c r="I120" s="523" t="s">
        <v>67</v>
      </c>
      <c r="J120" s="524" t="s">
        <v>67</v>
      </c>
      <c r="K120" s="524" t="s">
        <v>67</v>
      </c>
      <c r="L120" s="524" t="s">
        <v>67</v>
      </c>
      <c r="M120" s="525" t="s">
        <v>67</v>
      </c>
      <c r="P120" s="520" t="s">
        <v>341</v>
      </c>
      <c r="Q120" s="710"/>
      <c r="R120" s="711"/>
      <c r="S120" s="710"/>
      <c r="T120" s="710"/>
      <c r="U120" s="710"/>
      <c r="V120" s="710"/>
      <c r="W120" s="710"/>
      <c r="X120" s="710"/>
      <c r="Y120" s="710"/>
      <c r="Z120" s="710"/>
      <c r="AA120" s="710"/>
      <c r="AB120" s="524" t="s">
        <v>67</v>
      </c>
      <c r="AC120" s="525" t="s">
        <v>67</v>
      </c>
    </row>
    <row r="121" spans="1:29" x14ac:dyDescent="0.25">
      <c r="A121" s="698" t="s">
        <v>342</v>
      </c>
      <c r="B121" s="497" t="s">
        <v>343</v>
      </c>
      <c r="C121" s="573"/>
      <c r="D121" s="709" t="s">
        <v>342</v>
      </c>
      <c r="E121" s="566">
        <v>6279</v>
      </c>
      <c r="F121" s="567">
        <v>4537</v>
      </c>
      <c r="G121" s="567">
        <v>4095</v>
      </c>
      <c r="H121" s="567">
        <v>3012</v>
      </c>
      <c r="I121" s="568">
        <v>2280</v>
      </c>
      <c r="J121" s="569">
        <f t="shared" ref="J121:J128" si="18">H121/F121</f>
        <v>0.66387480714128277</v>
      </c>
      <c r="K121" s="677">
        <f t="shared" ref="K121:K128" si="19">H121/G121</f>
        <v>0.73553113553113558</v>
      </c>
      <c r="L121" s="569">
        <v>0.76438175005510245</v>
      </c>
      <c r="M121" s="570">
        <v>0.84688644688644688</v>
      </c>
      <c r="P121" s="497" t="s">
        <v>343</v>
      </c>
      <c r="Q121" s="708">
        <v>25000</v>
      </c>
      <c r="R121" s="709" t="s">
        <v>342</v>
      </c>
      <c r="S121" s="708">
        <v>6279</v>
      </c>
      <c r="T121" s="708">
        <v>5621</v>
      </c>
      <c r="U121" s="708">
        <v>4537</v>
      </c>
      <c r="V121" s="708">
        <v>4095</v>
      </c>
      <c r="W121" s="708">
        <v>3800</v>
      </c>
      <c r="X121" s="708">
        <v>3012</v>
      </c>
      <c r="Y121" s="708">
        <v>3468</v>
      </c>
      <c r="Z121" s="708">
        <v>2289</v>
      </c>
      <c r="AA121" s="708">
        <v>2280</v>
      </c>
      <c r="AB121">
        <f t="shared" si="10"/>
        <v>0.76438175005510245</v>
      </c>
      <c r="AC121">
        <f t="shared" si="11"/>
        <v>0.84688644688644688</v>
      </c>
    </row>
    <row r="122" spans="1:29" x14ac:dyDescent="0.25">
      <c r="A122" s="693" t="s">
        <v>342</v>
      </c>
      <c r="B122" s="505" t="s">
        <v>344</v>
      </c>
      <c r="C122" s="575" t="s">
        <v>345</v>
      </c>
      <c r="D122" s="711" t="s">
        <v>700</v>
      </c>
      <c r="E122" s="553">
        <v>45</v>
      </c>
      <c r="F122" s="554">
        <v>45</v>
      </c>
      <c r="G122" s="554">
        <v>37</v>
      </c>
      <c r="H122" s="554">
        <v>16</v>
      </c>
      <c r="I122" s="554">
        <v>15</v>
      </c>
      <c r="J122" s="555">
        <f t="shared" si="18"/>
        <v>0.35555555555555557</v>
      </c>
      <c r="K122" s="555">
        <f t="shared" si="19"/>
        <v>0.43243243243243246</v>
      </c>
      <c r="L122" s="555">
        <v>0.35555555555555557</v>
      </c>
      <c r="M122" s="556">
        <v>0.43243243243243246</v>
      </c>
      <c r="P122" s="505" t="s">
        <v>344</v>
      </c>
      <c r="Q122" s="710">
        <v>25110</v>
      </c>
      <c r="R122" s="711" t="s">
        <v>700</v>
      </c>
      <c r="S122" s="710">
        <v>45</v>
      </c>
      <c r="T122" s="710">
        <v>37</v>
      </c>
      <c r="U122" s="710">
        <v>45</v>
      </c>
      <c r="V122" s="710">
        <v>37</v>
      </c>
      <c r="W122" s="710">
        <v>16</v>
      </c>
      <c r="X122" s="710">
        <v>16</v>
      </c>
      <c r="Y122" s="710">
        <v>16</v>
      </c>
      <c r="Z122" s="710">
        <v>15</v>
      </c>
      <c r="AA122" s="710">
        <v>15</v>
      </c>
      <c r="AB122">
        <f t="shared" si="10"/>
        <v>0.35555555555555557</v>
      </c>
      <c r="AC122">
        <f t="shared" si="11"/>
        <v>0.43243243243243246</v>
      </c>
    </row>
    <row r="123" spans="1:29" x14ac:dyDescent="0.25">
      <c r="A123" s="694" t="s">
        <v>342</v>
      </c>
      <c r="B123" s="512" t="s">
        <v>346</v>
      </c>
      <c r="C123" s="513" t="s">
        <v>347</v>
      </c>
      <c r="D123" s="711" t="s">
        <v>691</v>
      </c>
      <c r="E123" s="553">
        <v>1186</v>
      </c>
      <c r="F123" s="515">
        <v>895</v>
      </c>
      <c r="G123" s="515">
        <v>746</v>
      </c>
      <c r="H123" s="515">
        <v>374</v>
      </c>
      <c r="I123" s="515">
        <v>293</v>
      </c>
      <c r="J123" s="516">
        <f t="shared" si="18"/>
        <v>0.41787709497206704</v>
      </c>
      <c r="K123" s="516">
        <f t="shared" si="19"/>
        <v>0.50134048257372654</v>
      </c>
      <c r="L123" s="516">
        <v>0.5229050279329609</v>
      </c>
      <c r="M123" s="517">
        <v>0.62734584450402142</v>
      </c>
      <c r="P123" s="512" t="s">
        <v>346</v>
      </c>
      <c r="Q123" s="710">
        <v>25210</v>
      </c>
      <c r="R123" s="711" t="s">
        <v>691</v>
      </c>
      <c r="S123" s="710">
        <v>1186</v>
      </c>
      <c r="T123" s="710">
        <v>977</v>
      </c>
      <c r="U123" s="710">
        <v>895</v>
      </c>
      <c r="V123" s="710">
        <v>746</v>
      </c>
      <c r="W123" s="710">
        <v>439</v>
      </c>
      <c r="X123" s="710">
        <v>374</v>
      </c>
      <c r="Y123" s="710">
        <v>468</v>
      </c>
      <c r="Z123" s="710">
        <v>294</v>
      </c>
      <c r="AA123" s="710">
        <v>293</v>
      </c>
      <c r="AB123">
        <f t="shared" si="10"/>
        <v>0.5229050279329609</v>
      </c>
      <c r="AC123">
        <f t="shared" si="11"/>
        <v>0.62734584450402142</v>
      </c>
    </row>
    <row r="124" spans="1:29" x14ac:dyDescent="0.25">
      <c r="A124" s="694" t="s">
        <v>342</v>
      </c>
      <c r="B124" s="512" t="s">
        <v>348</v>
      </c>
      <c r="C124" s="513" t="s">
        <v>349</v>
      </c>
      <c r="D124" s="711" t="s">
        <v>701</v>
      </c>
      <c r="E124" s="514">
        <v>759</v>
      </c>
      <c r="F124" s="515">
        <v>618</v>
      </c>
      <c r="G124" s="515">
        <v>463</v>
      </c>
      <c r="H124" s="515">
        <v>463</v>
      </c>
      <c r="I124" s="515">
        <v>297</v>
      </c>
      <c r="J124" s="516">
        <f t="shared" si="18"/>
        <v>0.7491909385113269</v>
      </c>
      <c r="K124" s="516">
        <f t="shared" si="19"/>
        <v>1</v>
      </c>
      <c r="L124" s="516">
        <v>0.7491909385113269</v>
      </c>
      <c r="M124" s="517">
        <v>1</v>
      </c>
      <c r="P124" s="512" t="s">
        <v>348</v>
      </c>
      <c r="Q124" s="710">
        <v>25310</v>
      </c>
      <c r="R124" s="711" t="s">
        <v>701</v>
      </c>
      <c r="S124" s="710">
        <v>759</v>
      </c>
      <c r="T124" s="710">
        <v>537</v>
      </c>
      <c r="U124" s="710">
        <v>618</v>
      </c>
      <c r="V124" s="710">
        <v>463</v>
      </c>
      <c r="W124" s="710">
        <v>537</v>
      </c>
      <c r="X124" s="710">
        <v>463</v>
      </c>
      <c r="Y124" s="710">
        <v>463</v>
      </c>
      <c r="Z124" s="710">
        <v>299</v>
      </c>
      <c r="AA124" s="710">
        <v>297</v>
      </c>
      <c r="AB124">
        <f t="shared" si="10"/>
        <v>0.7491909385113269</v>
      </c>
      <c r="AC124">
        <f t="shared" si="11"/>
        <v>1</v>
      </c>
    </row>
    <row r="125" spans="1:29" x14ac:dyDescent="0.25">
      <c r="A125" s="694" t="s">
        <v>342</v>
      </c>
      <c r="B125" s="512" t="s">
        <v>350</v>
      </c>
      <c r="C125" s="513" t="s">
        <v>351</v>
      </c>
      <c r="D125" s="711" t="s">
        <v>702</v>
      </c>
      <c r="E125" s="514">
        <v>2129</v>
      </c>
      <c r="F125" s="515">
        <v>1472</v>
      </c>
      <c r="G125" s="515">
        <v>1472</v>
      </c>
      <c r="H125" s="515">
        <v>821</v>
      </c>
      <c r="I125" s="515">
        <v>553</v>
      </c>
      <c r="J125" s="516">
        <f t="shared" si="18"/>
        <v>0.55774456521739135</v>
      </c>
      <c r="K125" s="516">
        <f t="shared" si="19"/>
        <v>0.55774456521739135</v>
      </c>
      <c r="L125" s="516">
        <v>0.79619565217391308</v>
      </c>
      <c r="M125" s="517">
        <v>0.79619565217391308</v>
      </c>
      <c r="P125" s="512" t="s">
        <v>350</v>
      </c>
      <c r="Q125" s="710">
        <v>25410</v>
      </c>
      <c r="R125" s="711" t="s">
        <v>702</v>
      </c>
      <c r="S125" s="710">
        <v>2129</v>
      </c>
      <c r="T125" s="710">
        <v>2129</v>
      </c>
      <c r="U125" s="710">
        <v>1472</v>
      </c>
      <c r="V125" s="710">
        <v>1472</v>
      </c>
      <c r="W125" s="710">
        <v>1155</v>
      </c>
      <c r="X125" s="710">
        <v>821</v>
      </c>
      <c r="Y125" s="710">
        <v>1172</v>
      </c>
      <c r="Z125" s="710">
        <v>554</v>
      </c>
      <c r="AA125" s="710">
        <v>553</v>
      </c>
      <c r="AB125">
        <f t="shared" si="10"/>
        <v>0.79619565217391308</v>
      </c>
      <c r="AC125">
        <f t="shared" si="11"/>
        <v>0.79619565217391308</v>
      </c>
    </row>
    <row r="126" spans="1:29" x14ac:dyDescent="0.25">
      <c r="A126" s="694" t="s">
        <v>342</v>
      </c>
      <c r="B126" s="512" t="s">
        <v>352</v>
      </c>
      <c r="C126" s="513" t="s">
        <v>353</v>
      </c>
      <c r="D126" s="711" t="s">
        <v>703</v>
      </c>
      <c r="E126" s="514">
        <v>820</v>
      </c>
      <c r="F126" s="515">
        <v>714</v>
      </c>
      <c r="G126" s="515">
        <v>714</v>
      </c>
      <c r="H126" s="515">
        <v>714</v>
      </c>
      <c r="I126" s="515">
        <v>598</v>
      </c>
      <c r="J126" s="516">
        <f t="shared" si="18"/>
        <v>1</v>
      </c>
      <c r="K126" s="516">
        <f t="shared" si="19"/>
        <v>1</v>
      </c>
      <c r="L126" s="516">
        <v>1</v>
      </c>
      <c r="M126" s="517">
        <v>1</v>
      </c>
      <c r="P126" s="512" t="s">
        <v>352</v>
      </c>
      <c r="Q126" s="710">
        <v>25510</v>
      </c>
      <c r="R126" s="711" t="s">
        <v>703</v>
      </c>
      <c r="S126" s="710">
        <v>820</v>
      </c>
      <c r="T126" s="710">
        <v>820</v>
      </c>
      <c r="U126" s="710">
        <v>714</v>
      </c>
      <c r="V126" s="710">
        <v>714</v>
      </c>
      <c r="W126" s="710">
        <v>820</v>
      </c>
      <c r="X126" s="710">
        <v>714</v>
      </c>
      <c r="Y126" s="710">
        <v>714</v>
      </c>
      <c r="Z126" s="710">
        <v>598</v>
      </c>
      <c r="AA126" s="710">
        <v>598</v>
      </c>
      <c r="AB126">
        <f t="shared" si="10"/>
        <v>1</v>
      </c>
      <c r="AC126">
        <f t="shared" si="11"/>
        <v>1</v>
      </c>
    </row>
    <row r="127" spans="1:29" x14ac:dyDescent="0.25">
      <c r="A127" s="694" t="s">
        <v>342</v>
      </c>
      <c r="B127" s="534" t="s">
        <v>354</v>
      </c>
      <c r="C127" s="535" t="s">
        <v>317</v>
      </c>
      <c r="D127" s="711" t="s">
        <v>555</v>
      </c>
      <c r="E127" s="514">
        <v>787</v>
      </c>
      <c r="F127" s="515">
        <v>668</v>
      </c>
      <c r="G127" s="515">
        <v>578</v>
      </c>
      <c r="H127" s="515">
        <v>374</v>
      </c>
      <c r="I127" s="515">
        <v>261</v>
      </c>
      <c r="J127" s="516">
        <f t="shared" si="18"/>
        <v>0.55988023952095811</v>
      </c>
      <c r="K127" s="516">
        <f t="shared" si="19"/>
        <v>0.6470588235294118</v>
      </c>
      <c r="L127" s="516">
        <v>0.63023952095808389</v>
      </c>
      <c r="M127" s="517">
        <v>0.72837370242214527</v>
      </c>
      <c r="P127" s="534" t="s">
        <v>354</v>
      </c>
      <c r="Q127" s="710">
        <v>25520</v>
      </c>
      <c r="R127" s="711" t="s">
        <v>555</v>
      </c>
      <c r="S127" s="710">
        <v>787</v>
      </c>
      <c r="T127" s="710">
        <v>675</v>
      </c>
      <c r="U127" s="710">
        <v>668</v>
      </c>
      <c r="V127" s="710">
        <v>578</v>
      </c>
      <c r="W127" s="710">
        <v>419</v>
      </c>
      <c r="X127" s="710">
        <v>374</v>
      </c>
      <c r="Y127" s="710">
        <v>421</v>
      </c>
      <c r="Z127" s="710">
        <v>261</v>
      </c>
      <c r="AA127" s="710">
        <v>261</v>
      </c>
      <c r="AB127">
        <f t="shared" si="10"/>
        <v>0.63023952095808389</v>
      </c>
      <c r="AC127">
        <f t="shared" si="11"/>
        <v>0.72837370242214527</v>
      </c>
    </row>
    <row r="128" spans="1:29" x14ac:dyDescent="0.25">
      <c r="A128" s="694" t="s">
        <v>342</v>
      </c>
      <c r="B128" s="534">
        <v>25530</v>
      </c>
      <c r="C128" s="535" t="s">
        <v>355</v>
      </c>
      <c r="D128" s="711" t="s">
        <v>704</v>
      </c>
      <c r="E128" s="514">
        <v>553</v>
      </c>
      <c r="F128" s="537">
        <v>463</v>
      </c>
      <c r="G128" s="537">
        <v>364</v>
      </c>
      <c r="H128" s="537">
        <v>347</v>
      </c>
      <c r="I128" s="537">
        <v>268</v>
      </c>
      <c r="J128" s="538">
        <f t="shared" si="18"/>
        <v>0.74946004319654425</v>
      </c>
      <c r="K128" s="538">
        <f t="shared" si="19"/>
        <v>0.95329670329670335</v>
      </c>
      <c r="L128" s="538">
        <v>0.77753779697624192</v>
      </c>
      <c r="M128" s="539">
        <v>0.98901098901098905</v>
      </c>
      <c r="P128" s="534">
        <v>25530</v>
      </c>
      <c r="Q128" s="710">
        <v>25530</v>
      </c>
      <c r="R128" s="711" t="s">
        <v>704</v>
      </c>
      <c r="S128" s="710">
        <v>553</v>
      </c>
      <c r="T128" s="710">
        <v>446</v>
      </c>
      <c r="U128" s="710">
        <v>463</v>
      </c>
      <c r="V128" s="710">
        <v>364</v>
      </c>
      <c r="W128" s="710">
        <v>414</v>
      </c>
      <c r="X128" s="710">
        <v>347</v>
      </c>
      <c r="Y128" s="710">
        <v>360</v>
      </c>
      <c r="Z128" s="710">
        <v>268</v>
      </c>
      <c r="AA128" s="710">
        <v>268</v>
      </c>
      <c r="AB128">
        <f t="shared" si="10"/>
        <v>0.77753779697624192</v>
      </c>
      <c r="AC128">
        <f t="shared" si="11"/>
        <v>0.98901098901098905</v>
      </c>
    </row>
    <row r="129" spans="1:29" x14ac:dyDescent="0.25">
      <c r="A129" s="694" t="s">
        <v>342</v>
      </c>
      <c r="B129" s="520" t="s">
        <v>356</v>
      </c>
      <c r="C129" s="540" t="s">
        <v>199</v>
      </c>
      <c r="D129" s="711"/>
      <c r="E129" s="522" t="s">
        <v>67</v>
      </c>
      <c r="F129" s="523" t="s">
        <v>67</v>
      </c>
      <c r="G129" s="523" t="s">
        <v>67</v>
      </c>
      <c r="H129" s="523" t="s">
        <v>67</v>
      </c>
      <c r="I129" s="523" t="s">
        <v>67</v>
      </c>
      <c r="J129" s="524" t="s">
        <v>67</v>
      </c>
      <c r="K129" s="524" t="s">
        <v>67</v>
      </c>
      <c r="L129" s="524" t="s">
        <v>67</v>
      </c>
      <c r="M129" s="525" t="s">
        <v>67</v>
      </c>
      <c r="P129" s="520" t="s">
        <v>356</v>
      </c>
      <c r="Q129" s="710"/>
      <c r="R129" s="711"/>
      <c r="S129" s="710"/>
      <c r="T129" s="710"/>
      <c r="U129" s="710"/>
      <c r="V129" s="710"/>
      <c r="W129" s="710"/>
      <c r="X129" s="710"/>
      <c r="Y129" s="710"/>
      <c r="Z129" s="710"/>
      <c r="AA129" s="710"/>
      <c r="AB129" s="524" t="s">
        <v>67</v>
      </c>
      <c r="AC129" s="525" t="s">
        <v>67</v>
      </c>
    </row>
    <row r="130" spans="1:29" x14ac:dyDescent="0.25">
      <c r="A130" s="699" t="s">
        <v>357</v>
      </c>
      <c r="B130" s="560" t="s">
        <v>358</v>
      </c>
      <c r="C130" s="561"/>
      <c r="D130" s="709" t="s">
        <v>357</v>
      </c>
      <c r="E130" s="543">
        <v>7778</v>
      </c>
      <c r="F130" s="567">
        <v>6318</v>
      </c>
      <c r="G130" s="567">
        <v>5858</v>
      </c>
      <c r="H130" s="567">
        <v>4219</v>
      </c>
      <c r="I130" s="568">
        <v>3560</v>
      </c>
      <c r="J130" s="569">
        <f t="shared" ref="J130:J138" si="20">H130/F130</f>
        <v>0.66777461221905665</v>
      </c>
      <c r="K130" s="677">
        <f t="shared" ref="K130:K138" si="21">H130/G130</f>
        <v>0.72021167634004779</v>
      </c>
      <c r="L130" s="569">
        <v>0.80104463437796769</v>
      </c>
      <c r="M130" s="570">
        <v>0.86394673950153633</v>
      </c>
      <c r="P130" s="560" t="s">
        <v>358</v>
      </c>
      <c r="Q130" s="708">
        <v>26000</v>
      </c>
      <c r="R130" s="709" t="s">
        <v>357</v>
      </c>
      <c r="S130" s="708">
        <v>7778</v>
      </c>
      <c r="T130" s="708">
        <v>7078</v>
      </c>
      <c r="U130" s="708">
        <v>6318</v>
      </c>
      <c r="V130" s="708">
        <v>5858</v>
      </c>
      <c r="W130" s="708">
        <v>4734</v>
      </c>
      <c r="X130" s="708">
        <v>4219</v>
      </c>
      <c r="Y130" s="708">
        <v>5061</v>
      </c>
      <c r="Z130" s="708">
        <v>3610</v>
      </c>
      <c r="AA130" s="708">
        <v>3560</v>
      </c>
      <c r="AB130">
        <f t="shared" si="10"/>
        <v>0.80104463437796769</v>
      </c>
      <c r="AC130">
        <f t="shared" si="11"/>
        <v>0.86394673950153633</v>
      </c>
    </row>
    <row r="131" spans="1:29" x14ac:dyDescent="0.25">
      <c r="A131" s="700" t="s">
        <v>357</v>
      </c>
      <c r="B131" s="563" t="s">
        <v>359</v>
      </c>
      <c r="C131" s="564" t="s">
        <v>285</v>
      </c>
      <c r="D131" s="711" t="s">
        <v>677</v>
      </c>
      <c r="E131" s="507">
        <v>1367</v>
      </c>
      <c r="F131" s="508">
        <v>1162</v>
      </c>
      <c r="G131" s="508">
        <v>1061</v>
      </c>
      <c r="H131" s="508">
        <v>1016</v>
      </c>
      <c r="I131" s="508">
        <v>711</v>
      </c>
      <c r="J131" s="509">
        <f t="shared" si="20"/>
        <v>0.87435456110154908</v>
      </c>
      <c r="K131" s="509">
        <f t="shared" si="21"/>
        <v>0.95758718190386427</v>
      </c>
      <c r="L131" s="509">
        <v>0.87435456110154908</v>
      </c>
      <c r="M131" s="510">
        <v>0.95758718190386427</v>
      </c>
      <c r="P131" s="563" t="s">
        <v>359</v>
      </c>
      <c r="Q131" s="710">
        <v>26110</v>
      </c>
      <c r="R131" s="711" t="s">
        <v>677</v>
      </c>
      <c r="S131" s="710">
        <v>1367</v>
      </c>
      <c r="T131" s="710">
        <v>1239</v>
      </c>
      <c r="U131" s="710">
        <v>1162</v>
      </c>
      <c r="V131" s="710">
        <v>1061</v>
      </c>
      <c r="W131" s="710">
        <v>1157</v>
      </c>
      <c r="X131" s="710">
        <v>1016</v>
      </c>
      <c r="Y131" s="710">
        <v>1016</v>
      </c>
      <c r="Z131" s="710">
        <v>715</v>
      </c>
      <c r="AA131" s="710">
        <v>711</v>
      </c>
      <c r="AB131">
        <f t="shared" si="10"/>
        <v>0.87435456110154908</v>
      </c>
      <c r="AC131">
        <f t="shared" si="11"/>
        <v>0.95758718190386427</v>
      </c>
    </row>
    <row r="132" spans="1:29" x14ac:dyDescent="0.25">
      <c r="A132" s="694" t="s">
        <v>357</v>
      </c>
      <c r="B132" s="512" t="s">
        <v>360</v>
      </c>
      <c r="C132" s="513" t="s">
        <v>361</v>
      </c>
      <c r="D132" s="711" t="s">
        <v>662</v>
      </c>
      <c r="E132" s="514">
        <v>1363</v>
      </c>
      <c r="F132" s="515">
        <v>1173</v>
      </c>
      <c r="G132" s="515">
        <v>1033</v>
      </c>
      <c r="H132" s="515">
        <v>771</v>
      </c>
      <c r="I132" s="515">
        <v>756</v>
      </c>
      <c r="J132" s="516">
        <f t="shared" si="20"/>
        <v>0.65728900255754474</v>
      </c>
      <c r="K132" s="516">
        <f t="shared" si="21"/>
        <v>0.7463697967086157</v>
      </c>
      <c r="L132" s="516">
        <v>0.84995737425404949</v>
      </c>
      <c r="M132" s="517">
        <v>0.96515004840271057</v>
      </c>
      <c r="P132" s="512" t="s">
        <v>360</v>
      </c>
      <c r="Q132" s="710">
        <v>26210</v>
      </c>
      <c r="R132" s="711" t="s">
        <v>662</v>
      </c>
      <c r="S132" s="710">
        <v>1363</v>
      </c>
      <c r="T132" s="710">
        <v>1184</v>
      </c>
      <c r="U132" s="710">
        <v>1173</v>
      </c>
      <c r="V132" s="710">
        <v>1033</v>
      </c>
      <c r="W132" s="710">
        <v>878</v>
      </c>
      <c r="X132" s="710">
        <v>771</v>
      </c>
      <c r="Y132" s="710">
        <v>997</v>
      </c>
      <c r="Z132" s="710">
        <v>757</v>
      </c>
      <c r="AA132" s="710">
        <v>756</v>
      </c>
      <c r="AB132">
        <f t="shared" ref="AB132:AB195" si="22">Y132/U132</f>
        <v>0.84995737425404949</v>
      </c>
      <c r="AC132">
        <f t="shared" ref="AC132:AC195" si="23">Y132/V132</f>
        <v>0.96515004840271057</v>
      </c>
    </row>
    <row r="133" spans="1:29" x14ac:dyDescent="0.25">
      <c r="A133" s="694" t="s">
        <v>357</v>
      </c>
      <c r="B133" s="512" t="s">
        <v>362</v>
      </c>
      <c r="C133" s="513" t="s">
        <v>363</v>
      </c>
      <c r="D133" s="711" t="s">
        <v>705</v>
      </c>
      <c r="E133" s="514">
        <v>1235</v>
      </c>
      <c r="F133" s="515">
        <v>1029</v>
      </c>
      <c r="G133" s="515">
        <v>982</v>
      </c>
      <c r="H133" s="515">
        <v>684</v>
      </c>
      <c r="I133" s="515">
        <v>670</v>
      </c>
      <c r="J133" s="516">
        <f t="shared" si="20"/>
        <v>0.66472303206997085</v>
      </c>
      <c r="K133" s="516">
        <f t="shared" si="21"/>
        <v>0.69653767820773926</v>
      </c>
      <c r="L133" s="516">
        <v>0.94946550048590861</v>
      </c>
      <c r="M133" s="517">
        <v>0.99490835030549896</v>
      </c>
      <c r="P133" s="512" t="s">
        <v>362</v>
      </c>
      <c r="Q133" s="710">
        <v>26220</v>
      </c>
      <c r="R133" s="711" t="s">
        <v>705</v>
      </c>
      <c r="S133" s="710">
        <v>1235</v>
      </c>
      <c r="T133" s="710">
        <v>1153</v>
      </c>
      <c r="U133" s="710">
        <v>1029</v>
      </c>
      <c r="V133" s="710">
        <v>982</v>
      </c>
      <c r="W133" s="710">
        <v>720</v>
      </c>
      <c r="X133" s="710">
        <v>684</v>
      </c>
      <c r="Y133" s="710">
        <v>977</v>
      </c>
      <c r="Z133" s="710">
        <v>684</v>
      </c>
      <c r="AA133" s="710">
        <v>670</v>
      </c>
      <c r="AB133">
        <f t="shared" si="22"/>
        <v>0.94946550048590861</v>
      </c>
      <c r="AC133">
        <f t="shared" si="23"/>
        <v>0.99490835030549896</v>
      </c>
    </row>
    <row r="134" spans="1:29" x14ac:dyDescent="0.25">
      <c r="A134" s="694" t="s">
        <v>357</v>
      </c>
      <c r="B134" s="512" t="s">
        <v>364</v>
      </c>
      <c r="C134" s="513" t="s">
        <v>291</v>
      </c>
      <c r="D134" s="711" t="s">
        <v>680</v>
      </c>
      <c r="E134" s="514">
        <v>982</v>
      </c>
      <c r="F134" s="515">
        <v>981</v>
      </c>
      <c r="G134" s="515">
        <v>918</v>
      </c>
      <c r="H134" s="515">
        <v>779</v>
      </c>
      <c r="I134" s="515">
        <v>496</v>
      </c>
      <c r="J134" s="516">
        <f t="shared" si="20"/>
        <v>0.79408766564729871</v>
      </c>
      <c r="K134" s="516">
        <f t="shared" si="21"/>
        <v>0.84858387799564272</v>
      </c>
      <c r="L134" s="516">
        <v>0.79408766564729871</v>
      </c>
      <c r="M134" s="517">
        <v>0.84858387799564272</v>
      </c>
      <c r="P134" s="512" t="s">
        <v>364</v>
      </c>
      <c r="Q134" s="710">
        <v>26230</v>
      </c>
      <c r="R134" s="711" t="s">
        <v>680</v>
      </c>
      <c r="S134" s="710">
        <v>982</v>
      </c>
      <c r="T134" s="710">
        <v>919</v>
      </c>
      <c r="U134" s="710">
        <v>981</v>
      </c>
      <c r="V134" s="710">
        <v>918</v>
      </c>
      <c r="W134" s="710">
        <v>780</v>
      </c>
      <c r="X134" s="710">
        <v>779</v>
      </c>
      <c r="Y134" s="710">
        <v>779</v>
      </c>
      <c r="Z134" s="710">
        <v>496</v>
      </c>
      <c r="AA134" s="710">
        <v>496</v>
      </c>
      <c r="AB134">
        <f t="shared" si="22"/>
        <v>0.79408766564729871</v>
      </c>
      <c r="AC134">
        <f t="shared" si="23"/>
        <v>0.84858387799564272</v>
      </c>
    </row>
    <row r="135" spans="1:29" x14ac:dyDescent="0.25">
      <c r="A135" s="694" t="s">
        <v>357</v>
      </c>
      <c r="B135" s="512" t="s">
        <v>365</v>
      </c>
      <c r="C135" s="513" t="s">
        <v>366</v>
      </c>
      <c r="D135" s="711" t="s">
        <v>706</v>
      </c>
      <c r="E135" s="514">
        <v>592</v>
      </c>
      <c r="F135" s="515">
        <v>503</v>
      </c>
      <c r="G135" s="515">
        <v>503</v>
      </c>
      <c r="H135" s="515">
        <v>353</v>
      </c>
      <c r="I135" s="515">
        <v>230</v>
      </c>
      <c r="J135" s="516">
        <f t="shared" si="20"/>
        <v>0.70178926441351885</v>
      </c>
      <c r="K135" s="516">
        <f t="shared" si="21"/>
        <v>0.70178926441351885</v>
      </c>
      <c r="L135" s="516">
        <v>0.99403578528827041</v>
      </c>
      <c r="M135" s="517">
        <v>0.99403578528827041</v>
      </c>
      <c r="P135" s="512" t="s">
        <v>365</v>
      </c>
      <c r="Q135" s="710">
        <v>26310</v>
      </c>
      <c r="R135" s="711" t="s">
        <v>706</v>
      </c>
      <c r="S135" s="710">
        <v>592</v>
      </c>
      <c r="T135" s="710">
        <v>592</v>
      </c>
      <c r="U135" s="710">
        <v>503</v>
      </c>
      <c r="V135" s="710">
        <v>503</v>
      </c>
      <c r="W135" s="710">
        <v>424</v>
      </c>
      <c r="X135" s="710">
        <v>353</v>
      </c>
      <c r="Y135" s="710">
        <v>500</v>
      </c>
      <c r="Z135" s="710">
        <v>230</v>
      </c>
      <c r="AA135" s="710">
        <v>230</v>
      </c>
      <c r="AB135">
        <f t="shared" si="22"/>
        <v>0.99403578528827041</v>
      </c>
      <c r="AC135">
        <f t="shared" si="23"/>
        <v>0.99403578528827041</v>
      </c>
    </row>
    <row r="136" spans="1:29" x14ac:dyDescent="0.25">
      <c r="A136" s="694" t="s">
        <v>357</v>
      </c>
      <c r="B136" s="512" t="s">
        <v>367</v>
      </c>
      <c r="C136" s="513" t="s">
        <v>297</v>
      </c>
      <c r="D136" s="711" t="s">
        <v>683</v>
      </c>
      <c r="E136" s="514">
        <v>269</v>
      </c>
      <c r="F136" s="515">
        <v>269</v>
      </c>
      <c r="G136" s="515">
        <v>245</v>
      </c>
      <c r="H136" s="515">
        <v>125</v>
      </c>
      <c r="I136" s="515">
        <v>86</v>
      </c>
      <c r="J136" s="516">
        <f t="shared" si="20"/>
        <v>0.46468401486988847</v>
      </c>
      <c r="K136" s="516">
        <f t="shared" si="21"/>
        <v>0.51020408163265307</v>
      </c>
      <c r="L136" s="516">
        <v>0.46468401486988847</v>
      </c>
      <c r="M136" s="517">
        <v>0.51020408163265307</v>
      </c>
      <c r="P136" s="512" t="s">
        <v>367</v>
      </c>
      <c r="Q136" s="710">
        <v>26410</v>
      </c>
      <c r="R136" s="711" t="s">
        <v>683</v>
      </c>
      <c r="S136" s="710">
        <v>269</v>
      </c>
      <c r="T136" s="710">
        <v>245</v>
      </c>
      <c r="U136" s="710">
        <v>269</v>
      </c>
      <c r="V136" s="710">
        <v>245</v>
      </c>
      <c r="W136" s="710">
        <v>125</v>
      </c>
      <c r="X136" s="710">
        <v>125</v>
      </c>
      <c r="Y136" s="710">
        <v>125</v>
      </c>
      <c r="Z136" s="710">
        <v>86</v>
      </c>
      <c r="AA136" s="710">
        <v>86</v>
      </c>
      <c r="AB136">
        <f t="shared" si="22"/>
        <v>0.46468401486988847</v>
      </c>
      <c r="AC136">
        <f t="shared" si="23"/>
        <v>0.51020408163265307</v>
      </c>
    </row>
    <row r="137" spans="1:29" x14ac:dyDescent="0.25">
      <c r="A137" s="694" t="s">
        <v>357</v>
      </c>
      <c r="B137" s="512" t="s">
        <v>368</v>
      </c>
      <c r="C137" s="513" t="s">
        <v>369</v>
      </c>
      <c r="D137" s="711" t="s">
        <v>707</v>
      </c>
      <c r="E137" s="514">
        <v>470</v>
      </c>
      <c r="F137" s="515">
        <v>464</v>
      </c>
      <c r="G137" s="515">
        <v>454</v>
      </c>
      <c r="H137" s="515">
        <v>58</v>
      </c>
      <c r="I137" s="515">
        <v>51</v>
      </c>
      <c r="J137" s="516">
        <f t="shared" si="20"/>
        <v>0.125</v>
      </c>
      <c r="K137" s="516">
        <f t="shared" si="21"/>
        <v>0.1277533039647577</v>
      </c>
      <c r="L137" s="516">
        <v>0.125</v>
      </c>
      <c r="M137" s="517">
        <v>0.1277533039647577</v>
      </c>
      <c r="P137" s="512" t="s">
        <v>368</v>
      </c>
      <c r="Q137" s="710">
        <v>26420</v>
      </c>
      <c r="R137" s="711" t="s">
        <v>707</v>
      </c>
      <c r="S137" s="710">
        <v>470</v>
      </c>
      <c r="T137" s="710">
        <v>454</v>
      </c>
      <c r="U137" s="710">
        <v>464</v>
      </c>
      <c r="V137" s="710">
        <v>454</v>
      </c>
      <c r="W137" s="710">
        <v>58</v>
      </c>
      <c r="X137" s="710">
        <v>58</v>
      </c>
      <c r="Y137" s="710">
        <v>58</v>
      </c>
      <c r="Z137" s="710">
        <v>51</v>
      </c>
      <c r="AA137" s="710">
        <v>51</v>
      </c>
      <c r="AB137">
        <f t="shared" si="22"/>
        <v>0.125</v>
      </c>
      <c r="AC137">
        <f t="shared" si="23"/>
        <v>0.1277533039647577</v>
      </c>
    </row>
    <row r="138" spans="1:29" x14ac:dyDescent="0.25">
      <c r="A138" s="694" t="s">
        <v>357</v>
      </c>
      <c r="B138" s="512" t="s">
        <v>370</v>
      </c>
      <c r="C138" s="513" t="s">
        <v>371</v>
      </c>
      <c r="D138" s="711" t="s">
        <v>708</v>
      </c>
      <c r="E138" s="514">
        <v>1466</v>
      </c>
      <c r="F138" s="515">
        <v>1346</v>
      </c>
      <c r="G138" s="515">
        <v>1153</v>
      </c>
      <c r="H138" s="515">
        <v>573</v>
      </c>
      <c r="I138" s="515">
        <v>573</v>
      </c>
      <c r="J138" s="516">
        <f t="shared" si="20"/>
        <v>0.42570579494799404</v>
      </c>
      <c r="K138" s="516">
        <f t="shared" si="21"/>
        <v>0.49696444058976585</v>
      </c>
      <c r="L138" s="516">
        <v>0.69985141158989594</v>
      </c>
      <c r="M138" s="517">
        <v>0.81699913269731139</v>
      </c>
      <c r="P138" s="512" t="s">
        <v>370</v>
      </c>
      <c r="Q138" s="710">
        <v>26510</v>
      </c>
      <c r="R138" s="711" t="s">
        <v>708</v>
      </c>
      <c r="S138" s="710">
        <v>1466</v>
      </c>
      <c r="T138" s="710">
        <v>1258</v>
      </c>
      <c r="U138" s="710">
        <v>1346</v>
      </c>
      <c r="V138" s="710">
        <v>1153</v>
      </c>
      <c r="W138" s="710">
        <v>575</v>
      </c>
      <c r="X138" s="710">
        <v>573</v>
      </c>
      <c r="Y138" s="710">
        <v>942</v>
      </c>
      <c r="Z138" s="710">
        <v>575</v>
      </c>
      <c r="AA138" s="710">
        <v>573</v>
      </c>
      <c r="AB138">
        <f t="shared" si="22"/>
        <v>0.69985141158989594</v>
      </c>
      <c r="AC138">
        <f t="shared" si="23"/>
        <v>0.81699913269731139</v>
      </c>
    </row>
    <row r="139" spans="1:29" x14ac:dyDescent="0.25">
      <c r="A139" s="694" t="s">
        <v>357</v>
      </c>
      <c r="B139" s="512" t="s">
        <v>372</v>
      </c>
      <c r="C139" s="518" t="s">
        <v>373</v>
      </c>
      <c r="D139" s="711"/>
      <c r="E139" s="522" t="s">
        <v>67</v>
      </c>
      <c r="F139" s="523" t="s">
        <v>67</v>
      </c>
      <c r="G139" s="523" t="s">
        <v>67</v>
      </c>
      <c r="H139" s="523" t="s">
        <v>67</v>
      </c>
      <c r="I139" s="523" t="s">
        <v>67</v>
      </c>
      <c r="J139" s="524" t="s">
        <v>67</v>
      </c>
      <c r="K139" s="524" t="s">
        <v>67</v>
      </c>
      <c r="L139" s="524" t="s">
        <v>67</v>
      </c>
      <c r="M139" s="525" t="s">
        <v>67</v>
      </c>
      <c r="P139" s="512" t="s">
        <v>372</v>
      </c>
      <c r="Q139" s="710"/>
      <c r="R139" s="711"/>
      <c r="S139" s="710"/>
      <c r="T139" s="710"/>
      <c r="U139" s="710"/>
      <c r="V139" s="710"/>
      <c r="W139" s="710"/>
      <c r="X139" s="710"/>
      <c r="Y139" s="710"/>
      <c r="Z139" s="710"/>
      <c r="AA139" s="710"/>
      <c r="AB139" s="524" t="s">
        <v>67</v>
      </c>
      <c r="AC139" s="525" t="s">
        <v>67</v>
      </c>
    </row>
    <row r="140" spans="1:29" x14ac:dyDescent="0.25">
      <c r="A140" s="694" t="s">
        <v>357</v>
      </c>
      <c r="B140" s="512" t="s">
        <v>374</v>
      </c>
      <c r="C140" s="518" t="s">
        <v>375</v>
      </c>
      <c r="D140" s="711"/>
      <c r="E140" s="522" t="s">
        <v>67</v>
      </c>
      <c r="F140" s="523" t="s">
        <v>67</v>
      </c>
      <c r="G140" s="523" t="s">
        <v>67</v>
      </c>
      <c r="H140" s="523" t="s">
        <v>67</v>
      </c>
      <c r="I140" s="523" t="s">
        <v>67</v>
      </c>
      <c r="J140" s="524" t="s">
        <v>67</v>
      </c>
      <c r="K140" s="524" t="s">
        <v>67</v>
      </c>
      <c r="L140" s="524" t="s">
        <v>67</v>
      </c>
      <c r="M140" s="525" t="s">
        <v>67</v>
      </c>
      <c r="P140" s="512" t="s">
        <v>374</v>
      </c>
      <c r="Q140" s="710"/>
      <c r="R140" s="711"/>
      <c r="S140" s="710"/>
      <c r="T140" s="710"/>
      <c r="U140" s="710"/>
      <c r="V140" s="710"/>
      <c r="W140" s="710"/>
      <c r="X140" s="710"/>
      <c r="Y140" s="710"/>
      <c r="Z140" s="710"/>
      <c r="AA140" s="710"/>
      <c r="AB140" s="524" t="s">
        <v>67</v>
      </c>
      <c r="AC140" s="525" t="s">
        <v>67</v>
      </c>
    </row>
    <row r="141" spans="1:29" x14ac:dyDescent="0.25">
      <c r="A141" s="694" t="s">
        <v>357</v>
      </c>
      <c r="B141" s="520">
        <v>26900</v>
      </c>
      <c r="C141" s="540" t="s">
        <v>199</v>
      </c>
      <c r="D141" s="711" t="s">
        <v>676</v>
      </c>
      <c r="E141" s="522">
        <v>34</v>
      </c>
      <c r="F141" s="523">
        <v>34</v>
      </c>
      <c r="G141" s="523">
        <v>34</v>
      </c>
      <c r="H141" s="523">
        <v>17</v>
      </c>
      <c r="I141" s="523">
        <v>16</v>
      </c>
      <c r="J141" s="524">
        <f t="shared" ref="J141:J149" si="24">H141/F141</f>
        <v>0.5</v>
      </c>
      <c r="K141" s="524">
        <f t="shared" ref="K141:K149" si="25">H141/G141</f>
        <v>0.5</v>
      </c>
      <c r="L141" s="524">
        <v>1</v>
      </c>
      <c r="M141" s="525">
        <v>1</v>
      </c>
      <c r="P141" s="520">
        <v>26900</v>
      </c>
      <c r="Q141" s="710">
        <v>26900</v>
      </c>
      <c r="R141" s="711" t="s">
        <v>676</v>
      </c>
      <c r="S141" s="710">
        <v>34</v>
      </c>
      <c r="T141" s="710">
        <v>34</v>
      </c>
      <c r="U141" s="710">
        <v>34</v>
      </c>
      <c r="V141" s="710">
        <v>34</v>
      </c>
      <c r="W141" s="710">
        <v>17</v>
      </c>
      <c r="X141" s="710">
        <v>17</v>
      </c>
      <c r="Y141" s="710">
        <v>34</v>
      </c>
      <c r="Z141" s="710">
        <v>16</v>
      </c>
      <c r="AA141" s="710">
        <v>16</v>
      </c>
      <c r="AB141">
        <f t="shared" si="22"/>
        <v>1</v>
      </c>
      <c r="AC141">
        <f t="shared" si="23"/>
        <v>1</v>
      </c>
    </row>
    <row r="142" spans="1:29" x14ac:dyDescent="0.25">
      <c r="A142" s="699" t="s">
        <v>376</v>
      </c>
      <c r="B142" s="560" t="s">
        <v>377</v>
      </c>
      <c r="C142" s="561"/>
      <c r="D142" s="709" t="s">
        <v>709</v>
      </c>
      <c r="E142" s="543">
        <v>7205</v>
      </c>
      <c r="F142" s="567">
        <v>5328</v>
      </c>
      <c r="G142" s="567">
        <v>4660</v>
      </c>
      <c r="H142" s="567">
        <v>4331</v>
      </c>
      <c r="I142" s="568">
        <v>3732</v>
      </c>
      <c r="J142" s="569">
        <f t="shared" si="24"/>
        <v>0.81287537537537535</v>
      </c>
      <c r="K142" s="677">
        <f t="shared" si="25"/>
        <v>0.92939914163090132</v>
      </c>
      <c r="L142" s="569">
        <v>0.86223723723723722</v>
      </c>
      <c r="M142" s="570">
        <v>0.98583690987124462</v>
      </c>
      <c r="P142" s="560" t="s">
        <v>377</v>
      </c>
      <c r="Q142" s="708">
        <v>27000</v>
      </c>
      <c r="R142" s="709" t="s">
        <v>709</v>
      </c>
      <c r="S142" s="708">
        <v>7205</v>
      </c>
      <c r="T142" s="708">
        <v>6163</v>
      </c>
      <c r="U142" s="708">
        <v>5328</v>
      </c>
      <c r="V142" s="708">
        <v>4660</v>
      </c>
      <c r="W142" s="708">
        <v>5582</v>
      </c>
      <c r="X142" s="708">
        <v>4331</v>
      </c>
      <c r="Y142" s="708">
        <v>4594</v>
      </c>
      <c r="Z142" s="708">
        <v>3881</v>
      </c>
      <c r="AA142" s="708">
        <v>3732</v>
      </c>
      <c r="AB142">
        <f t="shared" si="22"/>
        <v>0.86223723723723722</v>
      </c>
      <c r="AC142">
        <f t="shared" si="23"/>
        <v>0.98583690987124462</v>
      </c>
    </row>
    <row r="143" spans="1:29" x14ac:dyDescent="0.25">
      <c r="A143" s="700" t="s">
        <v>376</v>
      </c>
      <c r="B143" s="563" t="s">
        <v>378</v>
      </c>
      <c r="C143" s="564" t="s">
        <v>285</v>
      </c>
      <c r="D143" s="711" t="s">
        <v>677</v>
      </c>
      <c r="E143" s="507">
        <v>719</v>
      </c>
      <c r="F143" s="508">
        <v>632</v>
      </c>
      <c r="G143" s="508">
        <v>516</v>
      </c>
      <c r="H143" s="508">
        <v>514</v>
      </c>
      <c r="I143" s="508">
        <v>374</v>
      </c>
      <c r="J143" s="509">
        <f t="shared" si="24"/>
        <v>0.81329113924050633</v>
      </c>
      <c r="K143" s="509">
        <f t="shared" si="25"/>
        <v>0.99612403100775193</v>
      </c>
      <c r="L143" s="509">
        <v>0.81329113924050633</v>
      </c>
      <c r="M143" s="510">
        <v>0.99612403100775193</v>
      </c>
      <c r="P143" s="563" t="s">
        <v>378</v>
      </c>
      <c r="Q143" s="710">
        <v>27120</v>
      </c>
      <c r="R143" s="711" t="s">
        <v>677</v>
      </c>
      <c r="S143" s="710">
        <v>719</v>
      </c>
      <c r="T143" s="710">
        <v>556</v>
      </c>
      <c r="U143" s="710">
        <v>632</v>
      </c>
      <c r="V143" s="710">
        <v>516</v>
      </c>
      <c r="W143" s="710">
        <v>554</v>
      </c>
      <c r="X143" s="710">
        <v>514</v>
      </c>
      <c r="Y143" s="710">
        <v>514</v>
      </c>
      <c r="Z143" s="710">
        <v>378</v>
      </c>
      <c r="AA143" s="710">
        <v>374</v>
      </c>
      <c r="AB143">
        <f t="shared" si="22"/>
        <v>0.81329113924050633</v>
      </c>
      <c r="AC143">
        <f t="shared" si="23"/>
        <v>0.99612403100775193</v>
      </c>
    </row>
    <row r="144" spans="1:29" x14ac:dyDescent="0.25">
      <c r="A144" s="694" t="s">
        <v>376</v>
      </c>
      <c r="B144" s="512" t="s">
        <v>379</v>
      </c>
      <c r="C144" s="513" t="s">
        <v>380</v>
      </c>
      <c r="D144" s="711" t="s">
        <v>710</v>
      </c>
      <c r="E144" s="514">
        <v>918</v>
      </c>
      <c r="F144" s="515">
        <v>734</v>
      </c>
      <c r="G144" s="515">
        <v>600</v>
      </c>
      <c r="H144" s="515">
        <v>572</v>
      </c>
      <c r="I144" s="515">
        <v>468</v>
      </c>
      <c r="J144" s="516">
        <f t="shared" si="24"/>
        <v>0.77929155313351495</v>
      </c>
      <c r="K144" s="516">
        <f t="shared" si="25"/>
        <v>0.95333333333333337</v>
      </c>
      <c r="L144" s="516">
        <v>0.77929155313351495</v>
      </c>
      <c r="M144" s="517">
        <v>0.95333333333333337</v>
      </c>
      <c r="P144" s="512" t="s">
        <v>379</v>
      </c>
      <c r="Q144" s="710">
        <v>27200</v>
      </c>
      <c r="R144" s="711" t="s">
        <v>710</v>
      </c>
      <c r="S144" s="710">
        <v>918</v>
      </c>
      <c r="T144" s="710">
        <v>725</v>
      </c>
      <c r="U144" s="710">
        <v>734</v>
      </c>
      <c r="V144" s="710">
        <v>600</v>
      </c>
      <c r="W144" s="710">
        <v>686</v>
      </c>
      <c r="X144" s="710">
        <v>572</v>
      </c>
      <c r="Y144" s="710">
        <v>572</v>
      </c>
      <c r="Z144" s="710">
        <v>486</v>
      </c>
      <c r="AA144" s="710">
        <v>468</v>
      </c>
      <c r="AB144">
        <f t="shared" si="22"/>
        <v>0.77929155313351495</v>
      </c>
      <c r="AC144">
        <f t="shared" si="23"/>
        <v>0.95333333333333337</v>
      </c>
    </row>
    <row r="145" spans="1:29" x14ac:dyDescent="0.25">
      <c r="A145" s="694" t="s">
        <v>376</v>
      </c>
      <c r="B145" s="512" t="s">
        <v>381</v>
      </c>
      <c r="C145" s="513" t="s">
        <v>287</v>
      </c>
      <c r="D145" s="711" t="s">
        <v>678</v>
      </c>
      <c r="E145" s="514">
        <v>977</v>
      </c>
      <c r="F145" s="515">
        <v>823</v>
      </c>
      <c r="G145" s="515">
        <v>696</v>
      </c>
      <c r="H145" s="515">
        <v>646</v>
      </c>
      <c r="I145" s="515">
        <v>535</v>
      </c>
      <c r="J145" s="516">
        <f t="shared" si="24"/>
        <v>0.78493317132442286</v>
      </c>
      <c r="K145" s="516">
        <f t="shared" si="25"/>
        <v>0.92816091954022983</v>
      </c>
      <c r="L145" s="516">
        <v>0.7995139732685298</v>
      </c>
      <c r="M145" s="517">
        <v>0.9454022988505747</v>
      </c>
      <c r="P145" s="512" t="s">
        <v>381</v>
      </c>
      <c r="Q145" s="710">
        <v>27230</v>
      </c>
      <c r="R145" s="711" t="s">
        <v>678</v>
      </c>
      <c r="S145" s="710">
        <v>977</v>
      </c>
      <c r="T145" s="710">
        <v>797</v>
      </c>
      <c r="U145" s="710">
        <v>823</v>
      </c>
      <c r="V145" s="710">
        <v>696</v>
      </c>
      <c r="W145" s="710">
        <v>733</v>
      </c>
      <c r="X145" s="710">
        <v>646</v>
      </c>
      <c r="Y145" s="710">
        <v>658</v>
      </c>
      <c r="Z145" s="710">
        <v>542</v>
      </c>
      <c r="AA145" s="710">
        <v>535</v>
      </c>
      <c r="AB145">
        <f t="shared" si="22"/>
        <v>0.7995139732685298</v>
      </c>
      <c r="AC145">
        <f t="shared" si="23"/>
        <v>0.9454022988505747</v>
      </c>
    </row>
    <row r="146" spans="1:29" x14ac:dyDescent="0.25">
      <c r="A146" s="694" t="s">
        <v>376</v>
      </c>
      <c r="B146" s="512" t="s">
        <v>382</v>
      </c>
      <c r="C146" s="513" t="s">
        <v>355</v>
      </c>
      <c r="D146" s="711" t="s">
        <v>704</v>
      </c>
      <c r="E146" s="514">
        <v>1598</v>
      </c>
      <c r="F146" s="515">
        <v>1283</v>
      </c>
      <c r="G146" s="515">
        <v>1053</v>
      </c>
      <c r="H146" s="515">
        <v>1039</v>
      </c>
      <c r="I146" s="515">
        <v>846</v>
      </c>
      <c r="J146" s="516">
        <f t="shared" si="24"/>
        <v>0.80982073265783316</v>
      </c>
      <c r="K146" s="516">
        <f t="shared" si="25"/>
        <v>0.98670465337132007</v>
      </c>
      <c r="L146" s="516">
        <v>0.80982073265783316</v>
      </c>
      <c r="M146" s="517">
        <v>0.98670465337132007</v>
      </c>
      <c r="P146" s="512" t="s">
        <v>382</v>
      </c>
      <c r="Q146" s="710">
        <v>27240</v>
      </c>
      <c r="R146" s="711" t="s">
        <v>704</v>
      </c>
      <c r="S146" s="710">
        <v>1598</v>
      </c>
      <c r="T146" s="710">
        <v>1317</v>
      </c>
      <c r="U146" s="710">
        <v>1283</v>
      </c>
      <c r="V146" s="710">
        <v>1053</v>
      </c>
      <c r="W146" s="710">
        <v>1297</v>
      </c>
      <c r="X146" s="710">
        <v>1039</v>
      </c>
      <c r="Y146" s="710">
        <v>1039</v>
      </c>
      <c r="Z146" s="710">
        <v>860</v>
      </c>
      <c r="AA146" s="710">
        <v>846</v>
      </c>
      <c r="AB146">
        <f t="shared" si="22"/>
        <v>0.80982073265783316</v>
      </c>
      <c r="AC146">
        <f t="shared" si="23"/>
        <v>0.98670465337132007</v>
      </c>
    </row>
    <row r="147" spans="1:29" x14ac:dyDescent="0.25">
      <c r="A147" s="694" t="s">
        <v>376</v>
      </c>
      <c r="B147" s="512" t="s">
        <v>383</v>
      </c>
      <c r="C147" s="513" t="s">
        <v>384</v>
      </c>
      <c r="D147" s="711" t="s">
        <v>711</v>
      </c>
      <c r="E147" s="514">
        <v>782</v>
      </c>
      <c r="F147" s="515">
        <v>691</v>
      </c>
      <c r="G147" s="515">
        <v>627</v>
      </c>
      <c r="H147" s="515">
        <v>611</v>
      </c>
      <c r="I147" s="515">
        <v>539</v>
      </c>
      <c r="J147" s="516">
        <f t="shared" si="24"/>
        <v>0.88422575976845152</v>
      </c>
      <c r="K147" s="516">
        <f t="shared" si="25"/>
        <v>0.97448165869218506</v>
      </c>
      <c r="L147" s="516">
        <v>0.88422575976845152</v>
      </c>
      <c r="M147" s="517">
        <v>0.97448165869218506</v>
      </c>
      <c r="P147" s="512" t="s">
        <v>383</v>
      </c>
      <c r="Q147" s="710">
        <v>27350</v>
      </c>
      <c r="R147" s="711" t="s">
        <v>711</v>
      </c>
      <c r="S147" s="710">
        <v>782</v>
      </c>
      <c r="T147" s="710">
        <v>688</v>
      </c>
      <c r="U147" s="710">
        <v>691</v>
      </c>
      <c r="V147" s="710">
        <v>627</v>
      </c>
      <c r="W147" s="710">
        <v>663</v>
      </c>
      <c r="X147" s="710">
        <v>611</v>
      </c>
      <c r="Y147" s="710">
        <v>611</v>
      </c>
      <c r="Z147" s="710">
        <v>544</v>
      </c>
      <c r="AA147" s="710">
        <v>539</v>
      </c>
      <c r="AB147">
        <f t="shared" si="22"/>
        <v>0.88422575976845152</v>
      </c>
      <c r="AC147">
        <f t="shared" si="23"/>
        <v>0.97448165869218506</v>
      </c>
    </row>
    <row r="148" spans="1:29" x14ac:dyDescent="0.25">
      <c r="A148" s="694" t="s">
        <v>376</v>
      </c>
      <c r="B148" s="512" t="s">
        <v>385</v>
      </c>
      <c r="C148" s="513" t="s">
        <v>386</v>
      </c>
      <c r="D148" s="711" t="s">
        <v>712</v>
      </c>
      <c r="E148" s="514">
        <v>345</v>
      </c>
      <c r="F148" s="515">
        <v>302</v>
      </c>
      <c r="G148" s="515">
        <v>302</v>
      </c>
      <c r="H148" s="515">
        <v>269</v>
      </c>
      <c r="I148" s="515">
        <v>200</v>
      </c>
      <c r="J148" s="516">
        <f t="shared" si="24"/>
        <v>0.89072847682119205</v>
      </c>
      <c r="K148" s="516">
        <f t="shared" si="25"/>
        <v>0.89072847682119205</v>
      </c>
      <c r="L148" s="516">
        <v>0.99668874172185429</v>
      </c>
      <c r="M148" s="517">
        <v>0.99668874172185429</v>
      </c>
      <c r="P148" s="512" t="s">
        <v>385</v>
      </c>
      <c r="Q148" s="710">
        <v>27360</v>
      </c>
      <c r="R148" s="711" t="s">
        <v>712</v>
      </c>
      <c r="S148" s="710">
        <v>345</v>
      </c>
      <c r="T148" s="710">
        <v>345</v>
      </c>
      <c r="U148" s="710">
        <v>302</v>
      </c>
      <c r="V148" s="710">
        <v>302</v>
      </c>
      <c r="W148" s="710">
        <v>297</v>
      </c>
      <c r="X148" s="710">
        <v>269</v>
      </c>
      <c r="Y148" s="710">
        <v>301</v>
      </c>
      <c r="Z148" s="710">
        <v>201</v>
      </c>
      <c r="AA148" s="710">
        <v>200</v>
      </c>
      <c r="AB148">
        <f t="shared" si="22"/>
        <v>0.99668874172185429</v>
      </c>
      <c r="AC148">
        <f t="shared" si="23"/>
        <v>0.99668874172185429</v>
      </c>
    </row>
    <row r="149" spans="1:29" x14ac:dyDescent="0.25">
      <c r="A149" s="701" t="s">
        <v>376</v>
      </c>
      <c r="B149" s="534" t="s">
        <v>387</v>
      </c>
      <c r="C149" s="535" t="s">
        <v>195</v>
      </c>
      <c r="D149" s="711" t="s">
        <v>660</v>
      </c>
      <c r="E149" s="514">
        <v>1866</v>
      </c>
      <c r="F149" s="515">
        <v>1354</v>
      </c>
      <c r="G149" s="515">
        <v>1240</v>
      </c>
      <c r="H149" s="515">
        <v>1002</v>
      </c>
      <c r="I149" s="515">
        <v>837</v>
      </c>
      <c r="J149" s="516">
        <f t="shared" si="24"/>
        <v>0.74002954209748895</v>
      </c>
      <c r="K149" s="516">
        <f t="shared" si="25"/>
        <v>0.8080645161290323</v>
      </c>
      <c r="L149" s="516">
        <v>0.91506646971935013</v>
      </c>
      <c r="M149" s="517">
        <v>0.99919354838709673</v>
      </c>
      <c r="P149" s="534" t="s">
        <v>387</v>
      </c>
      <c r="Q149" s="710">
        <v>27510</v>
      </c>
      <c r="R149" s="711" t="s">
        <v>660</v>
      </c>
      <c r="S149" s="710">
        <v>1866</v>
      </c>
      <c r="T149" s="710">
        <v>1735</v>
      </c>
      <c r="U149" s="710">
        <v>1354</v>
      </c>
      <c r="V149" s="710">
        <v>1240</v>
      </c>
      <c r="W149" s="710">
        <v>1352</v>
      </c>
      <c r="X149" s="710">
        <v>1002</v>
      </c>
      <c r="Y149" s="710">
        <v>1239</v>
      </c>
      <c r="Z149" s="710">
        <v>870</v>
      </c>
      <c r="AA149" s="710">
        <v>837</v>
      </c>
      <c r="AB149">
        <f t="shared" si="22"/>
        <v>0.91506646971935013</v>
      </c>
      <c r="AC149">
        <f t="shared" si="23"/>
        <v>0.99919354838709673</v>
      </c>
    </row>
    <row r="150" spans="1:29" x14ac:dyDescent="0.25">
      <c r="A150" s="695" t="s">
        <v>376</v>
      </c>
      <c r="B150" s="520" t="s">
        <v>388</v>
      </c>
      <c r="C150" s="521" t="s">
        <v>199</v>
      </c>
      <c r="D150" s="711"/>
      <c r="E150" s="522" t="s">
        <v>67</v>
      </c>
      <c r="F150" s="523" t="s">
        <v>67</v>
      </c>
      <c r="G150" s="523" t="s">
        <v>67</v>
      </c>
      <c r="H150" s="523" t="s">
        <v>67</v>
      </c>
      <c r="I150" s="523" t="s">
        <v>67</v>
      </c>
      <c r="J150" s="524" t="s">
        <v>67</v>
      </c>
      <c r="K150" s="524" t="s">
        <v>67</v>
      </c>
      <c r="L150" s="524" t="s">
        <v>67</v>
      </c>
      <c r="M150" s="525" t="s">
        <v>67</v>
      </c>
      <c r="P150" s="520" t="s">
        <v>388</v>
      </c>
      <c r="Q150" s="710"/>
      <c r="R150" s="711"/>
      <c r="S150" s="710"/>
      <c r="T150" s="710"/>
      <c r="U150" s="710"/>
      <c r="V150" s="710"/>
      <c r="W150" s="710"/>
      <c r="X150" s="710"/>
      <c r="Y150" s="710"/>
      <c r="Z150" s="710"/>
      <c r="AA150" s="710"/>
      <c r="AB150" s="524" t="s">
        <v>67</v>
      </c>
      <c r="AC150" s="525" t="s">
        <v>67</v>
      </c>
    </row>
    <row r="151" spans="1:29" x14ac:dyDescent="0.25">
      <c r="A151" s="699" t="s">
        <v>389</v>
      </c>
      <c r="B151" s="497" t="s">
        <v>390</v>
      </c>
      <c r="C151" s="561"/>
      <c r="D151" s="709" t="s">
        <v>389</v>
      </c>
      <c r="E151" s="566">
        <v>7975</v>
      </c>
      <c r="F151" s="567">
        <v>6100</v>
      </c>
      <c r="G151" s="567">
        <v>5924</v>
      </c>
      <c r="H151" s="567">
        <v>3135</v>
      </c>
      <c r="I151" s="568">
        <v>2824</v>
      </c>
      <c r="J151" s="569">
        <f t="shared" ref="J151:J157" si="26">H151/F151</f>
        <v>0.51393442622950825</v>
      </c>
      <c r="K151" s="677">
        <f t="shared" ref="K151:K157" si="27">H151/G151</f>
        <v>0.52920324105334238</v>
      </c>
      <c r="L151" s="569">
        <v>0.51393442622950825</v>
      </c>
      <c r="M151" s="570">
        <v>0.52920324105334238</v>
      </c>
      <c r="P151" s="497" t="s">
        <v>390</v>
      </c>
      <c r="Q151" s="708">
        <v>28000</v>
      </c>
      <c r="R151" s="709" t="s">
        <v>389</v>
      </c>
      <c r="S151" s="708">
        <v>7975</v>
      </c>
      <c r="T151" s="708">
        <v>7747</v>
      </c>
      <c r="U151" s="708">
        <v>6100</v>
      </c>
      <c r="V151" s="708">
        <v>5924</v>
      </c>
      <c r="W151" s="708">
        <v>3681</v>
      </c>
      <c r="X151" s="708">
        <v>3135</v>
      </c>
      <c r="Y151" s="708">
        <v>3135</v>
      </c>
      <c r="Z151" s="708">
        <v>2863</v>
      </c>
      <c r="AA151" s="708">
        <v>2824</v>
      </c>
      <c r="AB151">
        <f t="shared" si="22"/>
        <v>0.51393442622950825</v>
      </c>
      <c r="AC151">
        <f t="shared" si="23"/>
        <v>0.52920324105334238</v>
      </c>
    </row>
    <row r="152" spans="1:29" x14ac:dyDescent="0.25">
      <c r="A152" s="700" t="s">
        <v>389</v>
      </c>
      <c r="B152" s="505" t="s">
        <v>391</v>
      </c>
      <c r="C152" s="564" t="s">
        <v>392</v>
      </c>
      <c r="D152" s="711" t="s">
        <v>713</v>
      </c>
      <c r="E152" s="507">
        <v>1225</v>
      </c>
      <c r="F152" s="508">
        <v>1074</v>
      </c>
      <c r="G152" s="508">
        <v>1074</v>
      </c>
      <c r="H152" s="508">
        <v>760</v>
      </c>
      <c r="I152" s="508">
        <v>615</v>
      </c>
      <c r="J152" s="509">
        <f t="shared" si="26"/>
        <v>0.707635009310987</v>
      </c>
      <c r="K152" s="509">
        <f t="shared" si="27"/>
        <v>0.707635009310987</v>
      </c>
      <c r="L152" s="509">
        <v>0.707635009310987</v>
      </c>
      <c r="M152" s="510">
        <v>0.707635009310987</v>
      </c>
      <c r="P152" s="505" t="s">
        <v>391</v>
      </c>
      <c r="Q152" s="710">
        <v>28110</v>
      </c>
      <c r="R152" s="711" t="s">
        <v>713</v>
      </c>
      <c r="S152" s="710">
        <v>1225</v>
      </c>
      <c r="T152" s="710">
        <v>1225</v>
      </c>
      <c r="U152" s="710">
        <v>1074</v>
      </c>
      <c r="V152" s="710">
        <v>1074</v>
      </c>
      <c r="W152" s="710">
        <v>850</v>
      </c>
      <c r="X152" s="710">
        <v>760</v>
      </c>
      <c r="Y152" s="710">
        <v>760</v>
      </c>
      <c r="Z152" s="710">
        <v>615</v>
      </c>
      <c r="AA152" s="710">
        <v>615</v>
      </c>
      <c r="AB152">
        <f t="shared" si="22"/>
        <v>0.707635009310987</v>
      </c>
      <c r="AC152">
        <f t="shared" si="23"/>
        <v>0.707635009310987</v>
      </c>
    </row>
    <row r="153" spans="1:29" x14ac:dyDescent="0.25">
      <c r="A153" s="694" t="s">
        <v>389</v>
      </c>
      <c r="B153" s="512" t="s">
        <v>393</v>
      </c>
      <c r="C153" s="513" t="s">
        <v>394</v>
      </c>
      <c r="D153" s="711" t="s">
        <v>714</v>
      </c>
      <c r="E153" s="514">
        <v>1705</v>
      </c>
      <c r="F153" s="515">
        <v>1417</v>
      </c>
      <c r="G153" s="515">
        <v>1417</v>
      </c>
      <c r="H153" s="515">
        <v>540</v>
      </c>
      <c r="I153" s="515">
        <v>540</v>
      </c>
      <c r="J153" s="516">
        <f t="shared" si="26"/>
        <v>0.38108680310515175</v>
      </c>
      <c r="K153" s="516">
        <f t="shared" si="27"/>
        <v>0.38108680310515175</v>
      </c>
      <c r="L153" s="516">
        <v>0.38108680310515175</v>
      </c>
      <c r="M153" s="517">
        <v>0.38108680310515175</v>
      </c>
      <c r="P153" s="512" t="s">
        <v>393</v>
      </c>
      <c r="Q153" s="710">
        <v>28120</v>
      </c>
      <c r="R153" s="711" t="s">
        <v>714</v>
      </c>
      <c r="S153" s="710">
        <v>1705</v>
      </c>
      <c r="T153" s="710">
        <v>1705</v>
      </c>
      <c r="U153" s="710">
        <v>1417</v>
      </c>
      <c r="V153" s="710">
        <v>1417</v>
      </c>
      <c r="W153" s="710">
        <v>669</v>
      </c>
      <c r="X153" s="710">
        <v>540</v>
      </c>
      <c r="Y153" s="710">
        <v>540</v>
      </c>
      <c r="Z153" s="710">
        <v>541</v>
      </c>
      <c r="AA153" s="710">
        <v>540</v>
      </c>
      <c r="AB153">
        <f t="shared" si="22"/>
        <v>0.38108680310515175</v>
      </c>
      <c r="AC153">
        <f t="shared" si="23"/>
        <v>0.38108680310515175</v>
      </c>
    </row>
    <row r="154" spans="1:29" x14ac:dyDescent="0.25">
      <c r="A154" s="694" t="s">
        <v>389</v>
      </c>
      <c r="B154" s="512" t="s">
        <v>395</v>
      </c>
      <c r="C154" s="513" t="s">
        <v>396</v>
      </c>
      <c r="D154" s="711" t="s">
        <v>715</v>
      </c>
      <c r="E154" s="514">
        <v>1056</v>
      </c>
      <c r="F154" s="515">
        <v>1024</v>
      </c>
      <c r="G154" s="515">
        <v>807</v>
      </c>
      <c r="H154" s="515">
        <v>207</v>
      </c>
      <c r="I154" s="515">
        <v>207</v>
      </c>
      <c r="J154" s="516">
        <f t="shared" si="26"/>
        <v>0.2021484375</v>
      </c>
      <c r="K154" s="516">
        <f t="shared" si="27"/>
        <v>0.25650557620817843</v>
      </c>
      <c r="L154" s="516">
        <v>0.2021484375</v>
      </c>
      <c r="M154" s="517">
        <v>0.25650557620817843</v>
      </c>
      <c r="P154" s="512" t="s">
        <v>395</v>
      </c>
      <c r="Q154" s="710">
        <v>28130</v>
      </c>
      <c r="R154" s="711" t="s">
        <v>715</v>
      </c>
      <c r="S154" s="710">
        <v>1056</v>
      </c>
      <c r="T154" s="710">
        <v>828</v>
      </c>
      <c r="U154" s="710">
        <v>1024</v>
      </c>
      <c r="V154" s="710">
        <v>807</v>
      </c>
      <c r="W154" s="710">
        <v>208</v>
      </c>
      <c r="X154" s="710">
        <v>207</v>
      </c>
      <c r="Y154" s="710">
        <v>207</v>
      </c>
      <c r="Z154" s="710">
        <v>208</v>
      </c>
      <c r="AA154" s="710">
        <v>207</v>
      </c>
      <c r="AB154">
        <f t="shared" si="22"/>
        <v>0.2021484375</v>
      </c>
      <c r="AC154">
        <f t="shared" si="23"/>
        <v>0.25650557620817843</v>
      </c>
    </row>
    <row r="155" spans="1:29" x14ac:dyDescent="0.25">
      <c r="A155" s="701" t="s">
        <v>389</v>
      </c>
      <c r="B155" s="534" t="s">
        <v>397</v>
      </c>
      <c r="C155" s="535" t="s">
        <v>398</v>
      </c>
      <c r="D155" s="711" t="s">
        <v>716</v>
      </c>
      <c r="E155" s="514">
        <v>939</v>
      </c>
      <c r="F155" s="515">
        <v>736</v>
      </c>
      <c r="G155" s="515">
        <v>736</v>
      </c>
      <c r="H155" s="515">
        <v>439</v>
      </c>
      <c r="I155" s="515">
        <v>390</v>
      </c>
      <c r="J155" s="516">
        <f t="shared" si="26"/>
        <v>0.59646739130434778</v>
      </c>
      <c r="K155" s="516">
        <f t="shared" si="27"/>
        <v>0.59646739130434778</v>
      </c>
      <c r="L155" s="516">
        <v>0.59646739130434778</v>
      </c>
      <c r="M155" s="517">
        <v>0.59646739130434778</v>
      </c>
      <c r="P155" s="534" t="s">
        <v>397</v>
      </c>
      <c r="Q155" s="710">
        <v>28140</v>
      </c>
      <c r="R155" s="711" t="s">
        <v>716</v>
      </c>
      <c r="S155" s="710">
        <v>939</v>
      </c>
      <c r="T155" s="710">
        <v>939</v>
      </c>
      <c r="U155" s="710">
        <v>736</v>
      </c>
      <c r="V155" s="710">
        <v>736</v>
      </c>
      <c r="W155" s="710">
        <v>526</v>
      </c>
      <c r="X155" s="710">
        <v>439</v>
      </c>
      <c r="Y155" s="710">
        <v>439</v>
      </c>
      <c r="Z155" s="710">
        <v>395</v>
      </c>
      <c r="AA155" s="710">
        <v>390</v>
      </c>
      <c r="AB155">
        <f t="shared" si="22"/>
        <v>0.59646739130434778</v>
      </c>
      <c r="AC155">
        <f t="shared" si="23"/>
        <v>0.59646739130434778</v>
      </c>
    </row>
    <row r="156" spans="1:29" x14ac:dyDescent="0.25">
      <c r="A156" s="701" t="s">
        <v>389</v>
      </c>
      <c r="B156" s="534" t="s">
        <v>399</v>
      </c>
      <c r="C156" s="535" t="s">
        <v>400</v>
      </c>
      <c r="D156" s="711" t="s">
        <v>650</v>
      </c>
      <c r="E156" s="514">
        <v>2178</v>
      </c>
      <c r="F156" s="515">
        <v>1822</v>
      </c>
      <c r="G156" s="515">
        <v>1822</v>
      </c>
      <c r="H156" s="515">
        <v>670</v>
      </c>
      <c r="I156" s="515">
        <v>617</v>
      </c>
      <c r="J156" s="516">
        <f t="shared" si="26"/>
        <v>0.36772777167947313</v>
      </c>
      <c r="K156" s="516">
        <f t="shared" si="27"/>
        <v>0.36772777167947313</v>
      </c>
      <c r="L156" s="516">
        <v>0.36772777167947313</v>
      </c>
      <c r="M156" s="517">
        <v>0.36772777167947313</v>
      </c>
      <c r="P156" s="534" t="s">
        <v>399</v>
      </c>
      <c r="Q156" s="710">
        <v>28150</v>
      </c>
      <c r="R156" s="711" t="s">
        <v>650</v>
      </c>
      <c r="S156" s="710">
        <v>2178</v>
      </c>
      <c r="T156" s="710">
        <v>2178</v>
      </c>
      <c r="U156" s="710">
        <v>1822</v>
      </c>
      <c r="V156" s="710">
        <v>1822</v>
      </c>
      <c r="W156" s="710">
        <v>770</v>
      </c>
      <c r="X156" s="710">
        <v>670</v>
      </c>
      <c r="Y156" s="710">
        <v>670</v>
      </c>
      <c r="Z156" s="710">
        <v>627</v>
      </c>
      <c r="AA156" s="710">
        <v>617</v>
      </c>
      <c r="AB156">
        <f t="shared" si="22"/>
        <v>0.36772777167947313</v>
      </c>
      <c r="AC156">
        <f t="shared" si="23"/>
        <v>0.36772777167947313</v>
      </c>
    </row>
    <row r="157" spans="1:29" x14ac:dyDescent="0.25">
      <c r="A157" s="701" t="s">
        <v>389</v>
      </c>
      <c r="B157" s="580" t="s">
        <v>401</v>
      </c>
      <c r="C157" s="535" t="s">
        <v>402</v>
      </c>
      <c r="D157" s="711" t="s">
        <v>717</v>
      </c>
      <c r="E157" s="536">
        <v>872</v>
      </c>
      <c r="F157" s="537">
        <v>795</v>
      </c>
      <c r="G157" s="537">
        <v>795</v>
      </c>
      <c r="H157" s="537">
        <v>596</v>
      </c>
      <c r="I157" s="537">
        <v>477</v>
      </c>
      <c r="J157" s="538">
        <f t="shared" si="26"/>
        <v>0.74968553459119491</v>
      </c>
      <c r="K157" s="538">
        <f t="shared" si="27"/>
        <v>0.74968553459119491</v>
      </c>
      <c r="L157" s="538">
        <v>0.74968553459119491</v>
      </c>
      <c r="M157" s="539">
        <v>0.74968553459119491</v>
      </c>
      <c r="P157" s="580" t="s">
        <v>401</v>
      </c>
      <c r="Q157" s="710">
        <v>28160</v>
      </c>
      <c r="R157" s="711" t="s">
        <v>717</v>
      </c>
      <c r="S157" s="710">
        <v>872</v>
      </c>
      <c r="T157" s="710">
        <v>872</v>
      </c>
      <c r="U157" s="710">
        <v>795</v>
      </c>
      <c r="V157" s="710">
        <v>795</v>
      </c>
      <c r="W157" s="710">
        <v>658</v>
      </c>
      <c r="X157" s="710">
        <v>596</v>
      </c>
      <c r="Y157" s="710">
        <v>596</v>
      </c>
      <c r="Z157" s="710">
        <v>477</v>
      </c>
      <c r="AA157" s="710">
        <v>477</v>
      </c>
      <c r="AB157">
        <f t="shared" si="22"/>
        <v>0.74968553459119491</v>
      </c>
      <c r="AC157">
        <f t="shared" si="23"/>
        <v>0.74968553459119491</v>
      </c>
    </row>
    <row r="158" spans="1:29" x14ac:dyDescent="0.25">
      <c r="A158" s="695" t="s">
        <v>389</v>
      </c>
      <c r="B158" s="520" t="s">
        <v>403</v>
      </c>
      <c r="C158" s="521" t="s">
        <v>199</v>
      </c>
      <c r="D158" s="711"/>
      <c r="E158" s="522" t="s">
        <v>67</v>
      </c>
      <c r="F158" s="523" t="s">
        <v>67</v>
      </c>
      <c r="G158" s="523" t="s">
        <v>67</v>
      </c>
      <c r="H158" s="523" t="s">
        <v>67</v>
      </c>
      <c r="I158" s="523" t="s">
        <v>67</v>
      </c>
      <c r="J158" s="524" t="s">
        <v>67</v>
      </c>
      <c r="K158" s="524" t="s">
        <v>67</v>
      </c>
      <c r="L158" s="524" t="s">
        <v>67</v>
      </c>
      <c r="M158" s="525" t="s">
        <v>67</v>
      </c>
      <c r="P158" s="520" t="s">
        <v>403</v>
      </c>
      <c r="Q158" s="710"/>
      <c r="R158" s="711"/>
      <c r="S158" s="710"/>
      <c r="T158" s="710"/>
      <c r="U158" s="710"/>
      <c r="V158" s="710"/>
      <c r="W158" s="710"/>
      <c r="X158" s="710"/>
      <c r="Y158" s="710"/>
      <c r="Z158" s="710"/>
      <c r="AA158" s="710"/>
      <c r="AB158" s="524" t="s">
        <v>67</v>
      </c>
      <c r="AC158" s="525" t="s">
        <v>67</v>
      </c>
    </row>
    <row r="159" spans="1:29" x14ac:dyDescent="0.25">
      <c r="A159" s="699" t="s">
        <v>404</v>
      </c>
      <c r="B159" s="497" t="s">
        <v>405</v>
      </c>
      <c r="C159" s="561"/>
      <c r="D159" s="709" t="s">
        <v>404</v>
      </c>
      <c r="E159" s="566">
        <v>7688</v>
      </c>
      <c r="F159" s="567">
        <v>5914</v>
      </c>
      <c r="G159" s="567">
        <v>5523</v>
      </c>
      <c r="H159" s="567">
        <v>3180</v>
      </c>
      <c r="I159" s="568">
        <v>2640</v>
      </c>
      <c r="J159" s="569">
        <f t="shared" ref="J159:J172" si="28">H159/F159</f>
        <v>0.53770713561041594</v>
      </c>
      <c r="K159" s="677">
        <f t="shared" ref="K159:K172" si="29">H159/G159</f>
        <v>0.57577403585008147</v>
      </c>
      <c r="L159" s="569">
        <v>0.60585052417991203</v>
      </c>
      <c r="M159" s="570">
        <v>0.64874162592793772</v>
      </c>
      <c r="P159" s="497" t="s">
        <v>405</v>
      </c>
      <c r="Q159" s="708">
        <v>31000</v>
      </c>
      <c r="R159" s="709" t="s">
        <v>404</v>
      </c>
      <c r="S159" s="708">
        <v>7688</v>
      </c>
      <c r="T159" s="708">
        <v>7099</v>
      </c>
      <c r="U159" s="708">
        <v>5914</v>
      </c>
      <c r="V159" s="708">
        <v>5523</v>
      </c>
      <c r="W159" s="708">
        <v>3489</v>
      </c>
      <c r="X159" s="708">
        <v>3180</v>
      </c>
      <c r="Y159" s="708">
        <v>3583</v>
      </c>
      <c r="Z159" s="708">
        <v>2671</v>
      </c>
      <c r="AA159" s="708">
        <v>2640</v>
      </c>
      <c r="AB159">
        <f t="shared" si="22"/>
        <v>0.60585052417991203</v>
      </c>
      <c r="AC159">
        <f t="shared" si="23"/>
        <v>0.64874162592793772</v>
      </c>
    </row>
    <row r="160" spans="1:29" x14ac:dyDescent="0.25">
      <c r="A160" s="700" t="s">
        <v>404</v>
      </c>
      <c r="B160" s="505" t="s">
        <v>406</v>
      </c>
      <c r="C160" s="564" t="s">
        <v>407</v>
      </c>
      <c r="D160" s="711" t="s">
        <v>718</v>
      </c>
      <c r="E160" s="507">
        <v>1300</v>
      </c>
      <c r="F160" s="508">
        <v>1298</v>
      </c>
      <c r="G160" s="508">
        <v>1102</v>
      </c>
      <c r="H160" s="508">
        <v>531</v>
      </c>
      <c r="I160" s="508">
        <v>494</v>
      </c>
      <c r="J160" s="509">
        <f t="shared" si="28"/>
        <v>0.40909090909090912</v>
      </c>
      <c r="K160" s="509">
        <f t="shared" si="29"/>
        <v>0.48185117967332125</v>
      </c>
      <c r="L160" s="509">
        <v>0.48073959938366717</v>
      </c>
      <c r="M160" s="510">
        <v>0.56624319419237745</v>
      </c>
      <c r="P160" s="505" t="s">
        <v>406</v>
      </c>
      <c r="Q160" s="710">
        <v>31110</v>
      </c>
      <c r="R160" s="711" t="s">
        <v>718</v>
      </c>
      <c r="S160" s="710">
        <v>1300</v>
      </c>
      <c r="T160" s="710">
        <v>1104</v>
      </c>
      <c r="U160" s="710">
        <v>1298</v>
      </c>
      <c r="V160" s="710">
        <v>1102</v>
      </c>
      <c r="W160" s="710">
        <v>531</v>
      </c>
      <c r="X160" s="710">
        <v>531</v>
      </c>
      <c r="Y160" s="710">
        <v>624</v>
      </c>
      <c r="Z160" s="710">
        <v>494</v>
      </c>
      <c r="AA160" s="710">
        <v>494</v>
      </c>
      <c r="AB160">
        <f t="shared" si="22"/>
        <v>0.48073959938366717</v>
      </c>
      <c r="AC160">
        <f t="shared" si="23"/>
        <v>0.56624319419237745</v>
      </c>
    </row>
    <row r="161" spans="1:29" x14ac:dyDescent="0.25">
      <c r="A161" s="694" t="s">
        <v>404</v>
      </c>
      <c r="B161" s="512" t="s">
        <v>408</v>
      </c>
      <c r="C161" s="513" t="s">
        <v>409</v>
      </c>
      <c r="D161" s="711" t="s">
        <v>719</v>
      </c>
      <c r="E161" s="514">
        <v>1499</v>
      </c>
      <c r="F161" s="515">
        <v>1480</v>
      </c>
      <c r="G161" s="515">
        <v>1298</v>
      </c>
      <c r="H161" s="515">
        <v>925</v>
      </c>
      <c r="I161" s="515">
        <v>569</v>
      </c>
      <c r="J161" s="516">
        <f t="shared" si="28"/>
        <v>0.625</v>
      </c>
      <c r="K161" s="516">
        <f t="shared" si="29"/>
        <v>0.71263482280431434</v>
      </c>
      <c r="L161" s="516">
        <v>0.63378378378378375</v>
      </c>
      <c r="M161" s="517">
        <v>0.72265023112480742</v>
      </c>
      <c r="P161" s="512" t="s">
        <v>408</v>
      </c>
      <c r="Q161" s="710">
        <v>31120</v>
      </c>
      <c r="R161" s="711" t="s">
        <v>719</v>
      </c>
      <c r="S161" s="710">
        <v>1499</v>
      </c>
      <c r="T161" s="710">
        <v>1310</v>
      </c>
      <c r="U161" s="710">
        <v>1480</v>
      </c>
      <c r="V161" s="710">
        <v>1298</v>
      </c>
      <c r="W161" s="710">
        <v>929</v>
      </c>
      <c r="X161" s="710">
        <v>925</v>
      </c>
      <c r="Y161" s="710">
        <v>938</v>
      </c>
      <c r="Z161" s="710">
        <v>570</v>
      </c>
      <c r="AA161" s="710">
        <v>569</v>
      </c>
      <c r="AB161">
        <f t="shared" si="22"/>
        <v>0.63378378378378375</v>
      </c>
      <c r="AC161">
        <f t="shared" si="23"/>
        <v>0.72265023112480742</v>
      </c>
    </row>
    <row r="162" spans="1:29" x14ac:dyDescent="0.25">
      <c r="A162" s="694" t="s">
        <v>404</v>
      </c>
      <c r="B162" s="512" t="s">
        <v>410</v>
      </c>
      <c r="C162" s="513" t="s">
        <v>411</v>
      </c>
      <c r="D162" s="711" t="s">
        <v>720</v>
      </c>
      <c r="E162" s="514">
        <v>2017</v>
      </c>
      <c r="F162" s="515">
        <v>1942</v>
      </c>
      <c r="G162" s="515">
        <v>1884</v>
      </c>
      <c r="H162" s="515">
        <v>591</v>
      </c>
      <c r="I162" s="515">
        <v>494</v>
      </c>
      <c r="J162" s="516">
        <f t="shared" si="28"/>
        <v>0.30432543769309989</v>
      </c>
      <c r="K162" s="516">
        <f t="shared" si="29"/>
        <v>0.31369426751592355</v>
      </c>
      <c r="L162" s="516">
        <v>0.37744593202883625</v>
      </c>
      <c r="M162" s="517">
        <v>0.38906581740976648</v>
      </c>
      <c r="P162" s="512" t="s">
        <v>410</v>
      </c>
      <c r="Q162" s="710">
        <v>31130</v>
      </c>
      <c r="R162" s="711" t="s">
        <v>720</v>
      </c>
      <c r="S162" s="710">
        <v>2017</v>
      </c>
      <c r="T162" s="710">
        <v>1948</v>
      </c>
      <c r="U162" s="710">
        <v>1942</v>
      </c>
      <c r="V162" s="710">
        <v>1884</v>
      </c>
      <c r="W162" s="710">
        <v>601</v>
      </c>
      <c r="X162" s="710">
        <v>591</v>
      </c>
      <c r="Y162" s="710">
        <v>733</v>
      </c>
      <c r="Z162" s="710">
        <v>494</v>
      </c>
      <c r="AA162" s="710">
        <v>494</v>
      </c>
      <c r="AB162">
        <f t="shared" si="22"/>
        <v>0.37744593202883625</v>
      </c>
      <c r="AC162">
        <f t="shared" si="23"/>
        <v>0.38906581740976648</v>
      </c>
    </row>
    <row r="163" spans="1:29" x14ac:dyDescent="0.25">
      <c r="A163" s="694" t="s">
        <v>404</v>
      </c>
      <c r="B163" s="512" t="s">
        <v>412</v>
      </c>
      <c r="C163" s="513" t="s">
        <v>413</v>
      </c>
      <c r="D163" s="711" t="s">
        <v>721</v>
      </c>
      <c r="E163" s="514">
        <v>1421</v>
      </c>
      <c r="F163" s="515">
        <v>1390</v>
      </c>
      <c r="G163" s="515">
        <v>1256</v>
      </c>
      <c r="H163" s="515">
        <v>523</v>
      </c>
      <c r="I163" s="515">
        <v>505</v>
      </c>
      <c r="J163" s="516">
        <f t="shared" si="28"/>
        <v>0.37625899280575542</v>
      </c>
      <c r="K163" s="516">
        <f t="shared" si="29"/>
        <v>0.41640127388535031</v>
      </c>
      <c r="L163" s="516">
        <v>0.5071942446043165</v>
      </c>
      <c r="M163" s="517">
        <v>0.56130573248407645</v>
      </c>
      <c r="P163" s="512" t="s">
        <v>412</v>
      </c>
      <c r="Q163" s="710">
        <v>31140</v>
      </c>
      <c r="R163" s="711" t="s">
        <v>721</v>
      </c>
      <c r="S163" s="710">
        <v>1421</v>
      </c>
      <c r="T163" s="710">
        <v>1286</v>
      </c>
      <c r="U163" s="710">
        <v>1390</v>
      </c>
      <c r="V163" s="710">
        <v>1256</v>
      </c>
      <c r="W163" s="710">
        <v>526</v>
      </c>
      <c r="X163" s="710">
        <v>523</v>
      </c>
      <c r="Y163" s="710">
        <v>705</v>
      </c>
      <c r="Z163" s="710">
        <v>506</v>
      </c>
      <c r="AA163" s="710">
        <v>505</v>
      </c>
      <c r="AB163">
        <f t="shared" si="22"/>
        <v>0.5071942446043165</v>
      </c>
      <c r="AC163">
        <f t="shared" si="23"/>
        <v>0.56130573248407645</v>
      </c>
    </row>
    <row r="164" spans="1:29" x14ac:dyDescent="0.25">
      <c r="A164" s="694" t="s">
        <v>404</v>
      </c>
      <c r="B164" s="512" t="s">
        <v>414</v>
      </c>
      <c r="C164" s="513" t="s">
        <v>415</v>
      </c>
      <c r="D164" s="711" t="s">
        <v>415</v>
      </c>
      <c r="E164" s="514">
        <v>883</v>
      </c>
      <c r="F164" s="515">
        <v>834</v>
      </c>
      <c r="G164" s="515">
        <v>834</v>
      </c>
      <c r="H164" s="515">
        <v>419</v>
      </c>
      <c r="I164" s="515">
        <v>379</v>
      </c>
      <c r="J164" s="516">
        <f t="shared" si="28"/>
        <v>0.50239808153477217</v>
      </c>
      <c r="K164" s="516">
        <f t="shared" si="29"/>
        <v>0.50239808153477217</v>
      </c>
      <c r="L164" s="516">
        <v>0.69184652278177461</v>
      </c>
      <c r="M164" s="517">
        <v>0.69184652278177461</v>
      </c>
      <c r="P164" s="512" t="s">
        <v>414</v>
      </c>
      <c r="Q164" s="710">
        <v>31150</v>
      </c>
      <c r="R164" s="711" t="s">
        <v>415</v>
      </c>
      <c r="S164" s="710">
        <v>883</v>
      </c>
      <c r="T164" s="710">
        <v>883</v>
      </c>
      <c r="U164" s="710">
        <v>834</v>
      </c>
      <c r="V164" s="710">
        <v>834</v>
      </c>
      <c r="W164" s="710">
        <v>419</v>
      </c>
      <c r="X164" s="710">
        <v>419</v>
      </c>
      <c r="Y164" s="710">
        <v>577</v>
      </c>
      <c r="Z164" s="710">
        <v>379</v>
      </c>
      <c r="AA164" s="710">
        <v>379</v>
      </c>
      <c r="AB164">
        <f t="shared" si="22"/>
        <v>0.69184652278177461</v>
      </c>
      <c r="AC164">
        <f t="shared" si="23"/>
        <v>0.69184652278177461</v>
      </c>
    </row>
    <row r="165" spans="1:29" x14ac:dyDescent="0.25">
      <c r="A165" s="695" t="s">
        <v>404</v>
      </c>
      <c r="B165" s="520" t="s">
        <v>416</v>
      </c>
      <c r="C165" s="540" t="s">
        <v>417</v>
      </c>
      <c r="D165" s="711" t="s">
        <v>722</v>
      </c>
      <c r="E165" s="522">
        <v>568</v>
      </c>
      <c r="F165" s="523">
        <v>551</v>
      </c>
      <c r="G165" s="523">
        <v>551</v>
      </c>
      <c r="H165" s="523">
        <v>466</v>
      </c>
      <c r="I165" s="523">
        <v>228</v>
      </c>
      <c r="J165" s="524">
        <f t="shared" si="28"/>
        <v>0.84573502722323046</v>
      </c>
      <c r="K165" s="524">
        <f t="shared" si="29"/>
        <v>0.84573502722323046</v>
      </c>
      <c r="L165" s="524">
        <v>0.90381125226860259</v>
      </c>
      <c r="M165" s="525">
        <v>0.90381125226860259</v>
      </c>
      <c r="P165" s="520" t="s">
        <v>416</v>
      </c>
      <c r="Q165" s="710">
        <v>31160</v>
      </c>
      <c r="R165" s="711" t="s">
        <v>722</v>
      </c>
      <c r="S165" s="710">
        <v>568</v>
      </c>
      <c r="T165" s="710">
        <v>568</v>
      </c>
      <c r="U165" s="710">
        <v>551</v>
      </c>
      <c r="V165" s="710">
        <v>551</v>
      </c>
      <c r="W165" s="710">
        <v>483</v>
      </c>
      <c r="X165" s="710">
        <v>466</v>
      </c>
      <c r="Y165" s="710">
        <v>498</v>
      </c>
      <c r="Z165" s="710">
        <v>228</v>
      </c>
      <c r="AA165" s="710">
        <v>228</v>
      </c>
      <c r="AB165">
        <f t="shared" si="22"/>
        <v>0.90381125226860259</v>
      </c>
      <c r="AC165">
        <f t="shared" si="23"/>
        <v>0.90381125226860259</v>
      </c>
    </row>
    <row r="166" spans="1:29" x14ac:dyDescent="0.25">
      <c r="A166" s="699" t="s">
        <v>418</v>
      </c>
      <c r="B166" s="497" t="s">
        <v>419</v>
      </c>
      <c r="C166" s="561"/>
      <c r="D166" s="709" t="s">
        <v>418</v>
      </c>
      <c r="E166" s="566">
        <v>11138</v>
      </c>
      <c r="F166" s="567">
        <v>8549</v>
      </c>
      <c r="G166" s="567">
        <v>7489</v>
      </c>
      <c r="H166" s="567">
        <v>5908</v>
      </c>
      <c r="I166" s="568">
        <v>5313</v>
      </c>
      <c r="J166" s="569">
        <f t="shared" si="28"/>
        <v>0.6910749795297696</v>
      </c>
      <c r="K166" s="677">
        <f t="shared" si="29"/>
        <v>0.78889037254640137</v>
      </c>
      <c r="L166" s="569">
        <v>0.81530003509182358</v>
      </c>
      <c r="M166" s="570">
        <v>0.93069835759113362</v>
      </c>
      <c r="P166" s="497" t="s">
        <v>419</v>
      </c>
      <c r="Q166" s="708">
        <v>41000</v>
      </c>
      <c r="R166" s="709" t="s">
        <v>418</v>
      </c>
      <c r="S166" s="708">
        <v>11138</v>
      </c>
      <c r="T166" s="708">
        <v>9582</v>
      </c>
      <c r="U166" s="708">
        <v>8549</v>
      </c>
      <c r="V166" s="708">
        <v>7489</v>
      </c>
      <c r="W166" s="708">
        <v>6895</v>
      </c>
      <c r="X166" s="708">
        <v>5908</v>
      </c>
      <c r="Y166" s="708">
        <v>6970</v>
      </c>
      <c r="Z166" s="708">
        <v>5398</v>
      </c>
      <c r="AA166" s="708">
        <v>5313</v>
      </c>
      <c r="AB166">
        <f t="shared" si="22"/>
        <v>0.81530003509182358</v>
      </c>
      <c r="AC166">
        <f t="shared" si="23"/>
        <v>0.93069835759113362</v>
      </c>
    </row>
    <row r="167" spans="1:29" x14ac:dyDescent="0.25">
      <c r="A167" s="700" t="s">
        <v>418</v>
      </c>
      <c r="B167" s="505" t="s">
        <v>420</v>
      </c>
      <c r="C167" s="564" t="s">
        <v>421</v>
      </c>
      <c r="D167" s="711" t="s">
        <v>723</v>
      </c>
      <c r="E167" s="507">
        <v>3586</v>
      </c>
      <c r="F167" s="508">
        <v>2888</v>
      </c>
      <c r="G167" s="508">
        <v>2432</v>
      </c>
      <c r="H167" s="508">
        <v>2146</v>
      </c>
      <c r="I167" s="508">
        <v>1582</v>
      </c>
      <c r="J167" s="509">
        <f t="shared" si="28"/>
        <v>0.74307479224376727</v>
      </c>
      <c r="K167" s="509">
        <f t="shared" si="29"/>
        <v>0.88240131578947367</v>
      </c>
      <c r="L167" s="509">
        <v>0.74342105263157898</v>
      </c>
      <c r="M167" s="510">
        <v>0.8828125</v>
      </c>
      <c r="P167" s="505" t="s">
        <v>420</v>
      </c>
      <c r="Q167" s="710">
        <v>41110</v>
      </c>
      <c r="R167" s="711" t="s">
        <v>723</v>
      </c>
      <c r="S167" s="710">
        <v>3586</v>
      </c>
      <c r="T167" s="710">
        <v>3038</v>
      </c>
      <c r="U167" s="710">
        <v>2888</v>
      </c>
      <c r="V167" s="710">
        <v>2432</v>
      </c>
      <c r="W167" s="710">
        <v>2630</v>
      </c>
      <c r="X167" s="710">
        <v>2146</v>
      </c>
      <c r="Y167" s="710">
        <v>2147</v>
      </c>
      <c r="Z167" s="710">
        <v>1588</v>
      </c>
      <c r="AA167" s="710">
        <v>1582</v>
      </c>
      <c r="AB167">
        <f t="shared" si="22"/>
        <v>0.74342105263157898</v>
      </c>
      <c r="AC167">
        <f t="shared" si="23"/>
        <v>0.8828125</v>
      </c>
    </row>
    <row r="168" spans="1:29" x14ac:dyDescent="0.25">
      <c r="A168" s="694" t="s">
        <v>418</v>
      </c>
      <c r="B168" s="512" t="s">
        <v>422</v>
      </c>
      <c r="C168" s="513" t="s">
        <v>423</v>
      </c>
      <c r="D168" s="711" t="s">
        <v>724</v>
      </c>
      <c r="E168" s="514">
        <v>2837</v>
      </c>
      <c r="F168" s="515">
        <v>2165</v>
      </c>
      <c r="G168" s="515">
        <v>1794</v>
      </c>
      <c r="H168" s="515">
        <v>1225</v>
      </c>
      <c r="I168" s="515">
        <v>1223</v>
      </c>
      <c r="J168" s="516">
        <f t="shared" si="28"/>
        <v>0.56581986143187069</v>
      </c>
      <c r="K168" s="516">
        <f t="shared" si="29"/>
        <v>0.68283166109253068</v>
      </c>
      <c r="L168" s="516">
        <v>0.75612009237875288</v>
      </c>
      <c r="M168" s="517">
        <v>0.91248606465997772</v>
      </c>
      <c r="P168" s="512" t="s">
        <v>422</v>
      </c>
      <c r="Q168" s="710">
        <v>41210</v>
      </c>
      <c r="R168" s="711" t="s">
        <v>724</v>
      </c>
      <c r="S168" s="710">
        <v>2837</v>
      </c>
      <c r="T168" s="710">
        <v>2345</v>
      </c>
      <c r="U168" s="710">
        <v>2165</v>
      </c>
      <c r="V168" s="710">
        <v>1794</v>
      </c>
      <c r="W168" s="710">
        <v>1541</v>
      </c>
      <c r="X168" s="710">
        <v>1225</v>
      </c>
      <c r="Y168" s="710">
        <v>1637</v>
      </c>
      <c r="Z168" s="710">
        <v>1247</v>
      </c>
      <c r="AA168" s="710">
        <v>1223</v>
      </c>
      <c r="AB168">
        <f t="shared" si="22"/>
        <v>0.75612009237875288</v>
      </c>
      <c r="AC168">
        <f t="shared" si="23"/>
        <v>0.91248606465997772</v>
      </c>
    </row>
    <row r="169" spans="1:29" x14ac:dyDescent="0.25">
      <c r="A169" s="694" t="s">
        <v>418</v>
      </c>
      <c r="B169" s="512" t="s">
        <v>424</v>
      </c>
      <c r="C169" s="513" t="s">
        <v>425</v>
      </c>
      <c r="D169" s="711" t="s">
        <v>725</v>
      </c>
      <c r="E169" s="514">
        <v>864</v>
      </c>
      <c r="F169" s="515">
        <v>791</v>
      </c>
      <c r="G169" s="515">
        <v>649</v>
      </c>
      <c r="H169" s="515">
        <v>647</v>
      </c>
      <c r="I169" s="515">
        <v>605</v>
      </c>
      <c r="J169" s="516">
        <f t="shared" si="28"/>
        <v>0.81795195954487987</v>
      </c>
      <c r="K169" s="516">
        <f t="shared" si="29"/>
        <v>0.99691833590138679</v>
      </c>
      <c r="L169" s="516">
        <v>0.82048040455120097</v>
      </c>
      <c r="M169" s="517">
        <v>1</v>
      </c>
      <c r="P169" s="512" t="s">
        <v>424</v>
      </c>
      <c r="Q169" s="710">
        <v>41310</v>
      </c>
      <c r="R169" s="711" t="s">
        <v>725</v>
      </c>
      <c r="S169" s="710">
        <v>864</v>
      </c>
      <c r="T169" s="710">
        <v>712</v>
      </c>
      <c r="U169" s="710">
        <v>791</v>
      </c>
      <c r="V169" s="710">
        <v>649</v>
      </c>
      <c r="W169" s="710">
        <v>710</v>
      </c>
      <c r="X169" s="710">
        <v>647</v>
      </c>
      <c r="Y169" s="710">
        <v>649</v>
      </c>
      <c r="Z169" s="710">
        <v>605</v>
      </c>
      <c r="AA169" s="710">
        <v>605</v>
      </c>
      <c r="AB169">
        <f t="shared" si="22"/>
        <v>0.82048040455120097</v>
      </c>
      <c r="AC169">
        <f t="shared" si="23"/>
        <v>1</v>
      </c>
    </row>
    <row r="170" spans="1:29" x14ac:dyDescent="0.25">
      <c r="A170" s="694" t="s">
        <v>418</v>
      </c>
      <c r="B170" s="512">
        <v>41320</v>
      </c>
      <c r="C170" s="513" t="s">
        <v>426</v>
      </c>
      <c r="D170" s="711" t="s">
        <v>726</v>
      </c>
      <c r="E170" s="514">
        <v>1663</v>
      </c>
      <c r="F170" s="515">
        <v>1508</v>
      </c>
      <c r="G170" s="515">
        <v>1429</v>
      </c>
      <c r="H170" s="515">
        <v>838</v>
      </c>
      <c r="I170" s="515">
        <v>838</v>
      </c>
      <c r="J170" s="516">
        <f t="shared" si="28"/>
        <v>0.5557029177718833</v>
      </c>
      <c r="K170" s="516">
        <f t="shared" si="29"/>
        <v>0.58642407277816655</v>
      </c>
      <c r="L170" s="516">
        <v>0.93633952254641906</v>
      </c>
      <c r="M170" s="517">
        <v>0.98810356892932116</v>
      </c>
      <c r="P170" s="512">
        <v>41320</v>
      </c>
      <c r="Q170" s="710">
        <v>41320</v>
      </c>
      <c r="R170" s="711" t="s">
        <v>726</v>
      </c>
      <c r="S170" s="710">
        <v>1663</v>
      </c>
      <c r="T170" s="710">
        <v>1564</v>
      </c>
      <c r="U170" s="710">
        <v>1508</v>
      </c>
      <c r="V170" s="710">
        <v>1429</v>
      </c>
      <c r="W170" s="710">
        <v>855</v>
      </c>
      <c r="X170" s="710">
        <v>838</v>
      </c>
      <c r="Y170" s="710">
        <v>1412</v>
      </c>
      <c r="Z170" s="710">
        <v>838</v>
      </c>
      <c r="AA170" s="710">
        <v>838</v>
      </c>
      <c r="AB170">
        <f t="shared" si="22"/>
        <v>0.93633952254641906</v>
      </c>
      <c r="AC170">
        <f t="shared" si="23"/>
        <v>0.98810356892932116</v>
      </c>
    </row>
    <row r="171" spans="1:29" x14ac:dyDescent="0.25">
      <c r="A171" s="694" t="s">
        <v>418</v>
      </c>
      <c r="B171" s="512" t="s">
        <v>427</v>
      </c>
      <c r="C171" s="513" t="s">
        <v>212</v>
      </c>
      <c r="D171" s="711" t="s">
        <v>664</v>
      </c>
      <c r="E171" s="514">
        <v>1514</v>
      </c>
      <c r="F171" s="515">
        <v>1357</v>
      </c>
      <c r="G171" s="515">
        <v>1252</v>
      </c>
      <c r="H171" s="515">
        <v>884</v>
      </c>
      <c r="I171" s="515">
        <v>884</v>
      </c>
      <c r="J171" s="516">
        <f t="shared" si="28"/>
        <v>0.65143699336772287</v>
      </c>
      <c r="K171" s="516">
        <f t="shared" si="29"/>
        <v>0.70607028753993606</v>
      </c>
      <c r="L171" s="516">
        <v>0.9152542372881356</v>
      </c>
      <c r="M171" s="517">
        <v>0.99201277955271561</v>
      </c>
      <c r="P171" s="512" t="s">
        <v>427</v>
      </c>
      <c r="Q171" s="710">
        <v>41330</v>
      </c>
      <c r="R171" s="711" t="s">
        <v>664</v>
      </c>
      <c r="S171" s="710">
        <v>1514</v>
      </c>
      <c r="T171" s="710">
        <v>1378</v>
      </c>
      <c r="U171" s="710">
        <v>1357</v>
      </c>
      <c r="V171" s="710">
        <v>1252</v>
      </c>
      <c r="W171" s="710">
        <v>891</v>
      </c>
      <c r="X171" s="710">
        <v>884</v>
      </c>
      <c r="Y171" s="710">
        <v>1242</v>
      </c>
      <c r="Z171" s="710">
        <v>891</v>
      </c>
      <c r="AA171" s="710">
        <v>884</v>
      </c>
      <c r="AB171">
        <f t="shared" si="22"/>
        <v>0.9152542372881356</v>
      </c>
      <c r="AC171">
        <f t="shared" si="23"/>
        <v>0.99201277955271561</v>
      </c>
    </row>
    <row r="172" spans="1:29" x14ac:dyDescent="0.25">
      <c r="A172" s="694" t="s">
        <v>418</v>
      </c>
      <c r="B172" s="512">
        <v>41340</v>
      </c>
      <c r="C172" s="513" t="s">
        <v>557</v>
      </c>
      <c r="D172" s="711" t="s">
        <v>557</v>
      </c>
      <c r="E172" s="514">
        <v>183</v>
      </c>
      <c r="F172" s="515">
        <v>176</v>
      </c>
      <c r="G172" s="515">
        <v>141</v>
      </c>
      <c r="H172" s="515">
        <v>71</v>
      </c>
      <c r="I172" s="515">
        <v>71</v>
      </c>
      <c r="J172" s="516">
        <f t="shared" si="28"/>
        <v>0.40340909090909088</v>
      </c>
      <c r="K172" s="516">
        <f t="shared" si="29"/>
        <v>0.50354609929078009</v>
      </c>
      <c r="L172" s="516">
        <v>0.64204545454545459</v>
      </c>
      <c r="M172" s="517">
        <v>0.8014184397163121</v>
      </c>
      <c r="P172" s="512">
        <v>41340</v>
      </c>
      <c r="Q172" s="710">
        <v>41340</v>
      </c>
      <c r="R172" s="711" t="s">
        <v>557</v>
      </c>
      <c r="S172" s="710">
        <v>183</v>
      </c>
      <c r="T172" s="710">
        <v>147</v>
      </c>
      <c r="U172" s="710">
        <v>176</v>
      </c>
      <c r="V172" s="710">
        <v>141</v>
      </c>
      <c r="W172" s="710">
        <v>72</v>
      </c>
      <c r="X172" s="710">
        <v>71</v>
      </c>
      <c r="Y172" s="710">
        <v>113</v>
      </c>
      <c r="Z172" s="710">
        <v>71</v>
      </c>
      <c r="AA172" s="710">
        <v>71</v>
      </c>
      <c r="AB172">
        <f t="shared" si="22"/>
        <v>0.64204545454545459</v>
      </c>
      <c r="AC172">
        <f t="shared" si="23"/>
        <v>0.8014184397163121</v>
      </c>
    </row>
    <row r="173" spans="1:29" x14ac:dyDescent="0.25">
      <c r="A173" s="694" t="s">
        <v>418</v>
      </c>
      <c r="B173" s="512" t="s">
        <v>428</v>
      </c>
      <c r="C173" s="513" t="s">
        <v>429</v>
      </c>
      <c r="D173" s="711"/>
      <c r="E173" s="515" t="s">
        <v>67</v>
      </c>
      <c r="F173" s="515" t="s">
        <v>67</v>
      </c>
      <c r="G173" s="515" t="s">
        <v>67</v>
      </c>
      <c r="H173" s="515" t="s">
        <v>67</v>
      </c>
      <c r="I173" s="515" t="s">
        <v>67</v>
      </c>
      <c r="J173" s="516" t="s">
        <v>67</v>
      </c>
      <c r="K173" s="516" t="s">
        <v>67</v>
      </c>
      <c r="L173" s="516" t="s">
        <v>67</v>
      </c>
      <c r="M173" s="517" t="s">
        <v>67</v>
      </c>
      <c r="P173" s="512" t="s">
        <v>428</v>
      </c>
      <c r="Q173" s="710"/>
      <c r="R173" s="711"/>
      <c r="S173" s="710"/>
      <c r="T173" s="710"/>
      <c r="U173" s="710"/>
      <c r="V173" s="710"/>
      <c r="W173" s="710"/>
      <c r="X173" s="710"/>
      <c r="Y173" s="710"/>
      <c r="Z173" s="710"/>
      <c r="AA173" s="710"/>
      <c r="AB173" s="524" t="s">
        <v>67</v>
      </c>
      <c r="AC173" s="525" t="s">
        <v>67</v>
      </c>
    </row>
    <row r="174" spans="1:29" x14ac:dyDescent="0.25">
      <c r="A174" s="695" t="s">
        <v>418</v>
      </c>
      <c r="B174" s="520" t="s">
        <v>430</v>
      </c>
      <c r="C174" s="521" t="s">
        <v>199</v>
      </c>
      <c r="D174" s="711" t="s">
        <v>676</v>
      </c>
      <c r="E174" s="522">
        <v>491</v>
      </c>
      <c r="F174" s="523">
        <v>469</v>
      </c>
      <c r="G174" s="523">
        <v>381</v>
      </c>
      <c r="H174" s="523">
        <v>191</v>
      </c>
      <c r="I174" s="523">
        <v>158</v>
      </c>
      <c r="J174" s="524">
        <f t="shared" ref="J174:J193" si="30">H174/F174</f>
        <v>0.40724946695095948</v>
      </c>
      <c r="K174" s="524">
        <f t="shared" ref="K174:K193" si="31">H174/G174</f>
        <v>0.50131233595800528</v>
      </c>
      <c r="L174" s="524">
        <v>0.42857142857142855</v>
      </c>
      <c r="M174" s="525">
        <v>0.52755905511811019</v>
      </c>
      <c r="P174" s="520" t="s">
        <v>430</v>
      </c>
      <c r="Q174" s="710">
        <v>41900</v>
      </c>
      <c r="R174" s="711" t="s">
        <v>676</v>
      </c>
      <c r="S174" s="710">
        <v>491</v>
      </c>
      <c r="T174" s="710">
        <v>398</v>
      </c>
      <c r="U174" s="710">
        <v>469</v>
      </c>
      <c r="V174" s="710">
        <v>381</v>
      </c>
      <c r="W174" s="710">
        <v>196</v>
      </c>
      <c r="X174" s="710">
        <v>191</v>
      </c>
      <c r="Y174" s="710">
        <v>201</v>
      </c>
      <c r="Z174" s="710">
        <v>158</v>
      </c>
      <c r="AA174" s="710">
        <v>158</v>
      </c>
      <c r="AB174">
        <f t="shared" si="22"/>
        <v>0.42857142857142855</v>
      </c>
      <c r="AC174">
        <f t="shared" si="23"/>
        <v>0.52755905511811019</v>
      </c>
    </row>
    <row r="175" spans="1:29" x14ac:dyDescent="0.25">
      <c r="A175" s="699" t="s">
        <v>431</v>
      </c>
      <c r="B175" s="497" t="s">
        <v>432</v>
      </c>
      <c r="C175" s="561"/>
      <c r="D175" s="709" t="s">
        <v>727</v>
      </c>
      <c r="E175" s="566">
        <v>6936</v>
      </c>
      <c r="F175" s="567">
        <v>5126</v>
      </c>
      <c r="G175" s="567">
        <v>4906</v>
      </c>
      <c r="H175" s="567">
        <v>3092</v>
      </c>
      <c r="I175" s="568">
        <v>2716</v>
      </c>
      <c r="J175" s="569">
        <f t="shared" si="30"/>
        <v>0.60319937573156457</v>
      </c>
      <c r="K175" s="677">
        <f t="shared" si="31"/>
        <v>0.63024867509172444</v>
      </c>
      <c r="L175" s="569">
        <v>0.77487319547405387</v>
      </c>
      <c r="M175" s="570">
        <v>0.80962087240114144</v>
      </c>
      <c r="P175" s="497" t="s">
        <v>432</v>
      </c>
      <c r="Q175" s="708">
        <v>43000</v>
      </c>
      <c r="R175" s="709" t="s">
        <v>727</v>
      </c>
      <c r="S175" s="708">
        <v>6936</v>
      </c>
      <c r="T175" s="708">
        <v>6596</v>
      </c>
      <c r="U175" s="708">
        <v>5126</v>
      </c>
      <c r="V175" s="708">
        <v>4906</v>
      </c>
      <c r="W175" s="708">
        <v>3846</v>
      </c>
      <c r="X175" s="708">
        <v>3092</v>
      </c>
      <c r="Y175" s="708">
        <v>3972</v>
      </c>
      <c r="Z175" s="708">
        <v>2748</v>
      </c>
      <c r="AA175" s="708">
        <v>2716</v>
      </c>
      <c r="AB175">
        <f t="shared" si="22"/>
        <v>0.77487319547405387</v>
      </c>
      <c r="AC175">
        <f t="shared" si="23"/>
        <v>0.80962087240114144</v>
      </c>
    </row>
    <row r="176" spans="1:29" x14ac:dyDescent="0.25">
      <c r="A176" s="700" t="s">
        <v>431</v>
      </c>
      <c r="B176" s="505" t="s">
        <v>433</v>
      </c>
      <c r="C176" s="564" t="s">
        <v>421</v>
      </c>
      <c r="D176" s="711" t="s">
        <v>723</v>
      </c>
      <c r="E176" s="507">
        <v>2085</v>
      </c>
      <c r="F176" s="508">
        <v>1711</v>
      </c>
      <c r="G176" s="508">
        <v>1542</v>
      </c>
      <c r="H176" s="508">
        <v>954</v>
      </c>
      <c r="I176" s="508">
        <v>849</v>
      </c>
      <c r="J176" s="509">
        <f t="shared" si="30"/>
        <v>0.55756867329047344</v>
      </c>
      <c r="K176" s="509">
        <f t="shared" si="31"/>
        <v>0.61867704280155644</v>
      </c>
      <c r="L176" s="509">
        <v>0.71537112799532432</v>
      </c>
      <c r="M176" s="510">
        <v>0.79377431906614782</v>
      </c>
      <c r="P176" s="505" t="s">
        <v>433</v>
      </c>
      <c r="Q176" s="710">
        <v>43110</v>
      </c>
      <c r="R176" s="711" t="s">
        <v>723</v>
      </c>
      <c r="S176" s="710">
        <v>2085</v>
      </c>
      <c r="T176" s="710">
        <v>1898</v>
      </c>
      <c r="U176" s="710">
        <v>1711</v>
      </c>
      <c r="V176" s="710">
        <v>1542</v>
      </c>
      <c r="W176" s="710">
        <v>1150</v>
      </c>
      <c r="X176" s="710">
        <v>954</v>
      </c>
      <c r="Y176" s="710">
        <v>1224</v>
      </c>
      <c r="Z176" s="710">
        <v>852</v>
      </c>
      <c r="AA176" s="710">
        <v>849</v>
      </c>
      <c r="AB176">
        <f t="shared" si="22"/>
        <v>0.71537112799532432</v>
      </c>
      <c r="AC176">
        <f t="shared" si="23"/>
        <v>0.79377431906614782</v>
      </c>
    </row>
    <row r="177" spans="1:29" x14ac:dyDescent="0.25">
      <c r="A177" s="694" t="s">
        <v>431</v>
      </c>
      <c r="B177" s="512" t="s">
        <v>434</v>
      </c>
      <c r="C177" s="513" t="s">
        <v>435</v>
      </c>
      <c r="D177" s="711" t="s">
        <v>728</v>
      </c>
      <c r="E177" s="514">
        <v>1695</v>
      </c>
      <c r="F177" s="515">
        <v>1335</v>
      </c>
      <c r="G177" s="515">
        <v>1335</v>
      </c>
      <c r="H177" s="515">
        <v>705</v>
      </c>
      <c r="I177" s="515">
        <v>674</v>
      </c>
      <c r="J177" s="516">
        <f t="shared" si="30"/>
        <v>0.5280898876404494</v>
      </c>
      <c r="K177" s="516">
        <f t="shared" si="31"/>
        <v>0.5280898876404494</v>
      </c>
      <c r="L177" s="516">
        <v>0.84943820224719102</v>
      </c>
      <c r="M177" s="517">
        <v>0.84943820224719102</v>
      </c>
      <c r="P177" s="512" t="s">
        <v>434</v>
      </c>
      <c r="Q177" s="710">
        <v>43210</v>
      </c>
      <c r="R177" s="711" t="s">
        <v>728</v>
      </c>
      <c r="S177" s="710">
        <v>1695</v>
      </c>
      <c r="T177" s="710">
        <v>1695</v>
      </c>
      <c r="U177" s="710">
        <v>1335</v>
      </c>
      <c r="V177" s="710">
        <v>1335</v>
      </c>
      <c r="W177" s="710">
        <v>895</v>
      </c>
      <c r="X177" s="710">
        <v>705</v>
      </c>
      <c r="Y177" s="710">
        <v>1134</v>
      </c>
      <c r="Z177" s="710">
        <v>681</v>
      </c>
      <c r="AA177" s="710">
        <v>674</v>
      </c>
      <c r="AB177">
        <f t="shared" si="22"/>
        <v>0.84943820224719102</v>
      </c>
      <c r="AC177">
        <f t="shared" si="23"/>
        <v>0.84943820224719102</v>
      </c>
    </row>
    <row r="178" spans="1:29" x14ac:dyDescent="0.25">
      <c r="A178" s="694" t="s">
        <v>431</v>
      </c>
      <c r="B178" s="512">
        <v>43310</v>
      </c>
      <c r="C178" s="513" t="s">
        <v>436</v>
      </c>
      <c r="D178" s="711" t="s">
        <v>729</v>
      </c>
      <c r="E178" s="514">
        <v>697</v>
      </c>
      <c r="F178" s="515">
        <v>627</v>
      </c>
      <c r="G178" s="515">
        <v>566</v>
      </c>
      <c r="H178" s="515">
        <v>307</v>
      </c>
      <c r="I178" s="515">
        <v>258</v>
      </c>
      <c r="J178" s="516">
        <f t="shared" si="30"/>
        <v>0.48963317384370014</v>
      </c>
      <c r="K178" s="516">
        <f t="shared" si="31"/>
        <v>0.54240282685512364</v>
      </c>
      <c r="L178" s="516">
        <v>0.72248803827751196</v>
      </c>
      <c r="M178" s="517">
        <v>0.80035335689045939</v>
      </c>
      <c r="P178" s="512">
        <v>43310</v>
      </c>
      <c r="Q178" s="710">
        <v>43310</v>
      </c>
      <c r="R178" s="711" t="s">
        <v>729</v>
      </c>
      <c r="S178" s="710">
        <v>697</v>
      </c>
      <c r="T178" s="710">
        <v>623</v>
      </c>
      <c r="U178" s="710">
        <v>627</v>
      </c>
      <c r="V178" s="710">
        <v>566</v>
      </c>
      <c r="W178" s="710">
        <v>334</v>
      </c>
      <c r="X178" s="710">
        <v>307</v>
      </c>
      <c r="Y178" s="710">
        <v>453</v>
      </c>
      <c r="Z178" s="710">
        <v>258</v>
      </c>
      <c r="AA178" s="710">
        <v>258</v>
      </c>
      <c r="AB178">
        <f t="shared" si="22"/>
        <v>0.72248803827751196</v>
      </c>
      <c r="AC178">
        <f t="shared" si="23"/>
        <v>0.80035335689045939</v>
      </c>
    </row>
    <row r="179" spans="1:29" x14ac:dyDescent="0.25">
      <c r="A179" s="694" t="s">
        <v>431</v>
      </c>
      <c r="B179" s="512" t="s">
        <v>437</v>
      </c>
      <c r="C179" s="513" t="s">
        <v>438</v>
      </c>
      <c r="D179" s="711" t="s">
        <v>730</v>
      </c>
      <c r="E179" s="514">
        <v>1242</v>
      </c>
      <c r="F179" s="515">
        <v>959</v>
      </c>
      <c r="G179" s="515">
        <v>950</v>
      </c>
      <c r="H179" s="515">
        <v>702</v>
      </c>
      <c r="I179" s="515">
        <v>561</v>
      </c>
      <c r="J179" s="516">
        <f t="shared" si="30"/>
        <v>0.73201251303441084</v>
      </c>
      <c r="K179" s="516">
        <f t="shared" si="31"/>
        <v>0.73894736842105269</v>
      </c>
      <c r="L179" s="516">
        <v>0.92075078206465066</v>
      </c>
      <c r="M179" s="517">
        <v>0.92947368421052634</v>
      </c>
      <c r="P179" s="512" t="s">
        <v>437</v>
      </c>
      <c r="Q179" s="710">
        <v>43410</v>
      </c>
      <c r="R179" s="711" t="s">
        <v>730</v>
      </c>
      <c r="S179" s="710">
        <v>1242</v>
      </c>
      <c r="T179" s="710">
        <v>1224</v>
      </c>
      <c r="U179" s="710">
        <v>959</v>
      </c>
      <c r="V179" s="710">
        <v>950</v>
      </c>
      <c r="W179" s="710">
        <v>910</v>
      </c>
      <c r="X179" s="710">
        <v>702</v>
      </c>
      <c r="Y179" s="710">
        <v>883</v>
      </c>
      <c r="Z179" s="710">
        <v>566</v>
      </c>
      <c r="AA179" s="710">
        <v>561</v>
      </c>
      <c r="AB179">
        <f t="shared" si="22"/>
        <v>0.92075078206465066</v>
      </c>
      <c r="AC179">
        <f t="shared" si="23"/>
        <v>0.92947368421052634</v>
      </c>
    </row>
    <row r="180" spans="1:29" x14ac:dyDescent="0.25">
      <c r="A180" s="694" t="s">
        <v>431</v>
      </c>
      <c r="B180" s="512" t="s">
        <v>439</v>
      </c>
      <c r="C180" s="513" t="s">
        <v>440</v>
      </c>
      <c r="D180" s="711" t="s">
        <v>731</v>
      </c>
      <c r="E180" s="514">
        <v>708</v>
      </c>
      <c r="F180" s="515">
        <v>581</v>
      </c>
      <c r="G180" s="515">
        <v>571</v>
      </c>
      <c r="H180" s="515">
        <v>412</v>
      </c>
      <c r="I180" s="515">
        <v>313</v>
      </c>
      <c r="J180" s="516">
        <f t="shared" si="30"/>
        <v>0.7091222030981067</v>
      </c>
      <c r="K180" s="516">
        <f t="shared" si="31"/>
        <v>0.72154115586690015</v>
      </c>
      <c r="L180" s="516">
        <v>0.78485370051635117</v>
      </c>
      <c r="M180" s="517">
        <v>0.79859894921190888</v>
      </c>
      <c r="P180" s="512" t="s">
        <v>439</v>
      </c>
      <c r="Q180" s="710">
        <v>43510</v>
      </c>
      <c r="R180" s="711" t="s">
        <v>731</v>
      </c>
      <c r="S180" s="710">
        <v>708</v>
      </c>
      <c r="T180" s="710">
        <v>696</v>
      </c>
      <c r="U180" s="710">
        <v>581</v>
      </c>
      <c r="V180" s="710">
        <v>571</v>
      </c>
      <c r="W180" s="710">
        <v>472</v>
      </c>
      <c r="X180" s="710">
        <v>412</v>
      </c>
      <c r="Y180" s="710">
        <v>456</v>
      </c>
      <c r="Z180" s="710">
        <v>314</v>
      </c>
      <c r="AA180" s="710">
        <v>313</v>
      </c>
      <c r="AB180">
        <f t="shared" si="22"/>
        <v>0.78485370051635117</v>
      </c>
      <c r="AC180">
        <f t="shared" si="23"/>
        <v>0.79859894921190888</v>
      </c>
    </row>
    <row r="181" spans="1:29" x14ac:dyDescent="0.25">
      <c r="A181" s="695" t="s">
        <v>431</v>
      </c>
      <c r="B181" s="520" t="s">
        <v>441</v>
      </c>
      <c r="C181" s="521" t="s">
        <v>199</v>
      </c>
      <c r="D181" s="711" t="s">
        <v>732</v>
      </c>
      <c r="E181" s="522">
        <v>509</v>
      </c>
      <c r="F181" s="523">
        <v>468</v>
      </c>
      <c r="G181" s="523">
        <v>428</v>
      </c>
      <c r="H181" s="523">
        <v>81</v>
      </c>
      <c r="I181" s="523">
        <v>77</v>
      </c>
      <c r="J181" s="524">
        <f t="shared" si="30"/>
        <v>0.17307692307692307</v>
      </c>
      <c r="K181" s="524">
        <f t="shared" si="31"/>
        <v>0.18925233644859812</v>
      </c>
      <c r="L181" s="524">
        <v>0.19871794871794871</v>
      </c>
      <c r="M181" s="525">
        <v>0.21728971962616822</v>
      </c>
      <c r="P181" s="520" t="s">
        <v>441</v>
      </c>
      <c r="Q181" s="710">
        <v>43900</v>
      </c>
      <c r="R181" s="711" t="s">
        <v>732</v>
      </c>
      <c r="S181" s="710">
        <v>509</v>
      </c>
      <c r="T181" s="710">
        <v>460</v>
      </c>
      <c r="U181" s="710">
        <v>468</v>
      </c>
      <c r="V181" s="710">
        <v>428</v>
      </c>
      <c r="W181" s="710">
        <v>85</v>
      </c>
      <c r="X181" s="710">
        <v>81</v>
      </c>
      <c r="Y181" s="710">
        <v>93</v>
      </c>
      <c r="Z181" s="710">
        <v>77</v>
      </c>
      <c r="AA181" s="710">
        <v>77</v>
      </c>
      <c r="AB181">
        <f t="shared" si="22"/>
        <v>0.19871794871794871</v>
      </c>
      <c r="AC181">
        <f t="shared" si="23"/>
        <v>0.21728971962616822</v>
      </c>
    </row>
    <row r="182" spans="1:29" x14ac:dyDescent="0.25">
      <c r="A182" s="699" t="s">
        <v>442</v>
      </c>
      <c r="B182" s="497" t="s">
        <v>443</v>
      </c>
      <c r="C182" s="561"/>
      <c r="D182" s="709" t="s">
        <v>442</v>
      </c>
      <c r="E182" s="566">
        <v>1562</v>
      </c>
      <c r="F182" s="567">
        <v>1290</v>
      </c>
      <c r="G182" s="567">
        <v>1118</v>
      </c>
      <c r="H182" s="567">
        <v>246</v>
      </c>
      <c r="I182" s="568">
        <v>235</v>
      </c>
      <c r="J182" s="569">
        <f t="shared" si="30"/>
        <v>0.19069767441860466</v>
      </c>
      <c r="K182" s="677">
        <f t="shared" si="31"/>
        <v>0.22003577817531306</v>
      </c>
      <c r="L182" s="569">
        <v>0.19224806201550387</v>
      </c>
      <c r="M182" s="570">
        <v>0.22182468694096602</v>
      </c>
      <c r="P182" s="497" t="s">
        <v>443</v>
      </c>
      <c r="Q182" s="708">
        <v>51000</v>
      </c>
      <c r="R182" s="709" t="s">
        <v>442</v>
      </c>
      <c r="S182" s="708">
        <v>1562</v>
      </c>
      <c r="T182" s="708">
        <v>1289</v>
      </c>
      <c r="U182" s="708">
        <v>1290</v>
      </c>
      <c r="V182" s="708">
        <v>1118</v>
      </c>
      <c r="W182" s="708">
        <v>250</v>
      </c>
      <c r="X182" s="708">
        <v>246</v>
      </c>
      <c r="Y182" s="708">
        <v>248</v>
      </c>
      <c r="Z182" s="708">
        <v>236</v>
      </c>
      <c r="AA182" s="708">
        <v>235</v>
      </c>
      <c r="AB182">
        <f t="shared" si="22"/>
        <v>0.19224806201550387</v>
      </c>
      <c r="AC182">
        <f t="shared" si="23"/>
        <v>0.22182468694096602</v>
      </c>
    </row>
    <row r="183" spans="1:29" x14ac:dyDescent="0.25">
      <c r="A183" s="700" t="s">
        <v>442</v>
      </c>
      <c r="B183" s="505" t="s">
        <v>444</v>
      </c>
      <c r="C183" s="564" t="s">
        <v>445</v>
      </c>
      <c r="D183" s="711" t="s">
        <v>733</v>
      </c>
      <c r="E183" s="507">
        <v>327</v>
      </c>
      <c r="F183" s="508">
        <v>302</v>
      </c>
      <c r="G183" s="508">
        <v>270</v>
      </c>
      <c r="H183" s="508">
        <v>108</v>
      </c>
      <c r="I183" s="508">
        <v>101</v>
      </c>
      <c r="J183" s="509">
        <f t="shared" si="30"/>
        <v>0.35761589403973509</v>
      </c>
      <c r="K183" s="509">
        <f t="shared" si="31"/>
        <v>0.4</v>
      </c>
      <c r="L183" s="509">
        <v>0.36423841059602646</v>
      </c>
      <c r="M183" s="510">
        <v>0.40740740740740738</v>
      </c>
      <c r="P183" s="505" t="s">
        <v>444</v>
      </c>
      <c r="Q183" s="710">
        <v>51110</v>
      </c>
      <c r="R183" s="711" t="s">
        <v>733</v>
      </c>
      <c r="S183" s="710">
        <v>327</v>
      </c>
      <c r="T183" s="710">
        <v>291</v>
      </c>
      <c r="U183" s="710">
        <v>302</v>
      </c>
      <c r="V183" s="710">
        <v>270</v>
      </c>
      <c r="W183" s="710">
        <v>110</v>
      </c>
      <c r="X183" s="710">
        <v>108</v>
      </c>
      <c r="Y183" s="710">
        <v>110</v>
      </c>
      <c r="Z183" s="710">
        <v>102</v>
      </c>
      <c r="AA183" s="710">
        <v>101</v>
      </c>
      <c r="AB183">
        <f t="shared" si="22"/>
        <v>0.36423841059602646</v>
      </c>
      <c r="AC183">
        <f t="shared" si="23"/>
        <v>0.40740740740740738</v>
      </c>
    </row>
    <row r="184" spans="1:29" x14ac:dyDescent="0.25">
      <c r="A184" s="694" t="s">
        <v>442</v>
      </c>
      <c r="B184" s="512" t="s">
        <v>446</v>
      </c>
      <c r="C184" s="513" t="s">
        <v>447</v>
      </c>
      <c r="D184" s="711" t="s">
        <v>459</v>
      </c>
      <c r="E184" s="514">
        <v>681</v>
      </c>
      <c r="F184" s="515">
        <v>538</v>
      </c>
      <c r="G184" s="515">
        <v>456</v>
      </c>
      <c r="H184" s="515">
        <v>79</v>
      </c>
      <c r="I184" s="515">
        <v>75</v>
      </c>
      <c r="J184" s="516">
        <f t="shared" si="30"/>
        <v>0.14684014869888476</v>
      </c>
      <c r="K184" s="516">
        <f t="shared" si="31"/>
        <v>0.17324561403508773</v>
      </c>
      <c r="L184" s="516">
        <v>0.14869888475836432</v>
      </c>
      <c r="M184" s="517">
        <v>0.17543859649122806</v>
      </c>
      <c r="P184" s="512" t="s">
        <v>446</v>
      </c>
      <c r="Q184" s="710">
        <v>51210</v>
      </c>
      <c r="R184" s="711" t="s">
        <v>459</v>
      </c>
      <c r="S184" s="710">
        <v>681</v>
      </c>
      <c r="T184" s="710">
        <v>537</v>
      </c>
      <c r="U184" s="710">
        <v>538</v>
      </c>
      <c r="V184" s="710">
        <v>456</v>
      </c>
      <c r="W184" s="710">
        <v>79</v>
      </c>
      <c r="X184" s="710">
        <v>79</v>
      </c>
      <c r="Y184" s="710">
        <v>80</v>
      </c>
      <c r="Z184" s="710">
        <v>75</v>
      </c>
      <c r="AA184" s="710">
        <v>75</v>
      </c>
      <c r="AB184">
        <f t="shared" si="22"/>
        <v>0.14869888475836432</v>
      </c>
      <c r="AC184">
        <f t="shared" si="23"/>
        <v>0.17543859649122806</v>
      </c>
    </row>
    <row r="185" spans="1:29" x14ac:dyDescent="0.25">
      <c r="A185" s="695" t="s">
        <v>442</v>
      </c>
      <c r="B185" s="520" t="s">
        <v>448</v>
      </c>
      <c r="C185" s="521" t="s">
        <v>449</v>
      </c>
      <c r="D185" s="711" t="s">
        <v>734</v>
      </c>
      <c r="E185" s="522">
        <v>554</v>
      </c>
      <c r="F185" s="523">
        <v>505</v>
      </c>
      <c r="G185" s="523">
        <v>433</v>
      </c>
      <c r="H185" s="523">
        <v>61</v>
      </c>
      <c r="I185" s="523">
        <v>59</v>
      </c>
      <c r="J185" s="524">
        <f t="shared" si="30"/>
        <v>0.12079207920792079</v>
      </c>
      <c r="K185" s="524">
        <f t="shared" si="31"/>
        <v>0.14087759815242495</v>
      </c>
      <c r="L185" s="524">
        <v>0.12079207920792079</v>
      </c>
      <c r="M185" s="525">
        <v>0.14087759815242495</v>
      </c>
      <c r="P185" s="520" t="s">
        <v>448</v>
      </c>
      <c r="Q185" s="710">
        <v>51310</v>
      </c>
      <c r="R185" s="711" t="s">
        <v>734</v>
      </c>
      <c r="S185" s="710">
        <v>554</v>
      </c>
      <c r="T185" s="710">
        <v>461</v>
      </c>
      <c r="U185" s="710">
        <v>505</v>
      </c>
      <c r="V185" s="710">
        <v>433</v>
      </c>
      <c r="W185" s="710">
        <v>61</v>
      </c>
      <c r="X185" s="710">
        <v>61</v>
      </c>
      <c r="Y185" s="710">
        <v>61</v>
      </c>
      <c r="Z185" s="710">
        <v>59</v>
      </c>
      <c r="AA185" s="710">
        <v>59</v>
      </c>
      <c r="AB185">
        <f t="shared" si="22"/>
        <v>0.12079207920792079</v>
      </c>
      <c r="AC185">
        <f t="shared" si="23"/>
        <v>0.14087759815242495</v>
      </c>
    </row>
    <row r="186" spans="1:29" x14ac:dyDescent="0.25">
      <c r="A186" s="698" t="s">
        <v>450</v>
      </c>
      <c r="B186" s="497" t="s">
        <v>451</v>
      </c>
      <c r="C186" s="581"/>
      <c r="D186" s="709" t="s">
        <v>450</v>
      </c>
      <c r="E186" s="566">
        <v>526</v>
      </c>
      <c r="F186" s="567">
        <v>346</v>
      </c>
      <c r="G186" s="567">
        <v>344</v>
      </c>
      <c r="H186" s="567">
        <v>48</v>
      </c>
      <c r="I186" s="568">
        <v>47</v>
      </c>
      <c r="J186" s="569">
        <f t="shared" si="30"/>
        <v>0.13872832369942195</v>
      </c>
      <c r="K186" s="677">
        <f t="shared" si="31"/>
        <v>0.13953488372093023</v>
      </c>
      <c r="L186" s="569">
        <v>0.13872832369942195</v>
      </c>
      <c r="M186" s="570">
        <v>0.13953488372093023</v>
      </c>
      <c r="P186" s="497" t="s">
        <v>451</v>
      </c>
      <c r="Q186" s="708">
        <v>52000</v>
      </c>
      <c r="R186" s="709" t="s">
        <v>450</v>
      </c>
      <c r="S186" s="708">
        <v>526</v>
      </c>
      <c r="T186" s="708">
        <v>523</v>
      </c>
      <c r="U186" s="708">
        <v>346</v>
      </c>
      <c r="V186" s="708">
        <v>344</v>
      </c>
      <c r="W186" s="708">
        <v>48</v>
      </c>
      <c r="X186" s="708">
        <v>48</v>
      </c>
      <c r="Y186" s="708">
        <v>48</v>
      </c>
      <c r="Z186" s="708">
        <v>47</v>
      </c>
      <c r="AA186" s="708">
        <v>47</v>
      </c>
      <c r="AB186">
        <f t="shared" si="22"/>
        <v>0.13872832369942195</v>
      </c>
      <c r="AC186">
        <f t="shared" si="23"/>
        <v>0.13953488372093023</v>
      </c>
    </row>
    <row r="187" spans="1:29" x14ac:dyDescent="0.25">
      <c r="A187" s="698" t="s">
        <v>452</v>
      </c>
      <c r="B187" s="497" t="s">
        <v>453</v>
      </c>
      <c r="C187" s="581"/>
      <c r="D187" s="709" t="s">
        <v>735</v>
      </c>
      <c r="E187" s="543">
        <v>709</v>
      </c>
      <c r="F187" s="567">
        <v>708</v>
      </c>
      <c r="G187" s="567">
        <v>669</v>
      </c>
      <c r="H187" s="567">
        <v>65</v>
      </c>
      <c r="I187" s="568">
        <v>65</v>
      </c>
      <c r="J187" s="569">
        <f t="shared" si="30"/>
        <v>9.1807909604519775E-2</v>
      </c>
      <c r="K187" s="677">
        <f t="shared" si="31"/>
        <v>9.7159940209267562E-2</v>
      </c>
      <c r="L187" s="569">
        <v>9.1807909604519775E-2</v>
      </c>
      <c r="M187" s="570">
        <v>9.7159940209267562E-2</v>
      </c>
      <c r="P187" s="497" t="s">
        <v>453</v>
      </c>
      <c r="Q187" s="708">
        <v>53000</v>
      </c>
      <c r="R187" s="709" t="s">
        <v>735</v>
      </c>
      <c r="S187" s="708">
        <v>709</v>
      </c>
      <c r="T187" s="708">
        <v>670</v>
      </c>
      <c r="U187" s="708">
        <v>708</v>
      </c>
      <c r="V187" s="708">
        <v>669</v>
      </c>
      <c r="W187" s="708">
        <v>65</v>
      </c>
      <c r="X187" s="708">
        <v>65</v>
      </c>
      <c r="Y187" s="708">
        <v>65</v>
      </c>
      <c r="Z187" s="708">
        <v>65</v>
      </c>
      <c r="AA187" s="708">
        <v>65</v>
      </c>
      <c r="AB187">
        <f t="shared" si="22"/>
        <v>9.1807909604519775E-2</v>
      </c>
      <c r="AC187">
        <f t="shared" si="23"/>
        <v>9.7159940209267562E-2</v>
      </c>
    </row>
    <row r="188" spans="1:29" x14ac:dyDescent="0.25">
      <c r="A188" s="699" t="s">
        <v>454</v>
      </c>
      <c r="B188" s="497" t="s">
        <v>455</v>
      </c>
      <c r="C188" s="582"/>
      <c r="D188" s="709" t="s">
        <v>736</v>
      </c>
      <c r="E188" s="543">
        <v>648</v>
      </c>
      <c r="F188" s="567">
        <v>542</v>
      </c>
      <c r="G188" s="567">
        <v>447</v>
      </c>
      <c r="H188" s="567">
        <v>169</v>
      </c>
      <c r="I188" s="568">
        <v>148</v>
      </c>
      <c r="J188" s="569">
        <f t="shared" si="30"/>
        <v>0.31180811808118081</v>
      </c>
      <c r="K188" s="677">
        <f t="shared" si="31"/>
        <v>0.37807606263982102</v>
      </c>
      <c r="L188" s="569">
        <v>0.31180811808118081</v>
      </c>
      <c r="M188" s="570">
        <v>0.37807606263982102</v>
      </c>
      <c r="P188" s="497" t="s">
        <v>455</v>
      </c>
      <c r="Q188" s="708">
        <v>54000</v>
      </c>
      <c r="R188" s="709" t="s">
        <v>736</v>
      </c>
      <c r="S188" s="708">
        <v>648</v>
      </c>
      <c r="T188" s="708">
        <v>518</v>
      </c>
      <c r="U188" s="708">
        <v>542</v>
      </c>
      <c r="V188" s="708">
        <v>447</v>
      </c>
      <c r="W188" s="708">
        <v>176</v>
      </c>
      <c r="X188" s="708">
        <v>169</v>
      </c>
      <c r="Y188" s="708">
        <v>169</v>
      </c>
      <c r="Z188" s="708">
        <v>149</v>
      </c>
      <c r="AA188" s="708">
        <v>148</v>
      </c>
      <c r="AB188">
        <f t="shared" si="22"/>
        <v>0.31180811808118081</v>
      </c>
      <c r="AC188">
        <f t="shared" si="23"/>
        <v>0.37807606263982102</v>
      </c>
    </row>
    <row r="189" spans="1:29" x14ac:dyDescent="0.25">
      <c r="A189" s="700" t="s">
        <v>454</v>
      </c>
      <c r="B189" s="505" t="s">
        <v>456</v>
      </c>
      <c r="C189" s="564" t="s">
        <v>457</v>
      </c>
      <c r="D189" s="711" t="s">
        <v>737</v>
      </c>
      <c r="E189" s="507">
        <v>207</v>
      </c>
      <c r="F189" s="508">
        <v>199</v>
      </c>
      <c r="G189" s="508">
        <v>174</v>
      </c>
      <c r="H189" s="508">
        <v>92</v>
      </c>
      <c r="I189" s="508">
        <v>76</v>
      </c>
      <c r="J189" s="509">
        <f t="shared" si="30"/>
        <v>0.46231155778894473</v>
      </c>
      <c r="K189" s="509">
        <f t="shared" si="31"/>
        <v>0.52873563218390807</v>
      </c>
      <c r="L189" s="509">
        <v>0.46231155778894473</v>
      </c>
      <c r="M189" s="510">
        <v>0.52873563218390807</v>
      </c>
      <c r="P189" s="505" t="s">
        <v>456</v>
      </c>
      <c r="Q189" s="710">
        <v>54510</v>
      </c>
      <c r="R189" s="711" t="s">
        <v>737</v>
      </c>
      <c r="S189" s="710">
        <v>207</v>
      </c>
      <c r="T189" s="710">
        <v>181</v>
      </c>
      <c r="U189" s="710">
        <v>199</v>
      </c>
      <c r="V189" s="710">
        <v>174</v>
      </c>
      <c r="W189" s="710">
        <v>94</v>
      </c>
      <c r="X189" s="710">
        <v>92</v>
      </c>
      <c r="Y189" s="710">
        <v>92</v>
      </c>
      <c r="Z189" s="710">
        <v>77</v>
      </c>
      <c r="AA189" s="710">
        <v>76</v>
      </c>
      <c r="AB189">
        <f t="shared" si="22"/>
        <v>0.46231155778894473</v>
      </c>
      <c r="AC189">
        <f t="shared" si="23"/>
        <v>0.52873563218390807</v>
      </c>
    </row>
    <row r="190" spans="1:29" x14ac:dyDescent="0.25">
      <c r="A190" s="695" t="s">
        <v>454</v>
      </c>
      <c r="B190" s="520" t="s">
        <v>458</v>
      </c>
      <c r="C190" s="521" t="s">
        <v>459</v>
      </c>
      <c r="D190" s="711" t="s">
        <v>459</v>
      </c>
      <c r="E190" s="522">
        <v>441</v>
      </c>
      <c r="F190" s="523">
        <v>350</v>
      </c>
      <c r="G190" s="523">
        <v>277</v>
      </c>
      <c r="H190" s="523">
        <v>77</v>
      </c>
      <c r="I190" s="523">
        <v>72</v>
      </c>
      <c r="J190" s="524">
        <f t="shared" si="30"/>
        <v>0.22</v>
      </c>
      <c r="K190" s="524">
        <f t="shared" si="31"/>
        <v>0.27797833935018051</v>
      </c>
      <c r="L190" s="524">
        <v>0.22</v>
      </c>
      <c r="M190" s="525">
        <v>0.27797833935018051</v>
      </c>
      <c r="P190" s="520" t="s">
        <v>458</v>
      </c>
      <c r="Q190" s="710">
        <v>54530</v>
      </c>
      <c r="R190" s="711" t="s">
        <v>459</v>
      </c>
      <c r="S190" s="710">
        <v>441</v>
      </c>
      <c r="T190" s="710">
        <v>337</v>
      </c>
      <c r="U190" s="710">
        <v>350</v>
      </c>
      <c r="V190" s="710">
        <v>277</v>
      </c>
      <c r="W190" s="710">
        <v>82</v>
      </c>
      <c r="X190" s="710">
        <v>77</v>
      </c>
      <c r="Y190" s="710">
        <v>77</v>
      </c>
      <c r="Z190" s="710">
        <v>72</v>
      </c>
      <c r="AA190" s="710">
        <v>72</v>
      </c>
      <c r="AB190">
        <f t="shared" si="22"/>
        <v>0.22</v>
      </c>
      <c r="AC190">
        <f t="shared" si="23"/>
        <v>0.27797833935018051</v>
      </c>
    </row>
    <row r="191" spans="1:29" x14ac:dyDescent="0.25">
      <c r="A191" s="692" t="s">
        <v>460</v>
      </c>
      <c r="B191" s="584" t="s">
        <v>461</v>
      </c>
      <c r="C191" s="528" t="s">
        <v>199</v>
      </c>
      <c r="D191" s="709" t="s">
        <v>460</v>
      </c>
      <c r="E191" s="566">
        <v>2166</v>
      </c>
      <c r="F191" s="567">
        <v>1893</v>
      </c>
      <c r="G191" s="567">
        <v>1758</v>
      </c>
      <c r="H191" s="567">
        <v>1238</v>
      </c>
      <c r="I191" s="568">
        <v>1136</v>
      </c>
      <c r="J191" s="569">
        <f t="shared" si="30"/>
        <v>0.65398837823560485</v>
      </c>
      <c r="K191" s="677">
        <f t="shared" si="31"/>
        <v>0.70420932878270759</v>
      </c>
      <c r="L191" s="569">
        <v>0.89012150026413106</v>
      </c>
      <c r="M191" s="570">
        <v>0.95847554038680316</v>
      </c>
      <c r="P191" s="584" t="s">
        <v>461</v>
      </c>
      <c r="Q191" s="708">
        <v>55000</v>
      </c>
      <c r="R191" s="709" t="s">
        <v>460</v>
      </c>
      <c r="S191" s="708">
        <v>2166</v>
      </c>
      <c r="T191" s="708">
        <v>1939</v>
      </c>
      <c r="U191" s="708">
        <v>1893</v>
      </c>
      <c r="V191" s="708">
        <v>1758</v>
      </c>
      <c r="W191" s="708">
        <v>1314</v>
      </c>
      <c r="X191" s="708">
        <v>1238</v>
      </c>
      <c r="Y191" s="708">
        <v>1685</v>
      </c>
      <c r="Z191" s="708">
        <v>1139</v>
      </c>
      <c r="AA191" s="708">
        <v>1136</v>
      </c>
      <c r="AB191">
        <f t="shared" si="22"/>
        <v>0.89012150026413106</v>
      </c>
      <c r="AC191">
        <f t="shared" si="23"/>
        <v>0.95847554038680316</v>
      </c>
    </row>
    <row r="192" spans="1:29" x14ac:dyDescent="0.25">
      <c r="A192" s="692" t="s">
        <v>462</v>
      </c>
      <c r="B192" s="584" t="s">
        <v>463</v>
      </c>
      <c r="C192" s="528" t="s">
        <v>199</v>
      </c>
      <c r="D192" s="709" t="s">
        <v>738</v>
      </c>
      <c r="E192" s="566">
        <v>2726</v>
      </c>
      <c r="F192" s="567">
        <v>2204</v>
      </c>
      <c r="G192" s="567">
        <v>2204</v>
      </c>
      <c r="H192" s="567">
        <v>1574</v>
      </c>
      <c r="I192" s="568">
        <v>1172</v>
      </c>
      <c r="J192" s="569">
        <f t="shared" si="30"/>
        <v>0.71415607985480944</v>
      </c>
      <c r="K192" s="677">
        <f t="shared" si="31"/>
        <v>0.71415607985480944</v>
      </c>
      <c r="L192" s="569">
        <v>0.71415607985480944</v>
      </c>
      <c r="M192" s="570">
        <v>0.71415607985480944</v>
      </c>
      <c r="P192" s="584" t="s">
        <v>463</v>
      </c>
      <c r="Q192" s="708">
        <v>56000</v>
      </c>
      <c r="R192" s="709" t="s">
        <v>738</v>
      </c>
      <c r="S192" s="708">
        <v>2726</v>
      </c>
      <c r="T192" s="708">
        <v>2726</v>
      </c>
      <c r="U192" s="708">
        <v>2204</v>
      </c>
      <c r="V192" s="708">
        <v>2204</v>
      </c>
      <c r="W192" s="708">
        <v>1679</v>
      </c>
      <c r="X192" s="708">
        <v>1574</v>
      </c>
      <c r="Y192" s="708">
        <v>1574</v>
      </c>
      <c r="Z192" s="708">
        <v>1175</v>
      </c>
      <c r="AA192" s="708">
        <v>1172</v>
      </c>
      <c r="AB192">
        <f t="shared" si="22"/>
        <v>0.71415607985480944</v>
      </c>
      <c r="AC192">
        <f t="shared" si="23"/>
        <v>0.71415607985480944</v>
      </c>
    </row>
    <row r="193" spans="1:29" x14ac:dyDescent="0.25">
      <c r="A193" s="698" t="s">
        <v>605</v>
      </c>
      <c r="B193" s="497" t="s">
        <v>464</v>
      </c>
      <c r="C193" s="573" t="s">
        <v>199</v>
      </c>
      <c r="D193" s="709" t="s">
        <v>605</v>
      </c>
      <c r="E193" s="566">
        <v>1631</v>
      </c>
      <c r="F193" s="567">
        <v>1588</v>
      </c>
      <c r="G193" s="567">
        <v>1588</v>
      </c>
      <c r="H193" s="567">
        <v>1587</v>
      </c>
      <c r="I193" s="568">
        <v>1278</v>
      </c>
      <c r="J193" s="569">
        <f t="shared" si="30"/>
        <v>0.99937027707808568</v>
      </c>
      <c r="K193" s="677">
        <f t="shared" si="31"/>
        <v>0.99937027707808568</v>
      </c>
      <c r="L193" s="569">
        <v>1</v>
      </c>
      <c r="M193" s="570">
        <v>1</v>
      </c>
      <c r="P193" s="497" t="s">
        <v>464</v>
      </c>
      <c r="Q193" s="708">
        <v>61000</v>
      </c>
      <c r="R193" s="709" t="s">
        <v>605</v>
      </c>
      <c r="S193" s="708">
        <v>1631</v>
      </c>
      <c r="T193" s="708">
        <v>1631</v>
      </c>
      <c r="U193" s="708">
        <v>1588</v>
      </c>
      <c r="V193" s="708">
        <v>1588</v>
      </c>
      <c r="W193" s="708">
        <v>1630</v>
      </c>
      <c r="X193" s="708">
        <v>1587</v>
      </c>
      <c r="Y193" s="708">
        <v>1588</v>
      </c>
      <c r="Z193" s="708">
        <v>1279</v>
      </c>
      <c r="AA193" s="708">
        <v>1278</v>
      </c>
      <c r="AB193">
        <f t="shared" si="22"/>
        <v>1</v>
      </c>
      <c r="AC193">
        <f t="shared" si="23"/>
        <v>1</v>
      </c>
    </row>
    <row r="194" spans="1:29" x14ac:dyDescent="0.25">
      <c r="A194" s="698" t="s">
        <v>465</v>
      </c>
      <c r="B194" s="497" t="s">
        <v>466</v>
      </c>
      <c r="C194" s="573" t="s">
        <v>199</v>
      </c>
      <c r="D194" s="709"/>
      <c r="E194" s="566" t="s">
        <v>67</v>
      </c>
      <c r="F194" s="567" t="s">
        <v>67</v>
      </c>
      <c r="G194" s="567" t="s">
        <v>67</v>
      </c>
      <c r="H194" s="567" t="s">
        <v>67</v>
      </c>
      <c r="I194" s="568" t="s">
        <v>67</v>
      </c>
      <c r="J194" s="569" t="s">
        <v>67</v>
      </c>
      <c r="K194" s="677" t="s">
        <v>67</v>
      </c>
      <c r="L194" s="569" t="s">
        <v>67</v>
      </c>
      <c r="M194" s="570" t="s">
        <v>67</v>
      </c>
      <c r="P194" s="497" t="s">
        <v>466</v>
      </c>
      <c r="Q194" s="708"/>
      <c r="R194" s="709"/>
      <c r="S194" s="708"/>
      <c r="T194" s="708"/>
      <c r="U194" s="708"/>
      <c r="V194" s="708"/>
      <c r="W194" s="708"/>
      <c r="X194" s="708"/>
      <c r="Y194" s="708"/>
      <c r="Z194" s="708"/>
      <c r="AA194" s="708"/>
      <c r="AB194" s="524" t="s">
        <v>67</v>
      </c>
      <c r="AC194" s="525" t="s">
        <v>67</v>
      </c>
    </row>
    <row r="195" spans="1:29" x14ac:dyDescent="0.25">
      <c r="A195" s="698" t="s">
        <v>566</v>
      </c>
      <c r="B195" s="497" t="s">
        <v>467</v>
      </c>
      <c r="C195" s="573" t="s">
        <v>199</v>
      </c>
      <c r="D195" s="709" t="s">
        <v>566</v>
      </c>
      <c r="E195" s="566">
        <v>536</v>
      </c>
      <c r="F195" s="567">
        <v>524</v>
      </c>
      <c r="G195" s="567">
        <v>293</v>
      </c>
      <c r="H195" s="567">
        <v>293</v>
      </c>
      <c r="I195" s="568">
        <v>267</v>
      </c>
      <c r="J195" s="569">
        <f t="shared" ref="J195" si="32">H195/F195</f>
        <v>0.55916030534351147</v>
      </c>
      <c r="K195" s="677">
        <f t="shared" ref="K195" si="33">H195/G195</f>
        <v>1</v>
      </c>
      <c r="L195" s="569">
        <v>0.55916030534351147</v>
      </c>
      <c r="M195" s="570">
        <v>1</v>
      </c>
      <c r="P195" s="497" t="s">
        <v>467</v>
      </c>
      <c r="Q195" s="708">
        <v>63000</v>
      </c>
      <c r="R195" s="709" t="s">
        <v>566</v>
      </c>
      <c r="S195" s="708">
        <v>536</v>
      </c>
      <c r="T195" s="708">
        <v>293</v>
      </c>
      <c r="U195" s="708">
        <v>524</v>
      </c>
      <c r="V195" s="708">
        <v>293</v>
      </c>
      <c r="W195" s="708">
        <v>293</v>
      </c>
      <c r="X195" s="708">
        <v>293</v>
      </c>
      <c r="Y195" s="708">
        <v>293</v>
      </c>
      <c r="Z195" s="708">
        <v>267</v>
      </c>
      <c r="AA195" s="708">
        <v>267</v>
      </c>
      <c r="AB195">
        <f t="shared" si="22"/>
        <v>0.55916030534351147</v>
      </c>
      <c r="AC195">
        <f t="shared" si="23"/>
        <v>1</v>
      </c>
    </row>
    <row r="196" spans="1:29" x14ac:dyDescent="0.25">
      <c r="A196" s="698" t="s">
        <v>468</v>
      </c>
      <c r="B196" s="497" t="s">
        <v>469</v>
      </c>
      <c r="C196" s="573" t="s">
        <v>199</v>
      </c>
      <c r="D196" s="709"/>
      <c r="E196" s="566" t="s">
        <v>67</v>
      </c>
      <c r="F196" s="567" t="s">
        <v>67</v>
      </c>
      <c r="G196" s="567" t="s">
        <v>67</v>
      </c>
      <c r="H196" s="567" t="s">
        <v>67</v>
      </c>
      <c r="I196" s="568" t="s">
        <v>67</v>
      </c>
      <c r="J196" s="569" t="s">
        <v>67</v>
      </c>
      <c r="K196" s="677" t="s">
        <v>67</v>
      </c>
      <c r="L196" s="569" t="s">
        <v>67</v>
      </c>
      <c r="M196" s="570" t="s">
        <v>67</v>
      </c>
      <c r="P196" s="497" t="s">
        <v>469</v>
      </c>
      <c r="Q196" s="708"/>
      <c r="R196" s="709"/>
      <c r="S196" s="708"/>
      <c r="T196" s="708"/>
      <c r="U196" s="708"/>
      <c r="V196" s="708"/>
      <c r="W196" s="708"/>
      <c r="X196" s="708"/>
      <c r="Y196" s="708"/>
      <c r="Z196" s="708"/>
      <c r="AA196" s="708"/>
      <c r="AB196" s="524" t="s">
        <v>67</v>
      </c>
      <c r="AC196" s="525" t="s">
        <v>67</v>
      </c>
    </row>
    <row r="197" spans="1:29" x14ac:dyDescent="0.25">
      <c r="A197" s="698" t="s">
        <v>470</v>
      </c>
      <c r="B197" s="497" t="s">
        <v>471</v>
      </c>
      <c r="C197" s="573" t="s">
        <v>199</v>
      </c>
      <c r="D197" s="709"/>
      <c r="E197" s="566" t="s">
        <v>67</v>
      </c>
      <c r="F197" s="567" t="s">
        <v>67</v>
      </c>
      <c r="G197" s="567" t="s">
        <v>67</v>
      </c>
      <c r="H197" s="567" t="s">
        <v>67</v>
      </c>
      <c r="I197" s="568" t="s">
        <v>67</v>
      </c>
      <c r="J197" s="569" t="s">
        <v>67</v>
      </c>
      <c r="K197" s="677" t="s">
        <v>67</v>
      </c>
      <c r="L197" s="569" t="s">
        <v>67</v>
      </c>
      <c r="M197" s="570" t="s">
        <v>67</v>
      </c>
      <c r="P197" s="497" t="s">
        <v>471</v>
      </c>
      <c r="Q197" s="708"/>
      <c r="R197" s="709"/>
      <c r="S197" s="708"/>
      <c r="T197" s="708"/>
      <c r="U197" s="708"/>
      <c r="V197" s="708"/>
      <c r="W197" s="708"/>
      <c r="X197" s="708"/>
      <c r="Y197" s="708"/>
      <c r="Z197" s="708"/>
      <c r="AA197" s="708"/>
      <c r="AB197" s="524" t="s">
        <v>67</v>
      </c>
      <c r="AC197" s="525" t="s">
        <v>67</v>
      </c>
    </row>
    <row r="198" spans="1:29" x14ac:dyDescent="0.25">
      <c r="A198" s="698" t="s">
        <v>472</v>
      </c>
      <c r="B198" s="497" t="s">
        <v>473</v>
      </c>
      <c r="C198" s="573" t="s">
        <v>199</v>
      </c>
      <c r="D198" s="709"/>
      <c r="E198" s="566" t="s">
        <v>67</v>
      </c>
      <c r="F198" s="567" t="s">
        <v>67</v>
      </c>
      <c r="G198" s="567" t="s">
        <v>67</v>
      </c>
      <c r="H198" s="567" t="s">
        <v>67</v>
      </c>
      <c r="I198" s="568" t="s">
        <v>67</v>
      </c>
      <c r="J198" s="569" t="s">
        <v>67</v>
      </c>
      <c r="K198" s="677" t="s">
        <v>67</v>
      </c>
      <c r="L198" s="569" t="s">
        <v>67</v>
      </c>
      <c r="M198" s="570" t="s">
        <v>67</v>
      </c>
      <c r="P198" s="497" t="s">
        <v>473</v>
      </c>
      <c r="Q198" s="708"/>
      <c r="R198" s="709"/>
      <c r="S198" s="708"/>
      <c r="T198" s="708"/>
      <c r="U198" s="708"/>
      <c r="V198" s="708"/>
      <c r="W198" s="708"/>
      <c r="X198" s="708"/>
      <c r="Y198" s="708"/>
      <c r="Z198" s="708"/>
      <c r="AA198" s="708"/>
      <c r="AB198" s="524" t="s">
        <v>67</v>
      </c>
      <c r="AC198" s="525" t="s">
        <v>67</v>
      </c>
    </row>
    <row r="199" spans="1:29" x14ac:dyDescent="0.25">
      <c r="A199" s="698" t="s">
        <v>550</v>
      </c>
      <c r="B199" s="497" t="s">
        <v>474</v>
      </c>
      <c r="C199" s="573" t="s">
        <v>199</v>
      </c>
      <c r="D199" s="709"/>
      <c r="E199" s="566" t="s">
        <v>67</v>
      </c>
      <c r="F199" s="567" t="s">
        <v>67</v>
      </c>
      <c r="G199" s="567" t="s">
        <v>67</v>
      </c>
      <c r="H199" s="567" t="s">
        <v>67</v>
      </c>
      <c r="I199" s="568" t="s">
        <v>67</v>
      </c>
      <c r="J199" s="569" t="s">
        <v>67</v>
      </c>
      <c r="K199" s="677" t="s">
        <v>67</v>
      </c>
      <c r="L199" s="569" t="s">
        <v>67</v>
      </c>
      <c r="M199" s="570" t="s">
        <v>67</v>
      </c>
      <c r="P199" s="497" t="s">
        <v>474</v>
      </c>
      <c r="Q199" s="708"/>
      <c r="R199" s="709"/>
      <c r="S199" s="708"/>
      <c r="T199" s="708"/>
      <c r="U199" s="708"/>
      <c r="V199" s="708"/>
      <c r="W199" s="708"/>
      <c r="X199" s="708"/>
      <c r="Y199" s="708"/>
      <c r="Z199" s="708"/>
      <c r="AA199" s="708"/>
      <c r="AB199" s="524" t="s">
        <v>67</v>
      </c>
      <c r="AC199" s="525" t="s">
        <v>67</v>
      </c>
    </row>
    <row r="200" spans="1:29" x14ac:dyDescent="0.25">
      <c r="A200" s="698" t="s">
        <v>475</v>
      </c>
      <c r="B200" s="497" t="s">
        <v>476</v>
      </c>
      <c r="C200" s="573" t="s">
        <v>199</v>
      </c>
      <c r="D200" s="709"/>
      <c r="E200" s="566" t="s">
        <v>67</v>
      </c>
      <c r="F200" s="567" t="s">
        <v>67</v>
      </c>
      <c r="G200" s="567" t="s">
        <v>67</v>
      </c>
      <c r="H200" s="567" t="s">
        <v>67</v>
      </c>
      <c r="I200" s="568" t="s">
        <v>67</v>
      </c>
      <c r="J200" s="569" t="s">
        <v>67</v>
      </c>
      <c r="K200" s="677" t="s">
        <v>67</v>
      </c>
      <c r="L200" s="569" t="s">
        <v>67</v>
      </c>
      <c r="M200" s="570" t="s">
        <v>67</v>
      </c>
      <c r="P200" s="497" t="s">
        <v>476</v>
      </c>
      <c r="Q200" s="708"/>
      <c r="R200" s="709"/>
      <c r="S200" s="708"/>
      <c r="T200" s="708"/>
      <c r="U200" s="708"/>
      <c r="V200" s="708"/>
      <c r="W200" s="708"/>
      <c r="X200" s="708"/>
      <c r="Y200" s="708"/>
      <c r="Z200" s="708"/>
      <c r="AA200" s="708"/>
      <c r="AB200" s="524" t="s">
        <v>67</v>
      </c>
      <c r="AC200" s="525" t="s">
        <v>67</v>
      </c>
    </row>
    <row r="201" spans="1:29" x14ac:dyDescent="0.25">
      <c r="A201" s="698" t="s">
        <v>477</v>
      </c>
      <c r="B201" s="497" t="s">
        <v>478</v>
      </c>
      <c r="C201" s="573" t="s">
        <v>199</v>
      </c>
      <c r="D201" s="709"/>
      <c r="E201" s="566" t="s">
        <v>67</v>
      </c>
      <c r="F201" s="567" t="s">
        <v>67</v>
      </c>
      <c r="G201" s="567" t="s">
        <v>67</v>
      </c>
      <c r="H201" s="567" t="s">
        <v>67</v>
      </c>
      <c r="I201" s="568" t="s">
        <v>67</v>
      </c>
      <c r="J201" s="569" t="s">
        <v>67</v>
      </c>
      <c r="K201" s="677" t="s">
        <v>67</v>
      </c>
      <c r="L201" s="569" t="s">
        <v>67</v>
      </c>
      <c r="M201" s="570" t="s">
        <v>67</v>
      </c>
      <c r="P201" s="497" t="s">
        <v>478</v>
      </c>
      <c r="Q201" s="708"/>
      <c r="R201" s="709"/>
      <c r="S201" s="708"/>
      <c r="T201" s="708"/>
      <c r="U201" s="708"/>
      <c r="V201" s="708"/>
      <c r="W201" s="708"/>
      <c r="X201" s="708"/>
      <c r="Y201" s="708"/>
      <c r="Z201" s="708"/>
      <c r="AA201" s="708"/>
      <c r="AB201" s="524" t="s">
        <v>67</v>
      </c>
      <c r="AC201" s="525" t="s">
        <v>67</v>
      </c>
    </row>
    <row r="202" spans="1:29" x14ac:dyDescent="0.25">
      <c r="A202" s="698" t="s">
        <v>479</v>
      </c>
      <c r="B202" s="497" t="s">
        <v>480</v>
      </c>
      <c r="C202" s="573" t="s">
        <v>199</v>
      </c>
      <c r="D202" s="709"/>
      <c r="E202" s="566" t="s">
        <v>67</v>
      </c>
      <c r="F202" s="567" t="s">
        <v>67</v>
      </c>
      <c r="G202" s="567" t="s">
        <v>67</v>
      </c>
      <c r="H202" s="567" t="s">
        <v>67</v>
      </c>
      <c r="I202" s="568" t="s">
        <v>67</v>
      </c>
      <c r="J202" s="569" t="s">
        <v>67</v>
      </c>
      <c r="K202" s="677" t="s">
        <v>67</v>
      </c>
      <c r="L202" s="569" t="s">
        <v>67</v>
      </c>
      <c r="M202" s="570" t="s">
        <v>67</v>
      </c>
      <c r="P202" s="497" t="s">
        <v>480</v>
      </c>
      <c r="Q202" s="708"/>
      <c r="R202" s="709"/>
      <c r="S202" s="708"/>
      <c r="T202" s="708"/>
      <c r="U202" s="708"/>
      <c r="V202" s="708"/>
      <c r="W202" s="708"/>
      <c r="X202" s="708"/>
      <c r="Y202" s="708"/>
      <c r="Z202" s="708"/>
      <c r="AA202" s="708"/>
      <c r="AB202" s="524" t="s">
        <v>67</v>
      </c>
      <c r="AC202" s="525" t="s">
        <v>67</v>
      </c>
    </row>
    <row r="203" spans="1:29" x14ac:dyDescent="0.25">
      <c r="A203" s="698" t="s">
        <v>481</v>
      </c>
      <c r="B203" s="497" t="s">
        <v>482</v>
      </c>
      <c r="C203" s="573" t="s">
        <v>199</v>
      </c>
      <c r="D203" s="709"/>
      <c r="E203" s="566" t="s">
        <v>67</v>
      </c>
      <c r="F203" s="567" t="s">
        <v>67</v>
      </c>
      <c r="G203" s="567" t="s">
        <v>67</v>
      </c>
      <c r="H203" s="567" t="s">
        <v>67</v>
      </c>
      <c r="I203" s="568" t="s">
        <v>67</v>
      </c>
      <c r="J203" s="569" t="s">
        <v>67</v>
      </c>
      <c r="K203" s="677" t="s">
        <v>67</v>
      </c>
      <c r="L203" s="569" t="s">
        <v>67</v>
      </c>
      <c r="M203" s="570" t="s">
        <v>67</v>
      </c>
      <c r="P203" s="497" t="s">
        <v>482</v>
      </c>
      <c r="Q203" s="708"/>
      <c r="R203" s="709"/>
      <c r="S203" s="708"/>
      <c r="T203" s="708"/>
      <c r="U203" s="708"/>
      <c r="V203" s="708"/>
      <c r="W203" s="708"/>
      <c r="X203" s="708"/>
      <c r="Y203" s="708"/>
      <c r="Z203" s="708"/>
      <c r="AA203" s="708"/>
      <c r="AB203" s="524" t="s">
        <v>67</v>
      </c>
      <c r="AC203" s="525" t="s">
        <v>67</v>
      </c>
    </row>
    <row r="204" spans="1:29" x14ac:dyDescent="0.25">
      <c r="A204" s="698" t="s">
        <v>483</v>
      </c>
      <c r="B204" s="497" t="s">
        <v>484</v>
      </c>
      <c r="C204" s="573" t="s">
        <v>199</v>
      </c>
      <c r="D204" s="709"/>
      <c r="E204" s="566" t="s">
        <v>67</v>
      </c>
      <c r="F204" s="567" t="s">
        <v>67</v>
      </c>
      <c r="G204" s="567" t="s">
        <v>67</v>
      </c>
      <c r="H204" s="567" t="s">
        <v>67</v>
      </c>
      <c r="I204" s="568" t="s">
        <v>67</v>
      </c>
      <c r="J204" s="569" t="s">
        <v>67</v>
      </c>
      <c r="K204" s="677" t="s">
        <v>67</v>
      </c>
      <c r="L204" s="569" t="s">
        <v>67</v>
      </c>
      <c r="M204" s="570" t="s">
        <v>67</v>
      </c>
      <c r="P204" s="497" t="s">
        <v>484</v>
      </c>
      <c r="Q204" s="708"/>
      <c r="R204" s="709"/>
      <c r="S204" s="708"/>
      <c r="T204" s="708"/>
      <c r="U204" s="708"/>
      <c r="V204" s="708"/>
      <c r="W204" s="708"/>
      <c r="X204" s="708"/>
      <c r="Y204" s="708"/>
      <c r="Z204" s="708"/>
      <c r="AA204" s="708"/>
      <c r="AB204" s="524" t="s">
        <v>67</v>
      </c>
      <c r="AC204" s="525" t="s">
        <v>67</v>
      </c>
    </row>
    <row r="205" spans="1:29" x14ac:dyDescent="0.25">
      <c r="A205" s="698" t="s">
        <v>567</v>
      </c>
      <c r="B205" s="497" t="s">
        <v>485</v>
      </c>
      <c r="C205" s="573" t="s">
        <v>199</v>
      </c>
      <c r="D205" s="709" t="s">
        <v>567</v>
      </c>
      <c r="E205" s="566">
        <v>84</v>
      </c>
      <c r="F205" s="567">
        <v>83</v>
      </c>
      <c r="G205" s="567">
        <v>69</v>
      </c>
      <c r="H205" s="567">
        <v>69</v>
      </c>
      <c r="I205" s="568">
        <v>68</v>
      </c>
      <c r="J205" s="569">
        <f>H205/F205</f>
        <v>0.83132530120481929</v>
      </c>
      <c r="K205" s="677">
        <f>H205/G205</f>
        <v>1</v>
      </c>
      <c r="L205" s="569">
        <v>0.83132530120481929</v>
      </c>
      <c r="M205" s="570">
        <v>1</v>
      </c>
      <c r="P205" s="497" t="s">
        <v>485</v>
      </c>
      <c r="Q205" s="708" t="s">
        <v>485</v>
      </c>
      <c r="R205" s="709" t="s">
        <v>567</v>
      </c>
      <c r="S205" s="708">
        <v>84</v>
      </c>
      <c r="T205" s="708">
        <v>70</v>
      </c>
      <c r="U205" s="708">
        <v>83</v>
      </c>
      <c r="V205" s="708">
        <v>69</v>
      </c>
      <c r="W205" s="708">
        <v>70</v>
      </c>
      <c r="X205" s="708">
        <v>69</v>
      </c>
      <c r="Y205" s="708">
        <v>69</v>
      </c>
      <c r="Z205" s="708">
        <v>69</v>
      </c>
      <c r="AA205" s="708">
        <v>68</v>
      </c>
      <c r="AB205">
        <f t="shared" ref="AB205:AB248" si="34">Y205/U205</f>
        <v>0.83132530120481929</v>
      </c>
      <c r="AC205">
        <f t="shared" ref="AC205:AC248" si="35">Y205/V205</f>
        <v>1</v>
      </c>
    </row>
    <row r="206" spans="1:29" x14ac:dyDescent="0.25">
      <c r="A206" s="698" t="s">
        <v>486</v>
      </c>
      <c r="B206" s="497" t="s">
        <v>487</v>
      </c>
      <c r="C206" s="573" t="s">
        <v>199</v>
      </c>
      <c r="D206" s="709"/>
      <c r="E206" s="566" t="s">
        <v>67</v>
      </c>
      <c r="F206" s="567" t="s">
        <v>67</v>
      </c>
      <c r="G206" s="567" t="s">
        <v>67</v>
      </c>
      <c r="H206" s="567" t="s">
        <v>67</v>
      </c>
      <c r="I206" s="568" t="s">
        <v>67</v>
      </c>
      <c r="J206" s="569" t="s">
        <v>67</v>
      </c>
      <c r="K206" s="677" t="s">
        <v>67</v>
      </c>
      <c r="L206" s="569" t="s">
        <v>67</v>
      </c>
      <c r="M206" s="570" t="s">
        <v>67</v>
      </c>
      <c r="P206" s="497" t="s">
        <v>487</v>
      </c>
      <c r="Q206" s="708"/>
      <c r="R206" s="709"/>
      <c r="S206" s="708"/>
      <c r="T206" s="708"/>
      <c r="U206" s="708"/>
      <c r="V206" s="708"/>
      <c r="W206" s="708"/>
      <c r="X206" s="708"/>
      <c r="Y206" s="708"/>
      <c r="Z206" s="708"/>
      <c r="AA206" s="708"/>
      <c r="AB206" s="524" t="s">
        <v>67</v>
      </c>
      <c r="AC206" s="525" t="s">
        <v>67</v>
      </c>
    </row>
    <row r="207" spans="1:29" x14ac:dyDescent="0.25">
      <c r="A207" s="698" t="s">
        <v>568</v>
      </c>
      <c r="B207" s="497" t="s">
        <v>488</v>
      </c>
      <c r="C207" s="573" t="s">
        <v>199</v>
      </c>
      <c r="D207" s="709"/>
      <c r="E207" s="566" t="s">
        <v>67</v>
      </c>
      <c r="F207" s="567" t="s">
        <v>67</v>
      </c>
      <c r="G207" s="567" t="s">
        <v>67</v>
      </c>
      <c r="H207" s="567" t="s">
        <v>67</v>
      </c>
      <c r="I207" s="568" t="s">
        <v>67</v>
      </c>
      <c r="J207" s="569" t="e">
        <f>H207/F207</f>
        <v>#VALUE!</v>
      </c>
      <c r="K207" s="677" t="e">
        <f>H207/G207</f>
        <v>#VALUE!</v>
      </c>
      <c r="L207" s="569" t="s">
        <v>67</v>
      </c>
      <c r="M207" s="570" t="s">
        <v>67</v>
      </c>
      <c r="P207" s="497" t="s">
        <v>488</v>
      </c>
      <c r="Q207" s="708"/>
      <c r="R207" s="709"/>
      <c r="S207" s="708"/>
      <c r="T207" s="708"/>
      <c r="U207" s="708"/>
      <c r="V207" s="708"/>
      <c r="W207" s="708"/>
      <c r="X207" s="708"/>
      <c r="Y207" s="708"/>
      <c r="Z207" s="708"/>
      <c r="AA207" s="708"/>
      <c r="AB207" s="524" t="s">
        <v>67</v>
      </c>
      <c r="AC207" s="525" t="s">
        <v>67</v>
      </c>
    </row>
    <row r="208" spans="1:29" x14ac:dyDescent="0.25">
      <c r="A208" s="698" t="s">
        <v>489</v>
      </c>
      <c r="B208" s="497" t="s">
        <v>490</v>
      </c>
      <c r="C208" s="573" t="s">
        <v>199</v>
      </c>
      <c r="D208" s="709"/>
      <c r="E208" s="566" t="s">
        <v>67</v>
      </c>
      <c r="F208" s="567" t="s">
        <v>67</v>
      </c>
      <c r="G208" s="567" t="s">
        <v>67</v>
      </c>
      <c r="H208" s="567" t="s">
        <v>67</v>
      </c>
      <c r="I208" s="568" t="s">
        <v>67</v>
      </c>
      <c r="J208" s="569" t="s">
        <v>67</v>
      </c>
      <c r="K208" s="677" t="s">
        <v>67</v>
      </c>
      <c r="L208" s="569" t="s">
        <v>67</v>
      </c>
      <c r="M208" s="570" t="s">
        <v>67</v>
      </c>
      <c r="P208" s="497" t="s">
        <v>490</v>
      </c>
      <c r="Q208" s="708"/>
      <c r="R208" s="709"/>
      <c r="S208" s="708"/>
      <c r="T208" s="708"/>
      <c r="U208" s="708"/>
      <c r="V208" s="708"/>
      <c r="W208" s="708"/>
      <c r="X208" s="708"/>
      <c r="Y208" s="708"/>
      <c r="Z208" s="708"/>
      <c r="AA208" s="708"/>
      <c r="AB208" s="524" t="s">
        <v>67</v>
      </c>
      <c r="AC208" s="525" t="s">
        <v>67</v>
      </c>
    </row>
    <row r="209" spans="1:29" x14ac:dyDescent="0.25">
      <c r="A209" s="698" t="s">
        <v>491</v>
      </c>
      <c r="B209" s="497" t="s">
        <v>492</v>
      </c>
      <c r="C209" s="573" t="s">
        <v>199</v>
      </c>
      <c r="D209" s="709"/>
      <c r="E209" s="566" t="s">
        <v>67</v>
      </c>
      <c r="F209" s="567" t="s">
        <v>67</v>
      </c>
      <c r="G209" s="567" t="s">
        <v>67</v>
      </c>
      <c r="H209" s="567" t="s">
        <v>67</v>
      </c>
      <c r="I209" s="568" t="s">
        <v>67</v>
      </c>
      <c r="J209" s="569" t="s">
        <v>67</v>
      </c>
      <c r="K209" s="677" t="s">
        <v>67</v>
      </c>
      <c r="L209" s="569" t="s">
        <v>67</v>
      </c>
      <c r="M209" s="570" t="s">
        <v>67</v>
      </c>
      <c r="P209" s="497" t="s">
        <v>492</v>
      </c>
      <c r="Q209" s="708"/>
      <c r="R209" s="709"/>
      <c r="S209" s="708"/>
      <c r="T209" s="708"/>
      <c r="U209" s="708"/>
      <c r="V209" s="708"/>
      <c r="W209" s="708"/>
      <c r="X209" s="708"/>
      <c r="Y209" s="708"/>
      <c r="Z209" s="708"/>
      <c r="AA209" s="708"/>
      <c r="AB209" s="524" t="s">
        <v>67</v>
      </c>
      <c r="AC209" s="525" t="s">
        <v>67</v>
      </c>
    </row>
    <row r="210" spans="1:29" x14ac:dyDescent="0.25">
      <c r="A210" s="698" t="s">
        <v>569</v>
      </c>
      <c r="B210" s="497" t="s">
        <v>493</v>
      </c>
      <c r="C210" s="573" t="s">
        <v>199</v>
      </c>
      <c r="D210" s="709"/>
      <c r="E210" s="566" t="s">
        <v>67</v>
      </c>
      <c r="F210" s="567" t="s">
        <v>67</v>
      </c>
      <c r="G210" s="567" t="s">
        <v>67</v>
      </c>
      <c r="H210" s="567" t="s">
        <v>67</v>
      </c>
      <c r="I210" s="568" t="s">
        <v>67</v>
      </c>
      <c r="J210" s="569" t="s">
        <v>67</v>
      </c>
      <c r="K210" s="677" t="s">
        <v>67</v>
      </c>
      <c r="L210" s="569" t="s">
        <v>67</v>
      </c>
      <c r="M210" s="570" t="s">
        <v>67</v>
      </c>
      <c r="P210" s="497" t="s">
        <v>493</v>
      </c>
      <c r="Q210" s="708"/>
      <c r="R210" s="709"/>
      <c r="S210" s="708"/>
      <c r="T210" s="708"/>
      <c r="U210" s="708"/>
      <c r="V210" s="708"/>
      <c r="W210" s="708"/>
      <c r="X210" s="708"/>
      <c r="Y210" s="708"/>
      <c r="Z210" s="708"/>
      <c r="AA210" s="708"/>
      <c r="AB210" s="524" t="s">
        <v>67</v>
      </c>
      <c r="AC210" s="525" t="s">
        <v>67</v>
      </c>
    </row>
    <row r="211" spans="1:29" x14ac:dyDescent="0.25">
      <c r="A211" s="698" t="s">
        <v>570</v>
      </c>
      <c r="B211" s="497" t="s">
        <v>494</v>
      </c>
      <c r="C211" s="573" t="s">
        <v>199</v>
      </c>
      <c r="D211" s="709" t="s">
        <v>570</v>
      </c>
      <c r="E211" s="566">
        <v>241</v>
      </c>
      <c r="F211" s="567">
        <v>241</v>
      </c>
      <c r="G211" s="567">
        <v>174</v>
      </c>
      <c r="H211" s="567">
        <v>174</v>
      </c>
      <c r="I211" s="568">
        <v>174</v>
      </c>
      <c r="J211" s="569">
        <f>H211/F211</f>
        <v>0.72199170124481327</v>
      </c>
      <c r="K211" s="677">
        <f>H211/G211</f>
        <v>1</v>
      </c>
      <c r="L211" s="569">
        <v>0.72199170124481327</v>
      </c>
      <c r="M211" s="570">
        <v>1</v>
      </c>
      <c r="P211" s="497" t="s">
        <v>494</v>
      </c>
      <c r="Q211" s="708" t="s">
        <v>494</v>
      </c>
      <c r="R211" s="709" t="s">
        <v>570</v>
      </c>
      <c r="S211" s="708">
        <v>241</v>
      </c>
      <c r="T211" s="708">
        <v>174</v>
      </c>
      <c r="U211" s="708">
        <v>241</v>
      </c>
      <c r="V211" s="708">
        <v>174</v>
      </c>
      <c r="W211" s="708">
        <v>174</v>
      </c>
      <c r="X211" s="708">
        <v>174</v>
      </c>
      <c r="Y211" s="708">
        <v>174</v>
      </c>
      <c r="Z211" s="708">
        <v>174</v>
      </c>
      <c r="AA211" s="708">
        <v>174</v>
      </c>
      <c r="AB211">
        <f t="shared" si="34"/>
        <v>0.72199170124481327</v>
      </c>
      <c r="AC211">
        <f t="shared" si="35"/>
        <v>1</v>
      </c>
    </row>
    <row r="212" spans="1:29" x14ac:dyDescent="0.25">
      <c r="A212" s="698" t="s">
        <v>495</v>
      </c>
      <c r="B212" s="497" t="s">
        <v>496</v>
      </c>
      <c r="C212" s="573" t="s">
        <v>199</v>
      </c>
      <c r="D212" s="709"/>
      <c r="E212" s="566" t="s">
        <v>67</v>
      </c>
      <c r="F212" s="567" t="s">
        <v>67</v>
      </c>
      <c r="G212" s="567" t="s">
        <v>67</v>
      </c>
      <c r="H212" s="567" t="s">
        <v>67</v>
      </c>
      <c r="I212" s="568" t="s">
        <v>67</v>
      </c>
      <c r="J212" s="569" t="s">
        <v>67</v>
      </c>
      <c r="K212" s="677" t="s">
        <v>67</v>
      </c>
      <c r="L212" s="569" t="s">
        <v>67</v>
      </c>
      <c r="M212" s="570" t="s">
        <v>67</v>
      </c>
      <c r="P212" s="497" t="s">
        <v>496</v>
      </c>
      <c r="Q212" s="708"/>
      <c r="R212" s="709"/>
      <c r="S212" s="708"/>
      <c r="T212" s="708"/>
      <c r="U212" s="708"/>
      <c r="V212" s="708"/>
      <c r="W212" s="708"/>
      <c r="X212" s="708"/>
      <c r="Y212" s="708"/>
      <c r="Z212" s="708"/>
      <c r="AA212" s="708"/>
      <c r="AB212" s="524" t="s">
        <v>67</v>
      </c>
      <c r="AC212" s="525" t="s">
        <v>67</v>
      </c>
    </row>
    <row r="213" spans="1:29" x14ac:dyDescent="0.25">
      <c r="A213" s="698" t="s">
        <v>497</v>
      </c>
      <c r="B213" s="497" t="s">
        <v>498</v>
      </c>
      <c r="C213" s="573" t="s">
        <v>199</v>
      </c>
      <c r="D213" s="709"/>
      <c r="E213" s="566" t="s">
        <v>67</v>
      </c>
      <c r="F213" s="567" t="s">
        <v>67</v>
      </c>
      <c r="G213" s="567" t="s">
        <v>67</v>
      </c>
      <c r="H213" s="567" t="s">
        <v>67</v>
      </c>
      <c r="I213" s="568" t="s">
        <v>67</v>
      </c>
      <c r="J213" s="569" t="s">
        <v>67</v>
      </c>
      <c r="K213" s="677" t="s">
        <v>67</v>
      </c>
      <c r="L213" s="569" t="s">
        <v>67</v>
      </c>
      <c r="M213" s="570" t="s">
        <v>67</v>
      </c>
      <c r="P213" s="497" t="s">
        <v>498</v>
      </c>
      <c r="Q213" s="708"/>
      <c r="R213" s="709"/>
      <c r="S213" s="708"/>
      <c r="T213" s="708"/>
      <c r="U213" s="708"/>
      <c r="V213" s="708"/>
      <c r="W213" s="708"/>
      <c r="X213" s="708"/>
      <c r="Y213" s="708"/>
      <c r="Z213" s="708"/>
      <c r="AA213" s="708"/>
      <c r="AB213" s="524" t="s">
        <v>67</v>
      </c>
      <c r="AC213" s="525" t="s">
        <v>67</v>
      </c>
    </row>
    <row r="214" spans="1:29" x14ac:dyDescent="0.25">
      <c r="A214" s="698" t="s">
        <v>571</v>
      </c>
      <c r="B214" s="497" t="s">
        <v>499</v>
      </c>
      <c r="C214" s="573" t="s">
        <v>199</v>
      </c>
      <c r="D214" s="709" t="s">
        <v>739</v>
      </c>
      <c r="E214" s="566">
        <v>56</v>
      </c>
      <c r="F214" s="567">
        <v>55</v>
      </c>
      <c r="G214" s="567">
        <v>51</v>
      </c>
      <c r="H214" s="567">
        <v>44</v>
      </c>
      <c r="I214" s="568">
        <v>34</v>
      </c>
      <c r="J214" s="569">
        <f t="shared" ref="J214:J218" si="36">H214/F214</f>
        <v>0.8</v>
      </c>
      <c r="K214" s="677">
        <f t="shared" ref="K214:K218" si="37">H214/G214</f>
        <v>0.86274509803921573</v>
      </c>
      <c r="L214" s="569">
        <v>0.8</v>
      </c>
      <c r="M214" s="570">
        <v>0.86274509803921573</v>
      </c>
      <c r="P214" s="497" t="s">
        <v>499</v>
      </c>
      <c r="Q214" s="708" t="s">
        <v>499</v>
      </c>
      <c r="R214" s="709" t="s">
        <v>739</v>
      </c>
      <c r="S214" s="708">
        <v>56</v>
      </c>
      <c r="T214" s="708">
        <v>52</v>
      </c>
      <c r="U214" s="708">
        <v>55</v>
      </c>
      <c r="V214" s="708">
        <v>51</v>
      </c>
      <c r="W214" s="708">
        <v>45</v>
      </c>
      <c r="X214" s="708">
        <v>44</v>
      </c>
      <c r="Y214" s="708">
        <v>44</v>
      </c>
      <c r="Z214" s="708">
        <v>35</v>
      </c>
      <c r="AA214" s="708">
        <v>34</v>
      </c>
      <c r="AB214">
        <f t="shared" si="34"/>
        <v>0.8</v>
      </c>
      <c r="AC214">
        <f t="shared" si="35"/>
        <v>0.86274509803921573</v>
      </c>
    </row>
    <row r="215" spans="1:29" x14ac:dyDescent="0.25">
      <c r="A215" s="698" t="s">
        <v>572</v>
      </c>
      <c r="B215" s="497" t="s">
        <v>500</v>
      </c>
      <c r="C215" s="573" t="s">
        <v>199</v>
      </c>
      <c r="D215" s="709" t="s">
        <v>572</v>
      </c>
      <c r="E215" s="566">
        <v>313</v>
      </c>
      <c r="F215" s="567">
        <v>311</v>
      </c>
      <c r="G215" s="567">
        <v>217</v>
      </c>
      <c r="H215" s="567">
        <v>217</v>
      </c>
      <c r="I215" s="568">
        <v>210</v>
      </c>
      <c r="J215" s="569">
        <f t="shared" si="36"/>
        <v>0.69774919614147912</v>
      </c>
      <c r="K215" s="677">
        <f t="shared" si="37"/>
        <v>1</v>
      </c>
      <c r="L215" s="569">
        <v>0.69774919614147912</v>
      </c>
      <c r="M215" s="570">
        <v>1</v>
      </c>
      <c r="P215" s="497" t="s">
        <v>500</v>
      </c>
      <c r="Q215" s="708" t="s">
        <v>500</v>
      </c>
      <c r="R215" s="709" t="s">
        <v>572</v>
      </c>
      <c r="S215" s="708">
        <v>313</v>
      </c>
      <c r="T215" s="708">
        <v>217</v>
      </c>
      <c r="U215" s="708">
        <v>311</v>
      </c>
      <c r="V215" s="708">
        <v>217</v>
      </c>
      <c r="W215" s="708">
        <v>217</v>
      </c>
      <c r="X215" s="708">
        <v>217</v>
      </c>
      <c r="Y215" s="708">
        <v>217</v>
      </c>
      <c r="Z215" s="708">
        <v>210</v>
      </c>
      <c r="AA215" s="708">
        <v>210</v>
      </c>
      <c r="AB215">
        <f t="shared" si="34"/>
        <v>0.69774919614147912</v>
      </c>
      <c r="AC215">
        <f t="shared" si="35"/>
        <v>1</v>
      </c>
    </row>
    <row r="216" spans="1:29" x14ac:dyDescent="0.25">
      <c r="A216" s="698" t="s">
        <v>606</v>
      </c>
      <c r="B216" s="497" t="s">
        <v>501</v>
      </c>
      <c r="C216" s="573" t="s">
        <v>199</v>
      </c>
      <c r="D216" s="709" t="s">
        <v>606</v>
      </c>
      <c r="E216" s="566">
        <v>644</v>
      </c>
      <c r="F216" s="567">
        <v>643</v>
      </c>
      <c r="G216" s="567">
        <v>643</v>
      </c>
      <c r="H216" s="567">
        <v>534</v>
      </c>
      <c r="I216" s="568">
        <v>530</v>
      </c>
      <c r="J216" s="569">
        <f t="shared" si="36"/>
        <v>0.8304821150855366</v>
      </c>
      <c r="K216" s="677">
        <f t="shared" si="37"/>
        <v>0.8304821150855366</v>
      </c>
      <c r="L216" s="569">
        <v>0.99844479004665632</v>
      </c>
      <c r="M216" s="570">
        <v>0.99844479004665632</v>
      </c>
      <c r="P216" s="497" t="s">
        <v>501</v>
      </c>
      <c r="Q216" s="708" t="s">
        <v>501</v>
      </c>
      <c r="R216" s="709" t="s">
        <v>606</v>
      </c>
      <c r="S216" s="708">
        <v>644</v>
      </c>
      <c r="T216" s="708">
        <v>644</v>
      </c>
      <c r="U216" s="708">
        <v>643</v>
      </c>
      <c r="V216" s="708">
        <v>643</v>
      </c>
      <c r="W216" s="708">
        <v>535</v>
      </c>
      <c r="X216" s="708">
        <v>534</v>
      </c>
      <c r="Y216" s="708">
        <v>642</v>
      </c>
      <c r="Z216" s="708">
        <v>531</v>
      </c>
      <c r="AA216" s="708">
        <v>530</v>
      </c>
      <c r="AB216">
        <f t="shared" si="34"/>
        <v>0.99844479004665632</v>
      </c>
      <c r="AC216">
        <f t="shared" si="35"/>
        <v>0.99844479004665632</v>
      </c>
    </row>
    <row r="217" spans="1:29" x14ac:dyDescent="0.25">
      <c r="A217" s="698" t="s">
        <v>573</v>
      </c>
      <c r="B217" s="497" t="s">
        <v>502</v>
      </c>
      <c r="C217" s="573" t="s">
        <v>199</v>
      </c>
      <c r="D217" s="709" t="s">
        <v>573</v>
      </c>
      <c r="E217" s="566">
        <v>145</v>
      </c>
      <c r="F217" s="567">
        <v>138</v>
      </c>
      <c r="G217" s="567">
        <v>138</v>
      </c>
      <c r="H217" s="567">
        <v>99</v>
      </c>
      <c r="I217" s="568">
        <v>98</v>
      </c>
      <c r="J217" s="569">
        <f t="shared" si="36"/>
        <v>0.71739130434782605</v>
      </c>
      <c r="K217" s="677">
        <f t="shared" si="37"/>
        <v>0.71739130434782605</v>
      </c>
      <c r="L217" s="569">
        <v>0.71739130434782605</v>
      </c>
      <c r="M217" s="570">
        <v>0.71739130434782605</v>
      </c>
      <c r="P217" s="497" t="s">
        <v>502</v>
      </c>
      <c r="Q217" s="708" t="s">
        <v>502</v>
      </c>
      <c r="R217" s="709" t="s">
        <v>573</v>
      </c>
      <c r="S217" s="708">
        <v>145</v>
      </c>
      <c r="T217" s="708">
        <v>145</v>
      </c>
      <c r="U217" s="708">
        <v>138</v>
      </c>
      <c r="V217" s="708">
        <v>138</v>
      </c>
      <c r="W217" s="708">
        <v>100</v>
      </c>
      <c r="X217" s="708">
        <v>99</v>
      </c>
      <c r="Y217" s="708">
        <v>99</v>
      </c>
      <c r="Z217" s="708">
        <v>98</v>
      </c>
      <c r="AA217" s="708">
        <v>98</v>
      </c>
      <c r="AB217">
        <f t="shared" si="34"/>
        <v>0.71739130434782605</v>
      </c>
      <c r="AC217">
        <f t="shared" si="35"/>
        <v>0.71739130434782605</v>
      </c>
    </row>
    <row r="218" spans="1:29" x14ac:dyDescent="0.25">
      <c r="A218" s="702" t="s">
        <v>574</v>
      </c>
      <c r="B218" s="497" t="s">
        <v>503</v>
      </c>
      <c r="C218" s="573" t="s">
        <v>199</v>
      </c>
      <c r="D218" s="709" t="s">
        <v>574</v>
      </c>
      <c r="E218" s="566">
        <v>793</v>
      </c>
      <c r="F218" s="567">
        <v>740</v>
      </c>
      <c r="G218" s="567">
        <v>652</v>
      </c>
      <c r="H218" s="567">
        <v>578</v>
      </c>
      <c r="I218" s="567">
        <v>435</v>
      </c>
      <c r="J218" s="569">
        <f t="shared" si="36"/>
        <v>0.7810810810810811</v>
      </c>
      <c r="K218" s="569">
        <f t="shared" si="37"/>
        <v>0.88650306748466257</v>
      </c>
      <c r="L218" s="569">
        <v>0.80810810810810807</v>
      </c>
      <c r="M218" s="570">
        <v>0.91717791411042948</v>
      </c>
      <c r="P218" s="497" t="s">
        <v>503</v>
      </c>
      <c r="Q218" s="708" t="s">
        <v>503</v>
      </c>
      <c r="R218" s="709" t="s">
        <v>574</v>
      </c>
      <c r="S218" s="708">
        <v>793</v>
      </c>
      <c r="T218" s="708">
        <v>689</v>
      </c>
      <c r="U218" s="708">
        <v>740</v>
      </c>
      <c r="V218" s="708">
        <v>652</v>
      </c>
      <c r="W218" s="708">
        <v>598</v>
      </c>
      <c r="X218" s="708">
        <v>578</v>
      </c>
      <c r="Y218" s="708">
        <v>598</v>
      </c>
      <c r="Z218" s="708">
        <v>435</v>
      </c>
      <c r="AA218" s="708">
        <v>435</v>
      </c>
      <c r="AB218">
        <f t="shared" si="34"/>
        <v>0.80810810810810807</v>
      </c>
      <c r="AC218">
        <f t="shared" si="35"/>
        <v>0.91717791411042948</v>
      </c>
    </row>
    <row r="219" spans="1:29" x14ac:dyDescent="0.25">
      <c r="A219" s="702" t="s">
        <v>504</v>
      </c>
      <c r="B219" s="497" t="s">
        <v>505</v>
      </c>
      <c r="C219" s="573" t="s">
        <v>199</v>
      </c>
      <c r="D219" s="709"/>
      <c r="E219" s="566" t="s">
        <v>67</v>
      </c>
      <c r="F219" s="567" t="s">
        <v>67</v>
      </c>
      <c r="G219" s="567" t="s">
        <v>67</v>
      </c>
      <c r="H219" s="567" t="s">
        <v>67</v>
      </c>
      <c r="I219" s="568" t="s">
        <v>67</v>
      </c>
      <c r="J219" s="569" t="s">
        <v>67</v>
      </c>
      <c r="K219" s="677" t="s">
        <v>67</v>
      </c>
      <c r="L219" s="569" t="s">
        <v>67</v>
      </c>
      <c r="M219" s="570" t="s">
        <v>67</v>
      </c>
      <c r="P219" s="497" t="s">
        <v>505</v>
      </c>
      <c r="Q219" s="708"/>
      <c r="R219" s="709"/>
      <c r="S219" s="708"/>
      <c r="T219" s="708"/>
      <c r="U219" s="708"/>
      <c r="V219" s="708"/>
      <c r="W219" s="708"/>
      <c r="X219" s="708"/>
      <c r="Y219" s="708"/>
      <c r="Z219" s="708"/>
      <c r="AA219" s="708"/>
      <c r="AB219" s="524" t="s">
        <v>67</v>
      </c>
      <c r="AC219" s="525" t="s">
        <v>67</v>
      </c>
    </row>
    <row r="220" spans="1:29" x14ac:dyDescent="0.25">
      <c r="A220" s="698" t="s">
        <v>506</v>
      </c>
      <c r="B220" s="497" t="s">
        <v>507</v>
      </c>
      <c r="C220" s="573" t="s">
        <v>199</v>
      </c>
      <c r="D220" s="709"/>
      <c r="E220" s="566" t="s">
        <v>67</v>
      </c>
      <c r="F220" s="567" t="s">
        <v>67</v>
      </c>
      <c r="G220" s="567" t="s">
        <v>67</v>
      </c>
      <c r="H220" s="567" t="s">
        <v>67</v>
      </c>
      <c r="I220" s="568" t="s">
        <v>67</v>
      </c>
      <c r="J220" s="569" t="s">
        <v>67</v>
      </c>
      <c r="K220" s="677" t="s">
        <v>67</v>
      </c>
      <c r="L220" s="569" t="s">
        <v>67</v>
      </c>
      <c r="M220" s="570" t="s">
        <v>67</v>
      </c>
      <c r="P220" s="497" t="s">
        <v>507</v>
      </c>
      <c r="Q220" s="708"/>
      <c r="R220" s="709"/>
      <c r="S220" s="708"/>
      <c r="T220" s="708"/>
      <c r="U220" s="708"/>
      <c r="V220" s="708"/>
      <c r="W220" s="708"/>
      <c r="X220" s="708"/>
      <c r="Y220" s="708"/>
      <c r="Z220" s="708"/>
      <c r="AA220" s="708"/>
      <c r="AB220" s="524" t="s">
        <v>67</v>
      </c>
      <c r="AC220" s="525" t="s">
        <v>67</v>
      </c>
    </row>
    <row r="221" spans="1:29" x14ac:dyDescent="0.25">
      <c r="A221" s="698" t="s">
        <v>508</v>
      </c>
      <c r="B221" s="497" t="s">
        <v>509</v>
      </c>
      <c r="C221" s="573" t="s">
        <v>199</v>
      </c>
      <c r="D221" s="709"/>
      <c r="E221" s="566" t="s">
        <v>67</v>
      </c>
      <c r="F221" s="567" t="s">
        <v>67</v>
      </c>
      <c r="G221" s="567" t="s">
        <v>67</v>
      </c>
      <c r="H221" s="567" t="s">
        <v>67</v>
      </c>
      <c r="I221" s="568" t="s">
        <v>67</v>
      </c>
      <c r="J221" s="569" t="s">
        <v>67</v>
      </c>
      <c r="K221" s="677" t="s">
        <v>67</v>
      </c>
      <c r="L221" s="569" t="s">
        <v>67</v>
      </c>
      <c r="M221" s="570" t="s">
        <v>67</v>
      </c>
      <c r="P221" s="497" t="s">
        <v>509</v>
      </c>
      <c r="Q221" s="708"/>
      <c r="R221" s="709"/>
      <c r="S221" s="708"/>
      <c r="T221" s="708"/>
      <c r="U221" s="708"/>
      <c r="V221" s="708"/>
      <c r="W221" s="708"/>
      <c r="X221" s="708"/>
      <c r="Y221" s="708"/>
      <c r="Z221" s="708"/>
      <c r="AA221" s="708"/>
      <c r="AB221" s="524" t="s">
        <v>67</v>
      </c>
      <c r="AC221" s="525" t="s">
        <v>67</v>
      </c>
    </row>
    <row r="222" spans="1:29" x14ac:dyDescent="0.25">
      <c r="A222" s="698" t="s">
        <v>575</v>
      </c>
      <c r="B222" s="497" t="s">
        <v>510</v>
      </c>
      <c r="C222" s="573" t="s">
        <v>199</v>
      </c>
      <c r="D222" s="709" t="s">
        <v>575</v>
      </c>
      <c r="E222" s="566" t="s">
        <v>67</v>
      </c>
      <c r="F222" s="567" t="s">
        <v>67</v>
      </c>
      <c r="G222" s="567" t="s">
        <v>67</v>
      </c>
      <c r="H222" s="567" t="s">
        <v>67</v>
      </c>
      <c r="I222" s="568" t="s">
        <v>67</v>
      </c>
      <c r="J222" s="569" t="e">
        <f>H222/F222</f>
        <v>#VALUE!</v>
      </c>
      <c r="K222" s="677" t="e">
        <f>H222/G222</f>
        <v>#VALUE!</v>
      </c>
      <c r="L222" s="569">
        <v>1</v>
      </c>
      <c r="M222" s="570">
        <v>1</v>
      </c>
      <c r="P222" s="497" t="s">
        <v>510</v>
      </c>
      <c r="Q222" s="708">
        <v>72000</v>
      </c>
      <c r="R222" s="709" t="s">
        <v>575</v>
      </c>
      <c r="S222" s="708">
        <v>77</v>
      </c>
      <c r="T222" s="708">
        <v>77</v>
      </c>
      <c r="U222" s="708">
        <v>77</v>
      </c>
      <c r="V222" s="708">
        <v>77</v>
      </c>
      <c r="W222" s="708">
        <v>77</v>
      </c>
      <c r="X222" s="708">
        <v>77</v>
      </c>
      <c r="Y222" s="708">
        <v>77</v>
      </c>
      <c r="Z222" s="708">
        <v>64</v>
      </c>
      <c r="AA222" s="708">
        <v>64</v>
      </c>
      <c r="AB222">
        <f t="shared" si="34"/>
        <v>1</v>
      </c>
      <c r="AC222">
        <f t="shared" si="35"/>
        <v>1</v>
      </c>
    </row>
    <row r="223" spans="1:29" x14ac:dyDescent="0.25">
      <c r="A223" s="698" t="s">
        <v>612</v>
      </c>
      <c r="B223" s="497" t="s">
        <v>511</v>
      </c>
      <c r="C223" s="573" t="s">
        <v>199</v>
      </c>
      <c r="D223" s="709"/>
      <c r="E223" s="566">
        <v>77</v>
      </c>
      <c r="F223" s="567">
        <v>77</v>
      </c>
      <c r="G223" s="567">
        <v>77</v>
      </c>
      <c r="H223" s="567">
        <v>77</v>
      </c>
      <c r="I223" s="568">
        <v>64</v>
      </c>
      <c r="J223" s="569">
        <f>H223/F223</f>
        <v>1</v>
      </c>
      <c r="K223" s="677">
        <f>H223/G223</f>
        <v>1</v>
      </c>
      <c r="L223" s="569" t="s">
        <v>67</v>
      </c>
      <c r="M223" s="570" t="s">
        <v>67</v>
      </c>
      <c r="P223" s="497" t="s">
        <v>511</v>
      </c>
      <c r="Q223" s="708"/>
      <c r="R223" s="709"/>
      <c r="S223" s="708"/>
      <c r="T223" s="708"/>
      <c r="U223" s="708"/>
      <c r="V223" s="708"/>
      <c r="W223" s="708"/>
      <c r="X223" s="708"/>
      <c r="Y223" s="708"/>
      <c r="Z223" s="708"/>
      <c r="AA223" s="708"/>
      <c r="AB223" s="524" t="s">
        <v>67</v>
      </c>
      <c r="AC223" s="525" t="s">
        <v>67</v>
      </c>
    </row>
    <row r="224" spans="1:29" x14ac:dyDescent="0.25">
      <c r="A224" s="698" t="s">
        <v>512</v>
      </c>
      <c r="B224" s="497" t="s">
        <v>513</v>
      </c>
      <c r="C224" s="573" t="s">
        <v>199</v>
      </c>
      <c r="D224" s="709"/>
      <c r="E224" s="566" t="s">
        <v>67</v>
      </c>
      <c r="F224" s="567" t="s">
        <v>67</v>
      </c>
      <c r="G224" s="567" t="s">
        <v>67</v>
      </c>
      <c r="H224" s="567" t="s">
        <v>67</v>
      </c>
      <c r="I224" s="568" t="s">
        <v>67</v>
      </c>
      <c r="J224" s="569" t="s">
        <v>67</v>
      </c>
      <c r="K224" s="677" t="s">
        <v>67</v>
      </c>
      <c r="L224" s="569" t="s">
        <v>67</v>
      </c>
      <c r="M224" s="570" t="s">
        <v>67</v>
      </c>
      <c r="P224" s="497" t="s">
        <v>513</v>
      </c>
      <c r="Q224" s="708"/>
      <c r="R224" s="709"/>
      <c r="S224" s="708"/>
      <c r="T224" s="708"/>
      <c r="U224" s="708"/>
      <c r="V224" s="708"/>
      <c r="W224" s="708"/>
      <c r="X224" s="708"/>
      <c r="Y224" s="708"/>
      <c r="Z224" s="708"/>
      <c r="AA224" s="708"/>
      <c r="AB224" s="524" t="s">
        <v>67</v>
      </c>
      <c r="AC224" s="525" t="s">
        <v>67</v>
      </c>
    </row>
    <row r="225" spans="1:29" x14ac:dyDescent="0.25">
      <c r="A225" s="698" t="s">
        <v>576</v>
      </c>
      <c r="B225" s="497" t="s">
        <v>514</v>
      </c>
      <c r="C225" s="573" t="s">
        <v>199</v>
      </c>
      <c r="D225" s="709" t="s">
        <v>576</v>
      </c>
      <c r="E225" s="566">
        <v>725</v>
      </c>
      <c r="F225" s="567">
        <v>677</v>
      </c>
      <c r="G225" s="567">
        <v>603</v>
      </c>
      <c r="H225" s="567">
        <v>599</v>
      </c>
      <c r="I225" s="568">
        <v>463</v>
      </c>
      <c r="J225" s="569">
        <f t="shared" ref="J225:J226" si="38">H225/F225</f>
        <v>0.88478581979320536</v>
      </c>
      <c r="K225" s="677">
        <f t="shared" ref="K225:K226" si="39">H225/G225</f>
        <v>0.99336650082918743</v>
      </c>
      <c r="L225" s="569">
        <v>0.89069423929098968</v>
      </c>
      <c r="M225" s="570">
        <v>1</v>
      </c>
      <c r="P225" s="497" t="s">
        <v>514</v>
      </c>
      <c r="Q225" s="708">
        <v>75000</v>
      </c>
      <c r="R225" s="709" t="s">
        <v>576</v>
      </c>
      <c r="S225" s="708">
        <v>725</v>
      </c>
      <c r="T225" s="708">
        <v>629</v>
      </c>
      <c r="U225" s="708">
        <v>677</v>
      </c>
      <c r="V225" s="708">
        <v>603</v>
      </c>
      <c r="W225" s="708">
        <v>625</v>
      </c>
      <c r="X225" s="708">
        <v>599</v>
      </c>
      <c r="Y225" s="708">
        <v>603</v>
      </c>
      <c r="Z225" s="708">
        <v>463</v>
      </c>
      <c r="AA225" s="708">
        <v>463</v>
      </c>
      <c r="AB225">
        <f t="shared" si="34"/>
        <v>0.89069423929098968</v>
      </c>
      <c r="AC225">
        <f t="shared" si="35"/>
        <v>1</v>
      </c>
    </row>
    <row r="226" spans="1:29" x14ac:dyDescent="0.25">
      <c r="A226" s="698" t="s">
        <v>577</v>
      </c>
      <c r="B226" s="497" t="s">
        <v>515</v>
      </c>
      <c r="C226" s="573" t="s">
        <v>199</v>
      </c>
      <c r="D226" s="709" t="s">
        <v>577</v>
      </c>
      <c r="E226" s="566">
        <v>718</v>
      </c>
      <c r="F226" s="567">
        <v>718</v>
      </c>
      <c r="G226" s="567">
        <v>335</v>
      </c>
      <c r="H226" s="567">
        <v>335</v>
      </c>
      <c r="I226" s="568">
        <v>309</v>
      </c>
      <c r="J226" s="569">
        <f t="shared" si="38"/>
        <v>0.46657381615598886</v>
      </c>
      <c r="K226" s="677">
        <f t="shared" si="39"/>
        <v>1</v>
      </c>
      <c r="L226" s="569">
        <v>0.46657381615598886</v>
      </c>
      <c r="M226" s="570">
        <v>1</v>
      </c>
      <c r="P226" s="497" t="s">
        <v>515</v>
      </c>
      <c r="Q226" s="708">
        <v>76000</v>
      </c>
      <c r="R226" s="709" t="s">
        <v>577</v>
      </c>
      <c r="S226" s="708">
        <v>718</v>
      </c>
      <c r="T226" s="708">
        <v>335</v>
      </c>
      <c r="U226" s="708">
        <v>718</v>
      </c>
      <c r="V226" s="708">
        <v>335</v>
      </c>
      <c r="W226" s="708">
        <v>335</v>
      </c>
      <c r="X226" s="708">
        <v>335</v>
      </c>
      <c r="Y226" s="708">
        <v>335</v>
      </c>
      <c r="Z226" s="708">
        <v>309</v>
      </c>
      <c r="AA226" s="708">
        <v>309</v>
      </c>
      <c r="AB226">
        <f t="shared" si="34"/>
        <v>0.46657381615598886</v>
      </c>
      <c r="AC226">
        <f t="shared" si="35"/>
        <v>1</v>
      </c>
    </row>
    <row r="227" spans="1:29" x14ac:dyDescent="0.25">
      <c r="A227" s="698" t="s">
        <v>578</v>
      </c>
      <c r="B227" s="497" t="s">
        <v>516</v>
      </c>
      <c r="C227" s="573" t="s">
        <v>199</v>
      </c>
      <c r="D227" s="709"/>
      <c r="E227" s="566" t="s">
        <v>67</v>
      </c>
      <c r="F227" s="567" t="s">
        <v>67</v>
      </c>
      <c r="G227" s="567" t="s">
        <v>67</v>
      </c>
      <c r="H227" s="567" t="s">
        <v>67</v>
      </c>
      <c r="I227" s="568" t="s">
        <v>67</v>
      </c>
      <c r="J227" s="569" t="s">
        <v>67</v>
      </c>
      <c r="K227" s="677" t="s">
        <v>67</v>
      </c>
      <c r="L227" s="569" t="s">
        <v>67</v>
      </c>
      <c r="M227" s="570" t="s">
        <v>67</v>
      </c>
      <c r="P227" s="497" t="s">
        <v>516</v>
      </c>
      <c r="Q227" s="708"/>
      <c r="R227" s="709"/>
      <c r="S227" s="708"/>
      <c r="T227" s="708"/>
      <c r="U227" s="708"/>
      <c r="V227" s="708"/>
      <c r="W227" s="708"/>
      <c r="X227" s="708"/>
      <c r="Y227" s="708"/>
      <c r="Z227" s="708"/>
      <c r="AA227" s="708"/>
      <c r="AB227" s="524" t="s">
        <v>67</v>
      </c>
      <c r="AC227" s="525" t="s">
        <v>67</v>
      </c>
    </row>
    <row r="228" spans="1:29" x14ac:dyDescent="0.25">
      <c r="A228" s="698" t="s">
        <v>579</v>
      </c>
      <c r="B228" s="497" t="s">
        <v>517</v>
      </c>
      <c r="C228" s="573" t="s">
        <v>199</v>
      </c>
      <c r="D228" s="709" t="s">
        <v>579</v>
      </c>
      <c r="E228" s="566">
        <v>40</v>
      </c>
      <c r="F228" s="567">
        <v>38</v>
      </c>
      <c r="G228" s="567">
        <v>38</v>
      </c>
      <c r="H228" s="567">
        <v>38</v>
      </c>
      <c r="I228" s="568">
        <v>16</v>
      </c>
      <c r="J228" s="569">
        <f t="shared" ref="J228:J229" si="40">H228/F228</f>
        <v>1</v>
      </c>
      <c r="K228" s="677">
        <f t="shared" ref="K228:K229" si="41">H228/G228</f>
        <v>1</v>
      </c>
      <c r="L228" s="569">
        <v>1</v>
      </c>
      <c r="M228" s="570">
        <v>1</v>
      </c>
      <c r="P228" s="497" t="s">
        <v>517</v>
      </c>
      <c r="Q228" s="708">
        <v>78000</v>
      </c>
      <c r="R228" s="709" t="s">
        <v>579</v>
      </c>
      <c r="S228" s="708">
        <v>40</v>
      </c>
      <c r="T228" s="708">
        <v>40</v>
      </c>
      <c r="U228" s="708">
        <v>38</v>
      </c>
      <c r="V228" s="708">
        <v>38</v>
      </c>
      <c r="W228" s="708">
        <v>40</v>
      </c>
      <c r="X228" s="708">
        <v>38</v>
      </c>
      <c r="Y228" s="708">
        <v>38</v>
      </c>
      <c r="Z228" s="708">
        <v>16</v>
      </c>
      <c r="AA228" s="708">
        <v>16</v>
      </c>
      <c r="AB228">
        <f t="shared" si="34"/>
        <v>1</v>
      </c>
      <c r="AC228">
        <f t="shared" si="35"/>
        <v>1</v>
      </c>
    </row>
    <row r="229" spans="1:29" x14ac:dyDescent="0.25">
      <c r="A229" s="698" t="s">
        <v>580</v>
      </c>
      <c r="B229" s="497" t="s">
        <v>518</v>
      </c>
      <c r="C229" s="573" t="s">
        <v>199</v>
      </c>
      <c r="D229" s="709" t="s">
        <v>580</v>
      </c>
      <c r="E229" s="566">
        <v>239</v>
      </c>
      <c r="F229" s="587">
        <v>238</v>
      </c>
      <c r="G229" s="567">
        <v>179</v>
      </c>
      <c r="H229" s="567">
        <v>92</v>
      </c>
      <c r="I229" s="568">
        <v>67</v>
      </c>
      <c r="J229" s="569">
        <f t="shared" si="40"/>
        <v>0.38655462184873951</v>
      </c>
      <c r="K229" s="677">
        <f t="shared" si="41"/>
        <v>0.51396648044692739</v>
      </c>
      <c r="L229" s="569">
        <v>0.38655462184873951</v>
      </c>
      <c r="M229" s="570">
        <v>0.51396648044692739</v>
      </c>
      <c r="P229" s="497" t="s">
        <v>518</v>
      </c>
      <c r="Q229" s="708">
        <v>79000</v>
      </c>
      <c r="R229" s="709" t="s">
        <v>580</v>
      </c>
      <c r="S229" s="708">
        <v>239</v>
      </c>
      <c r="T229" s="708">
        <v>180</v>
      </c>
      <c r="U229" s="708">
        <v>238</v>
      </c>
      <c r="V229" s="708">
        <v>179</v>
      </c>
      <c r="W229" s="708">
        <v>92</v>
      </c>
      <c r="X229" s="708">
        <v>92</v>
      </c>
      <c r="Y229" s="708">
        <v>92</v>
      </c>
      <c r="Z229" s="708">
        <v>67</v>
      </c>
      <c r="AA229" s="708">
        <v>67</v>
      </c>
      <c r="AB229">
        <f t="shared" si="34"/>
        <v>0.38655462184873951</v>
      </c>
      <c r="AC229">
        <f t="shared" si="35"/>
        <v>0.51396648044692739</v>
      </c>
    </row>
    <row r="230" spans="1:29" x14ac:dyDescent="0.25">
      <c r="A230" s="698" t="s">
        <v>519</v>
      </c>
      <c r="B230" s="497" t="s">
        <v>520</v>
      </c>
      <c r="C230" s="573" t="s">
        <v>199</v>
      </c>
      <c r="D230" s="709"/>
      <c r="E230" s="566" t="s">
        <v>67</v>
      </c>
      <c r="F230" s="567" t="s">
        <v>67</v>
      </c>
      <c r="G230" s="567" t="s">
        <v>67</v>
      </c>
      <c r="H230" s="567" t="s">
        <v>67</v>
      </c>
      <c r="I230" s="568" t="s">
        <v>67</v>
      </c>
      <c r="J230" s="569" t="s">
        <v>67</v>
      </c>
      <c r="K230" s="677" t="s">
        <v>67</v>
      </c>
      <c r="L230" s="569" t="s">
        <v>67</v>
      </c>
      <c r="M230" s="570" t="s">
        <v>67</v>
      </c>
      <c r="P230" s="497" t="s">
        <v>520</v>
      </c>
      <c r="Q230" s="708"/>
      <c r="R230" s="709"/>
      <c r="S230" s="708"/>
      <c r="T230" s="708"/>
      <c r="U230" s="708"/>
      <c r="V230" s="708"/>
      <c r="W230" s="708"/>
      <c r="X230" s="708"/>
      <c r="Y230" s="708"/>
      <c r="Z230" s="708"/>
      <c r="AA230" s="708"/>
      <c r="AB230" s="524" t="s">
        <v>67</v>
      </c>
      <c r="AC230" s="525" t="s">
        <v>67</v>
      </c>
    </row>
    <row r="231" spans="1:29" x14ac:dyDescent="0.25">
      <c r="A231" s="698" t="s">
        <v>581</v>
      </c>
      <c r="B231" s="497" t="s">
        <v>521</v>
      </c>
      <c r="C231" s="573" t="s">
        <v>199</v>
      </c>
      <c r="D231" s="709"/>
      <c r="E231" s="566" t="s">
        <v>67</v>
      </c>
      <c r="F231" s="567" t="s">
        <v>67</v>
      </c>
      <c r="G231" s="567" t="s">
        <v>67</v>
      </c>
      <c r="H231" s="567" t="s">
        <v>67</v>
      </c>
      <c r="I231" s="568" t="s">
        <v>67</v>
      </c>
      <c r="J231" s="569" t="e">
        <f t="shared" ref="J231:J234" si="42">H231/F231</f>
        <v>#VALUE!</v>
      </c>
      <c r="K231" s="677" t="e">
        <f t="shared" ref="K231:K234" si="43">H231/G231</f>
        <v>#VALUE!</v>
      </c>
      <c r="L231" s="569" t="s">
        <v>67</v>
      </c>
      <c r="M231" s="570" t="s">
        <v>67</v>
      </c>
      <c r="P231" s="497" t="s">
        <v>521</v>
      </c>
      <c r="Q231" s="708"/>
      <c r="R231" s="709"/>
      <c r="S231" s="708"/>
      <c r="T231" s="708"/>
      <c r="U231" s="708"/>
      <c r="V231" s="708"/>
      <c r="W231" s="708"/>
      <c r="X231" s="708"/>
      <c r="Y231" s="708"/>
      <c r="Z231" s="708"/>
      <c r="AA231" s="708"/>
      <c r="AB231" s="524" t="s">
        <v>67</v>
      </c>
      <c r="AC231" s="525" t="s">
        <v>67</v>
      </c>
    </row>
    <row r="232" spans="1:29" x14ac:dyDescent="0.25">
      <c r="A232" s="698" t="s">
        <v>582</v>
      </c>
      <c r="B232" s="497" t="s">
        <v>522</v>
      </c>
      <c r="C232" s="573" t="s">
        <v>199</v>
      </c>
      <c r="D232" s="709" t="s">
        <v>582</v>
      </c>
      <c r="E232" s="543">
        <v>182</v>
      </c>
      <c r="F232" s="529">
        <v>181</v>
      </c>
      <c r="G232" s="529">
        <v>181</v>
      </c>
      <c r="H232" s="530">
        <v>180</v>
      </c>
      <c r="I232" s="530">
        <v>149</v>
      </c>
      <c r="J232" s="531">
        <f t="shared" si="42"/>
        <v>0.99447513812154698</v>
      </c>
      <c r="K232" s="676">
        <f t="shared" si="43"/>
        <v>0.99447513812154698</v>
      </c>
      <c r="L232" s="531">
        <v>1</v>
      </c>
      <c r="M232" s="532">
        <v>1</v>
      </c>
      <c r="P232" s="497" t="s">
        <v>522</v>
      </c>
      <c r="Q232" s="708" t="s">
        <v>522</v>
      </c>
      <c r="R232" s="709" t="s">
        <v>582</v>
      </c>
      <c r="S232" s="708">
        <v>182</v>
      </c>
      <c r="T232" s="708">
        <v>182</v>
      </c>
      <c r="U232" s="708">
        <v>181</v>
      </c>
      <c r="V232" s="708">
        <v>181</v>
      </c>
      <c r="W232" s="708">
        <v>181</v>
      </c>
      <c r="X232" s="708">
        <v>180</v>
      </c>
      <c r="Y232" s="708">
        <v>181</v>
      </c>
      <c r="Z232" s="708">
        <v>150</v>
      </c>
      <c r="AA232" s="708">
        <v>149</v>
      </c>
      <c r="AB232">
        <f t="shared" si="34"/>
        <v>1</v>
      </c>
      <c r="AC232">
        <f t="shared" si="35"/>
        <v>1</v>
      </c>
    </row>
    <row r="233" spans="1:29" x14ac:dyDescent="0.25">
      <c r="A233" s="703" t="s">
        <v>583</v>
      </c>
      <c r="B233" s="497" t="s">
        <v>523</v>
      </c>
      <c r="C233" s="573" t="s">
        <v>199</v>
      </c>
      <c r="D233" s="709" t="s">
        <v>583</v>
      </c>
      <c r="E233" s="543">
        <v>237</v>
      </c>
      <c r="F233" s="529">
        <v>227</v>
      </c>
      <c r="G233" s="529">
        <v>227</v>
      </c>
      <c r="H233" s="529">
        <v>197</v>
      </c>
      <c r="I233" s="530">
        <v>148</v>
      </c>
      <c r="J233" s="531">
        <f t="shared" si="42"/>
        <v>0.86784140969162993</v>
      </c>
      <c r="K233" s="676">
        <f t="shared" si="43"/>
        <v>0.86784140969162993</v>
      </c>
      <c r="L233" s="531">
        <v>0.95154185022026427</v>
      </c>
      <c r="M233" s="532">
        <v>0.95154185022026427</v>
      </c>
      <c r="P233" s="497" t="s">
        <v>523</v>
      </c>
      <c r="Q233" s="708" t="s">
        <v>523</v>
      </c>
      <c r="R233" s="709" t="s">
        <v>583</v>
      </c>
      <c r="S233" s="708">
        <v>237</v>
      </c>
      <c r="T233" s="708">
        <v>237</v>
      </c>
      <c r="U233" s="708">
        <v>227</v>
      </c>
      <c r="V233" s="708">
        <v>227</v>
      </c>
      <c r="W233" s="708">
        <v>206</v>
      </c>
      <c r="X233" s="708">
        <v>197</v>
      </c>
      <c r="Y233" s="708">
        <v>216</v>
      </c>
      <c r="Z233" s="708">
        <v>149</v>
      </c>
      <c r="AA233" s="708">
        <v>148</v>
      </c>
      <c r="AB233">
        <f t="shared" si="34"/>
        <v>0.95154185022026427</v>
      </c>
      <c r="AC233">
        <f t="shared" si="35"/>
        <v>0.95154185022026427</v>
      </c>
    </row>
    <row r="234" spans="1:29" x14ac:dyDescent="0.25">
      <c r="A234" s="703" t="s">
        <v>607</v>
      </c>
      <c r="B234" s="497" t="s">
        <v>524</v>
      </c>
      <c r="C234" s="573" t="s">
        <v>199</v>
      </c>
      <c r="D234" s="709" t="s">
        <v>607</v>
      </c>
      <c r="E234" s="543">
        <v>399</v>
      </c>
      <c r="F234" s="529">
        <v>394</v>
      </c>
      <c r="G234" s="529">
        <v>351</v>
      </c>
      <c r="H234" s="529">
        <v>322</v>
      </c>
      <c r="I234" s="530">
        <v>236</v>
      </c>
      <c r="J234" s="531">
        <f t="shared" si="42"/>
        <v>0.81725888324873097</v>
      </c>
      <c r="K234" s="676">
        <f t="shared" si="43"/>
        <v>0.91737891737891741</v>
      </c>
      <c r="L234" s="531">
        <v>0.8908629441624365</v>
      </c>
      <c r="M234" s="532">
        <v>1</v>
      </c>
      <c r="P234" s="497" t="s">
        <v>524</v>
      </c>
      <c r="Q234" s="712">
        <v>7</v>
      </c>
      <c r="R234" s="709" t="s">
        <v>607</v>
      </c>
      <c r="S234" s="708">
        <v>399</v>
      </c>
      <c r="T234" s="708">
        <v>355</v>
      </c>
      <c r="U234" s="708">
        <v>394</v>
      </c>
      <c r="V234" s="708">
        <v>351</v>
      </c>
      <c r="W234" s="708">
        <v>326</v>
      </c>
      <c r="X234" s="708">
        <v>322</v>
      </c>
      <c r="Y234" s="708">
        <v>351</v>
      </c>
      <c r="Z234" s="708">
        <v>240</v>
      </c>
      <c r="AA234" s="708">
        <v>236</v>
      </c>
      <c r="AB234">
        <f t="shared" si="34"/>
        <v>0.8908629441624365</v>
      </c>
      <c r="AC234">
        <f t="shared" si="35"/>
        <v>1</v>
      </c>
    </row>
    <row r="235" spans="1:29" x14ac:dyDescent="0.25">
      <c r="A235" s="703" t="s">
        <v>525</v>
      </c>
      <c r="B235" s="497" t="s">
        <v>526</v>
      </c>
      <c r="C235" s="589" t="s">
        <v>199</v>
      </c>
      <c r="D235" s="709"/>
      <c r="E235" s="566" t="s">
        <v>67</v>
      </c>
      <c r="F235" s="567" t="s">
        <v>67</v>
      </c>
      <c r="G235" s="567" t="s">
        <v>67</v>
      </c>
      <c r="H235" s="567" t="s">
        <v>67</v>
      </c>
      <c r="I235" s="568" t="s">
        <v>67</v>
      </c>
      <c r="J235" s="569" t="s">
        <v>67</v>
      </c>
      <c r="K235" s="677" t="s">
        <v>67</v>
      </c>
      <c r="L235" s="569" t="s">
        <v>67</v>
      </c>
      <c r="M235" s="570" t="s">
        <v>67</v>
      </c>
      <c r="P235" s="497" t="s">
        <v>526</v>
      </c>
      <c r="Q235" s="712"/>
      <c r="R235" s="709"/>
      <c r="S235" s="708"/>
      <c r="T235" s="708"/>
      <c r="U235" s="708"/>
      <c r="V235" s="708"/>
      <c r="W235" s="708"/>
      <c r="X235" s="708"/>
      <c r="Y235" s="708"/>
      <c r="Z235" s="708"/>
      <c r="AA235" s="708"/>
      <c r="AB235" s="524" t="s">
        <v>67</v>
      </c>
      <c r="AC235" s="525" t="s">
        <v>67</v>
      </c>
    </row>
    <row r="236" spans="1:29" x14ac:dyDescent="0.25">
      <c r="A236" s="704" t="s">
        <v>584</v>
      </c>
      <c r="B236" s="595" t="s">
        <v>527</v>
      </c>
      <c r="C236" s="573" t="s">
        <v>199</v>
      </c>
      <c r="D236" s="709"/>
      <c r="E236" s="596" t="s">
        <v>67</v>
      </c>
      <c r="F236" s="590" t="s">
        <v>67</v>
      </c>
      <c r="G236" s="590" t="s">
        <v>67</v>
      </c>
      <c r="H236" s="590" t="s">
        <v>67</v>
      </c>
      <c r="I236" s="591" t="s">
        <v>67</v>
      </c>
      <c r="J236" s="592" t="e">
        <f>H236/F236</f>
        <v>#VALUE!</v>
      </c>
      <c r="K236" s="678" t="e">
        <f>H236/G236</f>
        <v>#VALUE!</v>
      </c>
      <c r="L236" s="592" t="s">
        <v>67</v>
      </c>
      <c r="M236" s="593" t="s">
        <v>67</v>
      </c>
      <c r="P236" s="595" t="s">
        <v>527</v>
      </c>
      <c r="Q236" s="712"/>
      <c r="R236" s="709"/>
      <c r="S236" s="708"/>
      <c r="T236" s="708"/>
      <c r="U236" s="708"/>
      <c r="V236" s="708"/>
      <c r="W236" s="708"/>
      <c r="X236" s="708"/>
      <c r="Y236" s="708"/>
      <c r="Z236" s="708"/>
      <c r="AA236" s="708"/>
      <c r="AB236" s="524" t="s">
        <v>67</v>
      </c>
      <c r="AC236" s="525" t="s">
        <v>67</v>
      </c>
    </row>
    <row r="237" spans="1:29" x14ac:dyDescent="0.25">
      <c r="A237" s="703" t="s">
        <v>528</v>
      </c>
      <c r="B237" s="497" t="s">
        <v>529</v>
      </c>
      <c r="C237" s="573" t="s">
        <v>199</v>
      </c>
      <c r="D237" s="709"/>
      <c r="E237" s="566" t="s">
        <v>67</v>
      </c>
      <c r="F237" s="567" t="s">
        <v>67</v>
      </c>
      <c r="G237" s="567" t="s">
        <v>67</v>
      </c>
      <c r="H237" s="567" t="s">
        <v>67</v>
      </c>
      <c r="I237" s="568" t="s">
        <v>67</v>
      </c>
      <c r="J237" s="592" t="s">
        <v>67</v>
      </c>
      <c r="K237" s="677" t="s">
        <v>67</v>
      </c>
      <c r="L237" s="592" t="s">
        <v>67</v>
      </c>
      <c r="M237" s="593" t="s">
        <v>67</v>
      </c>
      <c r="P237" s="497" t="s">
        <v>529</v>
      </c>
      <c r="Q237" s="712"/>
      <c r="R237" s="709"/>
      <c r="S237" s="708"/>
      <c r="T237" s="708"/>
      <c r="U237" s="708"/>
      <c r="V237" s="708"/>
      <c r="W237" s="708"/>
      <c r="X237" s="708"/>
      <c r="Y237" s="708"/>
      <c r="Z237" s="708"/>
      <c r="AA237" s="708"/>
      <c r="AB237" s="524" t="s">
        <v>67</v>
      </c>
      <c r="AC237" s="525" t="s">
        <v>67</v>
      </c>
    </row>
    <row r="238" spans="1:29" x14ac:dyDescent="0.25">
      <c r="A238" s="703" t="s">
        <v>597</v>
      </c>
      <c r="B238" s="497" t="s">
        <v>530</v>
      </c>
      <c r="C238" s="589" t="s">
        <v>199</v>
      </c>
      <c r="D238" s="709" t="s">
        <v>597</v>
      </c>
      <c r="E238" s="543">
        <v>39</v>
      </c>
      <c r="F238" s="590">
        <v>38</v>
      </c>
      <c r="G238" s="590">
        <v>19</v>
      </c>
      <c r="H238" s="590">
        <v>17</v>
      </c>
      <c r="I238" s="591">
        <v>14</v>
      </c>
      <c r="J238" s="592">
        <f>H238/F238</f>
        <v>0.44736842105263158</v>
      </c>
      <c r="K238" s="678">
        <f>H238/G238</f>
        <v>0.89473684210526316</v>
      </c>
      <c r="L238" s="592">
        <v>0.44736842105263158</v>
      </c>
      <c r="M238" s="593">
        <v>0.89473684210526316</v>
      </c>
      <c r="P238" s="497" t="s">
        <v>530</v>
      </c>
      <c r="Q238" s="708" t="s">
        <v>632</v>
      </c>
      <c r="R238" s="709" t="s">
        <v>597</v>
      </c>
      <c r="S238" s="708">
        <v>39</v>
      </c>
      <c r="T238" s="708">
        <v>19</v>
      </c>
      <c r="U238" s="708">
        <v>38</v>
      </c>
      <c r="V238" s="708">
        <v>19</v>
      </c>
      <c r="W238" s="708">
        <v>17</v>
      </c>
      <c r="X238" s="708">
        <v>17</v>
      </c>
      <c r="Y238" s="708">
        <v>17</v>
      </c>
      <c r="Z238" s="708">
        <v>14</v>
      </c>
      <c r="AA238" s="708">
        <v>14</v>
      </c>
      <c r="AB238">
        <f t="shared" si="34"/>
        <v>0.44736842105263158</v>
      </c>
      <c r="AC238">
        <f t="shared" si="35"/>
        <v>0.89473684210526316</v>
      </c>
    </row>
    <row r="239" spans="1:29" x14ac:dyDescent="0.25">
      <c r="A239" s="703" t="s">
        <v>531</v>
      </c>
      <c r="B239" s="497" t="s">
        <v>532</v>
      </c>
      <c r="C239" s="589" t="s">
        <v>199</v>
      </c>
      <c r="D239" s="709"/>
      <c r="E239" s="566" t="s">
        <v>67</v>
      </c>
      <c r="F239" s="567" t="s">
        <v>67</v>
      </c>
      <c r="G239" s="567" t="s">
        <v>67</v>
      </c>
      <c r="H239" s="567" t="s">
        <v>67</v>
      </c>
      <c r="I239" s="568" t="s">
        <v>67</v>
      </c>
      <c r="J239" s="592" t="s">
        <v>67</v>
      </c>
      <c r="K239" s="677" t="s">
        <v>67</v>
      </c>
      <c r="L239" s="592" t="s">
        <v>67</v>
      </c>
      <c r="M239" s="593" t="s">
        <v>67</v>
      </c>
      <c r="P239" s="497" t="s">
        <v>532</v>
      </c>
      <c r="Q239" s="708"/>
      <c r="R239" s="709"/>
      <c r="S239" s="708"/>
      <c r="T239" s="708"/>
      <c r="U239" s="708"/>
      <c r="V239" s="708"/>
      <c r="W239" s="708"/>
      <c r="X239" s="708"/>
      <c r="Y239" s="708"/>
      <c r="Z239" s="708"/>
      <c r="AA239" s="708"/>
      <c r="AB239" s="524" t="s">
        <v>67</v>
      </c>
      <c r="AC239" s="525" t="s">
        <v>67</v>
      </c>
    </row>
    <row r="240" spans="1:29" x14ac:dyDescent="0.25">
      <c r="A240" s="703" t="s">
        <v>608</v>
      </c>
      <c r="B240" s="497" t="s">
        <v>533</v>
      </c>
      <c r="C240" s="589" t="s">
        <v>199</v>
      </c>
      <c r="D240" s="709" t="s">
        <v>608</v>
      </c>
      <c r="E240" s="543">
        <v>19</v>
      </c>
      <c r="F240" s="590">
        <v>19</v>
      </c>
      <c r="G240" s="590">
        <v>19</v>
      </c>
      <c r="H240" s="590">
        <v>18</v>
      </c>
      <c r="I240" s="591">
        <v>16</v>
      </c>
      <c r="J240" s="592">
        <f>H240/F240</f>
        <v>0.94736842105263153</v>
      </c>
      <c r="K240" s="678">
        <f>H240/G240</f>
        <v>0.94736842105263153</v>
      </c>
      <c r="L240" s="592">
        <v>0.94736842105263153</v>
      </c>
      <c r="M240" s="593">
        <v>0.94736842105263153</v>
      </c>
      <c r="P240" s="497" t="s">
        <v>533</v>
      </c>
      <c r="Q240" s="708" t="s">
        <v>633</v>
      </c>
      <c r="R240" s="709" t="s">
        <v>608</v>
      </c>
      <c r="S240" s="708">
        <v>19</v>
      </c>
      <c r="T240" s="708">
        <v>19</v>
      </c>
      <c r="U240" s="708">
        <v>19</v>
      </c>
      <c r="V240" s="708">
        <v>19</v>
      </c>
      <c r="W240" s="708">
        <v>18</v>
      </c>
      <c r="X240" s="708">
        <v>18</v>
      </c>
      <c r="Y240" s="708">
        <v>18</v>
      </c>
      <c r="Z240" s="708">
        <v>16</v>
      </c>
      <c r="AA240" s="708">
        <v>16</v>
      </c>
      <c r="AB240">
        <f t="shared" si="34"/>
        <v>0.94736842105263153</v>
      </c>
      <c r="AC240">
        <f t="shared" si="35"/>
        <v>0.94736842105263153</v>
      </c>
    </row>
    <row r="241" spans="1:29" x14ac:dyDescent="0.25">
      <c r="A241" s="703" t="s">
        <v>542</v>
      </c>
      <c r="B241" s="497" t="s">
        <v>534</v>
      </c>
      <c r="C241" s="589" t="s">
        <v>199</v>
      </c>
      <c r="D241" s="709" t="s">
        <v>542</v>
      </c>
      <c r="E241" s="543">
        <v>8</v>
      </c>
      <c r="F241" s="590">
        <v>7</v>
      </c>
      <c r="G241" s="590">
        <v>7</v>
      </c>
      <c r="H241" s="590">
        <v>3</v>
      </c>
      <c r="I241" s="591">
        <v>3</v>
      </c>
      <c r="J241" s="592">
        <f>H241/F241</f>
        <v>0.42857142857142855</v>
      </c>
      <c r="K241" s="678">
        <f>H241/G241</f>
        <v>0.42857142857142855</v>
      </c>
      <c r="L241" s="592">
        <v>0.42857142857142855</v>
      </c>
      <c r="M241" s="593">
        <v>0.42857142857142855</v>
      </c>
      <c r="P241" s="497" t="s">
        <v>534</v>
      </c>
      <c r="Q241" s="708" t="s">
        <v>634</v>
      </c>
      <c r="R241" s="709" t="s">
        <v>542</v>
      </c>
      <c r="S241" s="708">
        <v>8</v>
      </c>
      <c r="T241" s="708">
        <v>8</v>
      </c>
      <c r="U241" s="708">
        <v>7</v>
      </c>
      <c r="V241" s="708">
        <v>7</v>
      </c>
      <c r="W241" s="708">
        <v>3</v>
      </c>
      <c r="X241" s="708">
        <v>3</v>
      </c>
      <c r="Y241" s="708">
        <v>3</v>
      </c>
      <c r="Z241" s="708">
        <v>3</v>
      </c>
      <c r="AA241" s="708">
        <v>3</v>
      </c>
      <c r="AB241">
        <f t="shared" si="34"/>
        <v>0.42857142857142855</v>
      </c>
      <c r="AC241">
        <f t="shared" si="35"/>
        <v>0.42857142857142855</v>
      </c>
    </row>
    <row r="242" spans="1:29" x14ac:dyDescent="0.25">
      <c r="A242" s="703" t="s">
        <v>585</v>
      </c>
      <c r="B242" s="497" t="s">
        <v>535</v>
      </c>
      <c r="C242" s="589" t="s">
        <v>199</v>
      </c>
      <c r="D242" s="709" t="s">
        <v>740</v>
      </c>
      <c r="E242" s="566">
        <v>127</v>
      </c>
      <c r="F242" s="567">
        <v>126</v>
      </c>
      <c r="G242" s="567">
        <v>94</v>
      </c>
      <c r="H242" s="567">
        <v>94</v>
      </c>
      <c r="I242" s="568">
        <v>76</v>
      </c>
      <c r="J242" s="592" t="s">
        <v>67</v>
      </c>
      <c r="K242" s="677" t="s">
        <v>67</v>
      </c>
      <c r="L242" s="592">
        <v>0.74603174603174605</v>
      </c>
      <c r="M242" s="593">
        <v>1</v>
      </c>
      <c r="P242" s="497" t="s">
        <v>535</v>
      </c>
      <c r="Q242" s="708" t="s">
        <v>635</v>
      </c>
      <c r="R242" s="709" t="s">
        <v>740</v>
      </c>
      <c r="S242" s="708">
        <v>127</v>
      </c>
      <c r="T242" s="708">
        <v>94</v>
      </c>
      <c r="U242" s="708">
        <v>126</v>
      </c>
      <c r="V242" s="708">
        <v>94</v>
      </c>
      <c r="W242" s="708">
        <v>94</v>
      </c>
      <c r="X242" s="708">
        <v>94</v>
      </c>
      <c r="Y242" s="708">
        <v>94</v>
      </c>
      <c r="Z242" s="708">
        <v>76</v>
      </c>
      <c r="AA242" s="708">
        <v>76</v>
      </c>
      <c r="AB242">
        <f t="shared" si="34"/>
        <v>0.74603174603174605</v>
      </c>
      <c r="AC242">
        <f t="shared" si="35"/>
        <v>1</v>
      </c>
    </row>
    <row r="243" spans="1:29" x14ac:dyDescent="0.25">
      <c r="A243" s="703" t="s">
        <v>586</v>
      </c>
      <c r="B243" s="497" t="s">
        <v>541</v>
      </c>
      <c r="C243" s="589" t="s">
        <v>199</v>
      </c>
      <c r="D243" s="709" t="s">
        <v>586</v>
      </c>
      <c r="E243" s="543">
        <v>389</v>
      </c>
      <c r="F243" s="590">
        <v>354</v>
      </c>
      <c r="G243" s="590">
        <v>354</v>
      </c>
      <c r="H243" s="590">
        <v>257</v>
      </c>
      <c r="I243" s="591">
        <v>232</v>
      </c>
      <c r="J243" s="592">
        <f>H243/F243</f>
        <v>0.72598870056497178</v>
      </c>
      <c r="K243" s="678">
        <f>H243/G243</f>
        <v>0.72598870056497178</v>
      </c>
      <c r="L243" s="592">
        <v>1</v>
      </c>
      <c r="M243" s="593">
        <v>1</v>
      </c>
      <c r="P243" s="497" t="s">
        <v>541</v>
      </c>
      <c r="Q243" s="708" t="s">
        <v>636</v>
      </c>
      <c r="R243" s="709" t="s">
        <v>586</v>
      </c>
      <c r="S243" s="708">
        <v>389</v>
      </c>
      <c r="T243" s="708">
        <v>389</v>
      </c>
      <c r="U243" s="708">
        <v>354</v>
      </c>
      <c r="V243" s="708">
        <v>354</v>
      </c>
      <c r="W243" s="708">
        <v>286</v>
      </c>
      <c r="X243" s="708">
        <v>257</v>
      </c>
      <c r="Y243" s="708">
        <v>354</v>
      </c>
      <c r="Z243" s="708">
        <v>232</v>
      </c>
      <c r="AA243" s="708">
        <v>232</v>
      </c>
      <c r="AB243">
        <f t="shared" si="34"/>
        <v>1</v>
      </c>
      <c r="AC243">
        <f t="shared" si="35"/>
        <v>1</v>
      </c>
    </row>
    <row r="244" spans="1:29" x14ac:dyDescent="0.25">
      <c r="A244" s="703" t="s">
        <v>546</v>
      </c>
      <c r="B244" s="497" t="s">
        <v>547</v>
      </c>
      <c r="C244" s="589" t="s">
        <v>199</v>
      </c>
      <c r="D244" s="709" t="s">
        <v>546</v>
      </c>
      <c r="E244" s="543">
        <v>73</v>
      </c>
      <c r="F244" s="590">
        <v>63</v>
      </c>
      <c r="G244" s="590">
        <v>47</v>
      </c>
      <c r="H244" s="590">
        <v>43</v>
      </c>
      <c r="I244" s="591">
        <v>37</v>
      </c>
      <c r="J244" s="592">
        <f t="shared" ref="J244:J248" si="44">H244/F244</f>
        <v>0.68253968253968256</v>
      </c>
      <c r="K244" s="678">
        <f t="shared" ref="K244:K248" si="45">H244/G244</f>
        <v>0.91489361702127658</v>
      </c>
      <c r="L244" s="592">
        <v>0.68253968253968256</v>
      </c>
      <c r="M244" s="593">
        <v>0.91489361702127658</v>
      </c>
      <c r="P244" s="497" t="s">
        <v>547</v>
      </c>
      <c r="Q244" s="708" t="s">
        <v>637</v>
      </c>
      <c r="R244" s="709" t="s">
        <v>546</v>
      </c>
      <c r="S244" s="708">
        <v>73</v>
      </c>
      <c r="T244" s="708">
        <v>56</v>
      </c>
      <c r="U244" s="708">
        <v>63</v>
      </c>
      <c r="V244" s="708">
        <v>47</v>
      </c>
      <c r="W244" s="708">
        <v>50</v>
      </c>
      <c r="X244" s="708">
        <v>43</v>
      </c>
      <c r="Y244" s="708">
        <v>43</v>
      </c>
      <c r="Z244" s="708">
        <v>43</v>
      </c>
      <c r="AA244" s="708">
        <v>37</v>
      </c>
      <c r="AB244">
        <f t="shared" si="34"/>
        <v>0.68253968253968256</v>
      </c>
      <c r="AC244">
        <f t="shared" si="35"/>
        <v>0.91489361702127658</v>
      </c>
    </row>
    <row r="245" spans="1:29" x14ac:dyDescent="0.25">
      <c r="A245" s="703" t="s">
        <v>587</v>
      </c>
      <c r="B245" s="497" t="s">
        <v>548</v>
      </c>
      <c r="C245" s="589" t="s">
        <v>199</v>
      </c>
      <c r="D245" s="709" t="s">
        <v>587</v>
      </c>
      <c r="E245" s="543">
        <v>589</v>
      </c>
      <c r="F245" s="590">
        <v>576</v>
      </c>
      <c r="G245" s="590">
        <v>576</v>
      </c>
      <c r="H245" s="590">
        <v>576</v>
      </c>
      <c r="I245" s="591">
        <v>496</v>
      </c>
      <c r="J245" s="592">
        <f t="shared" si="44"/>
        <v>1</v>
      </c>
      <c r="K245" s="678">
        <f t="shared" si="45"/>
        <v>1</v>
      </c>
      <c r="L245" s="592">
        <v>1</v>
      </c>
      <c r="M245" s="593">
        <v>1</v>
      </c>
      <c r="P245" s="497" t="s">
        <v>548</v>
      </c>
      <c r="Q245" s="708" t="s">
        <v>638</v>
      </c>
      <c r="R245" s="709" t="s">
        <v>587</v>
      </c>
      <c r="S245" s="708">
        <v>589</v>
      </c>
      <c r="T245" s="708">
        <v>589</v>
      </c>
      <c r="U245" s="708">
        <v>576</v>
      </c>
      <c r="V245" s="708">
        <v>576</v>
      </c>
      <c r="W245" s="708">
        <v>589</v>
      </c>
      <c r="X245" s="708">
        <v>576</v>
      </c>
      <c r="Y245" s="708">
        <v>576</v>
      </c>
      <c r="Z245" s="708">
        <v>500</v>
      </c>
      <c r="AA245" s="708">
        <v>496</v>
      </c>
      <c r="AB245">
        <f t="shared" si="34"/>
        <v>1</v>
      </c>
      <c r="AC245">
        <f t="shared" si="35"/>
        <v>1</v>
      </c>
    </row>
    <row r="246" spans="1:29" x14ac:dyDescent="0.25">
      <c r="A246" s="703" t="s">
        <v>588</v>
      </c>
      <c r="B246" s="497" t="s">
        <v>559</v>
      </c>
      <c r="C246" s="589" t="s">
        <v>199</v>
      </c>
      <c r="D246" s="709" t="s">
        <v>588</v>
      </c>
      <c r="E246" s="543">
        <v>190</v>
      </c>
      <c r="F246" s="590">
        <v>183</v>
      </c>
      <c r="G246" s="590">
        <v>160</v>
      </c>
      <c r="H246" s="590">
        <v>115</v>
      </c>
      <c r="I246" s="591">
        <v>112</v>
      </c>
      <c r="J246" s="592">
        <f t="shared" si="44"/>
        <v>0.62841530054644812</v>
      </c>
      <c r="K246" s="678">
        <f t="shared" si="45"/>
        <v>0.71875</v>
      </c>
      <c r="L246" s="592">
        <v>0.81967213114754101</v>
      </c>
      <c r="M246" s="593">
        <v>0.9375</v>
      </c>
      <c r="P246" s="497" t="s">
        <v>559</v>
      </c>
      <c r="Q246" s="708" t="s">
        <v>639</v>
      </c>
      <c r="R246" s="709" t="s">
        <v>588</v>
      </c>
      <c r="S246" s="708">
        <v>190</v>
      </c>
      <c r="T246" s="708">
        <v>166</v>
      </c>
      <c r="U246" s="708">
        <v>183</v>
      </c>
      <c r="V246" s="708">
        <v>160</v>
      </c>
      <c r="W246" s="708">
        <v>119</v>
      </c>
      <c r="X246" s="708">
        <v>115</v>
      </c>
      <c r="Y246" s="708">
        <v>150</v>
      </c>
      <c r="Z246" s="708">
        <v>112</v>
      </c>
      <c r="AA246" s="708">
        <v>112</v>
      </c>
      <c r="AB246">
        <f t="shared" si="34"/>
        <v>0.81967213114754101</v>
      </c>
      <c r="AC246">
        <f t="shared" si="35"/>
        <v>0.9375</v>
      </c>
    </row>
    <row r="247" spans="1:29" x14ac:dyDescent="0.25">
      <c r="A247" s="703" t="s">
        <v>558</v>
      </c>
      <c r="B247" s="497" t="s">
        <v>560</v>
      </c>
      <c r="C247" s="589" t="s">
        <v>199</v>
      </c>
      <c r="D247" s="709" t="s">
        <v>558</v>
      </c>
      <c r="E247" s="543">
        <v>951</v>
      </c>
      <c r="F247" s="590">
        <v>921</v>
      </c>
      <c r="G247" s="590">
        <v>644</v>
      </c>
      <c r="H247" s="590">
        <v>644</v>
      </c>
      <c r="I247" s="591">
        <v>566</v>
      </c>
      <c r="J247" s="592">
        <f t="shared" si="44"/>
        <v>0.69923995656894677</v>
      </c>
      <c r="K247" s="678">
        <f t="shared" si="45"/>
        <v>1</v>
      </c>
      <c r="L247" s="592">
        <v>0.69923995656894677</v>
      </c>
      <c r="M247" s="593">
        <v>1</v>
      </c>
      <c r="P247" s="497" t="s">
        <v>560</v>
      </c>
      <c r="Q247" s="708" t="s">
        <v>640</v>
      </c>
      <c r="R247" s="709" t="s">
        <v>558</v>
      </c>
      <c r="S247" s="708">
        <v>951</v>
      </c>
      <c r="T247" s="708">
        <v>647</v>
      </c>
      <c r="U247" s="708">
        <v>921</v>
      </c>
      <c r="V247" s="708">
        <v>644</v>
      </c>
      <c r="W247" s="708">
        <v>647</v>
      </c>
      <c r="X247" s="708">
        <v>644</v>
      </c>
      <c r="Y247" s="708">
        <v>644</v>
      </c>
      <c r="Z247" s="708">
        <v>567</v>
      </c>
      <c r="AA247" s="708">
        <v>566</v>
      </c>
      <c r="AB247">
        <f t="shared" si="34"/>
        <v>0.69923995656894677</v>
      </c>
      <c r="AC247">
        <f t="shared" si="35"/>
        <v>1</v>
      </c>
    </row>
    <row r="248" spans="1:29" ht="15.75" thickBot="1" x14ac:dyDescent="0.3">
      <c r="A248" s="705" t="s">
        <v>589</v>
      </c>
      <c r="B248" s="597" t="s">
        <v>590</v>
      </c>
      <c r="C248" s="598" t="s">
        <v>199</v>
      </c>
      <c r="D248" s="709" t="s">
        <v>589</v>
      </c>
      <c r="E248" s="599">
        <v>843</v>
      </c>
      <c r="F248" s="600">
        <v>836</v>
      </c>
      <c r="G248" s="600">
        <v>835</v>
      </c>
      <c r="H248" s="600">
        <v>835</v>
      </c>
      <c r="I248" s="601">
        <v>719</v>
      </c>
      <c r="J248" s="602">
        <f t="shared" si="44"/>
        <v>0.99880382775119614</v>
      </c>
      <c r="K248" s="679">
        <f t="shared" si="45"/>
        <v>1</v>
      </c>
      <c r="L248" s="602">
        <v>0.99880382775119614</v>
      </c>
      <c r="M248" s="603">
        <v>1</v>
      </c>
      <c r="P248" s="597" t="s">
        <v>590</v>
      </c>
      <c r="Q248" s="708" t="s">
        <v>641</v>
      </c>
      <c r="R248" s="709" t="s">
        <v>589</v>
      </c>
      <c r="S248" s="708">
        <v>843</v>
      </c>
      <c r="T248" s="708">
        <v>842</v>
      </c>
      <c r="U248" s="708">
        <v>836</v>
      </c>
      <c r="V248" s="708">
        <v>835</v>
      </c>
      <c r="W248" s="708">
        <v>842</v>
      </c>
      <c r="X248" s="708">
        <v>835</v>
      </c>
      <c r="Y248" s="708">
        <v>835</v>
      </c>
      <c r="Z248" s="708">
        <v>723</v>
      </c>
      <c r="AA248" s="708">
        <v>719</v>
      </c>
      <c r="AB248">
        <f t="shared" si="34"/>
        <v>0.99880382775119614</v>
      </c>
      <c r="AC248">
        <f t="shared" si="35"/>
        <v>1</v>
      </c>
    </row>
    <row r="249" spans="1:29" ht="15.75" thickTop="1" x14ac:dyDescent="0.25"/>
  </sheetData>
  <mergeCells count="2">
    <mergeCell ref="E1:M1"/>
    <mergeCell ref="A1:C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Hulík Vladimír</cp:lastModifiedBy>
  <dcterms:created xsi:type="dcterms:W3CDTF">2013-12-10T09:13:30Z</dcterms:created>
  <dcterms:modified xsi:type="dcterms:W3CDTF">2024-06-20T11:41:46Z</dcterms:modified>
</cp:coreProperties>
</file>