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5440" windowHeight="12285" activeTab="3"/>
  </bookViews>
  <sheets>
    <sheet name="T1" sheetId="12" r:id="rId1"/>
    <sheet name="T2" sheetId="2" r:id="rId2"/>
    <sheet name="T3a" sheetId="3" r:id="rId3"/>
    <sheet name="T3b" sheetId="4" r:id="rId4"/>
    <sheet name="T4" sheetId="5" r:id="rId5"/>
    <sheet name="T5" sheetId="6" r:id="rId6"/>
    <sheet name="T6" sheetId="7" r:id="rId7"/>
    <sheet name="Graf1" sheetId="14" r:id="rId8"/>
    <sheet name="Graf2" sheetId="15" r:id="rId9"/>
    <sheet name="Graf3" sheetId="16" r:id="rId10"/>
    <sheet name="data ke G" sheetId="17" state="hidden" r:id="rId11"/>
  </sheets>
  <externalReferences>
    <externalReference r:id="rId12"/>
    <externalReference r:id="rId13"/>
  </externalReferences>
  <definedNames>
    <definedName name="AV" localSheetId="10">'[1]301-KPR'!#REF!</definedName>
    <definedName name="AV">'[1]301-KPR'!#REF!</definedName>
    <definedName name="CBU" localSheetId="10">'[1]301-KPR'!#REF!</definedName>
    <definedName name="CBU">'[1]301-KPR'!#REF!</definedName>
    <definedName name="CSU" localSheetId="10">'[1]301-KPR'!#REF!</definedName>
    <definedName name="CSU">'[1]301-KPR'!#REF!</definedName>
    <definedName name="CUZ">'[1]301-KPR'!#REF!</definedName>
    <definedName name="CUZK" localSheetId="10">'[1]301-KPR'!#REF!</definedName>
    <definedName name="CUZK">'[1]301-KPR'!#REF!</definedName>
    <definedName name="GA" localSheetId="10">'[1]301-KPR'!#REF!</definedName>
    <definedName name="GA">'[1]301-KPR'!#REF!</definedName>
    <definedName name="KPR" localSheetId="10">'[1]301-KPR'!#REF!</definedName>
    <definedName name="KPR">'[1]301-KPR'!#REF!</definedName>
    <definedName name="MDS" localSheetId="10">'[1]301-KPR'!#REF!</definedName>
    <definedName name="MDS">'[1]301-KPR'!#REF!</definedName>
    <definedName name="MK" localSheetId="10">'[1]301-KPR'!#REF!</definedName>
    <definedName name="MK">'[1]301-KPR'!#REF!</definedName>
    <definedName name="MPO" localSheetId="10">'[1]301-KPR'!#REF!</definedName>
    <definedName name="MPO">'[1]301-KPR'!#REF!</definedName>
    <definedName name="MS" localSheetId="10">'[1]301-KPR'!#REF!</definedName>
    <definedName name="MS">'[1]301-KPR'!#REF!</definedName>
    <definedName name="MSMT" localSheetId="10">'[1]301-KPR'!#REF!</definedName>
    <definedName name="MSMT">'[1]301-KPR'!#REF!</definedName>
    <definedName name="MZdr" localSheetId="10">'[1]301-KPR'!#REF!</definedName>
    <definedName name="MZdr">'[1]301-KPR'!#REF!</definedName>
    <definedName name="MZe" localSheetId="10">'[1]301-KPR'!#REF!</definedName>
    <definedName name="MZe">'[1]301-KPR'!#REF!</definedName>
    <definedName name="_xlnm.Print_Titles" localSheetId="3">T3b!$A:$A</definedName>
    <definedName name="NKU" localSheetId="10">'[1]301-KPR'!#REF!</definedName>
    <definedName name="NKU">'[1]301-KPR'!#REF!</definedName>
    <definedName name="obdobi">'[2]609'!$A$48</definedName>
    <definedName name="RRTV" localSheetId="10">'[1]301-KPR'!#REF!</definedName>
    <definedName name="RRTV">'[1]301-KPR'!#REF!</definedName>
    <definedName name="SSHR" localSheetId="10">'[1]301-KPR'!#REF!</definedName>
    <definedName name="SSHR">'[1]301-KPR'!#REF!</definedName>
    <definedName name="SUJB" localSheetId="10">'[1]301-KPR'!#REF!</definedName>
    <definedName name="SUJB">'[1]301-KPR'!#REF!</definedName>
    <definedName name="UOHS" localSheetId="10">'[1]301-KPR'!#REF!</definedName>
    <definedName name="UOHS">'[1]301-KPR'!#REF!</definedName>
    <definedName name="UPV" localSheetId="10">'[1]301-KPR'!#REF!</definedName>
    <definedName name="UPV">'[1]301-KPR'!#REF!</definedName>
    <definedName name="US" localSheetId="10">'[1]301-KPR'!#REF!</definedName>
    <definedName name="US">'[1]301-KPR'!#REF!</definedName>
    <definedName name="USIS" localSheetId="10">'[1]301-KPR'!#REF!</definedName>
    <definedName name="USIS">'[1]301-KPR'!#REF!</definedName>
  </definedNames>
  <calcPr calcId="145621"/>
</workbook>
</file>

<file path=xl/calcChain.xml><?xml version="1.0" encoding="utf-8"?>
<calcChain xmlns="http://schemas.openxmlformats.org/spreadsheetml/2006/main">
  <c r="H29" i="17" l="1"/>
  <c r="D29" i="17"/>
  <c r="M8" i="17"/>
  <c r="M7" i="17"/>
  <c r="I29" i="17"/>
  <c r="G29" i="17"/>
  <c r="F29" i="17"/>
  <c r="C29" i="17"/>
  <c r="B29" i="17"/>
  <c r="E29" i="17"/>
  <c r="H10" i="17"/>
  <c r="G10" i="17"/>
  <c r="F10" i="17"/>
  <c r="H9" i="17"/>
  <c r="G9" i="17"/>
  <c r="L8" i="17"/>
  <c r="J8" i="17"/>
  <c r="H8" i="17"/>
  <c r="E8" i="17"/>
  <c r="D8" i="17"/>
  <c r="L7" i="17"/>
  <c r="K7" i="17"/>
  <c r="K8" i="17" s="1"/>
  <c r="I7" i="17"/>
  <c r="H7" i="17"/>
  <c r="G7" i="17"/>
  <c r="G8" i="17" s="1"/>
  <c r="F7" i="17"/>
  <c r="E7" i="17"/>
  <c r="E6" i="17"/>
  <c r="I5" i="17"/>
  <c r="I8" i="17" s="1"/>
  <c r="F5" i="17"/>
  <c r="F8" i="17" s="1"/>
  <c r="E5" i="17"/>
  <c r="D5" i="17"/>
  <c r="C5" i="17"/>
  <c r="C8" i="17" s="1"/>
  <c r="B5" i="17"/>
  <c r="B8" i="17" s="1"/>
  <c r="L35" i="5" l="1"/>
  <c r="M28" i="5"/>
  <c r="L28" i="5"/>
  <c r="M27" i="5"/>
  <c r="M30" i="5" s="1"/>
  <c r="L27" i="5"/>
  <c r="L30" i="5" s="1"/>
  <c r="M23" i="5"/>
  <c r="L23" i="5"/>
  <c r="M22" i="5"/>
  <c r="L22" i="5"/>
  <c r="L9" i="5" s="1"/>
  <c r="M21" i="5"/>
  <c r="L21" i="5"/>
  <c r="F19" i="5"/>
  <c r="E19" i="5"/>
  <c r="C19" i="5"/>
  <c r="B19" i="5"/>
  <c r="L18" i="5"/>
  <c r="H18" i="5"/>
  <c r="F18" i="5"/>
  <c r="E18" i="5"/>
  <c r="D18" i="5"/>
  <c r="C18" i="5"/>
  <c r="B18" i="5"/>
  <c r="F17" i="5"/>
  <c r="E17" i="5"/>
  <c r="E15" i="5" s="1"/>
  <c r="D17" i="5"/>
  <c r="C17" i="5"/>
  <c r="B17" i="5"/>
  <c r="B15" i="5" s="1"/>
  <c r="M15" i="5"/>
  <c r="L15" i="5"/>
  <c r="D15" i="5"/>
  <c r="C15" i="5"/>
  <c r="M14" i="5"/>
  <c r="L14" i="5"/>
  <c r="L17" i="5" s="1"/>
  <c r="D14" i="5"/>
  <c r="D34" i="5" s="1"/>
  <c r="C14" i="5"/>
  <c r="M13" i="5"/>
  <c r="L13" i="5"/>
  <c r="M11" i="5"/>
  <c r="L11" i="5"/>
  <c r="F11" i="5"/>
  <c r="E11" i="5"/>
  <c r="C11" i="5"/>
  <c r="B11" i="5"/>
  <c r="M9" i="5"/>
  <c r="H9" i="5"/>
  <c r="G9" i="5"/>
  <c r="F9" i="5"/>
  <c r="E9" i="5"/>
  <c r="C9" i="5"/>
  <c r="B9" i="5"/>
  <c r="J49" i="6" l="1"/>
  <c r="V48" i="6"/>
  <c r="G48" i="6"/>
  <c r="D48" i="6"/>
  <c r="B48" i="6" s="1"/>
  <c r="D46" i="6"/>
  <c r="B46" i="6" s="1"/>
  <c r="I45" i="6"/>
  <c r="G45" i="6" s="1"/>
  <c r="D45" i="6"/>
  <c r="B45" i="6" s="1"/>
  <c r="H43" i="6"/>
  <c r="F43" i="6"/>
  <c r="D43" i="6"/>
  <c r="B43" i="6" s="1"/>
  <c r="C43" i="6"/>
  <c r="G41" i="6"/>
  <c r="J41" i="6" s="1"/>
  <c r="V41" i="6" s="1"/>
  <c r="D41" i="6"/>
  <c r="B41" i="6" s="1"/>
  <c r="V40" i="6"/>
  <c r="G40" i="6"/>
  <c r="D40" i="6"/>
  <c r="B40" i="6" s="1"/>
  <c r="V39" i="6"/>
  <c r="G39" i="6"/>
  <c r="J39" i="6" s="1"/>
  <c r="D39" i="6"/>
  <c r="B39" i="6"/>
  <c r="V38" i="6"/>
  <c r="G38" i="6"/>
  <c r="D38" i="6"/>
  <c r="B38" i="6"/>
  <c r="V37" i="6"/>
  <c r="G37" i="6"/>
  <c r="D37" i="6"/>
  <c r="B37" i="6" s="1"/>
  <c r="V36" i="6"/>
  <c r="G36" i="6"/>
  <c r="J36" i="6" s="1"/>
  <c r="D36" i="6"/>
  <c r="B36" i="6" s="1"/>
  <c r="V35" i="6"/>
  <c r="J35" i="6"/>
  <c r="G35" i="6"/>
  <c r="D35" i="6"/>
  <c r="B35" i="6" s="1"/>
  <c r="V34" i="6"/>
  <c r="G34" i="6"/>
  <c r="J34" i="6" s="1"/>
  <c r="D34" i="6"/>
  <c r="B34" i="6" s="1"/>
  <c r="V33" i="6"/>
  <c r="G33" i="6"/>
  <c r="D33" i="6"/>
  <c r="B33" i="6" s="1"/>
  <c r="V32" i="6"/>
  <c r="G32" i="6"/>
  <c r="D32" i="6"/>
  <c r="B32" i="6" s="1"/>
  <c r="I30" i="6"/>
  <c r="C30" i="6"/>
  <c r="C29" i="6" s="1"/>
  <c r="V26" i="6"/>
  <c r="J26" i="6"/>
  <c r="G26" i="6"/>
  <c r="D26" i="6"/>
  <c r="B26" i="6" s="1"/>
  <c r="U21" i="6"/>
  <c r="G21" i="6"/>
  <c r="D21" i="6"/>
  <c r="B21" i="6" s="1"/>
  <c r="U20" i="6"/>
  <c r="G20" i="6"/>
  <c r="J20" i="6" s="1"/>
  <c r="D20" i="6"/>
  <c r="B20" i="6"/>
  <c r="V19" i="6"/>
  <c r="U19" i="6"/>
  <c r="G19" i="6"/>
  <c r="D19" i="6"/>
  <c r="B19" i="6"/>
  <c r="I17" i="6"/>
  <c r="H17" i="6"/>
  <c r="U17" i="6" s="1"/>
  <c r="G17" i="6"/>
  <c r="F17" i="6"/>
  <c r="E17" i="6"/>
  <c r="C17" i="6"/>
  <c r="C23" i="6" s="1"/>
  <c r="U15" i="6"/>
  <c r="G15" i="6"/>
  <c r="J15" i="6" s="1"/>
  <c r="D15" i="6"/>
  <c r="B15" i="6"/>
  <c r="U14" i="6"/>
  <c r="G14" i="6"/>
  <c r="D14" i="6"/>
  <c r="B14" i="6" s="1"/>
  <c r="U13" i="6"/>
  <c r="G13" i="6"/>
  <c r="J13" i="6" s="1"/>
  <c r="D13" i="6"/>
  <c r="B13" i="6"/>
  <c r="G12" i="6"/>
  <c r="D12" i="6"/>
  <c r="B12" i="6" s="1"/>
  <c r="V11" i="6"/>
  <c r="U11" i="6"/>
  <c r="G11" i="6"/>
  <c r="D11" i="6"/>
  <c r="B11" i="6" s="1"/>
  <c r="I9" i="6"/>
  <c r="H9" i="6"/>
  <c r="U9" i="6" s="1"/>
  <c r="F9" i="6"/>
  <c r="F23" i="6" s="1"/>
  <c r="F8" i="6" s="1"/>
  <c r="E9" i="6"/>
  <c r="C9" i="6"/>
  <c r="H23" i="6" l="1"/>
  <c r="U23" i="6" s="1"/>
  <c r="G30" i="6"/>
  <c r="E23" i="6"/>
  <c r="E8" i="6" s="1"/>
  <c r="E51" i="6" s="1"/>
  <c r="I23" i="6"/>
  <c r="J19" i="6"/>
  <c r="V45" i="6"/>
  <c r="D30" i="6"/>
  <c r="J14" i="6"/>
  <c r="J21" i="6"/>
  <c r="I43" i="6"/>
  <c r="I29" i="6" s="1"/>
  <c r="C8" i="6"/>
  <c r="C51" i="6" s="1"/>
  <c r="J30" i="6"/>
  <c r="V30" i="6" s="1"/>
  <c r="J45" i="6"/>
  <c r="G43" i="6"/>
  <c r="J43" i="6" s="1"/>
  <c r="I8" i="6"/>
  <c r="V8" i="6" s="1"/>
  <c r="V23" i="6"/>
  <c r="G9" i="6"/>
  <c r="D17" i="6"/>
  <c r="B17" i="6" s="1"/>
  <c r="V17" i="6"/>
  <c r="J32" i="6"/>
  <c r="D9" i="6"/>
  <c r="B9" i="6" s="1"/>
  <c r="V9" i="6"/>
  <c r="J11" i="6"/>
  <c r="J33" i="6"/>
  <c r="J37" i="6"/>
  <c r="V43" i="6"/>
  <c r="J48" i="6"/>
  <c r="H8" i="6"/>
  <c r="J17" i="6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C20" i="3"/>
  <c r="E20" i="3" s="1"/>
  <c r="B20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C8" i="3"/>
  <c r="B8" i="3"/>
  <c r="H23" i="7"/>
  <c r="I23" i="7" s="1"/>
  <c r="G23" i="7"/>
  <c r="D23" i="7"/>
  <c r="E23" i="7" s="1"/>
  <c r="G22" i="7"/>
  <c r="D22" i="7"/>
  <c r="H22" i="7" s="1"/>
  <c r="I22" i="7" s="1"/>
  <c r="G21" i="7"/>
  <c r="H21" i="7" s="1"/>
  <c r="I21" i="7" s="1"/>
  <c r="E21" i="7"/>
  <c r="D21" i="7"/>
  <c r="G20" i="7"/>
  <c r="H20" i="7" s="1"/>
  <c r="I20" i="7" s="1"/>
  <c r="D20" i="7"/>
  <c r="E20" i="7" s="1"/>
  <c r="H19" i="7"/>
  <c r="I19" i="7" s="1"/>
  <c r="G19" i="7"/>
  <c r="D19" i="7"/>
  <c r="E19" i="7" s="1"/>
  <c r="G18" i="7"/>
  <c r="D18" i="7"/>
  <c r="H18" i="7" s="1"/>
  <c r="I18" i="7" s="1"/>
  <c r="G17" i="7"/>
  <c r="H17" i="7" s="1"/>
  <c r="I17" i="7" s="1"/>
  <c r="E17" i="7"/>
  <c r="D17" i="7"/>
  <c r="G16" i="7"/>
  <c r="H16" i="7" s="1"/>
  <c r="I16" i="7" s="1"/>
  <c r="D16" i="7"/>
  <c r="E16" i="7" s="1"/>
  <c r="H15" i="7"/>
  <c r="I15" i="7" s="1"/>
  <c r="G15" i="7"/>
  <c r="D15" i="7"/>
  <c r="E15" i="7" s="1"/>
  <c r="G14" i="7"/>
  <c r="D14" i="7"/>
  <c r="H14" i="7" s="1"/>
  <c r="I14" i="7" s="1"/>
  <c r="G13" i="7"/>
  <c r="H13" i="7" s="1"/>
  <c r="I13" i="7" s="1"/>
  <c r="E13" i="7"/>
  <c r="D13" i="7"/>
  <c r="G12" i="7"/>
  <c r="H12" i="7" s="1"/>
  <c r="I12" i="7" s="1"/>
  <c r="D12" i="7"/>
  <c r="E12" i="7" s="1"/>
  <c r="H10" i="7"/>
  <c r="I10" i="7" s="1"/>
  <c r="G10" i="7"/>
  <c r="D10" i="7"/>
  <c r="E10" i="7" s="1"/>
  <c r="B30" i="6" l="1"/>
  <c r="D29" i="6"/>
  <c r="B29" i="6" s="1"/>
  <c r="F30" i="6"/>
  <c r="F29" i="6" s="1"/>
  <c r="F51" i="6" s="1"/>
  <c r="I51" i="6"/>
  <c r="H51" i="6"/>
  <c r="U51" i="6" s="1"/>
  <c r="U8" i="6"/>
  <c r="D23" i="6"/>
  <c r="J9" i="6"/>
  <c r="G29" i="6"/>
  <c r="G23" i="6"/>
  <c r="D20" i="3"/>
  <c r="E14" i="7"/>
  <c r="E22" i="7"/>
  <c r="E18" i="7"/>
  <c r="E20" i="12"/>
  <c r="D8" i="6" l="1"/>
  <c r="D51" i="6" s="1"/>
  <c r="B51" i="6" s="1"/>
  <c r="B23" i="6"/>
  <c r="B8" i="6" s="1"/>
  <c r="J23" i="6"/>
  <c r="G8" i="6"/>
  <c r="J29" i="6"/>
  <c r="V29" i="6" s="1"/>
  <c r="J8" i="6" l="1"/>
  <c r="G51" i="6"/>
  <c r="J51" i="6" s="1"/>
  <c r="V51" i="6" s="1"/>
</calcChain>
</file>

<file path=xl/sharedStrings.xml><?xml version="1.0" encoding="utf-8"?>
<sst xmlns="http://schemas.openxmlformats.org/spreadsheetml/2006/main" count="469" uniqueCount="316">
  <si>
    <t>Souhrnné ukazatele</t>
  </si>
  <si>
    <t>Průřezové ukazatele</t>
  </si>
  <si>
    <t>Výdaje vedené v informačním systému programového financování EDS/SMVS celkem</t>
  </si>
  <si>
    <t>Příjmy celkem</t>
  </si>
  <si>
    <t>Výdaje celkem</t>
  </si>
  <si>
    <t>Specifické ukazatele - příjmy</t>
  </si>
  <si>
    <t>Nedaňové příjmy, kapitálové příjmy a přijaté transfery celkem</t>
  </si>
  <si>
    <t>v tom:</t>
  </si>
  <si>
    <t>příjmy z rozpočtu Evropské unie bez společné zemědělské politiky celkem</t>
  </si>
  <si>
    <t>příjmy z prostředků finančních mechanismů</t>
  </si>
  <si>
    <t>ostatní nedaňové příjmy, kapitálové příjmy a přijaté transfery celkem</t>
  </si>
  <si>
    <t>Specifické ukazatele - výdaje</t>
  </si>
  <si>
    <t>Věda a vysoké školy</t>
  </si>
  <si>
    <t>vysoké školy</t>
  </si>
  <si>
    <t>výzkum, experimentální vývoj a inovace</t>
  </si>
  <si>
    <t>Výdaje regionálního školství a přímo řízených organizací</t>
  </si>
  <si>
    <t>Podpora činnosti v oblasti mládeže</t>
  </si>
  <si>
    <t>Podpora činnosti v oblasti sportu</t>
  </si>
  <si>
    <t>sportovní reprezentace</t>
  </si>
  <si>
    <t>všeobecná sportovní činnost</t>
  </si>
  <si>
    <t>Výdaje na programy spolufinancované z rozpočtu Evropské unie a z prostředků finančních mechanismů mimo výzkum, vývoj a inovace</t>
  </si>
  <si>
    <t>Ostatní výdaje na zabezpečení úkolů resortu</t>
  </si>
  <si>
    <t>Platy zaměstnanců a ostatní platby za provedenou práci</t>
  </si>
  <si>
    <t>Převod fondu kulturních a sociálních potřeb</t>
  </si>
  <si>
    <t>Platy zaměstnanců v pracovním poměru</t>
  </si>
  <si>
    <t>Platy státních úředníků</t>
  </si>
  <si>
    <t>ze státního rozpočtu celkem</t>
  </si>
  <si>
    <t>Zahraniční rozvojová spolupráce</t>
  </si>
  <si>
    <t>Program sociální prevence a prevence kriminality</t>
  </si>
  <si>
    <t>Program protidrogové politiky</t>
  </si>
  <si>
    <t>Podpora projektů integrace příslušníků romské komunity</t>
  </si>
  <si>
    <t>Zajištění přípravy na krizové situace podle zákona č. 240/2000 Sb.</t>
  </si>
  <si>
    <t>Výdaje spolufinancované zcela nebo částečně z rozpočtu Evropské unie bez společné zemědělské politiky celkem</t>
  </si>
  <si>
    <t>ze státního rozpočtu</t>
  </si>
  <si>
    <t>podíl rozpočtu Evropské unie</t>
  </si>
  <si>
    <t>Výdaje na společné projekty, které jsou zcela nebo částečně financovány z prostředků finančních mechanismů celkem</t>
  </si>
  <si>
    <t>podíl prostředků finančních mechanismů</t>
  </si>
  <si>
    <t>1) bez příjmů z povinného pojistného na sociální zabezpečení a příspěvku na státní politiku zaměstnanosti</t>
  </si>
  <si>
    <t>2) povinné pojistné na sociální zabezpečení a příspěvek na státní politiku zaměstnanosti a pojistné na veřejné zdravotní pojištění</t>
  </si>
  <si>
    <t>3) z rozpočtu EU a z prostředků finančních mechanismů</t>
  </si>
  <si>
    <t>4) výdaje na výzkum, vývoj a inovace podle § 6 odst. 1 zákona č. 130/2002 Sb., ve znění zákona č. 110/2009 Sb.</t>
  </si>
  <si>
    <t>5) výdaje na výzkum, vývoj a inovace podle § 6 odst. 2 zákona č. 130/2002 Sb., ve znění zákona č. 110/2009 Sb.</t>
  </si>
  <si>
    <t>(členění dle specifických ukazatelů a příjmových druhů)</t>
  </si>
  <si>
    <t>(údaje v Kč)</t>
  </si>
  <si>
    <t>Kapitola 333 - MŠMT</t>
  </si>
  <si>
    <t>odečet podílu EU/FM</t>
  </si>
  <si>
    <t>promítnutí podílu EU/FM</t>
  </si>
  <si>
    <t>Schv. rozpočet</t>
  </si>
  <si>
    <t>Vlivy</t>
  </si>
  <si>
    <t>Srovnatelná</t>
  </si>
  <si>
    <t>CELKEM</t>
  </si>
  <si>
    <t>k 1.1.2014</t>
  </si>
  <si>
    <t>1.</t>
  </si>
  <si>
    <t xml:space="preserve">pro </t>
  </si>
  <si>
    <t>základna</t>
  </si>
  <si>
    <t>2.</t>
  </si>
  <si>
    <t>roku</t>
  </si>
  <si>
    <t>vlivy</t>
  </si>
  <si>
    <t>základnu</t>
  </si>
  <si>
    <t>oproti r. 2014</t>
  </si>
  <si>
    <t>S O U H R N N É    U K A Z A T E L E</t>
  </si>
  <si>
    <t xml:space="preserve">  Příjmy celkem</t>
  </si>
  <si>
    <t>SPECIFICKÉ UKAZATELE -  PŘÍJMY CELKEM</t>
  </si>
  <si>
    <t xml:space="preserve">  Daňové příjmy</t>
  </si>
  <si>
    <t xml:space="preserve">  Nedaňové příjmy, kapitálové příjmy a přijaté transfery celkem</t>
  </si>
  <si>
    <t xml:space="preserve">     v tom:   Příjmy z rozpočtu Evropské unie bez SZP - programovací období 2007-2013 celkem</t>
  </si>
  <si>
    <t xml:space="preserve">                  v tom: ESF - OP VK</t>
  </si>
  <si>
    <t xml:space="preserve">                             ERDF - OP VaVpI</t>
  </si>
  <si>
    <t xml:space="preserve">                             ERDF - OP ŽP</t>
  </si>
  <si>
    <t xml:space="preserve">                             ERDF - OP TP</t>
  </si>
  <si>
    <t xml:space="preserve">                             ESF - OP LZaZ</t>
  </si>
  <si>
    <t xml:space="preserve">                             ESF - OP VVV</t>
  </si>
  <si>
    <t xml:space="preserve">                  Příjmy z prostředků finančních mechanismů</t>
  </si>
  <si>
    <t xml:space="preserve">                  v tom: EHP/Norsko</t>
  </si>
  <si>
    <t xml:space="preserve">                  ostatní nedaňové příjmy, kapitálové příjmy a přijaté transfery celkem</t>
  </si>
  <si>
    <t>Schválený</t>
  </si>
  <si>
    <t>rozpočet</t>
  </si>
  <si>
    <t>Příjmy kapitoly 333 MŠMT na rok 2015</t>
  </si>
  <si>
    <t>(změny proti rozpočtu roku 2014)</t>
  </si>
  <si>
    <t>Schválený rozpočet</t>
  </si>
  <si>
    <t xml:space="preserve">Návrh rozpočtu </t>
  </si>
  <si>
    <t>Absolutní změna</t>
  </si>
  <si>
    <t>Relativní změna</t>
  </si>
  <si>
    <t xml:space="preserve"> na rok 2014                        bez podílu EU/FM                           </t>
  </si>
  <si>
    <t xml:space="preserve"> na rok 2015                                         bez podílu EU/FM</t>
  </si>
  <si>
    <t>vůči schválenému rozpočtu r. 2014                 (sl.2-1)</t>
  </si>
  <si>
    <t>vůči schválenému rozpočtu r. 2014 v %                 (sl.2-1)</t>
  </si>
  <si>
    <t>Výdaje celkem bez podílu EU/FM</t>
  </si>
  <si>
    <t>1. vysoké školy</t>
  </si>
  <si>
    <t>2. výzkum, vývoj a inovace</t>
  </si>
  <si>
    <t>3. výdaje regionálního školství a přímo řízených organizací</t>
  </si>
  <si>
    <t>4. podpora činnosti v oblasti mládeže</t>
  </si>
  <si>
    <t>5. podpora činnosti v oblasti sportu</t>
  </si>
  <si>
    <t>6. výdaje na programy spolufinancované z rozpočtu EU a FM mimo výzkum vývoj a inovace</t>
  </si>
  <si>
    <t>7. ostatní výdaje na zabezpečení úkolů resortu včetně EDS/SMVS</t>
  </si>
  <si>
    <t xml:space="preserve"> na rok 2014                        vč. podílu EU/FM                           </t>
  </si>
  <si>
    <t xml:space="preserve"> na rok 2015                                         vč. podílu EU/FM</t>
  </si>
  <si>
    <t>Výdaje celkem vč. podílu EU/FM *)</t>
  </si>
  <si>
    <t>*)  Pokles výdajů je v části výdajů, které jsou kryty příjmy od EU a z  finančních mechanismů. Tyto výdaje budou v průběhu roku podle potřeby do kapitoly MŠMT souvztažně s příjmy doplněny.</t>
  </si>
  <si>
    <t>(členění dle specifických ukazatelů a výdajových druhů)</t>
  </si>
  <si>
    <t>(údaje v Kč mimo počtu zaměstnanců)</t>
  </si>
  <si>
    <t>Výdaje mimo EDS/SMVS</t>
  </si>
  <si>
    <t>Výdaje EDS/SMVS</t>
  </si>
  <si>
    <t>Počet zaměstnanců (stanovených limitem regulace zaměstnanosti)</t>
  </si>
  <si>
    <t>celkem výdaje mimo EDS/SMVS</t>
  </si>
  <si>
    <t>EDS/SMVS  celkem</t>
  </si>
  <si>
    <t>1. platy</t>
  </si>
  <si>
    <t>2. OON</t>
  </si>
  <si>
    <t>3. pojistné</t>
  </si>
  <si>
    <t>4. FKSP</t>
  </si>
  <si>
    <t>5. ostatní běžné výdaje  vč. mzdových prostředků a příslušenství VŠ, soukromých a církevních škol</t>
  </si>
  <si>
    <t>6. kapitálové výdaje mimo EDS/SMVS</t>
  </si>
  <si>
    <t>1. EDS/SMVS běžné výdaje</t>
  </si>
  <si>
    <t>2. EDS/SMVS kapitálové výdaje</t>
  </si>
  <si>
    <t>Celkem MŠMT</t>
  </si>
  <si>
    <t>Vysoké školy</t>
  </si>
  <si>
    <t>Výzkum, vývoj a inovace  celkem</t>
  </si>
  <si>
    <t xml:space="preserve">       v tom: 1. výzkum, vývoj a inovace bez spolufinancovaných programů</t>
  </si>
  <si>
    <t xml:space="preserve">                   2. výzkum, vývoj a inovace OP VaVpI</t>
  </si>
  <si>
    <t xml:space="preserve">                   3. výzkum, vývoj a inovace OP VK</t>
  </si>
  <si>
    <t xml:space="preserve">                   4. výzkum, vývoj a inovace Eurostars</t>
  </si>
  <si>
    <t xml:space="preserve">                   5. výzkum, vývoj a inovace EHP/Norsko</t>
  </si>
  <si>
    <t>Výdaje RgŠ a PŘO celkem</t>
  </si>
  <si>
    <t xml:space="preserve">       v tom: 1. výdaje regionálního školství ÚSC</t>
  </si>
  <si>
    <t xml:space="preserve">                   2. soukromé školy</t>
  </si>
  <si>
    <t xml:space="preserve">                   3. církevní školy</t>
  </si>
  <si>
    <t xml:space="preserve">                   4. výdaje PŘO</t>
  </si>
  <si>
    <t xml:space="preserve">      v tom:  1. sportovní reprezentace </t>
  </si>
  <si>
    <t xml:space="preserve">                   2. všeobecná sportovní činnost</t>
  </si>
  <si>
    <t>Výdaje na programy spolufinancované z rozpočtu EU mimo výzkum vývoj a inovace</t>
  </si>
  <si>
    <t xml:space="preserve">        v tom: 1. OP VK</t>
  </si>
  <si>
    <t xml:space="preserve">                    2. OP TP</t>
  </si>
  <si>
    <t xml:space="preserve">                    3. OP LZZ</t>
  </si>
  <si>
    <t xml:space="preserve">                    4. EHP/Norsko</t>
  </si>
  <si>
    <t xml:space="preserve">                    5. EHP/Švýcarsko    </t>
  </si>
  <si>
    <t xml:space="preserve">                    6. komunitární programy a Twinnig out</t>
  </si>
  <si>
    <t xml:space="preserve">      v tom: 1. OPŘO, společné a účelově vymezené úkoly</t>
  </si>
  <si>
    <t xml:space="preserve">                  2. státní správa</t>
  </si>
  <si>
    <t xml:space="preserve">                 3. program sociální prevence a prevence kriminality</t>
  </si>
  <si>
    <t xml:space="preserve">                 4. program protidrogové politiky</t>
  </si>
  <si>
    <t xml:space="preserve">                 5. podpora projektů integrace příslušníků romské komunity</t>
  </si>
  <si>
    <t xml:space="preserve">                 6. ostatní mezinárodní konference</t>
  </si>
  <si>
    <t xml:space="preserve">                 7. zahraniční rozvojová spolupráce</t>
  </si>
  <si>
    <t xml:space="preserve">                 8. program podpory vzdělávání národnostních menšin a multikulturní výchova</t>
  </si>
  <si>
    <t>Limity regulace zaměstnanosti na rok 2015 dle jednotlivých školských úseků</t>
  </si>
  <si>
    <t>Kap. 333 MŠMT</t>
  </si>
  <si>
    <t>Prostředky na platy a ostatní platby v Kč</t>
  </si>
  <si>
    <t>Počet zaměstnanců</t>
  </si>
  <si>
    <t>Průměrný plat v Kč</t>
  </si>
  <si>
    <t>Ostatní platby za provedenou práci v Kč</t>
  </si>
  <si>
    <t>Prostředky na platy v Kč</t>
  </si>
  <si>
    <t>státní úředníci</t>
  </si>
  <si>
    <t>zam. v prac.poměru</t>
  </si>
  <si>
    <t>státních úředníků</t>
  </si>
  <si>
    <t>platy státních úředníků</t>
  </si>
  <si>
    <t>platy zam. v prac. poměru</t>
  </si>
  <si>
    <t>Organizační složky státu celkem:</t>
  </si>
  <si>
    <t>I.Ústřední orgán:</t>
  </si>
  <si>
    <t xml:space="preserve">v tom: </t>
  </si>
  <si>
    <t>ústřední orgán - kmen</t>
  </si>
  <si>
    <t>VVI instit.</t>
  </si>
  <si>
    <t xml:space="preserve"> -</t>
  </si>
  <si>
    <t>OP VK</t>
  </si>
  <si>
    <t>OP VaVpI</t>
  </si>
  <si>
    <t>EHP/Norsko</t>
  </si>
  <si>
    <t>II.Česká školní inspekce:</t>
  </si>
  <si>
    <t>Česká školní inspekce - kmen</t>
  </si>
  <si>
    <t xml:space="preserve">TIMS, PISA </t>
  </si>
  <si>
    <t>Státní správa celkem</t>
  </si>
  <si>
    <t>III. Ost.organizační složky státu:</t>
  </si>
  <si>
    <t>VSC</t>
  </si>
  <si>
    <t xml:space="preserve"> </t>
  </si>
  <si>
    <t>Příspěvkové organizace celkem:</t>
  </si>
  <si>
    <t>1. OPŘO - celkem</t>
  </si>
  <si>
    <t>1.1  kmen.činnost, projekty, ost. (mimo sport.rep., VVI,drogy,krim., menšiny, mezinár.sem., projekty spoluf.s EU a fin. mech., spol. a spec. úkoly)</t>
  </si>
  <si>
    <t>1.2  OP VpK</t>
  </si>
  <si>
    <t>1.3  EHP Norsko</t>
  </si>
  <si>
    <t>1.4 česko-švýc. spol.</t>
  </si>
  <si>
    <t>1.6 sport. repr., ADV</t>
  </si>
  <si>
    <t>1.7 VVI - účelové</t>
  </si>
  <si>
    <t>1.8 drogy, kriminalita,menšiny</t>
  </si>
  <si>
    <t>1.9 soutěže</t>
  </si>
  <si>
    <t>1.10  spec. úkoly a mezinár. semináře a akce</t>
  </si>
  <si>
    <t>2. RGŠ územních celků celkem</t>
  </si>
  <si>
    <t xml:space="preserve">    </t>
  </si>
  <si>
    <t>2.1 přímé výdaje, RP a dotační tituly</t>
  </si>
  <si>
    <t xml:space="preserve">2.2  soutěže a využití volného času </t>
  </si>
  <si>
    <t>3. RGŠ - PŘO</t>
  </si>
  <si>
    <t xml:space="preserve"> Organizační složky státu a příspěvkové organizace celkem</t>
  </si>
  <si>
    <t>ROK 2010</t>
  </si>
  <si>
    <t>ROK 2011</t>
  </si>
  <si>
    <t>ROK 2012</t>
  </si>
  <si>
    <t>ROK 2013</t>
  </si>
  <si>
    <t>ROK 2014</t>
  </si>
  <si>
    <t>ROK 2015</t>
  </si>
  <si>
    <t>Schv.rozpočet                     bez podílu  EU/FM</t>
  </si>
  <si>
    <t>Schv.rozpočet                     vč. podílu  EU/FM</t>
  </si>
  <si>
    <t>z toho vázání výdajů</t>
  </si>
  <si>
    <t>Rozpočet                     bez podílu  EU/FM</t>
  </si>
  <si>
    <t>Rozpočet                     vč. podílu  EU/FM</t>
  </si>
  <si>
    <t>z toho vázání  výdajů</t>
  </si>
  <si>
    <t>v tom: výdaje mimo EDS/SMVS</t>
  </si>
  <si>
    <t xml:space="preserve">            výdaje na EDS/SMVS</t>
  </si>
  <si>
    <t xml:space="preserve">2. výzkum, vývoj a inovace </t>
  </si>
  <si>
    <t>v tom:   mzdové výdaje včetně příslušenství   - pedagogové *)</t>
  </si>
  <si>
    <t xml:space="preserve">              mzdové výdaje včetně příslušenství   - nepedagogové *)</t>
  </si>
  <si>
    <t xml:space="preserve">              ONIV- učební pomůcky aj. ONIV mimo soukr. a círk. školy</t>
  </si>
  <si>
    <t xml:space="preserve">              ONIV - soukromé a církevní školy</t>
  </si>
  <si>
    <t xml:space="preserve">              výdaje na EDS/SMVS</t>
  </si>
  <si>
    <t>6. výdaje na programy spolufinancované z rozpočtu EU a FM mimo VVI</t>
  </si>
  <si>
    <t>ad 3) ve výdajích RgŠ a přímo řízených organizací:</t>
  </si>
  <si>
    <t>3.1. výdaje regionálního školství  ÚSC</t>
  </si>
  <si>
    <t xml:space="preserve">             ONIV- učební pomůcky, náhrady aj.</t>
  </si>
  <si>
    <t xml:space="preserve">             ONIV - soukromé školy</t>
  </si>
  <si>
    <t xml:space="preserve">             ONIV - církevní školy</t>
  </si>
  <si>
    <t xml:space="preserve">             investice - výstavba MŠ a ZŠ</t>
  </si>
  <si>
    <t>3. 2. výdaje přímo řízených organizací</t>
  </si>
  <si>
    <t xml:space="preserve">             ONIV- provozní výdaje PŘO</t>
  </si>
  <si>
    <t xml:space="preserve">             výdaje na EDS/SMVS</t>
  </si>
  <si>
    <t>*) Mzdové výdaje vč.příslušenství zvlášť na pedagogy a nepedadagogy se sledovaly  a vykazovaly v závazném ukazateli pouze v letech 2012 a 2013.</t>
  </si>
  <si>
    <t>Rozpočet                   vč. podílu  EU/FM</t>
  </si>
  <si>
    <t xml:space="preserve">Číselné údaje ke grafům </t>
  </si>
  <si>
    <t>Ke grafu 1</t>
  </si>
  <si>
    <t>v mld.Kč</t>
  </si>
  <si>
    <t>r. 2004</t>
  </si>
  <si>
    <t>r. 2005</t>
  </si>
  <si>
    <t>r. 2006</t>
  </si>
  <si>
    <t>r. 2007</t>
  </si>
  <si>
    <t>r. 2008</t>
  </si>
  <si>
    <t>r. 2009</t>
  </si>
  <si>
    <t>r. 2010</t>
  </si>
  <si>
    <t>r. 2011</t>
  </si>
  <si>
    <t>r. 2012</t>
  </si>
  <si>
    <t>r. 2013</t>
  </si>
  <si>
    <t>r. 2014</t>
  </si>
  <si>
    <t>r. 2015</t>
  </si>
  <si>
    <t xml:space="preserve">Regionální školství </t>
  </si>
  <si>
    <t>Výzkum a vývoj (bez spolufinancovaných programů)</t>
  </si>
  <si>
    <t>Ostatní výdaje (vč. oblasti mládeže a sportu)</t>
  </si>
  <si>
    <t>Výdaje státního rozpočtu            na spolufin. programy (vč. VaV)</t>
  </si>
  <si>
    <r>
      <t>Výdaje z rozpočtu EU a FM             na spolufin. programy</t>
    </r>
    <r>
      <rPr>
        <b/>
        <sz val="8"/>
        <rFont val="Arial CE"/>
        <charset val="238"/>
      </rPr>
      <t xml:space="preserve"> vč. VaV </t>
    </r>
    <r>
      <rPr>
        <sz val="9"/>
        <rFont val="Arial CE"/>
        <charset val="238"/>
      </rPr>
      <t>(v rozpočtu není plný podíl prostředků z EU s výjimkou roku 2013)</t>
    </r>
  </si>
  <si>
    <t>Výdaje kapitoly MŠMT celkem</t>
  </si>
  <si>
    <t>Ke grafu 2</t>
  </si>
  <si>
    <t xml:space="preserve">Průměrný měs. plat pedagogů v RgŠ </t>
  </si>
  <si>
    <t xml:space="preserve">Průměrný měs. plat v celé ČR (zdroj ČSÚ) </t>
  </si>
  <si>
    <t xml:space="preserve">Průměrný měs. plat                  v rozpočtové sféře (zdroj ČSÚ) </t>
  </si>
  <si>
    <t>Ke grafu 3</t>
  </si>
  <si>
    <t>Výdaje regionálního školství a PŘO</t>
  </si>
  <si>
    <t xml:space="preserve">Vysoké školy </t>
  </si>
  <si>
    <t>Výzkum a vývoj                        (bez spolufinancovaných programů z EU a FM)</t>
  </si>
  <si>
    <t>Mládež a sport</t>
  </si>
  <si>
    <t>Výdaje z rozpočtu EU a FM na spolufinancované programy (vč. VaV)</t>
  </si>
  <si>
    <t>Výdaje státního rozpočtu na spolufinancované programy (vč. VaV)</t>
  </si>
  <si>
    <t>Ostatní výdaje</t>
  </si>
  <si>
    <t>Celkem</t>
  </si>
  <si>
    <t>Návrh rozpočtu na rok 2015</t>
  </si>
  <si>
    <t>vratka z OP VK z r. 2014 do RgŠ a VŠ</t>
  </si>
  <si>
    <t>přesun do rozvojovoých programů v rámci RgŠ</t>
  </si>
  <si>
    <t>dotační tituly RgŠ</t>
  </si>
  <si>
    <t>vnitřní přesuny</t>
  </si>
  <si>
    <t>vnitřní přesuny EDS/SMVS</t>
  </si>
  <si>
    <t>změny ve VaV podle usnesení vlády č. 437</t>
  </si>
  <si>
    <t>zrušení posílení RgŠ o 50 mil. Kč v r. 2014</t>
  </si>
  <si>
    <t>mzdový nárůst 3,5 % podle vlády</t>
  </si>
  <si>
    <t>snížení sportu podle vlády</t>
  </si>
  <si>
    <t>snížení výdajů na soukromé školy podle vlády</t>
  </si>
  <si>
    <t>snížení výdajů vysokých škol podle vlády</t>
  </si>
  <si>
    <t>posílení EDS/SMVS na rozvoj kapacit MŠ a ZŠ vč. vnitřního přesunu</t>
  </si>
  <si>
    <t>úspory v transferech a službách podle vlády</t>
  </si>
  <si>
    <t>usnesení vl.č. 480 zahraniční rozv.pomoc</t>
  </si>
  <si>
    <t>uznané požadavky nad rámec</t>
  </si>
  <si>
    <t>navýšení platů dle vlády 17.9.2014</t>
  </si>
  <si>
    <t xml:space="preserve">  Výdaje celkem</t>
  </si>
  <si>
    <t>SPECIFICKÉ UKAZATELE -  VÝDAJE CELKEM</t>
  </si>
  <si>
    <t>věda a vysoké školy</t>
  </si>
  <si>
    <t xml:space="preserve">    v tom: vysoké školy</t>
  </si>
  <si>
    <t xml:space="preserve">                     - vysoké školy dotace (vč. EDS/SMVS)</t>
  </si>
  <si>
    <t xml:space="preserve">                     - vysoké školy příspěvek</t>
  </si>
  <si>
    <t xml:space="preserve">                 výzkum, vývoj a inovace</t>
  </si>
  <si>
    <t>výdaje regionálního školství a přímo řízených organizací</t>
  </si>
  <si>
    <t xml:space="preserve">   v tom: výdaje regionálního školství</t>
  </si>
  <si>
    <t xml:space="preserve">                     -  výdaje RgŠ - rozvojové programy</t>
  </si>
  <si>
    <t xml:space="preserve">                     -  výdaje RgŠ - výkonové financování</t>
  </si>
  <si>
    <t xml:space="preserve">                     -  ostatní dotační tituly RgŠ</t>
  </si>
  <si>
    <t xml:space="preserve">              výdaje PŘO</t>
  </si>
  <si>
    <t xml:space="preserve">                     - výdaje PŘO - rozvojové programy</t>
  </si>
  <si>
    <t xml:space="preserve">                     - výdaje PŘO - výkonové financování</t>
  </si>
  <si>
    <t xml:space="preserve">                     - výdaje PŘO - ostatní dotační tituly (vč. EDS/SMVS)</t>
  </si>
  <si>
    <t>podpora činnosti v oblasti mládeže</t>
  </si>
  <si>
    <t xml:space="preserve">                     - podpora činnosti v oblasti mládeže - dotace</t>
  </si>
  <si>
    <t xml:space="preserve">                     - podpora činnosti v oblasti mládeže - soutěže</t>
  </si>
  <si>
    <t>podpora činnosti v oblasti sportu</t>
  </si>
  <si>
    <t xml:space="preserve">    v tom: sportovní reprezentace</t>
  </si>
  <si>
    <t xml:space="preserve">                     - sportovní reprezentace - dotace</t>
  </si>
  <si>
    <t xml:space="preserve">                     - sportovní reprezentace - příspěvek (resortní centra, ADV)</t>
  </si>
  <si>
    <t xml:space="preserve">                 všeobecná sportovní činnost</t>
  </si>
  <si>
    <t xml:space="preserve">                      - všeobecná sportovní činnost - dotace (vč. EDS/SMVS)</t>
  </si>
  <si>
    <t>ostatní výdaje na zabezpečení úkolů resortu:</t>
  </si>
  <si>
    <t>PRŮŘEZOVÉ UKAZATELE</t>
  </si>
  <si>
    <t>Ukazatele kapitoly 333 MŠMT na rok 2015</t>
  </si>
  <si>
    <t>(změny proti rozpočtu roku 2014 podrobně)</t>
  </si>
  <si>
    <t>(ve struktuře návrhu zákona o SR)</t>
  </si>
  <si>
    <t>(srovnání rozpočtu v letech 2013-2015)</t>
  </si>
  <si>
    <t>(údaje jsou v tis. Kč vzhledem k návaznosti na předchozí roky, kdy se takto sledovaly)</t>
  </si>
  <si>
    <r>
      <t xml:space="preserve">Daňové příjmy </t>
    </r>
    <r>
      <rPr>
        <vertAlign val="superscript"/>
        <sz val="11"/>
        <rFont val="Arial"/>
        <family val="2"/>
        <charset val="238"/>
      </rPr>
      <t>5)</t>
    </r>
  </si>
  <si>
    <r>
      <t xml:space="preserve">Povinné pojistné placené zaměstnavatelem </t>
    </r>
    <r>
      <rPr>
        <vertAlign val="superscript"/>
        <sz val="11"/>
        <rFont val="Arial"/>
        <family val="2"/>
        <charset val="238"/>
      </rPr>
      <t>1)</t>
    </r>
  </si>
  <si>
    <r>
      <t xml:space="preserve">Výdaje na výzkum, vývoj a inovace celkem včetně programů spolufinancovaných z prostředků zahraničních programů </t>
    </r>
    <r>
      <rPr>
        <vertAlign val="superscript"/>
        <sz val="11"/>
        <rFont val="Arial"/>
        <family val="2"/>
        <charset val="238"/>
      </rPr>
      <t>2)</t>
    </r>
  </si>
  <si>
    <r>
      <t xml:space="preserve">institucionální podpora celkem </t>
    </r>
    <r>
      <rPr>
        <vertAlign val="superscript"/>
        <sz val="11"/>
        <rFont val="Arial"/>
        <family val="2"/>
        <charset val="238"/>
      </rPr>
      <t>3)</t>
    </r>
  </si>
  <si>
    <r>
      <t xml:space="preserve">účelová podpora celkem </t>
    </r>
    <r>
      <rPr>
        <vertAlign val="superscript"/>
        <sz val="11"/>
        <rFont val="Arial"/>
        <family val="2"/>
        <charset val="238"/>
      </rPr>
      <t>3)</t>
    </r>
  </si>
  <si>
    <r>
      <t xml:space="preserve">podíl prostředků zahraničních programů </t>
    </r>
    <r>
      <rPr>
        <vertAlign val="superscript"/>
        <sz val="11"/>
        <rFont val="Arial"/>
        <family val="2"/>
        <charset val="238"/>
      </rPr>
      <t>2)</t>
    </r>
  </si>
  <si>
    <r>
      <t xml:space="preserve">Účelová podpora na programy aplikovaného výzkumu, vývoje a inovací </t>
    </r>
    <r>
      <rPr>
        <vertAlign val="superscript"/>
        <sz val="11"/>
        <rFont val="Arial"/>
        <family val="2"/>
        <charset val="238"/>
      </rPr>
      <t>4)</t>
    </r>
  </si>
  <si>
    <r>
      <t xml:space="preserve">Účelová podpora na specifický vysokoškolský výzkum </t>
    </r>
    <r>
      <rPr>
        <vertAlign val="superscript"/>
        <sz val="11"/>
        <rFont val="Arial"/>
        <family val="2"/>
        <charset val="238"/>
      </rPr>
      <t>4)</t>
    </r>
  </si>
  <si>
    <r>
      <t xml:space="preserve">Institucionální podpora výzkumných organizací podle zhodnocení jimi dosažených výsledků </t>
    </r>
    <r>
      <rPr>
        <vertAlign val="superscript"/>
        <sz val="11"/>
        <rFont val="Arial"/>
        <family val="2"/>
        <charset val="238"/>
      </rPr>
      <t>4)</t>
    </r>
  </si>
  <si>
    <r>
      <t xml:space="preserve">Institucionální podpora na mezinárodní spolupráci ČR ve výzkumu a vývoji </t>
    </r>
    <r>
      <rPr>
        <vertAlign val="superscript"/>
        <sz val="11"/>
        <rFont val="Arial"/>
        <family val="2"/>
        <charset val="238"/>
      </rPr>
      <t>4)</t>
    </r>
  </si>
  <si>
    <t>výdaje na programy spolufinancované z rozpočtu EU mimo VVI</t>
  </si>
  <si>
    <t>1.5 komunit. programy a Twinning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</si>
</sst>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#,##0.0"/>
    <numFmt numFmtId="167" formatCode="0.0"/>
  </numFmts>
  <fonts count="4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Times New Roman CE"/>
      <charset val="238"/>
    </font>
    <font>
      <sz val="9"/>
      <name val="Arial"/>
      <family val="2"/>
      <charset val="238"/>
    </font>
    <font>
      <b/>
      <sz val="10"/>
      <name val="Arial CE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8"/>
      <name val="Arial CE"/>
    </font>
    <font>
      <b/>
      <sz val="12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11"/>
      <color theme="1"/>
      <name val="Arial"/>
      <family val="2"/>
      <charset val="238"/>
    </font>
    <font>
      <i/>
      <sz val="10"/>
      <name val="Arial CE"/>
      <charset val="238"/>
    </font>
    <font>
      <i/>
      <u/>
      <sz val="10"/>
      <name val="Arial CE"/>
      <charset val="238"/>
    </font>
    <font>
      <b/>
      <i/>
      <sz val="10"/>
      <name val="Arial CE"/>
      <charset val="238"/>
    </font>
    <font>
      <b/>
      <sz val="16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80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0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585">
    <xf numFmtId="0" fontId="0" fillId="0" borderId="0" xfId="0"/>
    <xf numFmtId="0" fontId="2" fillId="0" borderId="0" xfId="2" applyFont="1" applyFill="1" applyAlignment="1">
      <alignment horizontal="left" vertical="center"/>
    </xf>
    <xf numFmtId="3" fontId="2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3" fontId="3" fillId="0" borderId="0" xfId="2" applyNumberFormat="1" applyFont="1" applyFill="1" applyAlignment="1">
      <alignment horizontal="right" vertical="center"/>
    </xf>
    <xf numFmtId="0" fontId="4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3" fontId="10" fillId="0" borderId="0" xfId="2" applyNumberFormat="1" applyFont="1" applyFill="1" applyAlignment="1">
      <alignment horizontal="right" vertical="center"/>
    </xf>
    <xf numFmtId="3" fontId="11" fillId="0" borderId="0" xfId="2" applyNumberFormat="1" applyFont="1" applyFill="1" applyAlignment="1">
      <alignment horizontal="right" vertical="center"/>
    </xf>
    <xf numFmtId="0" fontId="11" fillId="0" borderId="0" xfId="5" applyFont="1" applyAlignment="1">
      <alignment horizontal="right"/>
    </xf>
    <xf numFmtId="0" fontId="3" fillId="0" borderId="0" xfId="5" applyFont="1" applyFill="1"/>
    <xf numFmtId="0" fontId="2" fillId="0" borderId="0" xfId="5" applyFont="1" applyFill="1" applyAlignment="1">
      <alignment horizontal="left"/>
    </xf>
    <xf numFmtId="0" fontId="3" fillId="0" borderId="0" xfId="6" applyFont="1"/>
    <xf numFmtId="0" fontId="11" fillId="0" borderId="0" xfId="5" applyFont="1" applyFill="1"/>
    <xf numFmtId="0" fontId="3" fillId="0" borderId="0" xfId="5" applyFont="1" applyFill="1" applyAlignment="1">
      <alignment horizontal="right"/>
    </xf>
    <xf numFmtId="0" fontId="14" fillId="0" borderId="0" xfId="5" applyFont="1" applyFill="1" applyAlignment="1">
      <alignment horizontal="right"/>
    </xf>
    <xf numFmtId="0" fontId="4" fillId="0" borderId="0" xfId="5" applyFont="1" applyFill="1" applyAlignment="1">
      <alignment horizontal="left"/>
    </xf>
    <xf numFmtId="0" fontId="2" fillId="0" borderId="0" xfId="7" applyFont="1" applyAlignment="1">
      <alignment horizontal="left"/>
    </xf>
    <xf numFmtId="0" fontId="3" fillId="0" borderId="0" xfId="7" applyFont="1" applyAlignment="1">
      <alignment horizontal="centerContinuous"/>
    </xf>
    <xf numFmtId="0" fontId="3" fillId="0" borderId="0" xfId="7" applyFont="1"/>
    <xf numFmtId="0" fontId="4" fillId="0" borderId="0" xfId="7" applyFont="1" applyAlignment="1">
      <alignment horizontal="left"/>
    </xf>
    <xf numFmtId="0" fontId="2" fillId="0" borderId="0" xfId="7" applyFont="1" applyAlignment="1">
      <alignment horizontal="centerContinuous"/>
    </xf>
    <xf numFmtId="3" fontId="2" fillId="0" borderId="0" xfId="7" applyNumberFormat="1" applyFont="1" applyAlignment="1">
      <alignment horizontal="centerContinuous"/>
    </xf>
    <xf numFmtId="0" fontId="3" fillId="0" borderId="0" xfId="9" applyFont="1" applyFill="1"/>
    <xf numFmtId="0" fontId="16" fillId="0" borderId="0" xfId="7" applyFont="1"/>
    <xf numFmtId="0" fontId="16" fillId="0" borderId="0" xfId="9" applyFont="1" applyFill="1"/>
    <xf numFmtId="0" fontId="10" fillId="0" borderId="0" xfId="7" applyFont="1"/>
    <xf numFmtId="0" fontId="10" fillId="0" borderId="0" xfId="9" applyFont="1" applyFill="1"/>
    <xf numFmtId="10" fontId="3" fillId="0" borderId="0" xfId="7" applyNumberFormat="1" applyFont="1"/>
    <xf numFmtId="164" fontId="3" fillId="0" borderId="0" xfId="9" applyNumberFormat="1" applyFont="1" applyFill="1"/>
    <xf numFmtId="1" fontId="3" fillId="0" borderId="0" xfId="7" applyNumberFormat="1" applyFont="1"/>
    <xf numFmtId="165" fontId="3" fillId="0" borderId="0" xfId="7" applyNumberFormat="1" applyFont="1"/>
    <xf numFmtId="0" fontId="14" fillId="0" borderId="0" xfId="7" applyFont="1" applyAlignment="1">
      <alignment horizontal="right"/>
    </xf>
    <xf numFmtId="3" fontId="1" fillId="0" borderId="0" xfId="5" applyNumberFormat="1" applyFill="1"/>
    <xf numFmtId="0" fontId="1" fillId="0" borderId="0" xfId="5" applyFill="1"/>
    <xf numFmtId="3" fontId="0" fillId="0" borderId="0" xfId="0" applyNumberFormat="1"/>
    <xf numFmtId="0" fontId="7" fillId="0" borderId="0" xfId="5" applyFont="1" applyFill="1"/>
    <xf numFmtId="0" fontId="18" fillId="0" borderId="0" xfId="5" applyFont="1" applyFill="1" applyAlignment="1"/>
    <xf numFmtId="164" fontId="18" fillId="0" borderId="0" xfId="5" applyNumberFormat="1" applyFont="1" applyFill="1" applyAlignment="1"/>
    <xf numFmtId="3" fontId="7" fillId="0" borderId="0" xfId="5" applyNumberFormat="1" applyFont="1" applyFill="1"/>
    <xf numFmtId="0" fontId="8" fillId="0" borderId="0" xfId="5" applyFont="1" applyFill="1"/>
    <xf numFmtId="3" fontId="4" fillId="0" borderId="0" xfId="5" applyNumberFormat="1" applyFont="1" applyFill="1" applyAlignment="1">
      <alignment horizontal="left"/>
    </xf>
    <xf numFmtId="3" fontId="2" fillId="0" borderId="0" xfId="5" applyNumberFormat="1" applyFont="1" applyFill="1" applyAlignment="1">
      <alignment horizontal="left"/>
    </xf>
    <xf numFmtId="3" fontId="2" fillId="0" borderId="0" xfId="5" applyNumberFormat="1" applyFont="1" applyFill="1" applyAlignment="1">
      <alignment horizontal="right"/>
    </xf>
    <xf numFmtId="3" fontId="6" fillId="0" borderId="0" xfId="5" applyNumberFormat="1" applyFont="1" applyFill="1"/>
    <xf numFmtId="3" fontId="19" fillId="0" borderId="0" xfId="0" applyNumberFormat="1" applyFont="1"/>
    <xf numFmtId="3" fontId="14" fillId="0" borderId="0" xfId="5" applyNumberFormat="1" applyFont="1" applyFill="1" applyAlignment="1">
      <alignment horizontal="right"/>
    </xf>
    <xf numFmtId="0" fontId="0" fillId="0" borderId="0" xfId="0" applyFill="1"/>
    <xf numFmtId="0" fontId="23" fillId="0" borderId="0" xfId="0" applyFont="1"/>
    <xf numFmtId="0" fontId="0" fillId="0" borderId="0" xfId="0" applyBorder="1"/>
    <xf numFmtId="0" fontId="24" fillId="0" borderId="0" xfId="0" applyFont="1"/>
    <xf numFmtId="0" fontId="10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2" fillId="0" borderId="0" xfId="10" applyNumberFormat="1" applyFont="1" applyFill="1" applyProtection="1">
      <protection hidden="1"/>
    </xf>
    <xf numFmtId="3" fontId="16" fillId="0" borderId="0" xfId="10" applyNumberFormat="1" applyFont="1" applyProtection="1">
      <protection hidden="1"/>
    </xf>
    <xf numFmtId="0" fontId="3" fillId="0" borderId="0" xfId="6" applyFont="1" applyFill="1"/>
    <xf numFmtId="164" fontId="6" fillId="0" borderId="0" xfId="7" applyNumberFormat="1" applyFont="1"/>
    <xf numFmtId="0" fontId="6" fillId="0" borderId="0" xfId="7" applyFont="1"/>
    <xf numFmtId="164" fontId="3" fillId="0" borderId="0" xfId="7" applyNumberFormat="1" applyFont="1"/>
    <xf numFmtId="0" fontId="3" fillId="0" borderId="0" xfId="7" applyFont="1" applyFill="1"/>
    <xf numFmtId="4" fontId="15" fillId="0" borderId="0" xfId="8" applyNumberFormat="1"/>
    <xf numFmtId="164" fontId="15" fillId="0" borderId="0" xfId="8" applyNumberFormat="1"/>
    <xf numFmtId="3" fontId="14" fillId="0" borderId="0" xfId="2" applyNumberFormat="1" applyFont="1" applyFill="1" applyAlignment="1">
      <alignment horizontal="right" vertical="center"/>
    </xf>
    <xf numFmtId="0" fontId="21" fillId="0" borderId="0" xfId="11" applyFont="1"/>
    <xf numFmtId="0" fontId="1" fillId="0" borderId="0" xfId="11"/>
    <xf numFmtId="0" fontId="1" fillId="10" borderId="38" xfId="11" applyFill="1" applyBorder="1"/>
    <xf numFmtId="0" fontId="17" fillId="10" borderId="38" xfId="11" applyFont="1" applyFill="1" applyBorder="1" applyAlignment="1">
      <alignment horizontal="center"/>
    </xf>
    <xf numFmtId="0" fontId="17" fillId="10" borderId="38" xfId="11" applyFont="1" applyFill="1" applyBorder="1"/>
    <xf numFmtId="167" fontId="1" fillId="0" borderId="38" xfId="11" applyNumberFormat="1" applyFill="1" applyBorder="1"/>
    <xf numFmtId="167" fontId="1" fillId="0" borderId="38" xfId="11" applyNumberFormat="1" applyFont="1" applyFill="1" applyBorder="1"/>
    <xf numFmtId="0" fontId="17" fillId="11" borderId="38" xfId="11" applyFont="1" applyFill="1" applyBorder="1"/>
    <xf numFmtId="165" fontId="1" fillId="11" borderId="38" xfId="11" applyNumberFormat="1" applyFill="1" applyBorder="1"/>
    <xf numFmtId="167" fontId="1" fillId="11" borderId="38" xfId="11" applyNumberFormat="1" applyFill="1" applyBorder="1"/>
    <xf numFmtId="0" fontId="1" fillId="11" borderId="38" xfId="11" applyFill="1" applyBorder="1"/>
    <xf numFmtId="2" fontId="1" fillId="11" borderId="38" xfId="11" applyNumberFormat="1" applyFill="1" applyBorder="1"/>
    <xf numFmtId="167" fontId="1" fillId="0" borderId="0" xfId="11" applyNumberFormat="1"/>
    <xf numFmtId="0" fontId="1" fillId="0" borderId="0" xfId="12" applyFont="1"/>
    <xf numFmtId="0" fontId="1" fillId="0" borderId="0" xfId="12"/>
    <xf numFmtId="0" fontId="17" fillId="10" borderId="38" xfId="12" applyFont="1" applyFill="1" applyBorder="1"/>
    <xf numFmtId="0" fontId="17" fillId="7" borderId="38" xfId="11" applyFont="1" applyFill="1" applyBorder="1" applyAlignment="1">
      <alignment horizontal="center"/>
    </xf>
    <xf numFmtId="1" fontId="27" fillId="0" borderId="38" xfId="12" applyNumberFormat="1" applyFont="1" applyFill="1" applyBorder="1"/>
    <xf numFmtId="1" fontId="1" fillId="0" borderId="38" xfId="12" applyNumberFormat="1" applyFont="1" applyFill="1" applyBorder="1" applyAlignment="1">
      <alignment horizontal="right"/>
    </xf>
    <xf numFmtId="2" fontId="1" fillId="0" borderId="0" xfId="12" applyNumberFormat="1"/>
    <xf numFmtId="1" fontId="1" fillId="0" borderId="38" xfId="12" applyNumberFormat="1" applyBorder="1"/>
    <xf numFmtId="1" fontId="1" fillId="0" borderId="38" xfId="12" applyNumberFormat="1" applyFill="1" applyBorder="1"/>
    <xf numFmtId="1" fontId="1" fillId="0" borderId="38" xfId="12" applyNumberFormat="1" applyFont="1" applyFill="1" applyBorder="1"/>
    <xf numFmtId="1" fontId="27" fillId="0" borderId="38" xfId="12" applyNumberFormat="1" applyFont="1" applyFill="1" applyBorder="1" applyAlignment="1">
      <alignment horizontal="right"/>
    </xf>
    <xf numFmtId="1" fontId="1" fillId="8" borderId="38" xfId="12" applyNumberFormat="1" applyFont="1" applyFill="1" applyBorder="1" applyAlignment="1">
      <alignment horizontal="right"/>
    </xf>
    <xf numFmtId="0" fontId="1" fillId="0" borderId="0" xfId="12" applyFill="1"/>
    <xf numFmtId="0" fontId="1" fillId="0" borderId="0" xfId="11" applyFill="1"/>
    <xf numFmtId="0" fontId="1" fillId="0" borderId="0" xfId="12" applyFont="1" applyFill="1" applyBorder="1" applyAlignment="1">
      <alignment wrapText="1"/>
    </xf>
    <xf numFmtId="1" fontId="28" fillId="0" borderId="0" xfId="12" applyNumberFormat="1" applyFont="1" applyFill="1" applyBorder="1"/>
    <xf numFmtId="14" fontId="1" fillId="0" borderId="0" xfId="12" applyNumberFormat="1" applyFill="1" applyAlignment="1">
      <alignment horizontal="left"/>
    </xf>
    <xf numFmtId="14" fontId="1" fillId="0" borderId="0" xfId="13" applyNumberFormat="1" applyFont="1" applyFill="1"/>
    <xf numFmtId="0" fontId="27" fillId="0" borderId="0" xfId="12" applyFont="1" applyFill="1"/>
    <xf numFmtId="1" fontId="1" fillId="0" borderId="0" xfId="11" applyNumberFormat="1"/>
    <xf numFmtId="0" fontId="23" fillId="12" borderId="0" xfId="13" applyFont="1" applyFill="1"/>
    <xf numFmtId="0" fontId="1" fillId="0" borderId="0" xfId="13" applyFont="1"/>
    <xf numFmtId="0" fontId="1" fillId="12" borderId="0" xfId="13" applyFont="1" applyFill="1"/>
    <xf numFmtId="0" fontId="23" fillId="10" borderId="38" xfId="13" applyFont="1" applyFill="1" applyBorder="1"/>
    <xf numFmtId="0" fontId="17" fillId="10" borderId="38" xfId="13" applyFont="1" applyFill="1" applyBorder="1" applyAlignment="1">
      <alignment horizontal="center" wrapText="1"/>
    </xf>
    <xf numFmtId="0" fontId="29" fillId="10" borderId="38" xfId="13" applyFont="1" applyFill="1" applyBorder="1"/>
    <xf numFmtId="167" fontId="1" fillId="12" borderId="38" xfId="13" applyNumberFormat="1" applyFont="1" applyFill="1" applyBorder="1"/>
    <xf numFmtId="0" fontId="23" fillId="7" borderId="38" xfId="11" applyFont="1" applyFill="1" applyBorder="1" applyAlignment="1">
      <alignment horizontal="center"/>
    </xf>
    <xf numFmtId="167" fontId="1" fillId="0" borderId="38" xfId="11" applyNumberFormat="1" applyBorder="1"/>
    <xf numFmtId="3" fontId="30" fillId="0" borderId="0" xfId="2" applyNumberFormat="1" applyFont="1" applyFill="1" applyAlignment="1">
      <alignment horizontal="right" vertical="center"/>
    </xf>
    <xf numFmtId="0" fontId="11" fillId="0" borderId="0" xfId="6" applyFont="1"/>
    <xf numFmtId="0" fontId="10" fillId="0" borderId="0" xfId="6" applyFont="1" applyAlignment="1">
      <alignment horizontal="right"/>
    </xf>
    <xf numFmtId="0" fontId="14" fillId="0" borderId="0" xfId="6" applyFont="1" applyAlignment="1">
      <alignment horizontal="right"/>
    </xf>
    <xf numFmtId="3" fontId="4" fillId="0" borderId="0" xfId="0" applyNumberFormat="1" applyFont="1"/>
    <xf numFmtId="167" fontId="1" fillId="12" borderId="38" xfId="13" applyNumberFormat="1" applyFont="1" applyFill="1" applyBorder="1" applyAlignment="1">
      <alignment horizontal="right" wrapText="1"/>
    </xf>
    <xf numFmtId="167" fontId="29" fillId="12" borderId="38" xfId="13" applyNumberFormat="1" applyFont="1" applyFill="1" applyBorder="1"/>
    <xf numFmtId="2" fontId="1" fillId="8" borderId="38" xfId="12" applyNumberFormat="1" applyFill="1" applyBorder="1"/>
    <xf numFmtId="49" fontId="14" fillId="2" borderId="2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vertical="center"/>
    </xf>
    <xf numFmtId="3" fontId="5" fillId="0" borderId="6" xfId="0" applyNumberFormat="1" applyFont="1" applyBorder="1" applyAlignment="1">
      <alignment horizontal="right" vertical="center" indent="1"/>
    </xf>
    <xf numFmtId="49" fontId="14" fillId="2" borderId="1" xfId="0" applyNumberFormat="1" applyFont="1" applyFill="1" applyBorder="1" applyAlignment="1">
      <alignment vertical="center"/>
    </xf>
    <xf numFmtId="49" fontId="14" fillId="2" borderId="7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49" fontId="14" fillId="2" borderId="9" xfId="0" applyNumberFormat="1" applyFont="1" applyFill="1" applyBorder="1" applyAlignment="1">
      <alignment vertical="center"/>
    </xf>
    <xf numFmtId="3" fontId="14" fillId="0" borderId="9" xfId="0" applyNumberFormat="1" applyFont="1" applyBorder="1" applyAlignment="1">
      <alignment horizontal="right" vertical="center" indent="1"/>
    </xf>
    <xf numFmtId="49" fontId="14" fillId="2" borderId="10" xfId="0" applyNumberFormat="1" applyFont="1" applyFill="1" applyBorder="1" applyAlignment="1">
      <alignment vertical="center"/>
    </xf>
    <xf numFmtId="49" fontId="14" fillId="2" borderId="11" xfId="0" applyNumberFormat="1" applyFont="1" applyFill="1" applyBorder="1" applyAlignment="1">
      <alignment vertical="center"/>
    </xf>
    <xf numFmtId="49" fontId="14" fillId="2" borderId="12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13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horizontal="right" vertical="center" indent="1"/>
    </xf>
    <xf numFmtId="49" fontId="5" fillId="2" borderId="1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left" vertical="center" indent="3"/>
    </xf>
    <xf numFmtId="49" fontId="5" fillId="2" borderId="10" xfId="0" applyNumberFormat="1" applyFont="1" applyFill="1" applyBorder="1" applyAlignment="1">
      <alignment horizontal="left" vertical="center" indent="3"/>
    </xf>
    <xf numFmtId="49" fontId="5" fillId="2" borderId="16" xfId="0" applyNumberFormat="1" applyFont="1" applyFill="1" applyBorder="1" applyAlignment="1">
      <alignment horizontal="left" vertical="center"/>
    </xf>
    <xf numFmtId="49" fontId="5" fillId="2" borderId="15" xfId="0" applyNumberFormat="1" applyFont="1" applyFill="1" applyBorder="1" applyAlignment="1">
      <alignment horizontal="left" vertical="center" indent="6"/>
    </xf>
    <xf numFmtId="49" fontId="5" fillId="2" borderId="11" xfId="0" applyNumberFormat="1" applyFont="1" applyFill="1" applyBorder="1" applyAlignment="1">
      <alignment horizontal="left" vertical="center" indent="6"/>
    </xf>
    <xf numFmtId="49" fontId="5" fillId="2" borderId="9" xfId="0" applyNumberFormat="1" applyFont="1" applyFill="1" applyBorder="1" applyAlignment="1">
      <alignment horizontal="left" vertical="center" indent="3"/>
    </xf>
    <xf numFmtId="49" fontId="5" fillId="2" borderId="17" xfId="0" applyNumberFormat="1" applyFont="1" applyFill="1" applyBorder="1" applyAlignment="1">
      <alignment vertical="center"/>
    </xf>
    <xf numFmtId="49" fontId="5" fillId="2" borderId="18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vertical="center"/>
    </xf>
    <xf numFmtId="49" fontId="5" fillId="2" borderId="19" xfId="0" applyNumberFormat="1" applyFont="1" applyFill="1" applyBorder="1" applyAlignment="1">
      <alignment vertical="center"/>
    </xf>
    <xf numFmtId="3" fontId="5" fillId="0" borderId="20" xfId="0" applyNumberFormat="1" applyFont="1" applyBorder="1" applyAlignment="1">
      <alignment horizontal="right" vertical="center" indent="1"/>
    </xf>
    <xf numFmtId="3" fontId="3" fillId="0" borderId="0" xfId="5" applyNumberFormat="1" applyFont="1" applyFill="1"/>
    <xf numFmtId="3" fontId="11" fillId="0" borderId="0" xfId="5" applyNumberFormat="1" applyFont="1" applyFill="1" applyAlignment="1">
      <alignment horizontal="right"/>
    </xf>
    <xf numFmtId="3" fontId="32" fillId="0" borderId="0" xfId="0" applyNumberFormat="1" applyFont="1"/>
    <xf numFmtId="3" fontId="3" fillId="0" borderId="0" xfId="5" applyNumberFormat="1" applyFont="1" applyFill="1" applyAlignment="1">
      <alignment horizontal="right"/>
    </xf>
    <xf numFmtId="3" fontId="3" fillId="0" borderId="0" xfId="6" applyNumberFormat="1" applyFont="1" applyFill="1"/>
    <xf numFmtId="3" fontId="14" fillId="2" borderId="2" xfId="0" applyNumberFormat="1" applyFont="1" applyFill="1" applyBorder="1" applyAlignment="1">
      <alignment horizontal="left" vertical="center"/>
    </xf>
    <xf numFmtId="3" fontId="33" fillId="2" borderId="1" xfId="0" applyNumberFormat="1" applyFont="1" applyFill="1" applyBorder="1" applyAlignment="1">
      <alignment vertical="center" wrapText="1"/>
    </xf>
    <xf numFmtId="3" fontId="14" fillId="2" borderId="55" xfId="0" applyNumberFormat="1" applyFont="1" applyFill="1" applyBorder="1" applyAlignment="1">
      <alignment horizontal="center" vertical="center" wrapText="1"/>
    </xf>
    <xf numFmtId="3" fontId="14" fillId="2" borderId="36" xfId="0" applyNumberFormat="1" applyFont="1" applyFill="1" applyBorder="1" applyAlignment="1">
      <alignment horizontal="center" vertical="center" wrapText="1"/>
    </xf>
    <xf numFmtId="3" fontId="14" fillId="2" borderId="84" xfId="0" applyNumberFormat="1" applyFont="1" applyFill="1" applyBorder="1" applyAlignment="1">
      <alignment horizontal="center" vertical="center" wrapText="1"/>
    </xf>
    <xf numFmtId="3" fontId="14" fillId="2" borderId="38" xfId="0" applyNumberFormat="1" applyFont="1" applyFill="1" applyBorder="1" applyAlignment="1">
      <alignment horizontal="center" vertical="center" wrapText="1"/>
    </xf>
    <xf numFmtId="3" fontId="4" fillId="2" borderId="87" xfId="0" applyNumberFormat="1" applyFont="1" applyFill="1" applyBorder="1" applyAlignment="1">
      <alignment horizontal="left" wrapText="1"/>
    </xf>
    <xf numFmtId="3" fontId="32" fillId="0" borderId="34" xfId="3" applyNumberFormat="1" applyFont="1" applyFill="1" applyBorder="1" applyAlignment="1"/>
    <xf numFmtId="3" fontId="32" fillId="0" borderId="35" xfId="3" applyNumberFormat="1" applyFont="1" applyFill="1" applyBorder="1" applyAlignment="1">
      <alignment horizontal="right" wrapText="1"/>
    </xf>
    <xf numFmtId="3" fontId="32" fillId="0" borderId="38" xfId="3" applyNumberFormat="1" applyFont="1" applyFill="1" applyBorder="1" applyAlignment="1">
      <alignment horizontal="right" wrapText="1"/>
    </xf>
    <xf numFmtId="3" fontId="34" fillId="0" borderId="38" xfId="0" applyNumberFormat="1" applyFont="1" applyFill="1" applyBorder="1" applyAlignment="1">
      <alignment horizontal="right" wrapText="1"/>
    </xf>
    <xf numFmtId="3" fontId="34" fillId="0" borderId="45" xfId="0" applyNumberFormat="1" applyFont="1" applyFill="1" applyBorder="1" applyAlignment="1">
      <alignment horizontal="right" wrapText="1"/>
    </xf>
    <xf numFmtId="3" fontId="34" fillId="0" borderId="33" xfId="0" applyNumberFormat="1" applyFont="1" applyFill="1" applyBorder="1" applyAlignment="1">
      <alignment horizontal="right" wrapText="1"/>
    </xf>
    <xf numFmtId="3" fontId="34" fillId="0" borderId="34" xfId="0" applyNumberFormat="1" applyFont="1" applyFill="1" applyBorder="1" applyAlignment="1">
      <alignment horizontal="right" wrapText="1"/>
    </xf>
    <xf numFmtId="4" fontId="34" fillId="0" borderId="34" xfId="0" applyNumberFormat="1" applyFont="1" applyFill="1" applyBorder="1" applyAlignment="1">
      <alignment horizontal="right" wrapText="1"/>
    </xf>
    <xf numFmtId="3" fontId="14" fillId="2" borderId="87" xfId="0" applyNumberFormat="1" applyFont="1" applyFill="1" applyBorder="1" applyAlignment="1">
      <alignment wrapText="1"/>
    </xf>
    <xf numFmtId="3" fontId="26" fillId="0" borderId="34" xfId="0" applyNumberFormat="1" applyFont="1" applyFill="1" applyBorder="1" applyAlignment="1"/>
    <xf numFmtId="3" fontId="26" fillId="0" borderId="35" xfId="0" applyNumberFormat="1" applyFont="1" applyFill="1" applyBorder="1" applyAlignment="1"/>
    <xf numFmtId="3" fontId="26" fillId="0" borderId="38" xfId="0" applyNumberFormat="1" applyFont="1" applyFill="1" applyBorder="1" applyAlignment="1"/>
    <xf numFmtId="3" fontId="32" fillId="0" borderId="38" xfId="3" applyNumberFormat="1" applyFont="1" applyFill="1" applyBorder="1" applyAlignment="1"/>
    <xf numFmtId="3" fontId="26" fillId="0" borderId="45" xfId="0" applyNumberFormat="1" applyFont="1" applyFill="1" applyBorder="1" applyAlignment="1"/>
    <xf numFmtId="3" fontId="26" fillId="0" borderId="33" xfId="0" applyNumberFormat="1" applyFont="1" applyFill="1" applyBorder="1" applyAlignment="1"/>
    <xf numFmtId="4" fontId="26" fillId="0" borderId="34" xfId="0" applyNumberFormat="1" applyFont="1" applyFill="1" applyBorder="1" applyAlignment="1"/>
    <xf numFmtId="3" fontId="5" fillId="2" borderId="87" xfId="0" applyNumberFormat="1" applyFont="1" applyFill="1" applyBorder="1" applyAlignment="1">
      <alignment wrapText="1"/>
    </xf>
    <xf numFmtId="3" fontId="32" fillId="0" borderId="34" xfId="0" applyNumberFormat="1" applyFont="1" applyFill="1" applyBorder="1" applyAlignment="1"/>
    <xf numFmtId="3" fontId="32" fillId="0" borderId="35" xfId="0" applyNumberFormat="1" applyFont="1" applyFill="1" applyBorder="1" applyAlignment="1"/>
    <xf numFmtId="3" fontId="32" fillId="0" borderId="38" xfId="0" applyNumberFormat="1" applyFont="1" applyFill="1" applyBorder="1" applyAlignment="1"/>
    <xf numFmtId="3" fontId="32" fillId="0" borderId="45" xfId="0" applyNumberFormat="1" applyFont="1" applyFill="1" applyBorder="1" applyAlignment="1"/>
    <xf numFmtId="3" fontId="32" fillId="0" borderId="33" xfId="0" applyNumberFormat="1" applyFont="1" applyFill="1" applyBorder="1" applyAlignment="1"/>
    <xf numFmtId="4" fontId="32" fillId="0" borderId="34" xfId="0" applyNumberFormat="1" applyFont="1" applyFill="1" applyBorder="1" applyAlignment="1"/>
    <xf numFmtId="3" fontId="32" fillId="0" borderId="33" xfId="3" applyNumberFormat="1" applyFont="1" applyFill="1" applyBorder="1" applyAlignment="1"/>
    <xf numFmtId="3" fontId="5" fillId="2" borderId="87" xfId="0" applyNumberFormat="1" applyFont="1" applyFill="1" applyBorder="1" applyAlignment="1">
      <alignment horizontal="left" wrapText="1"/>
    </xf>
    <xf numFmtId="3" fontId="32" fillId="0" borderId="35" xfId="3" applyNumberFormat="1" applyFont="1" applyFill="1" applyBorder="1" applyAlignment="1"/>
    <xf numFmtId="3" fontId="5" fillId="2" borderId="86" xfId="0" applyNumberFormat="1" applyFont="1" applyFill="1" applyBorder="1" applyAlignment="1">
      <alignment wrapText="1"/>
    </xf>
    <xf numFmtId="3" fontId="32" fillId="0" borderId="20" xfId="0" applyNumberFormat="1" applyFont="1" applyFill="1" applyBorder="1" applyAlignment="1"/>
    <xf numFmtId="3" fontId="32" fillId="0" borderId="23" xfId="3" applyNumberFormat="1" applyFont="1" applyFill="1" applyBorder="1" applyAlignment="1"/>
    <xf numFmtId="3" fontId="32" fillId="0" borderId="39" xfId="3" applyNumberFormat="1" applyFont="1" applyFill="1" applyBorder="1" applyAlignment="1"/>
    <xf numFmtId="3" fontId="32" fillId="0" borderId="49" xfId="0" applyNumberFormat="1" applyFont="1" applyFill="1" applyBorder="1" applyAlignment="1"/>
    <xf numFmtId="3" fontId="32" fillId="0" borderId="22" xfId="0" applyNumberFormat="1" applyFont="1" applyFill="1" applyBorder="1" applyAlignment="1"/>
    <xf numFmtId="3" fontId="32" fillId="0" borderId="39" xfId="0" applyNumberFormat="1" applyFont="1" applyFill="1" applyBorder="1" applyAlignment="1"/>
    <xf numFmtId="4" fontId="32" fillId="0" borderId="20" xfId="0" applyNumberFormat="1" applyFont="1" applyFill="1" applyBorder="1" applyAlignment="1"/>
    <xf numFmtId="0" fontId="14" fillId="2" borderId="2" xfId="8" applyFont="1" applyFill="1" applyBorder="1"/>
    <xf numFmtId="0" fontId="14" fillId="2" borderId="93" xfId="8" applyFont="1" applyFill="1" applyBorder="1" applyAlignment="1">
      <alignment horizontal="center" vertical="center" wrapText="1"/>
    </xf>
    <xf numFmtId="0" fontId="14" fillId="2" borderId="3" xfId="8" applyFont="1" applyFill="1" applyBorder="1" applyAlignment="1">
      <alignment horizontal="center" vertical="center"/>
    </xf>
    <xf numFmtId="0" fontId="14" fillId="2" borderId="94" xfId="8" applyFont="1" applyFill="1" applyBorder="1" applyAlignment="1">
      <alignment horizontal="center" vertical="center" wrapText="1"/>
    </xf>
    <xf numFmtId="0" fontId="14" fillId="2" borderId="1" xfId="8" applyFont="1" applyFill="1" applyBorder="1"/>
    <xf numFmtId="0" fontId="14" fillId="2" borderId="37" xfId="8" applyFont="1" applyFill="1" applyBorder="1" applyAlignment="1">
      <alignment horizontal="center" vertical="center" wrapText="1"/>
    </xf>
    <xf numFmtId="0" fontId="14" fillId="2" borderId="11" xfId="8" applyFont="1" applyFill="1" applyBorder="1" applyAlignment="1">
      <alignment horizontal="center" vertical="center" wrapText="1"/>
    </xf>
    <xf numFmtId="0" fontId="14" fillId="2" borderId="85" xfId="8" applyFont="1" applyFill="1" applyBorder="1" applyAlignment="1">
      <alignment horizontal="center" vertical="center" wrapText="1"/>
    </xf>
    <xf numFmtId="0" fontId="14" fillId="2" borderId="37" xfId="8" applyFont="1" applyFill="1" applyBorder="1" applyAlignment="1">
      <alignment horizontal="center"/>
    </xf>
    <xf numFmtId="0" fontId="14" fillId="2" borderId="0" xfId="8" applyFont="1" applyFill="1" applyBorder="1" applyAlignment="1">
      <alignment horizontal="center"/>
    </xf>
    <xf numFmtId="0" fontId="14" fillId="2" borderId="85" xfId="8" applyFont="1" applyFill="1" applyBorder="1" applyAlignment="1">
      <alignment horizontal="center"/>
    </xf>
    <xf numFmtId="3" fontId="14" fillId="7" borderId="35" xfId="8" applyNumberFormat="1" applyFont="1" applyFill="1" applyBorder="1"/>
    <xf numFmtId="3" fontId="14" fillId="7" borderId="38" xfId="8" applyNumberFormat="1" applyFont="1" applyFill="1" applyBorder="1" applyAlignment="1">
      <alignment horizontal="right" vertical="center"/>
    </xf>
    <xf numFmtId="4" fontId="14" fillId="7" borderId="45" xfId="8" applyNumberFormat="1" applyFont="1" applyFill="1" applyBorder="1" applyAlignment="1">
      <alignment horizontal="right" vertical="center"/>
    </xf>
    <xf numFmtId="3" fontId="5" fillId="2" borderId="35" xfId="8" applyNumberFormat="1" applyFont="1" applyFill="1" applyBorder="1"/>
    <xf numFmtId="3" fontId="5" fillId="0" borderId="38" xfId="8" applyNumberFormat="1" applyFont="1" applyFill="1" applyBorder="1" applyAlignment="1">
      <alignment horizontal="right" vertical="center"/>
    </xf>
    <xf numFmtId="4" fontId="5" fillId="0" borderId="45" xfId="8" applyNumberFormat="1" applyFont="1" applyFill="1" applyBorder="1" applyAlignment="1">
      <alignment horizontal="right" vertical="center"/>
    </xf>
    <xf numFmtId="3" fontId="5" fillId="2" borderId="23" xfId="8" applyNumberFormat="1" applyFont="1" applyFill="1" applyBorder="1"/>
    <xf numFmtId="3" fontId="5" fillId="0" borderId="39" xfId="8" applyNumberFormat="1" applyFont="1" applyFill="1" applyBorder="1"/>
    <xf numFmtId="3" fontId="5" fillId="0" borderId="39" xfId="8" applyNumberFormat="1" applyFont="1" applyFill="1" applyBorder="1" applyAlignment="1">
      <alignment horizontal="right" vertical="center"/>
    </xf>
    <xf numFmtId="4" fontId="5" fillId="0" borderId="49" xfId="8" applyNumberFormat="1" applyFont="1" applyFill="1" applyBorder="1" applyAlignment="1">
      <alignment horizontal="right" vertical="center"/>
    </xf>
    <xf numFmtId="0" fontId="5" fillId="0" borderId="0" xfId="6" applyFont="1"/>
    <xf numFmtId="3" fontId="14" fillId="0" borderId="0" xfId="7" applyNumberFormat="1" applyFont="1" applyAlignment="1">
      <alignment horizontal="centerContinuous"/>
    </xf>
    <xf numFmtId="0" fontId="14" fillId="0" borderId="0" xfId="7" applyFont="1" applyAlignment="1">
      <alignment horizontal="centerContinuous"/>
    </xf>
    <xf numFmtId="0" fontId="36" fillId="0" borderId="50" xfId="0" applyFont="1" applyBorder="1" applyAlignment="1">
      <alignment horizontal="center" vertical="center"/>
    </xf>
    <xf numFmtId="0" fontId="32" fillId="5" borderId="95" xfId="0" applyFont="1" applyFill="1" applyBorder="1" applyAlignment="1">
      <alignment horizontal="center" textRotation="90" wrapText="1"/>
    </xf>
    <xf numFmtId="0" fontId="32" fillId="0" borderId="52" xfId="0" applyFont="1" applyBorder="1" applyAlignment="1">
      <alignment horizontal="center" textRotation="90" wrapText="1"/>
    </xf>
    <xf numFmtId="0" fontId="32" fillId="6" borderId="91" xfId="0" applyFont="1" applyFill="1" applyBorder="1" applyAlignment="1">
      <alignment horizontal="center" textRotation="90" wrapText="1"/>
    </xf>
    <xf numFmtId="0" fontId="32" fillId="5" borderId="91" xfId="0" applyFont="1" applyFill="1" applyBorder="1" applyAlignment="1">
      <alignment horizontal="center" textRotation="90" wrapText="1"/>
    </xf>
    <xf numFmtId="0" fontId="32" fillId="0" borderId="78" xfId="0" applyFont="1" applyBorder="1" applyAlignment="1">
      <alignment horizontal="center" textRotation="90" wrapText="1"/>
    </xf>
    <xf numFmtId="0" fontId="32" fillId="0" borderId="53" xfId="0" applyFont="1" applyBorder="1" applyAlignment="1">
      <alignment horizontal="center" textRotation="90" wrapText="1"/>
    </xf>
    <xf numFmtId="0" fontId="32" fillId="0" borderId="1" xfId="0" applyFont="1" applyBorder="1"/>
    <xf numFmtId="0" fontId="32" fillId="5" borderId="24" xfId="0" applyFont="1" applyFill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0" fontId="32" fillId="5" borderId="26" xfId="0" applyFont="1" applyFill="1" applyBorder="1" applyAlignment="1">
      <alignment horizontal="center"/>
    </xf>
    <xf numFmtId="0" fontId="32" fillId="0" borderId="92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4" fontId="26" fillId="5" borderId="29" xfId="0" applyNumberFormat="1" applyFont="1" applyFill="1" applyBorder="1"/>
    <xf numFmtId="4" fontId="26" fillId="5" borderId="30" xfId="0" applyNumberFormat="1" applyFont="1" applyFill="1" applyBorder="1"/>
    <xf numFmtId="4" fontId="26" fillId="6" borderId="6" xfId="0" applyNumberFormat="1" applyFont="1" applyFill="1" applyBorder="1"/>
    <xf numFmtId="4" fontId="26" fillId="5" borderId="6" xfId="0" applyNumberFormat="1" applyFont="1" applyFill="1" applyBorder="1"/>
    <xf numFmtId="4" fontId="26" fillId="5" borderId="42" xfId="0" applyNumberFormat="1" applyFont="1" applyFill="1" applyBorder="1"/>
    <xf numFmtId="4" fontId="26" fillId="5" borderId="43" xfId="0" applyNumberFormat="1" applyFont="1" applyFill="1" applyBorder="1"/>
    <xf numFmtId="3" fontId="26" fillId="5" borderId="32" xfId="0" applyNumberFormat="1" applyFont="1" applyFill="1" applyBorder="1"/>
    <xf numFmtId="3" fontId="26" fillId="6" borderId="33" xfId="0" applyNumberFormat="1" applyFont="1" applyFill="1" applyBorder="1"/>
    <xf numFmtId="3" fontId="26" fillId="6" borderId="34" xfId="0" applyNumberFormat="1" applyFont="1" applyFill="1" applyBorder="1"/>
    <xf numFmtId="3" fontId="26" fillId="5" borderId="34" xfId="0" applyNumberFormat="1" applyFont="1" applyFill="1" applyBorder="1"/>
    <xf numFmtId="3" fontId="32" fillId="5" borderId="32" xfId="0" applyNumberFormat="1" applyFont="1" applyFill="1" applyBorder="1"/>
    <xf numFmtId="3" fontId="32" fillId="0" borderId="33" xfId="0" applyNumberFormat="1" applyFont="1" applyBorder="1"/>
    <xf numFmtId="3" fontId="32" fillId="6" borderId="34" xfId="0" applyNumberFormat="1" applyFont="1" applyFill="1" applyBorder="1"/>
    <xf numFmtId="3" fontId="32" fillId="5" borderId="34" xfId="0" applyNumberFormat="1" applyFont="1" applyFill="1" applyBorder="1"/>
    <xf numFmtId="3" fontId="32" fillId="5" borderId="21" xfId="0" applyNumberFormat="1" applyFont="1" applyFill="1" applyBorder="1"/>
    <xf numFmtId="3" fontId="32" fillId="0" borderId="22" xfId="0" applyNumberFormat="1" applyFont="1" applyBorder="1"/>
    <xf numFmtId="3" fontId="32" fillId="6" borderId="20" xfId="0" applyNumberFormat="1" applyFont="1" applyFill="1" applyBorder="1"/>
    <xf numFmtId="3" fontId="32" fillId="5" borderId="20" xfId="0" applyNumberFormat="1" applyFont="1" applyFill="1" applyBorder="1"/>
    <xf numFmtId="4" fontId="37" fillId="5" borderId="79" xfId="0" applyNumberFormat="1" applyFont="1" applyFill="1" applyBorder="1"/>
    <xf numFmtId="4" fontId="37" fillId="6" borderId="87" xfId="0" applyNumberFormat="1" applyFont="1" applyFill="1" applyBorder="1"/>
    <xf numFmtId="4" fontId="37" fillId="0" borderId="87" xfId="0" applyNumberFormat="1" applyFont="1" applyBorder="1"/>
    <xf numFmtId="4" fontId="38" fillId="0" borderId="87" xfId="0" applyNumberFormat="1" applyFont="1" applyBorder="1"/>
    <xf numFmtId="4" fontId="37" fillId="5" borderId="87" xfId="0" applyNumberFormat="1" applyFont="1" applyFill="1" applyBorder="1"/>
    <xf numFmtId="4" fontId="38" fillId="0" borderId="86" xfId="0" applyNumberFormat="1" applyFont="1" applyBorder="1"/>
    <xf numFmtId="3" fontId="39" fillId="5" borderId="32" xfId="0" applyNumberFormat="1" applyFont="1" applyFill="1" applyBorder="1"/>
    <xf numFmtId="3" fontId="39" fillId="6" borderId="33" xfId="0" applyNumberFormat="1" applyFont="1" applyFill="1" applyBorder="1"/>
    <xf numFmtId="3" fontId="39" fillId="6" borderId="34" xfId="0" applyNumberFormat="1" applyFont="1" applyFill="1" applyBorder="1"/>
    <xf numFmtId="3" fontId="39" fillId="5" borderId="34" xfId="0" applyNumberFormat="1" applyFont="1" applyFill="1" applyBorder="1"/>
    <xf numFmtId="3" fontId="39" fillId="6" borderId="45" xfId="0" applyNumberFormat="1" applyFont="1" applyFill="1" applyBorder="1"/>
    <xf numFmtId="3" fontId="39" fillId="6" borderId="9" xfId="0" applyNumberFormat="1" applyFont="1" applyFill="1" applyBorder="1"/>
    <xf numFmtId="3" fontId="39" fillId="0" borderId="33" xfId="0" applyNumberFormat="1" applyFont="1" applyBorder="1"/>
    <xf numFmtId="3" fontId="39" fillId="0" borderId="45" xfId="0" applyNumberFormat="1" applyFont="1" applyBorder="1"/>
    <xf numFmtId="3" fontId="39" fillId="0" borderId="9" xfId="0" applyNumberFormat="1" applyFont="1" applyBorder="1"/>
    <xf numFmtId="3" fontId="40" fillId="5" borderId="32" xfId="0" applyNumberFormat="1" applyFont="1" applyFill="1" applyBorder="1"/>
    <xf numFmtId="3" fontId="40" fillId="0" borderId="33" xfId="0" applyNumberFormat="1" applyFont="1" applyBorder="1"/>
    <xf numFmtId="3" fontId="40" fillId="6" borderId="34" xfId="0" applyNumberFormat="1" applyFont="1" applyFill="1" applyBorder="1"/>
    <xf numFmtId="3" fontId="40" fillId="5" borderId="34" xfId="0" applyNumberFormat="1" applyFont="1" applyFill="1" applyBorder="1"/>
    <xf numFmtId="3" fontId="40" fillId="0" borderId="45" xfId="0" applyNumberFormat="1" applyFont="1" applyBorder="1"/>
    <xf numFmtId="3" fontId="40" fillId="0" borderId="9" xfId="0" applyNumberFormat="1" applyFont="1" applyBorder="1"/>
    <xf numFmtId="3" fontId="39" fillId="5" borderId="33" xfId="0" applyNumberFormat="1" applyFont="1" applyFill="1" applyBorder="1"/>
    <xf numFmtId="3" fontId="39" fillId="5" borderId="45" xfId="0" applyNumberFormat="1" applyFont="1" applyFill="1" applyBorder="1"/>
    <xf numFmtId="3" fontId="39" fillId="5" borderId="9" xfId="0" applyNumberFormat="1" applyFont="1" applyFill="1" applyBorder="1"/>
    <xf numFmtId="3" fontId="40" fillId="5" borderId="21" xfId="0" applyNumberFormat="1" applyFont="1" applyFill="1" applyBorder="1"/>
    <xf numFmtId="3" fontId="40" fillId="0" borderId="22" xfId="0" applyNumberFormat="1" applyFont="1" applyBorder="1"/>
    <xf numFmtId="3" fontId="40" fillId="6" borderId="20" xfId="0" applyNumberFormat="1" applyFont="1" applyFill="1" applyBorder="1"/>
    <xf numFmtId="3" fontId="40" fillId="5" borderId="20" xfId="0" applyNumberFormat="1" applyFont="1" applyFill="1" applyBorder="1"/>
    <xf numFmtId="3" fontId="40" fillId="0" borderId="49" xfId="0" applyNumberFormat="1" applyFont="1" applyBorder="1"/>
    <xf numFmtId="3" fontId="40" fillId="0" borderId="96" xfId="0" applyNumberFormat="1" applyFont="1" applyBorder="1"/>
    <xf numFmtId="3" fontId="4" fillId="2" borderId="55" xfId="8" applyNumberFormat="1" applyFont="1" applyFill="1" applyBorder="1"/>
    <xf numFmtId="3" fontId="4" fillId="0" borderId="51" xfId="8" applyNumberFormat="1" applyFont="1" applyFill="1" applyBorder="1" applyAlignment="1">
      <alignment horizontal="right" vertical="center"/>
    </xf>
    <xf numFmtId="3" fontId="4" fillId="2" borderId="77" xfId="8" applyNumberFormat="1" applyFont="1" applyFill="1" applyBorder="1" applyAlignment="1">
      <alignment horizontal="right" vertical="center"/>
    </xf>
    <xf numFmtId="3" fontId="4" fillId="2" borderId="53" xfId="8" applyNumberFormat="1" applyFont="1" applyFill="1" applyBorder="1" applyAlignment="1">
      <alignment horizontal="right" vertical="center"/>
    </xf>
    <xf numFmtId="3" fontId="4" fillId="2" borderId="78" xfId="8" applyNumberFormat="1" applyFont="1" applyFill="1" applyBorder="1" applyAlignment="1">
      <alignment horizontal="right" vertical="center"/>
    </xf>
    <xf numFmtId="164" fontId="4" fillId="0" borderId="51" xfId="8" applyNumberFormat="1" applyFont="1" applyFill="1" applyBorder="1" applyAlignment="1">
      <alignment horizontal="right" vertical="center"/>
    </xf>
    <xf numFmtId="164" fontId="4" fillId="2" borderId="78" xfId="8" applyNumberFormat="1" applyFont="1" applyFill="1" applyBorder="1" applyAlignment="1">
      <alignment horizontal="right" vertical="center"/>
    </xf>
    <xf numFmtId="3" fontId="14" fillId="2" borderId="79" xfId="8" applyNumberFormat="1" applyFont="1" applyFill="1" applyBorder="1"/>
    <xf numFmtId="3" fontId="14" fillId="0" borderId="31" xfId="8" applyNumberFormat="1" applyFont="1" applyFill="1" applyBorder="1" applyAlignment="1">
      <alignment horizontal="right" vertical="center"/>
    </xf>
    <xf numFmtId="3" fontId="14" fillId="2" borderId="41" xfId="8" applyNumberFormat="1" applyFont="1" applyFill="1" applyBorder="1" applyAlignment="1">
      <alignment horizontal="right" vertical="center"/>
    </xf>
    <xf numFmtId="3" fontId="14" fillId="2" borderId="43" xfId="8" applyNumberFormat="1" applyFont="1" applyFill="1" applyBorder="1" applyAlignment="1">
      <alignment horizontal="right" vertical="center"/>
    </xf>
    <xf numFmtId="3" fontId="14" fillId="2" borderId="42" xfId="8" applyNumberFormat="1" applyFont="1" applyFill="1" applyBorder="1" applyAlignment="1">
      <alignment horizontal="right" vertical="center"/>
    </xf>
    <xf numFmtId="164" fontId="14" fillId="0" borderId="31" xfId="8" applyNumberFormat="1" applyFont="1" applyFill="1" applyBorder="1" applyAlignment="1">
      <alignment horizontal="right" vertical="center"/>
    </xf>
    <xf numFmtId="164" fontId="14" fillId="2" borderId="42" xfId="8" applyNumberFormat="1" applyFont="1" applyFill="1" applyBorder="1" applyAlignment="1">
      <alignment horizontal="right" vertical="center"/>
    </xf>
    <xf numFmtId="3" fontId="5" fillId="2" borderId="58" xfId="8" applyNumberFormat="1" applyFont="1" applyFill="1" applyBorder="1"/>
    <xf numFmtId="3" fontId="32" fillId="0" borderId="59" xfId="8" applyNumberFormat="1" applyFont="1" applyFill="1" applyBorder="1" applyAlignment="1">
      <alignment horizontal="right" vertical="center"/>
    </xf>
    <xf numFmtId="3" fontId="32" fillId="2" borderId="36" xfId="8" applyNumberFormat="1" applyFont="1" applyFill="1" applyBorder="1" applyAlignment="1">
      <alignment horizontal="right" vertical="center"/>
    </xf>
    <xf numFmtId="3" fontId="32" fillId="2" borderId="61" xfId="8" applyNumberFormat="1" applyFont="1" applyFill="1" applyBorder="1" applyAlignment="1">
      <alignment horizontal="right" vertical="center"/>
    </xf>
    <xf numFmtId="3" fontId="32" fillId="2" borderId="84" xfId="8" applyNumberFormat="1" applyFont="1" applyFill="1" applyBorder="1" applyAlignment="1">
      <alignment horizontal="right" vertical="center"/>
    </xf>
    <xf numFmtId="164" fontId="32" fillId="0" borderId="59" xfId="8" applyNumberFormat="1" applyFont="1" applyFill="1" applyBorder="1" applyAlignment="1">
      <alignment horizontal="right" vertical="center"/>
    </xf>
    <xf numFmtId="164" fontId="32" fillId="2" borderId="84" xfId="8" applyNumberFormat="1" applyFont="1" applyFill="1" applyBorder="1" applyAlignment="1">
      <alignment horizontal="right" vertical="center"/>
    </xf>
    <xf numFmtId="3" fontId="5" fillId="2" borderId="86" xfId="8" applyNumberFormat="1" applyFont="1" applyFill="1" applyBorder="1"/>
    <xf numFmtId="3" fontId="14" fillId="2" borderId="1" xfId="8" applyNumberFormat="1" applyFont="1" applyFill="1" applyBorder="1"/>
    <xf numFmtId="3" fontId="14" fillId="0" borderId="51" xfId="8" applyNumberFormat="1" applyFont="1" applyFill="1" applyBorder="1" applyAlignment="1">
      <alignment horizontal="right" vertical="center"/>
    </xf>
    <xf numFmtId="3" fontId="14" fillId="2" borderId="77" xfId="8" applyNumberFormat="1" applyFont="1" applyFill="1" applyBorder="1" applyAlignment="1">
      <alignment horizontal="right" vertical="center"/>
    </xf>
    <xf numFmtId="3" fontId="14" fillId="2" borderId="53" xfId="8" applyNumberFormat="1" applyFont="1" applyFill="1" applyBorder="1" applyAlignment="1">
      <alignment horizontal="right" vertical="center"/>
    </xf>
    <xf numFmtId="3" fontId="14" fillId="2" borderId="78" xfId="8" applyNumberFormat="1" applyFont="1" applyFill="1" applyBorder="1" applyAlignment="1">
      <alignment horizontal="right" vertical="center"/>
    </xf>
    <xf numFmtId="164" fontId="14" fillId="0" borderId="51" xfId="8" applyNumberFormat="1" applyFont="1" applyFill="1" applyBorder="1" applyAlignment="1">
      <alignment horizontal="right" vertical="center"/>
    </xf>
    <xf numFmtId="164" fontId="14" fillId="2" borderId="78" xfId="8" applyNumberFormat="1" applyFont="1" applyFill="1" applyBorder="1" applyAlignment="1">
      <alignment horizontal="right" vertical="center"/>
    </xf>
    <xf numFmtId="3" fontId="32" fillId="2" borderId="87" xfId="8" applyNumberFormat="1" applyFont="1" applyFill="1" applyBorder="1"/>
    <xf numFmtId="3" fontId="32" fillId="0" borderId="35" xfId="8" applyNumberFormat="1" applyFont="1" applyFill="1" applyBorder="1" applyAlignment="1">
      <alignment horizontal="right" vertical="center"/>
    </xf>
    <xf numFmtId="3" fontId="32" fillId="2" borderId="38" xfId="8" applyNumberFormat="1" applyFont="1" applyFill="1" applyBorder="1" applyAlignment="1">
      <alignment horizontal="right" vertical="center"/>
    </xf>
    <xf numFmtId="3" fontId="32" fillId="2" borderId="9" xfId="8" applyNumberFormat="1" applyFont="1" applyFill="1" applyBorder="1" applyAlignment="1">
      <alignment horizontal="right" vertical="center"/>
    </xf>
    <xf numFmtId="3" fontId="32" fillId="2" borderId="45" xfId="8" applyNumberFormat="1" applyFont="1" applyFill="1" applyBorder="1" applyAlignment="1">
      <alignment horizontal="right" vertical="center"/>
    </xf>
    <xf numFmtId="3" fontId="32" fillId="2" borderId="58" xfId="8" applyNumberFormat="1" applyFont="1" applyFill="1" applyBorder="1"/>
    <xf numFmtId="3" fontId="32" fillId="0" borderId="56" xfId="8" applyNumberFormat="1" applyFont="1" applyFill="1" applyBorder="1" applyAlignment="1">
      <alignment horizontal="right" vertical="center"/>
    </xf>
    <xf numFmtId="3" fontId="32" fillId="2" borderId="37" xfId="8" applyNumberFormat="1" applyFont="1" applyFill="1" applyBorder="1" applyAlignment="1">
      <alignment horizontal="right" vertical="center"/>
    </xf>
    <xf numFmtId="3" fontId="32" fillId="2" borderId="12" xfId="8" applyNumberFormat="1" applyFont="1" applyFill="1" applyBorder="1" applyAlignment="1">
      <alignment horizontal="right" vertical="center"/>
    </xf>
    <xf numFmtId="3" fontId="14" fillId="2" borderId="50" xfId="8" applyNumberFormat="1" applyFont="1" applyFill="1" applyBorder="1"/>
    <xf numFmtId="3" fontId="14" fillId="2" borderId="50" xfId="8" applyNumberFormat="1" applyFont="1" applyFill="1" applyBorder="1" applyAlignment="1">
      <alignment wrapText="1"/>
    </xf>
    <xf numFmtId="3" fontId="14" fillId="0" borderId="51" xfId="8" applyNumberFormat="1" applyFont="1" applyFill="1" applyBorder="1"/>
    <xf numFmtId="3" fontId="14" fillId="2" borderId="77" xfId="8" applyNumberFormat="1" applyFont="1" applyFill="1" applyBorder="1"/>
    <xf numFmtId="3" fontId="14" fillId="2" borderId="53" xfId="8" applyNumberFormat="1" applyFont="1" applyFill="1" applyBorder="1"/>
    <xf numFmtId="3" fontId="14" fillId="2" borderId="78" xfId="8" applyNumberFormat="1" applyFont="1" applyFill="1" applyBorder="1"/>
    <xf numFmtId="164" fontId="14" fillId="0" borderId="51" xfId="8" applyNumberFormat="1" applyFont="1" applyFill="1" applyBorder="1"/>
    <xf numFmtId="164" fontId="14" fillId="2" borderId="78" xfId="8" applyNumberFormat="1" applyFont="1" applyFill="1" applyBorder="1"/>
    <xf numFmtId="0" fontId="5" fillId="0" borderId="0" xfId="7" applyFont="1"/>
    <xf numFmtId="3" fontId="14" fillId="0" borderId="0" xfId="8" applyNumberFormat="1" applyFont="1" applyFill="1" applyBorder="1"/>
    <xf numFmtId="164" fontId="14" fillId="0" borderId="0" xfId="8" applyNumberFormat="1" applyFont="1" applyFill="1" applyBorder="1"/>
    <xf numFmtId="0" fontId="14" fillId="0" borderId="0" xfId="8" applyFont="1"/>
    <xf numFmtId="3" fontId="5" fillId="0" borderId="0" xfId="8" applyNumberFormat="1" applyFont="1"/>
    <xf numFmtId="164" fontId="5" fillId="0" borderId="0" xfId="8" applyNumberFormat="1" applyFont="1"/>
    <xf numFmtId="3" fontId="14" fillId="2" borderId="80" xfId="8" applyNumberFormat="1" applyFont="1" applyFill="1" applyBorder="1" applyAlignment="1">
      <alignment horizontal="right" vertical="center"/>
    </xf>
    <xf numFmtId="164" fontId="14" fillId="2" borderId="42" xfId="8" applyNumberFormat="1" applyFont="1" applyFill="1" applyBorder="1" applyAlignment="1" applyProtection="1">
      <alignment horizontal="right" vertical="center"/>
      <protection locked="0"/>
    </xf>
    <xf numFmtId="3" fontId="32" fillId="2" borderId="8" xfId="8" applyNumberFormat="1" applyFont="1" applyFill="1" applyBorder="1" applyAlignment="1">
      <alignment horizontal="right" vertical="center"/>
    </xf>
    <xf numFmtId="3" fontId="32" fillId="2" borderId="16" xfId="8" applyNumberFormat="1" applyFont="1" applyFill="1" applyBorder="1" applyAlignment="1">
      <alignment horizontal="right" vertical="center"/>
    </xf>
    <xf numFmtId="164" fontId="5" fillId="2" borderId="84" xfId="8" applyNumberFormat="1" applyFont="1" applyFill="1" applyBorder="1" applyAlignment="1" applyProtection="1">
      <alignment horizontal="right" vertical="center"/>
      <protection locked="0"/>
    </xf>
    <xf numFmtId="3" fontId="32" fillId="0" borderId="23" xfId="8" applyNumberFormat="1" applyFont="1" applyFill="1" applyBorder="1" applyAlignment="1">
      <alignment horizontal="right" vertical="center"/>
    </xf>
    <xf numFmtId="3" fontId="32" fillId="2" borderId="49" xfId="8" applyNumberFormat="1" applyFont="1" applyFill="1" applyBorder="1" applyAlignment="1">
      <alignment horizontal="right" vertical="center"/>
    </xf>
    <xf numFmtId="3" fontId="32" fillId="2" borderId="90" xfId="8" applyNumberFormat="1" applyFont="1" applyFill="1" applyBorder="1" applyAlignment="1">
      <alignment horizontal="right" vertical="center"/>
    </xf>
    <xf numFmtId="164" fontId="32" fillId="0" borderId="23" xfId="8" applyNumberFormat="1" applyFont="1" applyFill="1" applyBorder="1" applyAlignment="1">
      <alignment horizontal="right" vertical="center"/>
    </xf>
    <xf numFmtId="164" fontId="32" fillId="2" borderId="49" xfId="8" applyNumberFormat="1" applyFont="1" applyFill="1" applyBorder="1" applyAlignment="1">
      <alignment horizontal="right" vertical="center"/>
    </xf>
    <xf numFmtId="164" fontId="32" fillId="2" borderId="49" xfId="8" applyNumberFormat="1" applyFont="1" applyFill="1" applyBorder="1" applyAlignment="1" applyProtection="1">
      <alignment horizontal="right" vertical="center"/>
      <protection locked="0"/>
    </xf>
    <xf numFmtId="3" fontId="5" fillId="0" borderId="0" xfId="8" applyNumberFormat="1" applyFont="1" applyFill="1" applyBorder="1" applyAlignment="1">
      <alignment wrapText="1"/>
    </xf>
    <xf numFmtId="3" fontId="32" fillId="0" borderId="0" xfId="8" applyNumberFormat="1" applyFont="1" applyFill="1" applyBorder="1" applyAlignment="1">
      <alignment horizontal="right" vertical="center"/>
    </xf>
    <xf numFmtId="164" fontId="32" fillId="0" borderId="0" xfId="8" applyNumberFormat="1" applyFont="1" applyFill="1" applyBorder="1" applyAlignment="1">
      <alignment horizontal="right" vertical="center"/>
    </xf>
    <xf numFmtId="0" fontId="32" fillId="0" borderId="0" xfId="0" applyFont="1"/>
    <xf numFmtId="3" fontId="4" fillId="0" borderId="0" xfId="10" applyNumberFormat="1" applyFont="1" applyAlignment="1" applyProtection="1">
      <alignment horizontal="right"/>
      <protection hidden="1"/>
    </xf>
    <xf numFmtId="3" fontId="4" fillId="0" borderId="0" xfId="10" applyNumberFormat="1" applyFont="1" applyFill="1" applyProtection="1">
      <protection locked="0" hidden="1"/>
    </xf>
    <xf numFmtId="0" fontId="11" fillId="0" borderId="3" xfId="0" applyFont="1" applyBorder="1"/>
    <xf numFmtId="0" fontId="11" fillId="0" borderId="0" xfId="0" applyFont="1" applyBorder="1"/>
    <xf numFmtId="3" fontId="41" fillId="0" borderId="48" xfId="10" applyNumberFormat="1" applyFont="1" applyBorder="1" applyAlignment="1" applyProtection="1">
      <alignment horizontal="center" wrapText="1"/>
      <protection hidden="1"/>
    </xf>
    <xf numFmtId="3" fontId="41" fillId="0" borderId="19" xfId="10" applyNumberFormat="1" applyFont="1" applyBorder="1" applyAlignment="1" applyProtection="1">
      <alignment horizontal="center" wrapText="1"/>
      <protection hidden="1"/>
    </xf>
    <xf numFmtId="0" fontId="11" fillId="0" borderId="4" xfId="0" applyFont="1" applyBorder="1"/>
    <xf numFmtId="3" fontId="16" fillId="0" borderId="17" xfId="10" applyNumberFormat="1" applyFont="1" applyFill="1" applyBorder="1" applyAlignment="1" applyProtection="1">
      <alignment horizontal="center" vertical="top"/>
      <protection hidden="1"/>
    </xf>
    <xf numFmtId="3" fontId="16" fillId="0" borderId="17" xfId="10" applyNumberFormat="1" applyFont="1" applyBorder="1" applyProtection="1">
      <protection hidden="1"/>
    </xf>
    <xf numFmtId="3" fontId="16" fillId="0" borderId="4" xfId="10" applyNumberFormat="1" applyFont="1" applyBorder="1" applyProtection="1">
      <protection hidden="1"/>
    </xf>
    <xf numFmtId="3" fontId="16" fillId="0" borderId="19" xfId="10" applyNumberFormat="1" applyFont="1" applyBorder="1" applyProtection="1">
      <protection hidden="1"/>
    </xf>
    <xf numFmtId="3" fontId="16" fillId="0" borderId="46" xfId="10" applyNumberFormat="1" applyFont="1" applyBorder="1" applyProtection="1">
      <protection hidden="1"/>
    </xf>
    <xf numFmtId="0" fontId="32" fillId="0" borderId="4" xfId="0" applyFont="1" applyBorder="1"/>
    <xf numFmtId="3" fontId="14" fillId="0" borderId="50" xfId="10" applyNumberFormat="1" applyFont="1" applyFill="1" applyBorder="1" applyAlignment="1" applyProtection="1">
      <alignment horizontal="left" vertical="top"/>
      <protection hidden="1"/>
    </xf>
    <xf numFmtId="3" fontId="14" fillId="0" borderId="51" xfId="10" applyNumberFormat="1" applyFont="1" applyBorder="1" applyProtection="1">
      <protection hidden="1"/>
    </xf>
    <xf numFmtId="3" fontId="14" fillId="0" borderId="52" xfId="10" applyNumberFormat="1" applyFont="1" applyBorder="1" applyProtection="1">
      <protection hidden="1"/>
    </xf>
    <xf numFmtId="3" fontId="14" fillId="0" borderId="53" xfId="10" applyNumberFormat="1" applyFont="1" applyBorder="1" applyProtection="1">
      <protection hidden="1"/>
    </xf>
    <xf numFmtId="0" fontId="14" fillId="0" borderId="54" xfId="0" applyFont="1" applyBorder="1"/>
    <xf numFmtId="3" fontId="11" fillId="0" borderId="55" xfId="0" applyNumberFormat="1" applyFont="1" applyFill="1" applyBorder="1" applyAlignment="1" applyProtection="1">
      <alignment horizontal="left"/>
      <protection hidden="1"/>
    </xf>
    <xf numFmtId="3" fontId="11" fillId="0" borderId="56" xfId="0" applyNumberFormat="1" applyFont="1" applyBorder="1" applyProtection="1">
      <protection locked="0" hidden="1"/>
    </xf>
    <xf numFmtId="3" fontId="11" fillId="0" borderId="57" xfId="0" applyNumberFormat="1" applyFont="1" applyBorder="1" applyProtection="1">
      <protection locked="0" hidden="1"/>
    </xf>
    <xf numFmtId="3" fontId="11" fillId="0" borderId="12" xfId="0" applyNumberFormat="1" applyFont="1" applyBorder="1" applyProtection="1">
      <protection locked="0" hidden="1"/>
    </xf>
    <xf numFmtId="3" fontId="11" fillId="0" borderId="56" xfId="0" applyNumberFormat="1" applyFont="1" applyBorder="1" applyProtection="1">
      <protection hidden="1"/>
    </xf>
    <xf numFmtId="0" fontId="32" fillId="0" borderId="11" xfId="0" applyFont="1" applyBorder="1"/>
    <xf numFmtId="3" fontId="16" fillId="0" borderId="58" xfId="0" applyNumberFormat="1" applyFont="1" applyFill="1" applyBorder="1" applyAlignment="1" applyProtection="1">
      <protection hidden="1"/>
    </xf>
    <xf numFmtId="3" fontId="16" fillId="0" borderId="59" xfId="0" applyNumberFormat="1" applyFont="1" applyBorder="1" applyProtection="1">
      <protection hidden="1"/>
    </xf>
    <xf numFmtId="3" fontId="16" fillId="0" borderId="60" xfId="0" applyNumberFormat="1" applyFont="1" applyBorder="1" applyProtection="1">
      <protection hidden="1"/>
    </xf>
    <xf numFmtId="3" fontId="16" fillId="0" borderId="61" xfId="0" applyNumberFormat="1" applyFont="1" applyBorder="1" applyProtection="1">
      <protection hidden="1"/>
    </xf>
    <xf numFmtId="0" fontId="32" fillId="0" borderId="16" xfId="0" applyFont="1" applyBorder="1"/>
    <xf numFmtId="3" fontId="16" fillId="0" borderId="62" xfId="0" applyNumberFormat="1" applyFont="1" applyFill="1" applyBorder="1" applyAlignment="1" applyProtection="1">
      <alignment vertical="top"/>
      <protection locked="0"/>
    </xf>
    <xf numFmtId="3" fontId="16" fillId="0" borderId="63" xfId="0" applyNumberFormat="1" applyFont="1" applyBorder="1" applyProtection="1">
      <protection hidden="1"/>
    </xf>
    <xf numFmtId="3" fontId="16" fillId="0" borderId="64" xfId="0" applyNumberFormat="1" applyFont="1" applyFill="1" applyBorder="1" applyProtection="1">
      <protection hidden="1"/>
    </xf>
    <xf numFmtId="3" fontId="16" fillId="0" borderId="65" xfId="0" applyNumberFormat="1" applyFont="1" applyFill="1" applyBorder="1" applyProtection="1">
      <protection hidden="1"/>
    </xf>
    <xf numFmtId="3" fontId="16" fillId="0" borderId="63" xfId="0" applyNumberFormat="1" applyFont="1" applyFill="1" applyBorder="1" applyProtection="1">
      <protection hidden="1"/>
    </xf>
    <xf numFmtId="0" fontId="32" fillId="0" borderId="66" xfId="0" applyFont="1" applyFill="1" applyBorder="1"/>
    <xf numFmtId="3" fontId="16" fillId="0" borderId="67" xfId="0" applyNumberFormat="1" applyFont="1" applyFill="1" applyBorder="1" applyAlignment="1" applyProtection="1">
      <alignment vertical="top"/>
      <protection locked="0"/>
    </xf>
    <xf numFmtId="3" fontId="16" fillId="0" borderId="68" xfId="0" applyNumberFormat="1" applyFont="1" applyBorder="1" applyProtection="1">
      <protection hidden="1"/>
    </xf>
    <xf numFmtId="3" fontId="16" fillId="0" borderId="69" xfId="0" applyNumberFormat="1" applyFont="1" applyFill="1" applyBorder="1" applyProtection="1">
      <protection hidden="1"/>
    </xf>
    <xf numFmtId="3" fontId="16" fillId="0" borderId="70" xfId="0" applyNumberFormat="1" applyFont="1" applyFill="1" applyBorder="1" applyProtection="1">
      <protection hidden="1"/>
    </xf>
    <xf numFmtId="3" fontId="16" fillId="0" borderId="68" xfId="0" applyNumberFormat="1" applyFont="1" applyFill="1" applyBorder="1" applyProtection="1">
      <protection hidden="1"/>
    </xf>
    <xf numFmtId="3" fontId="16" fillId="0" borderId="68" xfId="0" applyNumberFormat="1" applyFont="1" applyFill="1" applyBorder="1" applyAlignment="1" applyProtection="1">
      <alignment horizontal="right"/>
      <protection hidden="1"/>
    </xf>
    <xf numFmtId="0" fontId="32" fillId="0" borderId="71" xfId="0" applyFont="1" applyFill="1" applyBorder="1"/>
    <xf numFmtId="3" fontId="16" fillId="0" borderId="64" xfId="0" applyNumberFormat="1" applyFont="1" applyFill="1" applyBorder="1" applyAlignment="1" applyProtection="1">
      <alignment horizontal="right"/>
      <protection hidden="1"/>
    </xf>
    <xf numFmtId="3" fontId="16" fillId="0" borderId="70" xfId="0" applyNumberFormat="1" applyFont="1" applyFill="1" applyBorder="1" applyAlignment="1" applyProtection="1">
      <alignment horizontal="right"/>
      <protection hidden="1"/>
    </xf>
    <xf numFmtId="3" fontId="16" fillId="0" borderId="72" xfId="0" applyNumberFormat="1" applyFont="1" applyFill="1" applyBorder="1" applyAlignment="1" applyProtection="1">
      <alignment vertical="top"/>
      <protection locked="0"/>
    </xf>
    <xf numFmtId="3" fontId="16" fillId="0" borderId="73" xfId="0" applyNumberFormat="1" applyFont="1" applyBorder="1" applyProtection="1">
      <protection hidden="1"/>
    </xf>
    <xf numFmtId="3" fontId="16" fillId="0" borderId="74" xfId="0" applyNumberFormat="1" applyFont="1" applyFill="1" applyBorder="1" applyProtection="1">
      <protection hidden="1"/>
    </xf>
    <xf numFmtId="3" fontId="16" fillId="0" borderId="75" xfId="0" applyNumberFormat="1" applyFont="1" applyFill="1" applyBorder="1" applyProtection="1">
      <protection hidden="1"/>
    </xf>
    <xf numFmtId="3" fontId="16" fillId="0" borderId="73" xfId="0" applyNumberFormat="1" applyFont="1" applyFill="1" applyBorder="1" applyProtection="1">
      <protection hidden="1"/>
    </xf>
    <xf numFmtId="0" fontId="32" fillId="0" borderId="76" xfId="0" applyFont="1" applyFill="1" applyBorder="1"/>
    <xf numFmtId="3" fontId="16" fillId="0" borderId="1" xfId="0" applyNumberFormat="1" applyFont="1" applyFill="1" applyBorder="1" applyAlignment="1" applyProtection="1">
      <alignment vertical="top"/>
      <protection locked="0"/>
    </xf>
    <xf numFmtId="3" fontId="16" fillId="0" borderId="27" xfId="0" applyNumberFormat="1" applyFont="1" applyBorder="1" applyProtection="1">
      <protection hidden="1"/>
    </xf>
    <xf numFmtId="3" fontId="16" fillId="0" borderId="25" xfId="0" applyNumberFormat="1" applyFont="1" applyFill="1" applyBorder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3" fontId="16" fillId="0" borderId="27" xfId="0" applyNumberFormat="1" applyFont="1" applyFill="1" applyBorder="1" applyProtection="1">
      <protection hidden="1"/>
    </xf>
    <xf numFmtId="0" fontId="32" fillId="0" borderId="0" xfId="0" applyFont="1" applyFill="1" applyBorder="1"/>
    <xf numFmtId="3" fontId="11" fillId="0" borderId="57" xfId="0" applyNumberFormat="1" applyFont="1" applyFill="1" applyBorder="1" applyProtection="1">
      <protection locked="0" hidden="1"/>
    </xf>
    <xf numFmtId="3" fontId="11" fillId="0" borderId="12" xfId="0" applyNumberFormat="1" applyFont="1" applyFill="1" applyBorder="1" applyProtection="1">
      <protection locked="0" hidden="1"/>
    </xf>
    <xf numFmtId="3" fontId="11" fillId="0" borderId="56" xfId="0" applyNumberFormat="1" applyFont="1" applyFill="1" applyBorder="1" applyProtection="1">
      <protection locked="0" hidden="1"/>
    </xf>
    <xf numFmtId="3" fontId="11" fillId="0" borderId="56" xfId="0" applyNumberFormat="1" applyFont="1" applyFill="1" applyBorder="1" applyProtection="1">
      <protection hidden="1"/>
    </xf>
    <xf numFmtId="0" fontId="32" fillId="0" borderId="11" xfId="0" applyFont="1" applyFill="1" applyBorder="1"/>
    <xf numFmtId="3" fontId="16" fillId="0" borderId="64" xfId="0" applyNumberFormat="1" applyFont="1" applyBorder="1" applyProtection="1">
      <protection hidden="1"/>
    </xf>
    <xf numFmtId="3" fontId="16" fillId="0" borderId="65" xfId="0" applyNumberFormat="1" applyFont="1" applyBorder="1" applyProtection="1">
      <protection hidden="1"/>
    </xf>
    <xf numFmtId="0" fontId="32" fillId="0" borderId="66" xfId="0" applyFont="1" applyBorder="1"/>
    <xf numFmtId="3" fontId="16" fillId="0" borderId="69" xfId="0" applyNumberFormat="1" applyFont="1" applyBorder="1" applyProtection="1">
      <protection hidden="1"/>
    </xf>
    <xf numFmtId="3" fontId="16" fillId="0" borderId="70" xfId="0" applyNumberFormat="1" applyFont="1" applyBorder="1" applyProtection="1">
      <protection hidden="1"/>
    </xf>
    <xf numFmtId="3" fontId="16" fillId="0" borderId="68" xfId="0" applyNumberFormat="1" applyFont="1" applyBorder="1" applyAlignment="1" applyProtection="1">
      <alignment horizontal="right"/>
      <protection hidden="1"/>
    </xf>
    <xf numFmtId="0" fontId="32" fillId="0" borderId="71" xfId="0" applyFont="1" applyBorder="1"/>
    <xf numFmtId="3" fontId="16" fillId="0" borderId="70" xfId="0" applyNumberFormat="1" applyFont="1" applyBorder="1" applyAlignment="1" applyProtection="1">
      <alignment horizontal="right"/>
      <protection hidden="1"/>
    </xf>
    <xf numFmtId="3" fontId="16" fillId="0" borderId="74" xfId="0" applyNumberFormat="1" applyFont="1" applyBorder="1" applyProtection="1">
      <protection hidden="1"/>
    </xf>
    <xf numFmtId="3" fontId="16" fillId="0" borderId="75" xfId="0" applyNumberFormat="1" applyFont="1" applyBorder="1" applyProtection="1">
      <protection hidden="1"/>
    </xf>
    <xf numFmtId="0" fontId="32" fillId="0" borderId="76" xfId="0" applyFont="1" applyBorder="1"/>
    <xf numFmtId="3" fontId="16" fillId="0" borderId="75" xfId="0" applyNumberFormat="1" applyFont="1" applyBorder="1" applyAlignment="1" applyProtection="1">
      <alignment horizontal="right"/>
      <protection hidden="1"/>
    </xf>
    <xf numFmtId="3" fontId="16" fillId="0" borderId="25" xfId="0" applyNumberFormat="1" applyFont="1" applyBorder="1" applyProtection="1">
      <protection hidden="1"/>
    </xf>
    <xf numFmtId="3" fontId="16" fillId="0" borderId="13" xfId="0" applyNumberFormat="1" applyFont="1" applyBorder="1" applyProtection="1">
      <protection hidden="1"/>
    </xf>
    <xf numFmtId="0" fontId="32" fillId="0" borderId="0" xfId="0" applyFont="1" applyBorder="1"/>
    <xf numFmtId="3" fontId="11" fillId="0" borderId="50" xfId="0" applyNumberFormat="1" applyFont="1" applyFill="1" applyBorder="1" applyAlignment="1" applyProtection="1">
      <alignment horizontal="left"/>
      <protection hidden="1"/>
    </xf>
    <xf numFmtId="3" fontId="11" fillId="0" borderId="51" xfId="0" applyNumberFormat="1" applyFont="1" applyBorder="1" applyProtection="1">
      <protection hidden="1"/>
    </xf>
    <xf numFmtId="3" fontId="11" fillId="0" borderId="52" xfId="0" applyNumberFormat="1" applyFont="1" applyBorder="1" applyProtection="1">
      <protection hidden="1"/>
    </xf>
    <xf numFmtId="3" fontId="11" fillId="0" borderId="53" xfId="0" applyNumberFormat="1" applyFont="1" applyBorder="1" applyProtection="1">
      <protection hidden="1"/>
    </xf>
    <xf numFmtId="0" fontId="3" fillId="0" borderId="0" xfId="0" applyFont="1" applyBorder="1"/>
    <xf numFmtId="3" fontId="16" fillId="0" borderId="1" xfId="0" applyNumberFormat="1" applyFont="1" applyFill="1" applyBorder="1" applyAlignment="1" applyProtection="1">
      <alignment horizontal="center"/>
      <protection hidden="1"/>
    </xf>
    <xf numFmtId="3" fontId="11" fillId="0" borderId="1" xfId="0" applyNumberFormat="1" applyFont="1" applyFill="1" applyBorder="1" applyAlignment="1" applyProtection="1">
      <alignment horizontal="left"/>
      <protection hidden="1"/>
    </xf>
    <xf numFmtId="3" fontId="16" fillId="0" borderId="25" xfId="0" applyNumberFormat="1" applyFont="1" applyBorder="1" applyProtection="1">
      <protection locked="0" hidden="1"/>
    </xf>
    <xf numFmtId="3" fontId="16" fillId="0" borderId="13" xfId="0" applyNumberFormat="1" applyFont="1" applyBorder="1" applyProtection="1">
      <protection locked="0" hidden="1"/>
    </xf>
    <xf numFmtId="3" fontId="16" fillId="0" borderId="27" xfId="0" applyNumberFormat="1" applyFont="1" applyBorder="1" applyProtection="1">
      <protection locked="0" hidden="1"/>
    </xf>
    <xf numFmtId="3" fontId="16" fillId="0" borderId="55" xfId="0" applyNumberFormat="1" applyFont="1" applyFill="1" applyBorder="1" applyAlignment="1" applyProtection="1">
      <protection locked="0"/>
    </xf>
    <xf numFmtId="3" fontId="11" fillId="0" borderId="57" xfId="0" applyNumberFormat="1" applyFont="1" applyBorder="1" applyProtection="1">
      <protection hidden="1"/>
    </xf>
    <xf numFmtId="3" fontId="11" fillId="0" borderId="57" xfId="0" applyNumberFormat="1" applyFont="1" applyBorder="1" applyAlignment="1" applyProtection="1">
      <alignment horizontal="right"/>
      <protection hidden="1"/>
    </xf>
    <xf numFmtId="3" fontId="11" fillId="0" borderId="12" xfId="0" applyNumberFormat="1" applyFont="1" applyBorder="1" applyProtection="1">
      <protection hidden="1"/>
    </xf>
    <xf numFmtId="3" fontId="16" fillId="0" borderId="1" xfId="10" applyNumberFormat="1" applyFont="1" applyFill="1" applyBorder="1" applyProtection="1">
      <protection hidden="1"/>
    </xf>
    <xf numFmtId="3" fontId="3" fillId="0" borderId="27" xfId="10" applyNumberFormat="1" applyFont="1" applyBorder="1" applyProtection="1">
      <protection hidden="1"/>
    </xf>
    <xf numFmtId="3" fontId="3" fillId="0" borderId="25" xfId="10" applyNumberFormat="1" applyFont="1" applyBorder="1" applyProtection="1">
      <protection hidden="1"/>
    </xf>
    <xf numFmtId="3" fontId="3" fillId="0" borderId="13" xfId="10" applyNumberFormat="1" applyFont="1" applyBorder="1" applyProtection="1">
      <protection hidden="1"/>
    </xf>
    <xf numFmtId="3" fontId="14" fillId="0" borderId="50" xfId="0" applyNumberFormat="1" applyFont="1" applyFill="1" applyBorder="1" applyAlignment="1" applyProtection="1">
      <alignment horizontal="left"/>
      <protection hidden="1"/>
    </xf>
    <xf numFmtId="3" fontId="14" fillId="0" borderId="51" xfId="0" applyNumberFormat="1" applyFont="1" applyBorder="1" applyProtection="1">
      <protection locked="0" hidden="1"/>
    </xf>
    <xf numFmtId="3" fontId="14" fillId="0" borderId="77" xfId="0" applyNumberFormat="1" applyFont="1" applyBorder="1" applyProtection="1">
      <protection locked="0" hidden="1"/>
    </xf>
    <xf numFmtId="3" fontId="14" fillId="0" borderId="77" xfId="0" applyNumberFormat="1" applyFont="1" applyBorder="1" applyAlignment="1" applyProtection="1">
      <alignment horizontal="right"/>
      <protection locked="0" hidden="1"/>
    </xf>
    <xf numFmtId="3" fontId="14" fillId="0" borderId="78" xfId="0" applyNumberFormat="1" applyFont="1" applyBorder="1" applyProtection="1">
      <protection locked="0" hidden="1"/>
    </xf>
    <xf numFmtId="3" fontId="14" fillId="0" borderId="51" xfId="0" applyNumberFormat="1" applyFont="1" applyBorder="1" applyProtection="1">
      <protection hidden="1"/>
    </xf>
    <xf numFmtId="0" fontId="5" fillId="0" borderId="54" xfId="0" applyFont="1" applyBorder="1"/>
    <xf numFmtId="3" fontId="14" fillId="0" borderId="53" xfId="0" applyNumberFormat="1" applyFont="1" applyBorder="1" applyProtection="1">
      <protection locked="0" hidden="1"/>
    </xf>
    <xf numFmtId="3" fontId="11" fillId="0" borderId="79" xfId="0" applyNumberFormat="1" applyFont="1" applyFill="1" applyBorder="1" applyAlignment="1" applyProtection="1">
      <protection locked="0"/>
    </xf>
    <xf numFmtId="3" fontId="11" fillId="0" borderId="31" xfId="0" applyNumberFormat="1" applyFont="1" applyBorder="1" applyProtection="1">
      <protection hidden="1"/>
    </xf>
    <xf numFmtId="3" fontId="11" fillId="0" borderId="30" xfId="0" applyNumberFormat="1" applyFont="1" applyBorder="1" applyProtection="1">
      <protection hidden="1"/>
    </xf>
    <xf numFmtId="3" fontId="11" fillId="0" borderId="30" xfId="0" applyNumberFormat="1" applyFont="1" applyBorder="1" applyAlignment="1" applyProtection="1">
      <alignment horizontal="right"/>
      <protection hidden="1"/>
    </xf>
    <xf numFmtId="3" fontId="11" fillId="0" borderId="43" xfId="0" applyNumberFormat="1" applyFont="1" applyBorder="1" applyProtection="1">
      <protection hidden="1"/>
    </xf>
    <xf numFmtId="0" fontId="32" fillId="0" borderId="80" xfId="0" applyFont="1" applyBorder="1"/>
    <xf numFmtId="3" fontId="16" fillId="0" borderId="58" xfId="0" applyNumberFormat="1" applyFont="1" applyFill="1" applyBorder="1" applyAlignment="1" applyProtection="1">
      <protection locked="0"/>
    </xf>
    <xf numFmtId="3" fontId="42" fillId="0" borderId="59" xfId="0" applyNumberFormat="1" applyFont="1" applyBorder="1" applyProtection="1">
      <protection hidden="1"/>
    </xf>
    <xf numFmtId="3" fontId="42" fillId="0" borderId="60" xfId="0" applyNumberFormat="1" applyFont="1" applyBorder="1" applyProtection="1">
      <protection hidden="1"/>
    </xf>
    <xf numFmtId="3" fontId="42" fillId="0" borderId="61" xfId="0" applyNumberFormat="1" applyFont="1" applyBorder="1" applyProtection="1">
      <protection hidden="1"/>
    </xf>
    <xf numFmtId="3" fontId="16" fillId="0" borderId="62" xfId="0" applyNumberFormat="1" applyFont="1" applyFill="1" applyBorder="1" applyAlignment="1" applyProtection="1">
      <alignment horizontal="left" vertical="center" wrapText="1"/>
      <protection locked="0"/>
    </xf>
    <xf numFmtId="3" fontId="16" fillId="0" borderId="64" xfId="0" applyNumberFormat="1" applyFont="1" applyBorder="1" applyAlignment="1" applyProtection="1">
      <alignment horizontal="right"/>
      <protection hidden="1"/>
    </xf>
    <xf numFmtId="166" fontId="16" fillId="0" borderId="63" xfId="0" applyNumberFormat="1" applyFont="1" applyBorder="1" applyProtection="1">
      <protection hidden="1"/>
    </xf>
    <xf numFmtId="166" fontId="16" fillId="0" borderId="65" xfId="0" applyNumberFormat="1" applyFont="1" applyBorder="1" applyProtection="1">
      <protection hidden="1"/>
    </xf>
    <xf numFmtId="3" fontId="16" fillId="0" borderId="67" xfId="0" applyNumberFormat="1" applyFont="1" applyFill="1" applyBorder="1" applyAlignment="1" applyProtection="1">
      <alignment wrapText="1"/>
      <protection locked="0"/>
    </xf>
    <xf numFmtId="3" fontId="16" fillId="0" borderId="69" xfId="0" applyNumberFormat="1" applyFont="1" applyBorder="1" applyAlignment="1" applyProtection="1">
      <alignment horizontal="right"/>
      <protection hidden="1"/>
    </xf>
    <xf numFmtId="3" fontId="16" fillId="0" borderId="67" xfId="0" applyNumberFormat="1" applyFont="1" applyFill="1" applyBorder="1" applyAlignment="1" applyProtection="1">
      <protection locked="0"/>
    </xf>
    <xf numFmtId="3" fontId="16" fillId="0" borderId="72" xfId="0" applyNumberFormat="1" applyFont="1" applyFill="1" applyBorder="1" applyAlignment="1" applyProtection="1">
      <protection locked="0"/>
    </xf>
    <xf numFmtId="3" fontId="16" fillId="0" borderId="74" xfId="0" applyNumberFormat="1" applyFont="1" applyBorder="1" applyAlignment="1" applyProtection="1">
      <alignment horizontal="right"/>
      <protection hidden="1"/>
    </xf>
    <xf numFmtId="166" fontId="16" fillId="0" borderId="73" xfId="0" applyNumberFormat="1" applyFont="1" applyBorder="1" applyProtection="1">
      <protection hidden="1"/>
    </xf>
    <xf numFmtId="166" fontId="16" fillId="0" borderId="75" xfId="0" applyNumberFormat="1" applyFont="1" applyBorder="1" applyProtection="1">
      <protection hidden="1"/>
    </xf>
    <xf numFmtId="3" fontId="16" fillId="0" borderId="1" xfId="0" applyNumberFormat="1" applyFont="1" applyFill="1" applyBorder="1" applyAlignment="1" applyProtection="1">
      <protection locked="0"/>
    </xf>
    <xf numFmtId="3" fontId="11" fillId="0" borderId="17" xfId="0" applyNumberFormat="1" applyFont="1" applyFill="1" applyBorder="1" applyAlignment="1" applyProtection="1">
      <protection locked="0"/>
    </xf>
    <xf numFmtId="3" fontId="11" fillId="0" borderId="46" xfId="0" applyNumberFormat="1" applyFont="1" applyBorder="1" applyProtection="1">
      <protection hidden="1"/>
    </xf>
    <xf numFmtId="3" fontId="11" fillId="0" borderId="48" xfId="0" applyNumberFormat="1" applyFont="1" applyBorder="1" applyProtection="1">
      <protection hidden="1"/>
    </xf>
    <xf numFmtId="3" fontId="11" fillId="0" borderId="48" xfId="0" applyNumberFormat="1" applyFont="1" applyBorder="1" applyAlignment="1" applyProtection="1">
      <alignment horizontal="right"/>
      <protection hidden="1"/>
    </xf>
    <xf numFmtId="3" fontId="11" fillId="0" borderId="19" xfId="0" applyNumberFormat="1" applyFont="1" applyBorder="1" applyProtection="1">
      <protection hidden="1"/>
    </xf>
    <xf numFmtId="3" fontId="16" fillId="0" borderId="48" xfId="0" applyNumberFormat="1" applyFont="1" applyBorder="1" applyAlignment="1" applyProtection="1">
      <alignment horizontal="right"/>
      <protection hidden="1"/>
    </xf>
    <xf numFmtId="3" fontId="16" fillId="0" borderId="56" xfId="0" applyNumberFormat="1" applyFont="1" applyBorder="1" applyProtection="1">
      <protection hidden="1"/>
    </xf>
    <xf numFmtId="3" fontId="42" fillId="0" borderId="57" xfId="0" applyNumberFormat="1" applyFont="1" applyBorder="1" applyProtection="1">
      <protection hidden="1"/>
    </xf>
    <xf numFmtId="3" fontId="42" fillId="0" borderId="57" xfId="0" applyNumberFormat="1" applyFont="1" applyBorder="1" applyAlignment="1" applyProtection="1">
      <alignment horizontal="right"/>
      <protection hidden="1"/>
    </xf>
    <xf numFmtId="3" fontId="42" fillId="0" borderId="12" xfId="0" applyNumberFormat="1" applyFont="1" applyBorder="1" applyProtection="1">
      <protection hidden="1"/>
    </xf>
    <xf numFmtId="3" fontId="42" fillId="0" borderId="56" xfId="0" applyNumberFormat="1" applyFont="1" applyBorder="1" applyProtection="1">
      <protection hidden="1"/>
    </xf>
    <xf numFmtId="3" fontId="16" fillId="0" borderId="57" xfId="0" applyNumberFormat="1" applyFont="1" applyBorder="1" applyProtection="1">
      <protection hidden="1"/>
    </xf>
    <xf numFmtId="3" fontId="16" fillId="0" borderId="57" xfId="0" applyNumberFormat="1" applyFont="1" applyBorder="1" applyAlignment="1" applyProtection="1">
      <alignment horizontal="right"/>
      <protection hidden="1"/>
    </xf>
    <xf numFmtId="3" fontId="16" fillId="0" borderId="12" xfId="0" applyNumberFormat="1" applyFont="1" applyBorder="1" applyProtection="1">
      <protection hidden="1"/>
    </xf>
    <xf numFmtId="3" fontId="16" fillId="0" borderId="56" xfId="0" applyNumberFormat="1" applyFont="1" applyBorder="1" applyAlignment="1" applyProtection="1">
      <alignment horizontal="right"/>
      <protection hidden="1"/>
    </xf>
    <xf numFmtId="3" fontId="16" fillId="0" borderId="12" xfId="0" applyNumberFormat="1" applyFont="1" applyBorder="1" applyAlignment="1" applyProtection="1">
      <alignment horizontal="right"/>
      <protection hidden="1"/>
    </xf>
    <xf numFmtId="3" fontId="16" fillId="0" borderId="27" xfId="0" applyNumberFormat="1" applyFont="1" applyBorder="1" applyAlignment="1" applyProtection="1">
      <alignment horizontal="right"/>
      <protection hidden="1"/>
    </xf>
    <xf numFmtId="0" fontId="43" fillId="0" borderId="1" xfId="10" applyFont="1" applyFill="1" applyBorder="1" applyProtection="1">
      <protection hidden="1"/>
    </xf>
    <xf numFmtId="3" fontId="3" fillId="0" borderId="81" xfId="10" applyNumberFormat="1" applyFont="1" applyBorder="1" applyProtection="1">
      <protection hidden="1"/>
    </xf>
    <xf numFmtId="3" fontId="3" fillId="0" borderId="82" xfId="10" applyNumberFormat="1" applyFont="1" applyBorder="1" applyProtection="1">
      <protection hidden="1"/>
    </xf>
    <xf numFmtId="3" fontId="3" fillId="0" borderId="83" xfId="10" applyNumberFormat="1" applyFont="1" applyBorder="1" applyProtection="1">
      <protection hidden="1"/>
    </xf>
    <xf numFmtId="3" fontId="4" fillId="9" borderId="27" xfId="10" applyNumberFormat="1" applyFont="1" applyFill="1" applyBorder="1" applyProtection="1">
      <protection hidden="1"/>
    </xf>
    <xf numFmtId="3" fontId="4" fillId="9" borderId="25" xfId="10" applyNumberFormat="1" applyFont="1" applyFill="1" applyBorder="1" applyProtection="1">
      <protection hidden="1"/>
    </xf>
    <xf numFmtId="3" fontId="4" fillId="9" borderId="13" xfId="10" applyNumberFormat="1" applyFont="1" applyFill="1" applyBorder="1" applyProtection="1">
      <protection hidden="1"/>
    </xf>
    <xf numFmtId="3" fontId="16" fillId="0" borderId="48" xfId="10" applyNumberFormat="1" applyFont="1" applyBorder="1" applyProtection="1">
      <protection hidden="1"/>
    </xf>
    <xf numFmtId="0" fontId="26" fillId="0" borderId="97" xfId="0" applyFont="1" applyBorder="1" applyAlignment="1">
      <alignment horizontal="center" vertical="center"/>
    </xf>
    <xf numFmtId="3" fontId="26" fillId="5" borderId="79" xfId="0" applyNumberFormat="1" applyFont="1" applyFill="1" applyBorder="1"/>
    <xf numFmtId="3" fontId="26" fillId="5" borderId="29" xfId="0" applyNumberFormat="1" applyFont="1" applyFill="1" applyBorder="1"/>
    <xf numFmtId="3" fontId="26" fillId="5" borderId="30" xfId="0" applyNumberFormat="1" applyFont="1" applyFill="1" applyBorder="1"/>
    <xf numFmtId="3" fontId="26" fillId="6" borderId="6" xfId="0" applyNumberFormat="1" applyFont="1" applyFill="1" applyBorder="1"/>
    <xf numFmtId="3" fontId="26" fillId="5" borderId="6" xfId="0" applyNumberFormat="1" applyFont="1" applyFill="1" applyBorder="1"/>
    <xf numFmtId="3" fontId="26" fillId="6" borderId="87" xfId="0" applyNumberFormat="1" applyFont="1" applyFill="1" applyBorder="1"/>
    <xf numFmtId="3" fontId="32" fillId="0" borderId="87" xfId="0" applyNumberFormat="1" applyFont="1" applyBorder="1"/>
    <xf numFmtId="3" fontId="32" fillId="0" borderId="86" xfId="0" applyNumberFormat="1" applyFont="1" applyBorder="1"/>
    <xf numFmtId="49" fontId="5" fillId="2" borderId="7" xfId="0" applyNumberFormat="1" applyFont="1" applyFill="1" applyBorder="1" applyAlignment="1">
      <alignment vertical="center" wrapText="1"/>
    </xf>
    <xf numFmtId="0" fontId="32" fillId="2" borderId="8" xfId="0" applyFont="1" applyFill="1" applyBorder="1" applyAlignment="1">
      <alignment vertical="center" wrapText="1"/>
    </xf>
    <xf numFmtId="0" fontId="32" fillId="2" borderId="9" xfId="0" applyFont="1" applyFill="1" applyBorder="1" applyAlignment="1">
      <alignment vertical="center" wrapText="1"/>
    </xf>
    <xf numFmtId="49" fontId="14" fillId="2" borderId="7" xfId="0" applyNumberFormat="1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 wrapText="1"/>
    </xf>
    <xf numFmtId="0" fontId="26" fillId="2" borderId="9" xfId="0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3" fontId="14" fillId="2" borderId="34" xfId="0" applyNumberFormat="1" applyFont="1" applyFill="1" applyBorder="1" applyAlignment="1">
      <alignment horizontal="center" vertical="center" wrapText="1"/>
    </xf>
    <xf numFmtId="3" fontId="14" fillId="2" borderId="2" xfId="4" applyNumberFormat="1" applyFont="1" applyFill="1" applyBorder="1" applyAlignment="1">
      <alignment horizontal="center" vertical="center"/>
    </xf>
    <xf numFmtId="3" fontId="14" fillId="2" borderId="3" xfId="4" applyNumberFormat="1" applyFont="1" applyFill="1" applyBorder="1" applyAlignment="1">
      <alignment horizontal="center" vertical="center"/>
    </xf>
    <xf numFmtId="3" fontId="14" fillId="2" borderId="5" xfId="4" applyNumberFormat="1" applyFont="1" applyFill="1" applyBorder="1" applyAlignment="1">
      <alignment horizontal="center" vertical="center"/>
    </xf>
    <xf numFmtId="3" fontId="14" fillId="2" borderId="30" xfId="4" applyNumberFormat="1" applyFont="1" applyFill="1" applyBorder="1" applyAlignment="1">
      <alignment horizontal="center" vertical="center"/>
    </xf>
    <xf numFmtId="3" fontId="14" fillId="2" borderId="41" xfId="4" applyNumberFormat="1" applyFont="1" applyFill="1" applyBorder="1" applyAlignment="1">
      <alignment horizontal="center" vertical="center"/>
    </xf>
    <xf numFmtId="3" fontId="14" fillId="2" borderId="35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3" fontId="14" fillId="2" borderId="9" xfId="0" applyNumberFormat="1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3" fontId="14" fillId="2" borderId="38" xfId="0" applyNumberFormat="1" applyFont="1" applyFill="1" applyBorder="1" applyAlignment="1">
      <alignment horizontal="center" vertical="center" wrapText="1"/>
    </xf>
    <xf numFmtId="0" fontId="35" fillId="0" borderId="0" xfId="9" applyFont="1" applyFill="1" applyAlignment="1">
      <alignment horizontal="left" vertical="center" wrapText="1"/>
    </xf>
    <xf numFmtId="0" fontId="14" fillId="2" borderId="79" xfId="8" applyFont="1" applyFill="1" applyBorder="1" applyAlignment="1">
      <alignment horizontal="center" vertical="center" wrapText="1"/>
    </xf>
    <xf numFmtId="0" fontId="14" fillId="2" borderId="43" xfId="8" applyFont="1" applyFill="1" applyBorder="1" applyAlignment="1">
      <alignment horizontal="center" vertical="center" wrapText="1"/>
    </xf>
    <xf numFmtId="0" fontId="14" fillId="2" borderId="59" xfId="8" applyFont="1" applyFill="1" applyBorder="1" applyAlignment="1">
      <alignment horizontal="center" vertical="center" wrapText="1"/>
    </xf>
    <xf numFmtId="0" fontId="14" fillId="2" borderId="56" xfId="8" applyFont="1" applyFill="1" applyBorder="1" applyAlignment="1">
      <alignment horizontal="center" vertical="center" wrapText="1"/>
    </xf>
    <xf numFmtId="0" fontId="14" fillId="2" borderId="80" xfId="8" applyFont="1" applyFill="1" applyBorder="1" applyAlignment="1">
      <alignment horizontal="center" vertical="center" wrapText="1"/>
    </xf>
    <xf numFmtId="0" fontId="14" fillId="2" borderId="36" xfId="8" applyFont="1" applyFill="1" applyBorder="1" applyAlignment="1">
      <alignment horizontal="center" vertical="center" wrapText="1"/>
    </xf>
    <xf numFmtId="0" fontId="14" fillId="2" borderId="37" xfId="8" applyFont="1" applyFill="1" applyBorder="1" applyAlignment="1">
      <alignment horizontal="center" vertical="center" wrapText="1"/>
    </xf>
    <xf numFmtId="0" fontId="14" fillId="2" borderId="61" xfId="8" applyFont="1" applyFill="1" applyBorder="1" applyAlignment="1">
      <alignment horizontal="center" vertical="center" wrapText="1"/>
    </xf>
    <xf numFmtId="0" fontId="14" fillId="2" borderId="12" xfId="8" applyFont="1" applyFill="1" applyBorder="1" applyAlignment="1">
      <alignment horizontal="center" vertical="center" wrapText="1"/>
    </xf>
    <xf numFmtId="0" fontId="14" fillId="2" borderId="84" xfId="8" applyFont="1" applyFill="1" applyBorder="1" applyAlignment="1">
      <alignment horizontal="center" vertical="center" wrapText="1"/>
    </xf>
    <xf numFmtId="0" fontId="14" fillId="2" borderId="85" xfId="8" applyFont="1" applyFill="1" applyBorder="1" applyAlignment="1">
      <alignment horizontal="center" vertical="center" wrapText="1"/>
    </xf>
    <xf numFmtId="3" fontId="32" fillId="0" borderId="59" xfId="8" applyNumberFormat="1" applyFont="1" applyFill="1" applyBorder="1" applyAlignment="1">
      <alignment horizontal="right" vertical="center"/>
    </xf>
    <xf numFmtId="3" fontId="32" fillId="0" borderId="56" xfId="8" applyNumberFormat="1" applyFont="1" applyFill="1" applyBorder="1" applyAlignment="1">
      <alignment horizontal="right" vertical="center"/>
    </xf>
    <xf numFmtId="3" fontId="32" fillId="2" borderId="36" xfId="8" applyNumberFormat="1" applyFont="1" applyFill="1" applyBorder="1" applyAlignment="1">
      <alignment horizontal="right" vertical="center"/>
    </xf>
    <xf numFmtId="3" fontId="32" fillId="2" borderId="37" xfId="8" applyNumberFormat="1" applyFont="1" applyFill="1" applyBorder="1" applyAlignment="1">
      <alignment horizontal="right" vertical="center"/>
    </xf>
    <xf numFmtId="3" fontId="32" fillId="2" borderId="61" xfId="8" applyNumberFormat="1" applyFont="1" applyFill="1" applyBorder="1" applyAlignment="1">
      <alignment horizontal="right" vertical="center"/>
    </xf>
    <xf numFmtId="3" fontId="32" fillId="2" borderId="12" xfId="8" applyNumberFormat="1" applyFont="1" applyFill="1" applyBorder="1" applyAlignment="1">
      <alignment horizontal="right" vertical="center"/>
    </xf>
    <xf numFmtId="3" fontId="32" fillId="2" borderId="84" xfId="8" applyNumberFormat="1" applyFont="1" applyFill="1" applyBorder="1" applyAlignment="1">
      <alignment horizontal="right" vertical="center"/>
    </xf>
    <xf numFmtId="3" fontId="32" fillId="2" borderId="85" xfId="8" applyNumberFormat="1" applyFont="1" applyFill="1" applyBorder="1" applyAlignment="1">
      <alignment horizontal="right" vertical="center"/>
    </xf>
    <xf numFmtId="164" fontId="32" fillId="2" borderId="84" xfId="8" applyNumberFormat="1" applyFont="1" applyFill="1" applyBorder="1" applyAlignment="1">
      <alignment horizontal="right" vertical="center"/>
    </xf>
    <xf numFmtId="164" fontId="32" fillId="2" borderId="85" xfId="8" applyNumberFormat="1" applyFont="1" applyFill="1" applyBorder="1" applyAlignment="1">
      <alignment horizontal="right" vertical="center"/>
    </xf>
    <xf numFmtId="3" fontId="32" fillId="2" borderId="88" xfId="8" applyNumberFormat="1" applyFont="1" applyFill="1" applyBorder="1" applyAlignment="1">
      <alignment horizontal="right" vertical="center"/>
    </xf>
    <xf numFmtId="3" fontId="32" fillId="2" borderId="89" xfId="8" applyNumberFormat="1" applyFont="1" applyFill="1" applyBorder="1" applyAlignment="1">
      <alignment horizontal="right" vertical="center"/>
    </xf>
    <xf numFmtId="164" fontId="32" fillId="0" borderId="59" xfId="8" applyNumberFormat="1" applyFont="1" applyFill="1" applyBorder="1" applyAlignment="1">
      <alignment horizontal="right" vertical="center"/>
    </xf>
    <xf numFmtId="164" fontId="32" fillId="0" borderId="56" xfId="8" applyNumberFormat="1" applyFont="1" applyFill="1" applyBorder="1" applyAlignment="1">
      <alignment horizontal="right" vertical="center"/>
    </xf>
    <xf numFmtId="164" fontId="32" fillId="2" borderId="84" xfId="8" applyNumberFormat="1" applyFont="1" applyFill="1" applyBorder="1" applyAlignment="1" applyProtection="1">
      <alignment horizontal="right" vertical="center"/>
      <protection locked="0"/>
    </xf>
    <xf numFmtId="164" fontId="32" fillId="2" borderId="85" xfId="8" applyNumberFormat="1" applyFont="1" applyFill="1" applyBorder="1" applyAlignment="1" applyProtection="1">
      <alignment horizontal="right" vertical="center"/>
      <protection locked="0"/>
    </xf>
    <xf numFmtId="3" fontId="4" fillId="9" borderId="2" xfId="0" applyNumberFormat="1" applyFont="1" applyFill="1" applyBorder="1" applyAlignment="1" applyProtection="1">
      <alignment horizontal="left" vertical="top" wrapText="1"/>
      <protection hidden="1"/>
    </xf>
    <xf numFmtId="3" fontId="4" fillId="9" borderId="1" xfId="0" applyNumberFormat="1" applyFont="1" applyFill="1" applyBorder="1" applyAlignment="1" applyProtection="1">
      <alignment horizontal="left" vertical="top" wrapText="1"/>
      <protection hidden="1"/>
    </xf>
    <xf numFmtId="3" fontId="4" fillId="9" borderId="17" xfId="0" applyNumberFormat="1" applyFont="1" applyFill="1" applyBorder="1" applyAlignment="1" applyProtection="1">
      <alignment horizontal="left" vertical="top" wrapText="1"/>
      <protection hidden="1"/>
    </xf>
    <xf numFmtId="3" fontId="41" fillId="0" borderId="28" xfId="10" applyNumberFormat="1" applyFont="1" applyBorder="1" applyAlignment="1" applyProtection="1">
      <alignment horizontal="center" vertical="center" wrapText="1"/>
      <protection hidden="1"/>
    </xf>
    <xf numFmtId="3" fontId="41" fillId="0" borderId="43" xfId="10" applyNumberFormat="1" applyFont="1" applyBorder="1" applyAlignment="1" applyProtection="1">
      <alignment horizontal="center" vertical="center" wrapText="1"/>
      <protection hidden="1"/>
    </xf>
    <xf numFmtId="3" fontId="41" fillId="0" borderId="44" xfId="10" applyNumberFormat="1" applyFont="1" applyBorder="1" applyAlignment="1" applyProtection="1">
      <alignment horizontal="center" wrapText="1"/>
      <protection hidden="1"/>
    </xf>
    <xf numFmtId="3" fontId="41" fillId="0" borderId="47" xfId="10" applyNumberFormat="1" applyFont="1" applyBorder="1" applyAlignment="1" applyProtection="1">
      <alignment horizontal="center" wrapText="1"/>
      <protection hidden="1"/>
    </xf>
    <xf numFmtId="3" fontId="41" fillId="0" borderId="7" xfId="10" applyNumberFormat="1" applyFont="1" applyBorder="1" applyAlignment="1" applyProtection="1">
      <alignment horizontal="center" wrapText="1"/>
      <protection hidden="1"/>
    </xf>
    <xf numFmtId="3" fontId="41" fillId="0" borderId="9" xfId="10" applyNumberFormat="1" applyFont="1" applyBorder="1" applyAlignment="1" applyProtection="1">
      <alignment horizontal="center" wrapText="1"/>
      <protection hidden="1"/>
    </xf>
    <xf numFmtId="3" fontId="41" fillId="0" borderId="38" xfId="10" applyNumberFormat="1" applyFont="1" applyBorder="1" applyAlignment="1" applyProtection="1">
      <alignment horizontal="center" vertical="center" wrapText="1"/>
      <protection hidden="1"/>
    </xf>
    <xf numFmtId="3" fontId="41" fillId="0" borderId="39" xfId="10" applyNumberFormat="1" applyFont="1" applyBorder="1" applyAlignment="1" applyProtection="1">
      <alignment horizontal="center" vertical="center" wrapText="1"/>
      <protection hidden="1"/>
    </xf>
    <xf numFmtId="3" fontId="41" fillId="0" borderId="45" xfId="10" applyNumberFormat="1" applyFont="1" applyBorder="1" applyAlignment="1" applyProtection="1">
      <alignment horizontal="center" vertical="center" wrapText="1"/>
      <protection hidden="1"/>
    </xf>
    <xf numFmtId="3" fontId="41" fillId="0" borderId="49" xfId="10" applyNumberFormat="1" applyFont="1" applyBorder="1" applyAlignment="1" applyProtection="1">
      <alignment horizontal="center" vertical="center" wrapText="1"/>
      <protection hidden="1"/>
    </xf>
    <xf numFmtId="3" fontId="14" fillId="0" borderId="2" xfId="10" applyNumberFormat="1" applyFont="1" applyFill="1" applyBorder="1" applyAlignment="1" applyProtection="1">
      <alignment horizontal="left" vertical="center"/>
      <protection hidden="1"/>
    </xf>
    <xf numFmtId="3" fontId="14" fillId="0" borderId="1" xfId="10" applyNumberFormat="1" applyFont="1" applyFill="1" applyBorder="1" applyAlignment="1" applyProtection="1">
      <alignment horizontal="left" vertical="center"/>
      <protection hidden="1"/>
    </xf>
    <xf numFmtId="3" fontId="14" fillId="0" borderId="17" xfId="10" applyNumberFormat="1" applyFont="1" applyFill="1" applyBorder="1" applyAlignment="1" applyProtection="1">
      <alignment horizontal="left" vertical="center"/>
      <protection hidden="1"/>
    </xf>
    <xf numFmtId="3" fontId="41" fillId="0" borderId="40" xfId="10" applyNumberFormat="1" applyFont="1" applyBorder="1" applyAlignment="1" applyProtection="1">
      <alignment horizontal="center" vertical="center" wrapText="1"/>
      <protection hidden="1"/>
    </xf>
    <xf numFmtId="3" fontId="41" fillId="0" borderId="27" xfId="10" applyNumberFormat="1" applyFont="1" applyBorder="1" applyAlignment="1" applyProtection="1">
      <alignment horizontal="center" vertical="center" wrapText="1"/>
      <protection hidden="1"/>
    </xf>
    <xf numFmtId="3" fontId="41" fillId="0" borderId="46" xfId="10" applyNumberFormat="1" applyFont="1" applyBorder="1" applyAlignment="1" applyProtection="1">
      <alignment horizontal="center" vertical="center" wrapText="1"/>
      <protection hidden="1"/>
    </xf>
    <xf numFmtId="3" fontId="41" fillId="0" borderId="28" xfId="10" applyNumberFormat="1" applyFont="1" applyBorder="1" applyAlignment="1" applyProtection="1">
      <alignment horizontal="center" vertical="top"/>
      <protection hidden="1"/>
    </xf>
    <xf numFmtId="3" fontId="41" fillId="0" borderId="80" xfId="10" applyNumberFormat="1" applyFont="1" applyBorder="1" applyAlignment="1" applyProtection="1">
      <alignment horizontal="center" vertical="top"/>
      <protection hidden="1"/>
    </xf>
    <xf numFmtId="3" fontId="41" fillId="0" borderId="43" xfId="10" applyNumberFormat="1" applyFont="1" applyBorder="1" applyAlignment="1" applyProtection="1">
      <alignment horizontal="center" vertical="top"/>
      <protection hidden="1"/>
    </xf>
    <xf numFmtId="3" fontId="41" fillId="0" borderId="31" xfId="10" applyNumberFormat="1" applyFont="1" applyBorder="1" applyAlignment="1" applyProtection="1">
      <alignment horizontal="center" vertical="center" wrapText="1"/>
      <protection hidden="1"/>
    </xf>
    <xf numFmtId="3" fontId="41" fillId="0" borderId="35" xfId="10" applyNumberFormat="1" applyFont="1" applyBorder="1" applyAlignment="1" applyProtection="1">
      <alignment horizontal="center" vertical="center" wrapText="1"/>
      <protection hidden="1"/>
    </xf>
    <xf numFmtId="3" fontId="41" fillId="0" borderId="23" xfId="10" applyNumberFormat="1" applyFont="1" applyBorder="1" applyAlignment="1" applyProtection="1">
      <alignment horizontal="center" vertical="center" wrapText="1"/>
      <protection hidden="1"/>
    </xf>
  </cellXfs>
  <cellStyles count="15">
    <cellStyle name="Chybně" xfId="4" builtinId="27"/>
    <cellStyle name="Normální" xfId="0" builtinId="0"/>
    <cellStyle name="Normální 2" xfId="1"/>
    <cellStyle name="normální 2 2" xfId="6"/>
    <cellStyle name="normální 3" xfId="8"/>
    <cellStyle name="normální 4" xfId="14"/>
    <cellStyle name="normální_graf za pedagogy nový" xfId="12"/>
    <cellStyle name="normální_Grafy" xfId="11"/>
    <cellStyle name="normální_Kapitolní sešit grafy" xfId="13"/>
    <cellStyle name="normální_maketa dle zákona" xfId="7"/>
    <cellStyle name="normální_MF-03-příloha 4 - SR 2009(19  8  2008)" xfId="2"/>
    <cellStyle name="normální_Příloha č 3 vzoru rozpis dopisu" xfId="5"/>
    <cellStyle name="normální_výhled pro MF z 18-8-08" xfId="9"/>
    <cellStyle name="normální_Vzor RO" xfId="10"/>
    <cellStyle name="Správně" xfId="3" builtinId="26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chartsheet" Target="chartsheets/sheet3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Graf č. 1 Vývoj výdajů MŠMT na školství v letech 2004-2015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(schválený rozpočet v mld. Kč)</a:t>
            </a:r>
          </a:p>
        </c:rich>
      </c:tx>
      <c:layout>
        <c:manualLayout>
          <c:xMode val="edge"/>
          <c:yMode val="edge"/>
          <c:x val="0.16409771194158559"/>
          <c:y val="1.48148344863300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0057694026636792E-2"/>
          <c:y val="0.20185185185185189"/>
          <c:w val="0.72129945316032396"/>
          <c:h val="0.7097140489017820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'data ke G'!$A$5</c:f>
              <c:strCache>
                <c:ptCount val="1"/>
                <c:pt idx="0">
                  <c:v>Regionální školství </c:v>
                </c:pt>
              </c:strCache>
            </c:strRef>
          </c:tx>
          <c:invertIfNegative val="0"/>
          <c:cat>
            <c:strRef>
              <c:f>'data ke G'!$B$4:$M$4</c:f>
              <c:strCache>
                <c:ptCount val="12"/>
                <c:pt idx="0">
                  <c:v>r. 2004</c:v>
                </c:pt>
                <c:pt idx="1">
                  <c:v>r. 2005</c:v>
                </c:pt>
                <c:pt idx="2">
                  <c:v>r. 2006</c:v>
                </c:pt>
                <c:pt idx="3">
                  <c:v>r. 2007</c:v>
                </c:pt>
                <c:pt idx="4">
                  <c:v>r. 2008</c:v>
                </c:pt>
                <c:pt idx="5">
                  <c:v>r. 2009</c:v>
                </c:pt>
                <c:pt idx="6">
                  <c:v>r. 2010</c:v>
                </c:pt>
                <c:pt idx="7">
                  <c:v>r. 2011</c:v>
                </c:pt>
                <c:pt idx="8">
                  <c:v>r. 2012</c:v>
                </c:pt>
                <c:pt idx="9">
                  <c:v>r. 2013</c:v>
                </c:pt>
                <c:pt idx="10">
                  <c:v>r. 2014</c:v>
                </c:pt>
                <c:pt idx="11">
                  <c:v>r. 2015</c:v>
                </c:pt>
              </c:strCache>
            </c:strRef>
          </c:cat>
          <c:val>
            <c:numRef>
              <c:f>'data ke G'!$B$5:$M$5</c:f>
              <c:numCache>
                <c:formatCode>0.0</c:formatCode>
                <c:ptCount val="12"/>
                <c:pt idx="0">
                  <c:v>67.736999999999995</c:v>
                </c:pt>
                <c:pt idx="1">
                  <c:v>71.63000000000001</c:v>
                </c:pt>
                <c:pt idx="2">
                  <c:v>75.570000000000007</c:v>
                </c:pt>
                <c:pt idx="3">
                  <c:v>77.992000000000004</c:v>
                </c:pt>
                <c:pt idx="4">
                  <c:v>79.800000000000011</c:v>
                </c:pt>
                <c:pt idx="5">
                  <c:v>84.4</c:v>
                </c:pt>
                <c:pt idx="6">
                  <c:v>83.5</c:v>
                </c:pt>
                <c:pt idx="7">
                  <c:v>82.8</c:v>
                </c:pt>
                <c:pt idx="8">
                  <c:v>85.5</c:v>
                </c:pt>
                <c:pt idx="9">
                  <c:v>85.2</c:v>
                </c:pt>
                <c:pt idx="10">
                  <c:v>86.772999999999996</c:v>
                </c:pt>
                <c:pt idx="11">
                  <c:v>90.194000000000003</c:v>
                </c:pt>
              </c:numCache>
            </c:numRef>
          </c:val>
        </c:ser>
        <c:ser>
          <c:idx val="1"/>
          <c:order val="1"/>
          <c:tx>
            <c:strRef>
              <c:f>'data ke G'!$A$6</c:f>
              <c:strCache>
                <c:ptCount val="1"/>
                <c:pt idx="0">
                  <c:v>Vysoké školy</c:v>
                </c:pt>
              </c:strCache>
            </c:strRef>
          </c:tx>
          <c:invertIfNegative val="0"/>
          <c:cat>
            <c:strRef>
              <c:f>'data ke G'!$B$4:$M$4</c:f>
              <c:strCache>
                <c:ptCount val="12"/>
                <c:pt idx="0">
                  <c:v>r. 2004</c:v>
                </c:pt>
                <c:pt idx="1">
                  <c:v>r. 2005</c:v>
                </c:pt>
                <c:pt idx="2">
                  <c:v>r. 2006</c:v>
                </c:pt>
                <c:pt idx="3">
                  <c:v>r. 2007</c:v>
                </c:pt>
                <c:pt idx="4">
                  <c:v>r. 2008</c:v>
                </c:pt>
                <c:pt idx="5">
                  <c:v>r. 2009</c:v>
                </c:pt>
                <c:pt idx="6">
                  <c:v>r. 2010</c:v>
                </c:pt>
                <c:pt idx="7">
                  <c:v>r. 2011</c:v>
                </c:pt>
                <c:pt idx="8">
                  <c:v>r. 2012</c:v>
                </c:pt>
                <c:pt idx="9">
                  <c:v>r. 2013</c:v>
                </c:pt>
                <c:pt idx="10">
                  <c:v>r. 2014</c:v>
                </c:pt>
                <c:pt idx="11">
                  <c:v>r. 2015</c:v>
                </c:pt>
              </c:strCache>
            </c:strRef>
          </c:cat>
          <c:val>
            <c:numRef>
              <c:f>'data ke G'!$B$6:$M$6</c:f>
              <c:numCache>
                <c:formatCode>0.0</c:formatCode>
                <c:ptCount val="12"/>
                <c:pt idx="0">
                  <c:v>17.974</c:v>
                </c:pt>
                <c:pt idx="1">
                  <c:v>20.134</c:v>
                </c:pt>
                <c:pt idx="2">
                  <c:v>22.213000000000001</c:v>
                </c:pt>
                <c:pt idx="3">
                  <c:v>23.575999999999997</c:v>
                </c:pt>
                <c:pt idx="4">
                  <c:v>24.1</c:v>
                </c:pt>
                <c:pt idx="5">
                  <c:v>24.6</c:v>
                </c:pt>
                <c:pt idx="6">
                  <c:v>23.4</c:v>
                </c:pt>
                <c:pt idx="7">
                  <c:v>22.4</c:v>
                </c:pt>
                <c:pt idx="8">
                  <c:v>21.2</c:v>
                </c:pt>
                <c:pt idx="9">
                  <c:v>21.8</c:v>
                </c:pt>
                <c:pt idx="10">
                  <c:v>21.771000000000001</c:v>
                </c:pt>
                <c:pt idx="11">
                  <c:v>21.492000000000001</c:v>
                </c:pt>
              </c:numCache>
            </c:numRef>
          </c:val>
        </c:ser>
        <c:ser>
          <c:idx val="2"/>
          <c:order val="2"/>
          <c:tx>
            <c:strRef>
              <c:f>'data ke G'!$A$7</c:f>
              <c:strCache>
                <c:ptCount val="1"/>
                <c:pt idx="0">
                  <c:v>Výzkum a vývoj (bez spolufinancovaných programů)</c:v>
                </c:pt>
              </c:strCache>
            </c:strRef>
          </c:tx>
          <c:invertIfNegative val="0"/>
          <c:cat>
            <c:strRef>
              <c:f>'data ke G'!$B$4:$M$4</c:f>
              <c:strCache>
                <c:ptCount val="12"/>
                <c:pt idx="0">
                  <c:v>r. 2004</c:v>
                </c:pt>
                <c:pt idx="1">
                  <c:v>r. 2005</c:v>
                </c:pt>
                <c:pt idx="2">
                  <c:v>r. 2006</c:v>
                </c:pt>
                <c:pt idx="3">
                  <c:v>r. 2007</c:v>
                </c:pt>
                <c:pt idx="4">
                  <c:v>r. 2008</c:v>
                </c:pt>
                <c:pt idx="5">
                  <c:v>r. 2009</c:v>
                </c:pt>
                <c:pt idx="6">
                  <c:v>r. 2010</c:v>
                </c:pt>
                <c:pt idx="7">
                  <c:v>r. 2011</c:v>
                </c:pt>
                <c:pt idx="8">
                  <c:v>r. 2012</c:v>
                </c:pt>
                <c:pt idx="9">
                  <c:v>r. 2013</c:v>
                </c:pt>
                <c:pt idx="10">
                  <c:v>r. 2014</c:v>
                </c:pt>
                <c:pt idx="11">
                  <c:v>r. 2015</c:v>
                </c:pt>
              </c:strCache>
            </c:strRef>
          </c:cat>
          <c:val>
            <c:numRef>
              <c:f>'data ke G'!$B$7:$M$7</c:f>
              <c:numCache>
                <c:formatCode>0.0</c:formatCode>
                <c:ptCount val="12"/>
                <c:pt idx="0">
                  <c:v>4.6879999999999997</c:v>
                </c:pt>
                <c:pt idx="1">
                  <c:v>5.4779999999999998</c:v>
                </c:pt>
                <c:pt idx="2">
                  <c:v>6.766</c:v>
                </c:pt>
                <c:pt idx="3">
                  <c:v>8.0380000000000003</c:v>
                </c:pt>
                <c:pt idx="4">
                  <c:v>8.1999999999999993</c:v>
                </c:pt>
                <c:pt idx="5">
                  <c:v>8.9</c:v>
                </c:pt>
                <c:pt idx="6">
                  <c:v>8.8999999999999986</c:v>
                </c:pt>
                <c:pt idx="7">
                  <c:v>8.6000000000000014</c:v>
                </c:pt>
                <c:pt idx="8">
                  <c:v>8.3000000000000007</c:v>
                </c:pt>
                <c:pt idx="9">
                  <c:v>8.5720000000000027</c:v>
                </c:pt>
                <c:pt idx="10">
                  <c:v>10.145</c:v>
                </c:pt>
                <c:pt idx="11">
                  <c:v>10.626999999999999</c:v>
                </c:pt>
              </c:numCache>
            </c:numRef>
          </c:val>
        </c:ser>
        <c:ser>
          <c:idx val="3"/>
          <c:order val="3"/>
          <c:tx>
            <c:strRef>
              <c:f>'data ke G'!$A$8</c:f>
              <c:strCache>
                <c:ptCount val="1"/>
                <c:pt idx="0">
                  <c:v>Ostatní výdaje (vč. oblasti mládeže a sportu)</c:v>
                </c:pt>
              </c:strCache>
            </c:strRef>
          </c:tx>
          <c:invertIfNegative val="0"/>
          <c:cat>
            <c:strRef>
              <c:f>'data ke G'!$B$4:$M$4</c:f>
              <c:strCache>
                <c:ptCount val="12"/>
                <c:pt idx="0">
                  <c:v>r. 2004</c:v>
                </c:pt>
                <c:pt idx="1">
                  <c:v>r. 2005</c:v>
                </c:pt>
                <c:pt idx="2">
                  <c:v>r. 2006</c:v>
                </c:pt>
                <c:pt idx="3">
                  <c:v>r. 2007</c:v>
                </c:pt>
                <c:pt idx="4">
                  <c:v>r. 2008</c:v>
                </c:pt>
                <c:pt idx="5">
                  <c:v>r. 2009</c:v>
                </c:pt>
                <c:pt idx="6">
                  <c:v>r. 2010</c:v>
                </c:pt>
                <c:pt idx="7">
                  <c:v>r. 2011</c:v>
                </c:pt>
                <c:pt idx="8">
                  <c:v>r. 2012</c:v>
                </c:pt>
                <c:pt idx="9">
                  <c:v>r. 2013</c:v>
                </c:pt>
                <c:pt idx="10">
                  <c:v>r. 2014</c:v>
                </c:pt>
                <c:pt idx="11">
                  <c:v>r. 2015</c:v>
                </c:pt>
              </c:strCache>
            </c:strRef>
          </c:cat>
          <c:val>
            <c:numRef>
              <c:f>'data ke G'!$B$8:$M$8</c:f>
              <c:numCache>
                <c:formatCode>0.0</c:formatCode>
                <c:ptCount val="12"/>
                <c:pt idx="0">
                  <c:v>3.4910000000000054</c:v>
                </c:pt>
                <c:pt idx="1">
                  <c:v>3.5819999999999932</c:v>
                </c:pt>
                <c:pt idx="2">
                  <c:v>3.4899999999999975</c:v>
                </c:pt>
                <c:pt idx="3">
                  <c:v>4.0380000000000011</c:v>
                </c:pt>
                <c:pt idx="4">
                  <c:v>4.2106269999999908</c:v>
                </c:pt>
                <c:pt idx="5">
                  <c:v>4.143000000000006</c:v>
                </c:pt>
                <c:pt idx="6">
                  <c:v>4.2660000000000053</c:v>
                </c:pt>
                <c:pt idx="7">
                  <c:v>4.4599999999999973</c:v>
                </c:pt>
                <c:pt idx="8">
                  <c:v>4.8509999999999991</c:v>
                </c:pt>
                <c:pt idx="9">
                  <c:v>4.8400000000000043</c:v>
                </c:pt>
                <c:pt idx="10">
                  <c:v>4.762999999999991</c:v>
                </c:pt>
                <c:pt idx="11">
                  <c:v>4.8049999999999935</c:v>
                </c:pt>
              </c:numCache>
            </c:numRef>
          </c:val>
        </c:ser>
        <c:ser>
          <c:idx val="4"/>
          <c:order val="4"/>
          <c:tx>
            <c:strRef>
              <c:f>'data ke G'!$A$9</c:f>
              <c:strCache>
                <c:ptCount val="1"/>
                <c:pt idx="0">
                  <c:v>Výdaje státního rozpočtu            na spolufin. programy (vč. VaV)</c:v>
                </c:pt>
              </c:strCache>
            </c:strRef>
          </c:tx>
          <c:invertIfNegative val="0"/>
          <c:cat>
            <c:strRef>
              <c:f>'data ke G'!$B$4:$M$4</c:f>
              <c:strCache>
                <c:ptCount val="12"/>
                <c:pt idx="0">
                  <c:v>r. 2004</c:v>
                </c:pt>
                <c:pt idx="1">
                  <c:v>r. 2005</c:v>
                </c:pt>
                <c:pt idx="2">
                  <c:v>r. 2006</c:v>
                </c:pt>
                <c:pt idx="3">
                  <c:v>r. 2007</c:v>
                </c:pt>
                <c:pt idx="4">
                  <c:v>r. 2008</c:v>
                </c:pt>
                <c:pt idx="5">
                  <c:v>r. 2009</c:v>
                </c:pt>
                <c:pt idx="6">
                  <c:v>r. 2010</c:v>
                </c:pt>
                <c:pt idx="7">
                  <c:v>r. 2011</c:v>
                </c:pt>
                <c:pt idx="8">
                  <c:v>r. 2012</c:v>
                </c:pt>
                <c:pt idx="9">
                  <c:v>r. 2013</c:v>
                </c:pt>
                <c:pt idx="10">
                  <c:v>r. 2014</c:v>
                </c:pt>
                <c:pt idx="11">
                  <c:v>r. 2015</c:v>
                </c:pt>
              </c:strCache>
            </c:strRef>
          </c:cat>
          <c:val>
            <c:numRef>
              <c:f>'data ke G'!$B$9:$M$9</c:f>
              <c:numCache>
                <c:formatCode>0.000</c:formatCode>
                <c:ptCount val="12"/>
                <c:pt idx="0">
                  <c:v>0.11</c:v>
                </c:pt>
                <c:pt idx="1">
                  <c:v>9.4E-2</c:v>
                </c:pt>
                <c:pt idx="2">
                  <c:v>0.42899999999999999</c:v>
                </c:pt>
                <c:pt idx="3" formatCode="0.0">
                  <c:v>1.5</c:v>
                </c:pt>
                <c:pt idx="4" formatCode="0.0">
                  <c:v>2.2999999999999998</c:v>
                </c:pt>
                <c:pt idx="5" formatCode="0.0">
                  <c:v>1.802</c:v>
                </c:pt>
                <c:pt idx="6" formatCode="0.0">
                  <c:v>3.1120000000000001</c:v>
                </c:pt>
                <c:pt idx="7" formatCode="0.0">
                  <c:v>2.8</c:v>
                </c:pt>
                <c:pt idx="8" formatCode="0.0">
                  <c:v>2.9</c:v>
                </c:pt>
                <c:pt idx="9" formatCode="0.0">
                  <c:v>2.2999999999999998</c:v>
                </c:pt>
                <c:pt idx="10" formatCode="0.0">
                  <c:v>1.542</c:v>
                </c:pt>
                <c:pt idx="11" formatCode="0.0">
                  <c:v>1.6890000000000001</c:v>
                </c:pt>
              </c:numCache>
            </c:numRef>
          </c:val>
        </c:ser>
        <c:ser>
          <c:idx val="5"/>
          <c:order val="5"/>
          <c:tx>
            <c:strRef>
              <c:f>'data ke G'!$A$10</c:f>
              <c:strCache>
                <c:ptCount val="1"/>
                <c:pt idx="0">
                  <c:v>Výdaje z rozpočtu EU a FM             na spolufin. programy vč. VaV (v rozpočtu není plný podíl prostředků z EU s výjimkou roku 2013)</c:v>
                </c:pt>
              </c:strCache>
            </c:strRef>
          </c:tx>
          <c:invertIfNegative val="0"/>
          <c:cat>
            <c:strRef>
              <c:f>'data ke G'!$B$4:$M$4</c:f>
              <c:strCache>
                <c:ptCount val="12"/>
                <c:pt idx="0">
                  <c:v>r. 2004</c:v>
                </c:pt>
                <c:pt idx="1">
                  <c:v>r. 2005</c:v>
                </c:pt>
                <c:pt idx="2">
                  <c:v>r. 2006</c:v>
                </c:pt>
                <c:pt idx="3">
                  <c:v>r. 2007</c:v>
                </c:pt>
                <c:pt idx="4">
                  <c:v>r. 2008</c:v>
                </c:pt>
                <c:pt idx="5">
                  <c:v>r. 2009</c:v>
                </c:pt>
                <c:pt idx="6">
                  <c:v>r. 2010</c:v>
                </c:pt>
                <c:pt idx="7">
                  <c:v>r. 2011</c:v>
                </c:pt>
                <c:pt idx="8">
                  <c:v>r. 2012</c:v>
                </c:pt>
                <c:pt idx="9">
                  <c:v>r. 2013</c:v>
                </c:pt>
                <c:pt idx="10">
                  <c:v>r. 2014</c:v>
                </c:pt>
                <c:pt idx="11">
                  <c:v>r. 2015</c:v>
                </c:pt>
              </c:strCache>
            </c:strRef>
          </c:cat>
          <c:val>
            <c:numRef>
              <c:f>'data ke G'!$B$10:$M$10</c:f>
              <c:numCache>
                <c:formatCode>0.000</c:formatCode>
                <c:ptCount val="12"/>
                <c:pt idx="1">
                  <c:v>0.28199999999999997</c:v>
                </c:pt>
                <c:pt idx="2" formatCode="General">
                  <c:v>0.432</c:v>
                </c:pt>
                <c:pt idx="3" formatCode="General">
                  <c:v>6.556</c:v>
                </c:pt>
                <c:pt idx="4">
                  <c:v>0.58937299999999992</c:v>
                </c:pt>
                <c:pt idx="5" formatCode="0.0">
                  <c:v>10.455</c:v>
                </c:pt>
                <c:pt idx="6">
                  <c:v>2.0220000000000002</c:v>
                </c:pt>
                <c:pt idx="7" formatCode="0.00">
                  <c:v>6.04</c:v>
                </c:pt>
                <c:pt idx="8" formatCode="0.0">
                  <c:v>15.1</c:v>
                </c:pt>
                <c:pt idx="9" formatCode="0.0">
                  <c:v>17.7</c:v>
                </c:pt>
                <c:pt idx="10" formatCode="0.0">
                  <c:v>12.307</c:v>
                </c:pt>
                <c:pt idx="11" formatCode="0.0">
                  <c:v>7.0970000000000004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8285312"/>
        <c:axId val="62038592"/>
        <c:axId val="0"/>
      </c:bar3DChart>
      <c:catAx>
        <c:axId val="11828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6203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38592"/>
        <c:scaling>
          <c:orientation val="minMax"/>
          <c:max val="14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8285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27953427520644"/>
          <c:y val="0.11993236933073079"/>
          <c:w val="0.18868795955265061"/>
          <c:h val="0.8108108155957739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Graf č. 2 Vývoj průměrného měsíčního platu </a:t>
            </a:r>
            <a:r>
              <a:rPr lang="cs-CZ" sz="1600" b="1" i="0" u="sng" strike="noStrike" baseline="0">
                <a:solidFill>
                  <a:srgbClr val="000000"/>
                </a:solidFill>
                <a:latin typeface="Arial CE"/>
                <a:cs typeface="Arial CE"/>
              </a:rPr>
              <a:t>pedagogů v RgŠ</a:t>
            </a:r>
            <a:endParaRPr lang="cs-CZ" sz="16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v letech 2004 - 2015</a:t>
            </a:r>
          </a:p>
        </c:rich>
      </c:tx>
      <c:layout>
        <c:manualLayout>
          <c:xMode val="edge"/>
          <c:yMode val="edge"/>
          <c:x val="0.17083340042617373"/>
          <c:y val="1.9298287545422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49995308298415"/>
          <c:y val="0.16052263669061567"/>
          <c:w val="0.55486111111111114"/>
          <c:h val="0.6478548602477323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ke G'!$A$20</c:f>
              <c:strCache>
                <c:ptCount val="1"/>
                <c:pt idx="0">
                  <c:v>Průměrný měs. plat v celé ČR (zdroj ČSÚ) </c:v>
                </c:pt>
              </c:strCache>
            </c:strRef>
          </c:tx>
          <c:spPr>
            <a:solidFill>
              <a:srgbClr val="00B0F0"/>
            </a:solidFill>
            <a:ln w="15875">
              <a:solidFill>
                <a:schemeClr val="tx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'data ke G'!$B$18:$M$18</c:f>
              <c:strCache>
                <c:ptCount val="12"/>
                <c:pt idx="0">
                  <c:v>r. 2004</c:v>
                </c:pt>
                <c:pt idx="1">
                  <c:v>r. 2005</c:v>
                </c:pt>
                <c:pt idx="2">
                  <c:v>r. 2006</c:v>
                </c:pt>
                <c:pt idx="3">
                  <c:v>r. 2007</c:v>
                </c:pt>
                <c:pt idx="4">
                  <c:v>r. 2008</c:v>
                </c:pt>
                <c:pt idx="5">
                  <c:v>r. 2009</c:v>
                </c:pt>
                <c:pt idx="6">
                  <c:v>r. 2010</c:v>
                </c:pt>
                <c:pt idx="7">
                  <c:v>r. 2011</c:v>
                </c:pt>
                <c:pt idx="8">
                  <c:v>r. 2012</c:v>
                </c:pt>
                <c:pt idx="9">
                  <c:v>r. 2013</c:v>
                </c:pt>
                <c:pt idx="10">
                  <c:v>r. 2014</c:v>
                </c:pt>
                <c:pt idx="11">
                  <c:v>r. 2015</c:v>
                </c:pt>
              </c:strCache>
            </c:strRef>
          </c:cat>
          <c:val>
            <c:numRef>
              <c:f>'data ke G'!$B$20:$M$20</c:f>
              <c:numCache>
                <c:formatCode>0</c:formatCode>
                <c:ptCount val="12"/>
                <c:pt idx="0">
                  <c:v>17466</c:v>
                </c:pt>
                <c:pt idx="1">
                  <c:v>18344</c:v>
                </c:pt>
                <c:pt idx="2">
                  <c:v>19546</c:v>
                </c:pt>
                <c:pt idx="3">
                  <c:v>20957</c:v>
                </c:pt>
                <c:pt idx="4">
                  <c:v>22592</c:v>
                </c:pt>
                <c:pt idx="5">
                  <c:v>23344</c:v>
                </c:pt>
                <c:pt idx="6">
                  <c:v>23864</c:v>
                </c:pt>
                <c:pt idx="7">
                  <c:v>24455</c:v>
                </c:pt>
                <c:pt idx="8">
                  <c:v>25112</c:v>
                </c:pt>
                <c:pt idx="9">
                  <c:v>25128</c:v>
                </c:pt>
                <c:pt idx="10">
                  <c:v>25900</c:v>
                </c:pt>
                <c:pt idx="11">
                  <c:v>26708</c:v>
                </c:pt>
              </c:numCache>
            </c:numRef>
          </c:val>
        </c:ser>
        <c:ser>
          <c:idx val="2"/>
          <c:order val="2"/>
          <c:tx>
            <c:strRef>
              <c:f>'data ke G'!$A$21</c:f>
              <c:strCache>
                <c:ptCount val="1"/>
                <c:pt idx="0">
                  <c:v>Průměrný měs. plat                  v rozpočtové sféře (zdroj ČSÚ) </c:v>
                </c:pt>
              </c:strCache>
            </c:strRef>
          </c:tx>
          <c:spPr>
            <a:solidFill>
              <a:srgbClr val="FFFF00"/>
            </a:solidFill>
            <a:ln w="15875">
              <a:solidFill>
                <a:schemeClr val="tx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'data ke G'!$B$18:$M$18</c:f>
              <c:strCache>
                <c:ptCount val="12"/>
                <c:pt idx="0">
                  <c:v>r. 2004</c:v>
                </c:pt>
                <c:pt idx="1">
                  <c:v>r. 2005</c:v>
                </c:pt>
                <c:pt idx="2">
                  <c:v>r. 2006</c:v>
                </c:pt>
                <c:pt idx="3">
                  <c:v>r. 2007</c:v>
                </c:pt>
                <c:pt idx="4">
                  <c:v>r. 2008</c:v>
                </c:pt>
                <c:pt idx="5">
                  <c:v>r. 2009</c:v>
                </c:pt>
                <c:pt idx="6">
                  <c:v>r. 2010</c:v>
                </c:pt>
                <c:pt idx="7">
                  <c:v>r. 2011</c:v>
                </c:pt>
                <c:pt idx="8">
                  <c:v>r. 2012</c:v>
                </c:pt>
                <c:pt idx="9">
                  <c:v>r. 2013</c:v>
                </c:pt>
                <c:pt idx="10">
                  <c:v>r. 2014</c:v>
                </c:pt>
                <c:pt idx="11">
                  <c:v>r. 2015</c:v>
                </c:pt>
              </c:strCache>
            </c:strRef>
          </c:cat>
          <c:val>
            <c:numRef>
              <c:f>'data ke G'!$B$21:$M$21</c:f>
              <c:numCache>
                <c:formatCode>0</c:formatCode>
                <c:ptCount val="12"/>
                <c:pt idx="0">
                  <c:v>18714</c:v>
                </c:pt>
                <c:pt idx="1">
                  <c:v>19877</c:v>
                </c:pt>
                <c:pt idx="2">
                  <c:v>20977</c:v>
                </c:pt>
                <c:pt idx="3">
                  <c:v>22387</c:v>
                </c:pt>
                <c:pt idx="4">
                  <c:v>23334</c:v>
                </c:pt>
                <c:pt idx="5">
                  <c:v>24411</c:v>
                </c:pt>
                <c:pt idx="6">
                  <c:v>24454</c:v>
                </c:pt>
                <c:pt idx="7">
                  <c:v>24494</c:v>
                </c:pt>
                <c:pt idx="8">
                  <c:v>25037</c:v>
                </c:pt>
                <c:pt idx="9">
                  <c:v>25251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87872"/>
        <c:axId val="62040896"/>
      </c:barChart>
      <c:lineChart>
        <c:grouping val="standard"/>
        <c:varyColors val="0"/>
        <c:ser>
          <c:idx val="0"/>
          <c:order val="0"/>
          <c:tx>
            <c:strRef>
              <c:f>'data ke G'!$A$19</c:f>
              <c:strCache>
                <c:ptCount val="1"/>
                <c:pt idx="0">
                  <c:v>Průměrný měs. plat pedagogů v RgŠ 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33442694663172E-2"/>
                  <c:y val="-5.0872219919878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550221314266256E-2"/>
                  <c:y val="-2.3007856341189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550221314266305E-2"/>
                  <c:y val="-4.5454545454545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912155260469867E-2"/>
                  <c:y val="-2.3007856341189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194444444444443E-2"/>
                  <c:y val="-4.117315284827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7361143572508915E-2"/>
                  <c:y val="-4.117315284827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'data ke G'!$B$18:$M$18</c:f>
              <c:strCache>
                <c:ptCount val="12"/>
                <c:pt idx="0">
                  <c:v>r. 2004</c:v>
                </c:pt>
                <c:pt idx="1">
                  <c:v>r. 2005</c:v>
                </c:pt>
                <c:pt idx="2">
                  <c:v>r. 2006</c:v>
                </c:pt>
                <c:pt idx="3">
                  <c:v>r. 2007</c:v>
                </c:pt>
                <c:pt idx="4">
                  <c:v>r. 2008</c:v>
                </c:pt>
                <c:pt idx="5">
                  <c:v>r. 2009</c:v>
                </c:pt>
                <c:pt idx="6">
                  <c:v>r. 2010</c:v>
                </c:pt>
                <c:pt idx="7">
                  <c:v>r. 2011</c:v>
                </c:pt>
                <c:pt idx="8">
                  <c:v>r. 2012</c:v>
                </c:pt>
                <c:pt idx="9">
                  <c:v>r. 2013</c:v>
                </c:pt>
                <c:pt idx="10">
                  <c:v>r. 2014</c:v>
                </c:pt>
                <c:pt idx="11">
                  <c:v>r. 2015</c:v>
                </c:pt>
              </c:strCache>
            </c:strRef>
          </c:cat>
          <c:val>
            <c:numRef>
              <c:f>'data ke G'!$B$19:$M$19</c:f>
              <c:numCache>
                <c:formatCode>0</c:formatCode>
                <c:ptCount val="12"/>
                <c:pt idx="0">
                  <c:v>19480</c:v>
                </c:pt>
                <c:pt idx="1">
                  <c:v>20740</c:v>
                </c:pt>
                <c:pt idx="2">
                  <c:v>21915</c:v>
                </c:pt>
                <c:pt idx="3">
                  <c:v>23048</c:v>
                </c:pt>
                <c:pt idx="4">
                  <c:v>23777</c:v>
                </c:pt>
                <c:pt idx="5">
                  <c:v>25053</c:v>
                </c:pt>
                <c:pt idx="6">
                  <c:v>24178</c:v>
                </c:pt>
                <c:pt idx="7">
                  <c:v>25029</c:v>
                </c:pt>
                <c:pt idx="8">
                  <c:v>25833</c:v>
                </c:pt>
                <c:pt idx="9">
                  <c:v>25996</c:v>
                </c:pt>
                <c:pt idx="10">
                  <c:v>26397</c:v>
                </c:pt>
                <c:pt idx="11">
                  <c:v>27321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87872"/>
        <c:axId val="62040896"/>
      </c:lineChart>
      <c:catAx>
        <c:axId val="11828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204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40896"/>
        <c:scaling>
          <c:orientation val="minMax"/>
          <c:max val="29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průměrný plat v Kč 
stanovený na přepočtený počet osob</a:t>
                </a:r>
              </a:p>
            </c:rich>
          </c:tx>
          <c:layout>
            <c:manualLayout>
              <c:xMode val="edge"/>
              <c:yMode val="edge"/>
              <c:x val="4.5833641960399123E-2"/>
              <c:y val="0.2907564631992670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8287872"/>
        <c:crosses val="autoZero"/>
        <c:crossBetween val="between"/>
        <c:majorUnit val="2000"/>
      </c:valAx>
      <c:spPr>
        <a:noFill/>
        <a:ln w="25400">
          <a:solidFill>
            <a:srgbClr val="800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99693519905107"/>
          <c:y val="0.16751266968526068"/>
          <c:w val="0.20061414102378305"/>
          <c:h val="0.243654888838726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č. 3 Vnitřní členění rozpočtu MŠMT do výdajových bloků v roce 2015</a:t>
            </a:r>
          </a:p>
        </c:rich>
      </c:tx>
      <c:layout>
        <c:manualLayout>
          <c:xMode val="edge"/>
          <c:yMode val="edge"/>
          <c:x val="0.13347268293096601"/>
          <c:y val="2.0912596900510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373242652844497"/>
          <c:y val="0.28194671868548077"/>
          <c:w val="0.33333333333333331"/>
          <c:h val="0.57450628366247769"/>
        </c:manualLayout>
      </c:layout>
      <c:pieChart>
        <c:varyColors val="1"/>
        <c:ser>
          <c:idx val="0"/>
          <c:order val="0"/>
          <c:tx>
            <c:strRef>
              <c:f>'data ke G'!$A$29</c:f>
              <c:strCache>
                <c:ptCount val="1"/>
                <c:pt idx="0">
                  <c:v>Návrh rozpočtu na rok 2015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smGrid">
                <a:fgClr>
                  <a:srgbClr val="6600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</c:dPt>
          <c:dLbls>
            <c:dLbl>
              <c:idx val="0"/>
              <c:layout>
                <c:manualLayout>
                  <c:x val="8.5974846894138229E-2"/>
                  <c:y val="-5.9154544640627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3779090113735791E-2"/>
                  <c:y val="2.4408035171546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8398867853117116E-2"/>
                  <c:y val="0.103122461403351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0876552748234234E-2"/>
                  <c:y val="2.54992365498039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2291472970267434E-2"/>
                  <c:y val="-5.2857898466113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7504437731447092"/>
                  <c:y val="-5.73306184828162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24882285940672511"/>
                  <c:y val="2.32182369608862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8310826771653543"/>
                  <c:y val="1.60228445412007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'data ke G'!$B$28:$H$28</c:f>
              <c:strCache>
                <c:ptCount val="7"/>
                <c:pt idx="0">
                  <c:v>Výdaje regionálního školství a PŘO</c:v>
                </c:pt>
                <c:pt idx="1">
                  <c:v>Vysoké školy </c:v>
                </c:pt>
                <c:pt idx="2">
                  <c:v>Výzkum a vývoj                        (bez spolufinancovaných programů z EU a FM)</c:v>
                </c:pt>
                <c:pt idx="3">
                  <c:v>Mládež a sport</c:v>
                </c:pt>
                <c:pt idx="4">
                  <c:v>Výdaje z rozpočtu EU a FM na spolufinancované programy (vč. VaV)</c:v>
                </c:pt>
                <c:pt idx="5">
                  <c:v>Výdaje státního rozpočtu na spolufinancované programy (vč. VaV)</c:v>
                </c:pt>
                <c:pt idx="6">
                  <c:v>Ostatní výdaje</c:v>
                </c:pt>
              </c:strCache>
            </c:strRef>
          </c:cat>
          <c:val>
            <c:numRef>
              <c:f>'data ke G'!$B$29:$H$29</c:f>
              <c:numCache>
                <c:formatCode>0.0</c:formatCode>
                <c:ptCount val="7"/>
                <c:pt idx="0">
                  <c:v>90.194000000000003</c:v>
                </c:pt>
                <c:pt idx="1">
                  <c:v>21.492000000000001</c:v>
                </c:pt>
                <c:pt idx="2">
                  <c:v>10.626999999999999</c:v>
                </c:pt>
                <c:pt idx="3">
                  <c:v>3.1850000000000001</c:v>
                </c:pt>
                <c:pt idx="4">
                  <c:v>7.0970000000000004</c:v>
                </c:pt>
                <c:pt idx="5">
                  <c:v>1.6890000000000001</c:v>
                </c:pt>
                <c:pt idx="6">
                  <c:v>1.6199999999999934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80314965" right="0.59055118110236227" top="0.98425196850393704" bottom="0.98425196850393704" header="0.98425196850393704" footer="0.51181102362204722"/>
  <pageSetup paperSize="9" orientation="landscape" r:id="rId1"/>
  <headerFooter alignWithMargins="0">
    <oddHeader xml:space="preserve">&amp;R&amp;"Arial,Tučné"Graf č.1                 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59055118110236227" top="0.98425196850393704" bottom="0.98425196850393704" header="0.98425196850393704" footer="0.51181102362204722"/>
  <pageSetup paperSize="9" orientation="landscape" r:id="rId1"/>
  <headerFooter alignWithMargins="0">
    <oddHeader xml:space="preserve">&amp;R&amp;"Arial,Tučné"Graf č.2 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/>
  </sheetViews>
  <pageMargins left="0.78740157480314965" right="0.59055118110236227" top="1.3779527559055118" bottom="0.98425196850393704" header="0.98425196850393704" footer="0.51181102362204722"/>
  <pageSetup paperSize="9" orientation="landscape" r:id="rId1"/>
  <headerFooter alignWithMargins="0">
    <oddHeader>&amp;R&amp;"Arial,Tučné"Graf č.3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563033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0.39457</cdr:x>
      <cdr:y>0.28047</cdr:y>
    </cdr:from>
    <cdr:to>
      <cdr:x>0.49684</cdr:x>
      <cdr:y>0.45039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543300" y="15621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5629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0.80337</cdr:x>
      <cdr:y>0.57993</cdr:y>
    </cdr:from>
    <cdr:to>
      <cdr:x>0.97004</cdr:x>
      <cdr:y>0.85004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7343774" y="3305203"/>
          <a:ext cx="1523985" cy="15239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0.744</cdr:x>
      <cdr:y>0.42848</cdr:y>
    </cdr:from>
    <cdr:to>
      <cdr:x>0.91171</cdr:x>
      <cdr:y>0.83245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800850" y="2438400"/>
          <a:ext cx="1533540" cy="2295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</cdr:x>
      <cdr:y>0</cdr:y>
    </cdr:from>
    <cdr:to>
      <cdr:x>0.00267</cdr:x>
      <cdr:y>0.00431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0.744</cdr:x>
      <cdr:y>0.43209</cdr:y>
    </cdr:from>
    <cdr:to>
      <cdr:x>0.95625</cdr:x>
      <cdr:y>0.84111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6923608" y="2432353"/>
          <a:ext cx="1975183" cy="2302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>
            <a:lnSpc>
              <a:spcPts val="1000"/>
            </a:lnSpc>
          </a:pPr>
          <a:r>
            <a:rPr lang="cs-CZ" sz="1100" b="0" i="1" u="sng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Poznámka :</a:t>
          </a:r>
        </a:p>
        <a:p xmlns:a="http://schemas.openxmlformats.org/drawingml/2006/main">
          <a:pPr>
            <a:lnSpc>
              <a:spcPts val="1000"/>
            </a:lnSpc>
          </a:pPr>
          <a:r>
            <a:rPr lang="cs-CZ" sz="11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Od 1.1.2013 bylo zrušeno závazné rozdělení mzdových prostředků RgŠ mezi pedagogy a nepedagogy. Z tohoto důvodu uvádíme </a:t>
          </a:r>
          <a:r>
            <a:rPr lang="cs-CZ" sz="1100" b="1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pouze prognózu</a:t>
          </a:r>
          <a:r>
            <a:rPr lang="cs-CZ" sz="11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nárůstu  průměrného platu pedagogů  v roce 2015 </a:t>
          </a:r>
        </a:p>
        <a:p xmlns:a="http://schemas.openxmlformats.org/drawingml/2006/main">
          <a:pPr>
            <a:lnSpc>
              <a:spcPts val="1000"/>
            </a:lnSpc>
          </a:pPr>
          <a:r>
            <a:rPr lang="cs-CZ" sz="11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  3,5 %. </a:t>
          </a:r>
          <a:endParaRPr lang="cs-CZ">
            <a:solidFill>
              <a:sysClr val="windowText" lastClr="000000"/>
            </a:solidFill>
          </a:endParaRPr>
        </a:p>
        <a:p xmlns:a="http://schemas.openxmlformats.org/drawingml/2006/main">
          <a:pPr fontAlgn="base">
            <a:lnSpc>
              <a:spcPts val="1000"/>
            </a:lnSpc>
          </a:pPr>
          <a:endParaRPr lang="cs-CZ" sz="1100" i="1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cs-CZ" sz="11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Predikce průměrného platu v rozpočtové sféře na rok 2015 není k dispozici.</a:t>
          </a:r>
          <a:endParaRPr lang="cs-CZ" sz="1100" i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b="0" i="0" baseline="0"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b="0" i="0" baseline="0">
            <a:latin typeface="+mn-lt"/>
            <a:ea typeface="+mn-ea"/>
            <a:cs typeface="+mn-cs"/>
          </a:endParaRPr>
        </a:p>
        <a:p xmlns:a="http://schemas.openxmlformats.org/drawingml/2006/main">
          <a:pPr>
            <a:lnSpc>
              <a:spcPts val="1000"/>
            </a:lnSpc>
          </a:pPr>
          <a:endParaRPr lang="cs-CZ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4725" cy="525445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kesova\Local%20Settings\Temporary%20Internet%20Files\OLK3F\MF%2003%20SR-2007-p&#345;&#237;loha%204%20z&#225;kona(8.9.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AKESK\Local%20Settings\Temporary%20Internet%20Files\OLKD1\Kapitoly\RES2005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-1"/>
      <sheetName val="313-MPSV-2"/>
      <sheetName val="314-MV-1"/>
      <sheetName val="314-MV-2"/>
      <sheetName val="315-MŽP"/>
      <sheetName val="317-MMR"/>
      <sheetName val="321-GA"/>
      <sheetName val="322-MPO"/>
      <sheetName val="327-MD"/>
      <sheetName val="328-ČTÚ"/>
      <sheetName val="329-MZe"/>
      <sheetName val="334-MK-1"/>
      <sheetName val="334-MK-2"/>
      <sheetName val="335-MZd"/>
      <sheetName val="336-MSp"/>
      <sheetName val="338-MI"/>
      <sheetName val="343-ÚOOÚ"/>
      <sheetName val="344-ÚPV"/>
      <sheetName val="345-ČSÚ"/>
      <sheetName val="346-ČÚZK"/>
      <sheetName val="348-ČBÚ"/>
      <sheetName val="349-ERÚ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9"/>
      <sheetName val="713"/>
      <sheetName val="721"/>
      <sheetName val="1194"/>
      <sheetName val="1628"/>
      <sheetName val="1652"/>
      <sheetName val="1660"/>
      <sheetName val="1679"/>
      <sheetName val="1708"/>
      <sheetName val="2612"/>
      <sheetName val="4626"/>
      <sheetName val="4634"/>
      <sheetName val="4642"/>
      <sheetName val="4650"/>
      <sheetName val="4669"/>
      <sheetName val="4677"/>
      <sheetName val="2719"/>
      <sheetName val="2794"/>
      <sheetName val="3703"/>
      <sheetName val="3711"/>
      <sheetName val="3754"/>
      <sheetName val="23755"/>
      <sheetName val="33750"/>
      <sheetName val="3762"/>
      <sheetName val="6605"/>
      <sheetName val="7704"/>
      <sheetName val="7712"/>
      <sheetName val="7720"/>
      <sheetName val="7798"/>
      <sheetName val="641"/>
      <sheetName val="Sumář"/>
    </sheetNames>
    <sheetDataSet>
      <sheetData sheetId="0">
        <row r="48">
          <cell r="A48" t="str">
            <v>prosinec 2005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>
      <selection activeCell="G9" sqref="G9"/>
    </sheetView>
  </sheetViews>
  <sheetFormatPr defaultRowHeight="12.75" x14ac:dyDescent="0.25"/>
  <cols>
    <col min="1" max="1" width="5.28515625" style="3" customWidth="1"/>
    <col min="2" max="2" width="7.7109375" style="3" customWidth="1"/>
    <col min="3" max="3" width="6.7109375" style="5" customWidth="1"/>
    <col min="4" max="4" width="88.85546875" style="3" customWidth="1"/>
    <col min="5" max="5" width="18" style="3" customWidth="1"/>
    <col min="6" max="6" width="16" style="3" bestFit="1" customWidth="1"/>
    <col min="7" max="7" width="153.28515625" style="3" bestFit="1" customWidth="1"/>
    <col min="8" max="9" width="9.140625" style="3"/>
    <col min="10" max="10" width="15.85546875" style="3" bestFit="1" customWidth="1"/>
    <col min="11" max="256" width="9.140625" style="3"/>
    <col min="257" max="257" width="5.28515625" style="3" customWidth="1"/>
    <col min="258" max="258" width="7.7109375" style="3" customWidth="1"/>
    <col min="259" max="259" width="6.7109375" style="3" customWidth="1"/>
    <col min="260" max="260" width="88.85546875" style="3" customWidth="1"/>
    <col min="261" max="261" width="20" style="3" bestFit="1" customWidth="1"/>
    <col min="262" max="262" width="12.42578125" style="3" bestFit="1" customWidth="1"/>
    <col min="263" max="263" width="153.28515625" style="3" bestFit="1" customWidth="1"/>
    <col min="264" max="265" width="9.140625" style="3"/>
    <col min="266" max="266" width="15.85546875" style="3" bestFit="1" customWidth="1"/>
    <col min="267" max="512" width="9.140625" style="3"/>
    <col min="513" max="513" width="5.28515625" style="3" customWidth="1"/>
    <col min="514" max="514" width="7.7109375" style="3" customWidth="1"/>
    <col min="515" max="515" width="6.7109375" style="3" customWidth="1"/>
    <col min="516" max="516" width="88.85546875" style="3" customWidth="1"/>
    <col min="517" max="517" width="20" style="3" bestFit="1" customWidth="1"/>
    <col min="518" max="518" width="12.42578125" style="3" bestFit="1" customWidth="1"/>
    <col min="519" max="519" width="153.28515625" style="3" bestFit="1" customWidth="1"/>
    <col min="520" max="521" width="9.140625" style="3"/>
    <col min="522" max="522" width="15.85546875" style="3" bestFit="1" customWidth="1"/>
    <col min="523" max="768" width="9.140625" style="3"/>
    <col min="769" max="769" width="5.28515625" style="3" customWidth="1"/>
    <col min="770" max="770" width="7.7109375" style="3" customWidth="1"/>
    <col min="771" max="771" width="6.7109375" style="3" customWidth="1"/>
    <col min="772" max="772" width="88.85546875" style="3" customWidth="1"/>
    <col min="773" max="773" width="20" style="3" bestFit="1" customWidth="1"/>
    <col min="774" max="774" width="12.42578125" style="3" bestFit="1" customWidth="1"/>
    <col min="775" max="775" width="153.28515625" style="3" bestFit="1" customWidth="1"/>
    <col min="776" max="777" width="9.140625" style="3"/>
    <col min="778" max="778" width="15.85546875" style="3" bestFit="1" customWidth="1"/>
    <col min="779" max="1024" width="9.140625" style="3"/>
    <col min="1025" max="1025" width="5.28515625" style="3" customWidth="1"/>
    <col min="1026" max="1026" width="7.7109375" style="3" customWidth="1"/>
    <col min="1027" max="1027" width="6.7109375" style="3" customWidth="1"/>
    <col min="1028" max="1028" width="88.85546875" style="3" customWidth="1"/>
    <col min="1029" max="1029" width="20" style="3" bestFit="1" customWidth="1"/>
    <col min="1030" max="1030" width="12.42578125" style="3" bestFit="1" customWidth="1"/>
    <col min="1031" max="1031" width="153.28515625" style="3" bestFit="1" customWidth="1"/>
    <col min="1032" max="1033" width="9.140625" style="3"/>
    <col min="1034" max="1034" width="15.85546875" style="3" bestFit="1" customWidth="1"/>
    <col min="1035" max="1280" width="9.140625" style="3"/>
    <col min="1281" max="1281" width="5.28515625" style="3" customWidth="1"/>
    <col min="1282" max="1282" width="7.7109375" style="3" customWidth="1"/>
    <col min="1283" max="1283" width="6.7109375" style="3" customWidth="1"/>
    <col min="1284" max="1284" width="88.85546875" style="3" customWidth="1"/>
    <col min="1285" max="1285" width="20" style="3" bestFit="1" customWidth="1"/>
    <col min="1286" max="1286" width="12.42578125" style="3" bestFit="1" customWidth="1"/>
    <col min="1287" max="1287" width="153.28515625" style="3" bestFit="1" customWidth="1"/>
    <col min="1288" max="1289" width="9.140625" style="3"/>
    <col min="1290" max="1290" width="15.85546875" style="3" bestFit="1" customWidth="1"/>
    <col min="1291" max="1536" width="9.140625" style="3"/>
    <col min="1537" max="1537" width="5.28515625" style="3" customWidth="1"/>
    <col min="1538" max="1538" width="7.7109375" style="3" customWidth="1"/>
    <col min="1539" max="1539" width="6.7109375" style="3" customWidth="1"/>
    <col min="1540" max="1540" width="88.85546875" style="3" customWidth="1"/>
    <col min="1541" max="1541" width="20" style="3" bestFit="1" customWidth="1"/>
    <col min="1542" max="1542" width="12.42578125" style="3" bestFit="1" customWidth="1"/>
    <col min="1543" max="1543" width="153.28515625" style="3" bestFit="1" customWidth="1"/>
    <col min="1544" max="1545" width="9.140625" style="3"/>
    <col min="1546" max="1546" width="15.85546875" style="3" bestFit="1" customWidth="1"/>
    <col min="1547" max="1792" width="9.140625" style="3"/>
    <col min="1793" max="1793" width="5.28515625" style="3" customWidth="1"/>
    <col min="1794" max="1794" width="7.7109375" style="3" customWidth="1"/>
    <col min="1795" max="1795" width="6.7109375" style="3" customWidth="1"/>
    <col min="1796" max="1796" width="88.85546875" style="3" customWidth="1"/>
    <col min="1797" max="1797" width="20" style="3" bestFit="1" customWidth="1"/>
    <col min="1798" max="1798" width="12.42578125" style="3" bestFit="1" customWidth="1"/>
    <col min="1799" max="1799" width="153.28515625" style="3" bestFit="1" customWidth="1"/>
    <col min="1800" max="1801" width="9.140625" style="3"/>
    <col min="1802" max="1802" width="15.85546875" style="3" bestFit="1" customWidth="1"/>
    <col min="1803" max="2048" width="9.140625" style="3"/>
    <col min="2049" max="2049" width="5.28515625" style="3" customWidth="1"/>
    <col min="2050" max="2050" width="7.7109375" style="3" customWidth="1"/>
    <col min="2051" max="2051" width="6.7109375" style="3" customWidth="1"/>
    <col min="2052" max="2052" width="88.85546875" style="3" customWidth="1"/>
    <col min="2053" max="2053" width="20" style="3" bestFit="1" customWidth="1"/>
    <col min="2054" max="2054" width="12.42578125" style="3" bestFit="1" customWidth="1"/>
    <col min="2055" max="2055" width="153.28515625" style="3" bestFit="1" customWidth="1"/>
    <col min="2056" max="2057" width="9.140625" style="3"/>
    <col min="2058" max="2058" width="15.85546875" style="3" bestFit="1" customWidth="1"/>
    <col min="2059" max="2304" width="9.140625" style="3"/>
    <col min="2305" max="2305" width="5.28515625" style="3" customWidth="1"/>
    <col min="2306" max="2306" width="7.7109375" style="3" customWidth="1"/>
    <col min="2307" max="2307" width="6.7109375" style="3" customWidth="1"/>
    <col min="2308" max="2308" width="88.85546875" style="3" customWidth="1"/>
    <col min="2309" max="2309" width="20" style="3" bestFit="1" customWidth="1"/>
    <col min="2310" max="2310" width="12.42578125" style="3" bestFit="1" customWidth="1"/>
    <col min="2311" max="2311" width="153.28515625" style="3" bestFit="1" customWidth="1"/>
    <col min="2312" max="2313" width="9.140625" style="3"/>
    <col min="2314" max="2314" width="15.85546875" style="3" bestFit="1" customWidth="1"/>
    <col min="2315" max="2560" width="9.140625" style="3"/>
    <col min="2561" max="2561" width="5.28515625" style="3" customWidth="1"/>
    <col min="2562" max="2562" width="7.7109375" style="3" customWidth="1"/>
    <col min="2563" max="2563" width="6.7109375" style="3" customWidth="1"/>
    <col min="2564" max="2564" width="88.85546875" style="3" customWidth="1"/>
    <col min="2565" max="2565" width="20" style="3" bestFit="1" customWidth="1"/>
    <col min="2566" max="2566" width="12.42578125" style="3" bestFit="1" customWidth="1"/>
    <col min="2567" max="2567" width="153.28515625" style="3" bestFit="1" customWidth="1"/>
    <col min="2568" max="2569" width="9.140625" style="3"/>
    <col min="2570" max="2570" width="15.85546875" style="3" bestFit="1" customWidth="1"/>
    <col min="2571" max="2816" width="9.140625" style="3"/>
    <col min="2817" max="2817" width="5.28515625" style="3" customWidth="1"/>
    <col min="2818" max="2818" width="7.7109375" style="3" customWidth="1"/>
    <col min="2819" max="2819" width="6.7109375" style="3" customWidth="1"/>
    <col min="2820" max="2820" width="88.85546875" style="3" customWidth="1"/>
    <col min="2821" max="2821" width="20" style="3" bestFit="1" customWidth="1"/>
    <col min="2822" max="2822" width="12.42578125" style="3" bestFit="1" customWidth="1"/>
    <col min="2823" max="2823" width="153.28515625" style="3" bestFit="1" customWidth="1"/>
    <col min="2824" max="2825" width="9.140625" style="3"/>
    <col min="2826" max="2826" width="15.85546875" style="3" bestFit="1" customWidth="1"/>
    <col min="2827" max="3072" width="9.140625" style="3"/>
    <col min="3073" max="3073" width="5.28515625" style="3" customWidth="1"/>
    <col min="3074" max="3074" width="7.7109375" style="3" customWidth="1"/>
    <col min="3075" max="3075" width="6.7109375" style="3" customWidth="1"/>
    <col min="3076" max="3076" width="88.85546875" style="3" customWidth="1"/>
    <col min="3077" max="3077" width="20" style="3" bestFit="1" customWidth="1"/>
    <col min="3078" max="3078" width="12.42578125" style="3" bestFit="1" customWidth="1"/>
    <col min="3079" max="3079" width="153.28515625" style="3" bestFit="1" customWidth="1"/>
    <col min="3080" max="3081" width="9.140625" style="3"/>
    <col min="3082" max="3082" width="15.85546875" style="3" bestFit="1" customWidth="1"/>
    <col min="3083" max="3328" width="9.140625" style="3"/>
    <col min="3329" max="3329" width="5.28515625" style="3" customWidth="1"/>
    <col min="3330" max="3330" width="7.7109375" style="3" customWidth="1"/>
    <col min="3331" max="3331" width="6.7109375" style="3" customWidth="1"/>
    <col min="3332" max="3332" width="88.85546875" style="3" customWidth="1"/>
    <col min="3333" max="3333" width="20" style="3" bestFit="1" customWidth="1"/>
    <col min="3334" max="3334" width="12.42578125" style="3" bestFit="1" customWidth="1"/>
    <col min="3335" max="3335" width="153.28515625" style="3" bestFit="1" customWidth="1"/>
    <col min="3336" max="3337" width="9.140625" style="3"/>
    <col min="3338" max="3338" width="15.85546875" style="3" bestFit="1" customWidth="1"/>
    <col min="3339" max="3584" width="9.140625" style="3"/>
    <col min="3585" max="3585" width="5.28515625" style="3" customWidth="1"/>
    <col min="3586" max="3586" width="7.7109375" style="3" customWidth="1"/>
    <col min="3587" max="3587" width="6.7109375" style="3" customWidth="1"/>
    <col min="3588" max="3588" width="88.85546875" style="3" customWidth="1"/>
    <col min="3589" max="3589" width="20" style="3" bestFit="1" customWidth="1"/>
    <col min="3590" max="3590" width="12.42578125" style="3" bestFit="1" customWidth="1"/>
    <col min="3591" max="3591" width="153.28515625" style="3" bestFit="1" customWidth="1"/>
    <col min="3592" max="3593" width="9.140625" style="3"/>
    <col min="3594" max="3594" width="15.85546875" style="3" bestFit="1" customWidth="1"/>
    <col min="3595" max="3840" width="9.140625" style="3"/>
    <col min="3841" max="3841" width="5.28515625" style="3" customWidth="1"/>
    <col min="3842" max="3842" width="7.7109375" style="3" customWidth="1"/>
    <col min="3843" max="3843" width="6.7109375" style="3" customWidth="1"/>
    <col min="3844" max="3844" width="88.85546875" style="3" customWidth="1"/>
    <col min="3845" max="3845" width="20" style="3" bestFit="1" customWidth="1"/>
    <col min="3846" max="3846" width="12.42578125" style="3" bestFit="1" customWidth="1"/>
    <col min="3847" max="3847" width="153.28515625" style="3" bestFit="1" customWidth="1"/>
    <col min="3848" max="3849" width="9.140625" style="3"/>
    <col min="3850" max="3850" width="15.85546875" style="3" bestFit="1" customWidth="1"/>
    <col min="3851" max="4096" width="9.140625" style="3"/>
    <col min="4097" max="4097" width="5.28515625" style="3" customWidth="1"/>
    <col min="4098" max="4098" width="7.7109375" style="3" customWidth="1"/>
    <col min="4099" max="4099" width="6.7109375" style="3" customWidth="1"/>
    <col min="4100" max="4100" width="88.85546875" style="3" customWidth="1"/>
    <col min="4101" max="4101" width="20" style="3" bestFit="1" customWidth="1"/>
    <col min="4102" max="4102" width="12.42578125" style="3" bestFit="1" customWidth="1"/>
    <col min="4103" max="4103" width="153.28515625" style="3" bestFit="1" customWidth="1"/>
    <col min="4104" max="4105" width="9.140625" style="3"/>
    <col min="4106" max="4106" width="15.85546875" style="3" bestFit="1" customWidth="1"/>
    <col min="4107" max="4352" width="9.140625" style="3"/>
    <col min="4353" max="4353" width="5.28515625" style="3" customWidth="1"/>
    <col min="4354" max="4354" width="7.7109375" style="3" customWidth="1"/>
    <col min="4355" max="4355" width="6.7109375" style="3" customWidth="1"/>
    <col min="4356" max="4356" width="88.85546875" style="3" customWidth="1"/>
    <col min="4357" max="4357" width="20" style="3" bestFit="1" customWidth="1"/>
    <col min="4358" max="4358" width="12.42578125" style="3" bestFit="1" customWidth="1"/>
    <col min="4359" max="4359" width="153.28515625" style="3" bestFit="1" customWidth="1"/>
    <col min="4360" max="4361" width="9.140625" style="3"/>
    <col min="4362" max="4362" width="15.85546875" style="3" bestFit="1" customWidth="1"/>
    <col min="4363" max="4608" width="9.140625" style="3"/>
    <col min="4609" max="4609" width="5.28515625" style="3" customWidth="1"/>
    <col min="4610" max="4610" width="7.7109375" style="3" customWidth="1"/>
    <col min="4611" max="4611" width="6.7109375" style="3" customWidth="1"/>
    <col min="4612" max="4612" width="88.85546875" style="3" customWidth="1"/>
    <col min="4613" max="4613" width="20" style="3" bestFit="1" customWidth="1"/>
    <col min="4614" max="4614" width="12.42578125" style="3" bestFit="1" customWidth="1"/>
    <col min="4615" max="4615" width="153.28515625" style="3" bestFit="1" customWidth="1"/>
    <col min="4616" max="4617" width="9.140625" style="3"/>
    <col min="4618" max="4618" width="15.85546875" style="3" bestFit="1" customWidth="1"/>
    <col min="4619" max="4864" width="9.140625" style="3"/>
    <col min="4865" max="4865" width="5.28515625" style="3" customWidth="1"/>
    <col min="4866" max="4866" width="7.7109375" style="3" customWidth="1"/>
    <col min="4867" max="4867" width="6.7109375" style="3" customWidth="1"/>
    <col min="4868" max="4868" width="88.85546875" style="3" customWidth="1"/>
    <col min="4869" max="4869" width="20" style="3" bestFit="1" customWidth="1"/>
    <col min="4870" max="4870" width="12.42578125" style="3" bestFit="1" customWidth="1"/>
    <col min="4871" max="4871" width="153.28515625" style="3" bestFit="1" customWidth="1"/>
    <col min="4872" max="4873" width="9.140625" style="3"/>
    <col min="4874" max="4874" width="15.85546875" style="3" bestFit="1" customWidth="1"/>
    <col min="4875" max="5120" width="9.140625" style="3"/>
    <col min="5121" max="5121" width="5.28515625" style="3" customWidth="1"/>
    <col min="5122" max="5122" width="7.7109375" style="3" customWidth="1"/>
    <col min="5123" max="5123" width="6.7109375" style="3" customWidth="1"/>
    <col min="5124" max="5124" width="88.85546875" style="3" customWidth="1"/>
    <col min="5125" max="5125" width="20" style="3" bestFit="1" customWidth="1"/>
    <col min="5126" max="5126" width="12.42578125" style="3" bestFit="1" customWidth="1"/>
    <col min="5127" max="5127" width="153.28515625" style="3" bestFit="1" customWidth="1"/>
    <col min="5128" max="5129" width="9.140625" style="3"/>
    <col min="5130" max="5130" width="15.85546875" style="3" bestFit="1" customWidth="1"/>
    <col min="5131" max="5376" width="9.140625" style="3"/>
    <col min="5377" max="5377" width="5.28515625" style="3" customWidth="1"/>
    <col min="5378" max="5378" width="7.7109375" style="3" customWidth="1"/>
    <col min="5379" max="5379" width="6.7109375" style="3" customWidth="1"/>
    <col min="5380" max="5380" width="88.85546875" style="3" customWidth="1"/>
    <col min="5381" max="5381" width="20" style="3" bestFit="1" customWidth="1"/>
    <col min="5382" max="5382" width="12.42578125" style="3" bestFit="1" customWidth="1"/>
    <col min="5383" max="5383" width="153.28515625" style="3" bestFit="1" customWidth="1"/>
    <col min="5384" max="5385" width="9.140625" style="3"/>
    <col min="5386" max="5386" width="15.85546875" style="3" bestFit="1" customWidth="1"/>
    <col min="5387" max="5632" width="9.140625" style="3"/>
    <col min="5633" max="5633" width="5.28515625" style="3" customWidth="1"/>
    <col min="5634" max="5634" width="7.7109375" style="3" customWidth="1"/>
    <col min="5635" max="5635" width="6.7109375" style="3" customWidth="1"/>
    <col min="5636" max="5636" width="88.85546875" style="3" customWidth="1"/>
    <col min="5637" max="5637" width="20" style="3" bestFit="1" customWidth="1"/>
    <col min="5638" max="5638" width="12.42578125" style="3" bestFit="1" customWidth="1"/>
    <col min="5639" max="5639" width="153.28515625" style="3" bestFit="1" customWidth="1"/>
    <col min="5640" max="5641" width="9.140625" style="3"/>
    <col min="5642" max="5642" width="15.85546875" style="3" bestFit="1" customWidth="1"/>
    <col min="5643" max="5888" width="9.140625" style="3"/>
    <col min="5889" max="5889" width="5.28515625" style="3" customWidth="1"/>
    <col min="5890" max="5890" width="7.7109375" style="3" customWidth="1"/>
    <col min="5891" max="5891" width="6.7109375" style="3" customWidth="1"/>
    <col min="5892" max="5892" width="88.85546875" style="3" customWidth="1"/>
    <col min="5893" max="5893" width="20" style="3" bestFit="1" customWidth="1"/>
    <col min="5894" max="5894" width="12.42578125" style="3" bestFit="1" customWidth="1"/>
    <col min="5895" max="5895" width="153.28515625" style="3" bestFit="1" customWidth="1"/>
    <col min="5896" max="5897" width="9.140625" style="3"/>
    <col min="5898" max="5898" width="15.85546875" style="3" bestFit="1" customWidth="1"/>
    <col min="5899" max="6144" width="9.140625" style="3"/>
    <col min="6145" max="6145" width="5.28515625" style="3" customWidth="1"/>
    <col min="6146" max="6146" width="7.7109375" style="3" customWidth="1"/>
    <col min="6147" max="6147" width="6.7109375" style="3" customWidth="1"/>
    <col min="6148" max="6148" width="88.85546875" style="3" customWidth="1"/>
    <col min="6149" max="6149" width="20" style="3" bestFit="1" customWidth="1"/>
    <col min="6150" max="6150" width="12.42578125" style="3" bestFit="1" customWidth="1"/>
    <col min="6151" max="6151" width="153.28515625" style="3" bestFit="1" customWidth="1"/>
    <col min="6152" max="6153" width="9.140625" style="3"/>
    <col min="6154" max="6154" width="15.85546875" style="3" bestFit="1" customWidth="1"/>
    <col min="6155" max="6400" width="9.140625" style="3"/>
    <col min="6401" max="6401" width="5.28515625" style="3" customWidth="1"/>
    <col min="6402" max="6402" width="7.7109375" style="3" customWidth="1"/>
    <col min="6403" max="6403" width="6.7109375" style="3" customWidth="1"/>
    <col min="6404" max="6404" width="88.85546875" style="3" customWidth="1"/>
    <col min="6405" max="6405" width="20" style="3" bestFit="1" customWidth="1"/>
    <col min="6406" max="6406" width="12.42578125" style="3" bestFit="1" customWidth="1"/>
    <col min="6407" max="6407" width="153.28515625" style="3" bestFit="1" customWidth="1"/>
    <col min="6408" max="6409" width="9.140625" style="3"/>
    <col min="6410" max="6410" width="15.85546875" style="3" bestFit="1" customWidth="1"/>
    <col min="6411" max="6656" width="9.140625" style="3"/>
    <col min="6657" max="6657" width="5.28515625" style="3" customWidth="1"/>
    <col min="6658" max="6658" width="7.7109375" style="3" customWidth="1"/>
    <col min="6659" max="6659" width="6.7109375" style="3" customWidth="1"/>
    <col min="6660" max="6660" width="88.85546875" style="3" customWidth="1"/>
    <col min="6661" max="6661" width="20" style="3" bestFit="1" customWidth="1"/>
    <col min="6662" max="6662" width="12.42578125" style="3" bestFit="1" customWidth="1"/>
    <col min="6663" max="6663" width="153.28515625" style="3" bestFit="1" customWidth="1"/>
    <col min="6664" max="6665" width="9.140625" style="3"/>
    <col min="6666" max="6666" width="15.85546875" style="3" bestFit="1" customWidth="1"/>
    <col min="6667" max="6912" width="9.140625" style="3"/>
    <col min="6913" max="6913" width="5.28515625" style="3" customWidth="1"/>
    <col min="6914" max="6914" width="7.7109375" style="3" customWidth="1"/>
    <col min="6915" max="6915" width="6.7109375" style="3" customWidth="1"/>
    <col min="6916" max="6916" width="88.85546875" style="3" customWidth="1"/>
    <col min="6917" max="6917" width="20" style="3" bestFit="1" customWidth="1"/>
    <col min="6918" max="6918" width="12.42578125" style="3" bestFit="1" customWidth="1"/>
    <col min="6919" max="6919" width="153.28515625" style="3" bestFit="1" customWidth="1"/>
    <col min="6920" max="6921" width="9.140625" style="3"/>
    <col min="6922" max="6922" width="15.85546875" style="3" bestFit="1" customWidth="1"/>
    <col min="6923" max="7168" width="9.140625" style="3"/>
    <col min="7169" max="7169" width="5.28515625" style="3" customWidth="1"/>
    <col min="7170" max="7170" width="7.7109375" style="3" customWidth="1"/>
    <col min="7171" max="7171" width="6.7109375" style="3" customWidth="1"/>
    <col min="7172" max="7172" width="88.85546875" style="3" customWidth="1"/>
    <col min="7173" max="7173" width="20" style="3" bestFit="1" customWidth="1"/>
    <col min="7174" max="7174" width="12.42578125" style="3" bestFit="1" customWidth="1"/>
    <col min="7175" max="7175" width="153.28515625" style="3" bestFit="1" customWidth="1"/>
    <col min="7176" max="7177" width="9.140625" style="3"/>
    <col min="7178" max="7178" width="15.85546875" style="3" bestFit="1" customWidth="1"/>
    <col min="7179" max="7424" width="9.140625" style="3"/>
    <col min="7425" max="7425" width="5.28515625" style="3" customWidth="1"/>
    <col min="7426" max="7426" width="7.7109375" style="3" customWidth="1"/>
    <col min="7427" max="7427" width="6.7109375" style="3" customWidth="1"/>
    <col min="7428" max="7428" width="88.85546875" style="3" customWidth="1"/>
    <col min="7429" max="7429" width="20" style="3" bestFit="1" customWidth="1"/>
    <col min="7430" max="7430" width="12.42578125" style="3" bestFit="1" customWidth="1"/>
    <col min="7431" max="7431" width="153.28515625" style="3" bestFit="1" customWidth="1"/>
    <col min="7432" max="7433" width="9.140625" style="3"/>
    <col min="7434" max="7434" width="15.85546875" style="3" bestFit="1" customWidth="1"/>
    <col min="7435" max="7680" width="9.140625" style="3"/>
    <col min="7681" max="7681" width="5.28515625" style="3" customWidth="1"/>
    <col min="7682" max="7682" width="7.7109375" style="3" customWidth="1"/>
    <col min="7683" max="7683" width="6.7109375" style="3" customWidth="1"/>
    <col min="7684" max="7684" width="88.85546875" style="3" customWidth="1"/>
    <col min="7685" max="7685" width="20" style="3" bestFit="1" customWidth="1"/>
    <col min="7686" max="7686" width="12.42578125" style="3" bestFit="1" customWidth="1"/>
    <col min="7687" max="7687" width="153.28515625" style="3" bestFit="1" customWidth="1"/>
    <col min="7688" max="7689" width="9.140625" style="3"/>
    <col min="7690" max="7690" width="15.85546875" style="3" bestFit="1" customWidth="1"/>
    <col min="7691" max="7936" width="9.140625" style="3"/>
    <col min="7937" max="7937" width="5.28515625" style="3" customWidth="1"/>
    <col min="7938" max="7938" width="7.7109375" style="3" customWidth="1"/>
    <col min="7939" max="7939" width="6.7109375" style="3" customWidth="1"/>
    <col min="7940" max="7940" width="88.85546875" style="3" customWidth="1"/>
    <col min="7941" max="7941" width="20" style="3" bestFit="1" customWidth="1"/>
    <col min="7942" max="7942" width="12.42578125" style="3" bestFit="1" customWidth="1"/>
    <col min="7943" max="7943" width="153.28515625" style="3" bestFit="1" customWidth="1"/>
    <col min="7944" max="7945" width="9.140625" style="3"/>
    <col min="7946" max="7946" width="15.85546875" style="3" bestFit="1" customWidth="1"/>
    <col min="7947" max="8192" width="9.140625" style="3"/>
    <col min="8193" max="8193" width="5.28515625" style="3" customWidth="1"/>
    <col min="8194" max="8194" width="7.7109375" style="3" customWidth="1"/>
    <col min="8195" max="8195" width="6.7109375" style="3" customWidth="1"/>
    <col min="8196" max="8196" width="88.85546875" style="3" customWidth="1"/>
    <col min="8197" max="8197" width="20" style="3" bestFit="1" customWidth="1"/>
    <col min="8198" max="8198" width="12.42578125" style="3" bestFit="1" customWidth="1"/>
    <col min="8199" max="8199" width="153.28515625" style="3" bestFit="1" customWidth="1"/>
    <col min="8200" max="8201" width="9.140625" style="3"/>
    <col min="8202" max="8202" width="15.85546875" style="3" bestFit="1" customWidth="1"/>
    <col min="8203" max="8448" width="9.140625" style="3"/>
    <col min="8449" max="8449" width="5.28515625" style="3" customWidth="1"/>
    <col min="8450" max="8450" width="7.7109375" style="3" customWidth="1"/>
    <col min="8451" max="8451" width="6.7109375" style="3" customWidth="1"/>
    <col min="8452" max="8452" width="88.85546875" style="3" customWidth="1"/>
    <col min="8453" max="8453" width="20" style="3" bestFit="1" customWidth="1"/>
    <col min="8454" max="8454" width="12.42578125" style="3" bestFit="1" customWidth="1"/>
    <col min="8455" max="8455" width="153.28515625" style="3" bestFit="1" customWidth="1"/>
    <col min="8456" max="8457" width="9.140625" style="3"/>
    <col min="8458" max="8458" width="15.85546875" style="3" bestFit="1" customWidth="1"/>
    <col min="8459" max="8704" width="9.140625" style="3"/>
    <col min="8705" max="8705" width="5.28515625" style="3" customWidth="1"/>
    <col min="8706" max="8706" width="7.7109375" style="3" customWidth="1"/>
    <col min="8707" max="8707" width="6.7109375" style="3" customWidth="1"/>
    <col min="8708" max="8708" width="88.85546875" style="3" customWidth="1"/>
    <col min="8709" max="8709" width="20" style="3" bestFit="1" customWidth="1"/>
    <col min="8710" max="8710" width="12.42578125" style="3" bestFit="1" customWidth="1"/>
    <col min="8711" max="8711" width="153.28515625" style="3" bestFit="1" customWidth="1"/>
    <col min="8712" max="8713" width="9.140625" style="3"/>
    <col min="8714" max="8714" width="15.85546875" style="3" bestFit="1" customWidth="1"/>
    <col min="8715" max="8960" width="9.140625" style="3"/>
    <col min="8961" max="8961" width="5.28515625" style="3" customWidth="1"/>
    <col min="8962" max="8962" width="7.7109375" style="3" customWidth="1"/>
    <col min="8963" max="8963" width="6.7109375" style="3" customWidth="1"/>
    <col min="8964" max="8964" width="88.85546875" style="3" customWidth="1"/>
    <col min="8965" max="8965" width="20" style="3" bestFit="1" customWidth="1"/>
    <col min="8966" max="8966" width="12.42578125" style="3" bestFit="1" customWidth="1"/>
    <col min="8967" max="8967" width="153.28515625" style="3" bestFit="1" customWidth="1"/>
    <col min="8968" max="8969" width="9.140625" style="3"/>
    <col min="8970" max="8970" width="15.85546875" style="3" bestFit="1" customWidth="1"/>
    <col min="8971" max="9216" width="9.140625" style="3"/>
    <col min="9217" max="9217" width="5.28515625" style="3" customWidth="1"/>
    <col min="9218" max="9218" width="7.7109375" style="3" customWidth="1"/>
    <col min="9219" max="9219" width="6.7109375" style="3" customWidth="1"/>
    <col min="9220" max="9220" width="88.85546875" style="3" customWidth="1"/>
    <col min="9221" max="9221" width="20" style="3" bestFit="1" customWidth="1"/>
    <col min="9222" max="9222" width="12.42578125" style="3" bestFit="1" customWidth="1"/>
    <col min="9223" max="9223" width="153.28515625" style="3" bestFit="1" customWidth="1"/>
    <col min="9224" max="9225" width="9.140625" style="3"/>
    <col min="9226" max="9226" width="15.85546875" style="3" bestFit="1" customWidth="1"/>
    <col min="9227" max="9472" width="9.140625" style="3"/>
    <col min="9473" max="9473" width="5.28515625" style="3" customWidth="1"/>
    <col min="9474" max="9474" width="7.7109375" style="3" customWidth="1"/>
    <col min="9475" max="9475" width="6.7109375" style="3" customWidth="1"/>
    <col min="9476" max="9476" width="88.85546875" style="3" customWidth="1"/>
    <col min="9477" max="9477" width="20" style="3" bestFit="1" customWidth="1"/>
    <col min="9478" max="9478" width="12.42578125" style="3" bestFit="1" customWidth="1"/>
    <col min="9479" max="9479" width="153.28515625" style="3" bestFit="1" customWidth="1"/>
    <col min="9480" max="9481" width="9.140625" style="3"/>
    <col min="9482" max="9482" width="15.85546875" style="3" bestFit="1" customWidth="1"/>
    <col min="9483" max="9728" width="9.140625" style="3"/>
    <col min="9729" max="9729" width="5.28515625" style="3" customWidth="1"/>
    <col min="9730" max="9730" width="7.7109375" style="3" customWidth="1"/>
    <col min="9731" max="9731" width="6.7109375" style="3" customWidth="1"/>
    <col min="9732" max="9732" width="88.85546875" style="3" customWidth="1"/>
    <col min="9733" max="9733" width="20" style="3" bestFit="1" customWidth="1"/>
    <col min="9734" max="9734" width="12.42578125" style="3" bestFit="1" customWidth="1"/>
    <col min="9735" max="9735" width="153.28515625" style="3" bestFit="1" customWidth="1"/>
    <col min="9736" max="9737" width="9.140625" style="3"/>
    <col min="9738" max="9738" width="15.85546875" style="3" bestFit="1" customWidth="1"/>
    <col min="9739" max="9984" width="9.140625" style="3"/>
    <col min="9985" max="9985" width="5.28515625" style="3" customWidth="1"/>
    <col min="9986" max="9986" width="7.7109375" style="3" customWidth="1"/>
    <col min="9987" max="9987" width="6.7109375" style="3" customWidth="1"/>
    <col min="9988" max="9988" width="88.85546875" style="3" customWidth="1"/>
    <col min="9989" max="9989" width="20" style="3" bestFit="1" customWidth="1"/>
    <col min="9990" max="9990" width="12.42578125" style="3" bestFit="1" customWidth="1"/>
    <col min="9991" max="9991" width="153.28515625" style="3" bestFit="1" customWidth="1"/>
    <col min="9992" max="9993" width="9.140625" style="3"/>
    <col min="9994" max="9994" width="15.85546875" style="3" bestFit="1" customWidth="1"/>
    <col min="9995" max="10240" width="9.140625" style="3"/>
    <col min="10241" max="10241" width="5.28515625" style="3" customWidth="1"/>
    <col min="10242" max="10242" width="7.7109375" style="3" customWidth="1"/>
    <col min="10243" max="10243" width="6.7109375" style="3" customWidth="1"/>
    <col min="10244" max="10244" width="88.85546875" style="3" customWidth="1"/>
    <col min="10245" max="10245" width="20" style="3" bestFit="1" customWidth="1"/>
    <col min="10246" max="10246" width="12.42578125" style="3" bestFit="1" customWidth="1"/>
    <col min="10247" max="10247" width="153.28515625" style="3" bestFit="1" customWidth="1"/>
    <col min="10248" max="10249" width="9.140625" style="3"/>
    <col min="10250" max="10250" width="15.85546875" style="3" bestFit="1" customWidth="1"/>
    <col min="10251" max="10496" width="9.140625" style="3"/>
    <col min="10497" max="10497" width="5.28515625" style="3" customWidth="1"/>
    <col min="10498" max="10498" width="7.7109375" style="3" customWidth="1"/>
    <col min="10499" max="10499" width="6.7109375" style="3" customWidth="1"/>
    <col min="10500" max="10500" width="88.85546875" style="3" customWidth="1"/>
    <col min="10501" max="10501" width="20" style="3" bestFit="1" customWidth="1"/>
    <col min="10502" max="10502" width="12.42578125" style="3" bestFit="1" customWidth="1"/>
    <col min="10503" max="10503" width="153.28515625" style="3" bestFit="1" customWidth="1"/>
    <col min="10504" max="10505" width="9.140625" style="3"/>
    <col min="10506" max="10506" width="15.85546875" style="3" bestFit="1" customWidth="1"/>
    <col min="10507" max="10752" width="9.140625" style="3"/>
    <col min="10753" max="10753" width="5.28515625" style="3" customWidth="1"/>
    <col min="10754" max="10754" width="7.7109375" style="3" customWidth="1"/>
    <col min="10755" max="10755" width="6.7109375" style="3" customWidth="1"/>
    <col min="10756" max="10756" width="88.85546875" style="3" customWidth="1"/>
    <col min="10757" max="10757" width="20" style="3" bestFit="1" customWidth="1"/>
    <col min="10758" max="10758" width="12.42578125" style="3" bestFit="1" customWidth="1"/>
    <col min="10759" max="10759" width="153.28515625" style="3" bestFit="1" customWidth="1"/>
    <col min="10760" max="10761" width="9.140625" style="3"/>
    <col min="10762" max="10762" width="15.85546875" style="3" bestFit="1" customWidth="1"/>
    <col min="10763" max="11008" width="9.140625" style="3"/>
    <col min="11009" max="11009" width="5.28515625" style="3" customWidth="1"/>
    <col min="11010" max="11010" width="7.7109375" style="3" customWidth="1"/>
    <col min="11011" max="11011" width="6.7109375" style="3" customWidth="1"/>
    <col min="11012" max="11012" width="88.85546875" style="3" customWidth="1"/>
    <col min="11013" max="11013" width="20" style="3" bestFit="1" customWidth="1"/>
    <col min="11014" max="11014" width="12.42578125" style="3" bestFit="1" customWidth="1"/>
    <col min="11015" max="11015" width="153.28515625" style="3" bestFit="1" customWidth="1"/>
    <col min="11016" max="11017" width="9.140625" style="3"/>
    <col min="11018" max="11018" width="15.85546875" style="3" bestFit="1" customWidth="1"/>
    <col min="11019" max="11264" width="9.140625" style="3"/>
    <col min="11265" max="11265" width="5.28515625" style="3" customWidth="1"/>
    <col min="11266" max="11266" width="7.7109375" style="3" customWidth="1"/>
    <col min="11267" max="11267" width="6.7109375" style="3" customWidth="1"/>
    <col min="11268" max="11268" width="88.85546875" style="3" customWidth="1"/>
    <col min="11269" max="11269" width="20" style="3" bestFit="1" customWidth="1"/>
    <col min="11270" max="11270" width="12.42578125" style="3" bestFit="1" customWidth="1"/>
    <col min="11271" max="11271" width="153.28515625" style="3" bestFit="1" customWidth="1"/>
    <col min="11272" max="11273" width="9.140625" style="3"/>
    <col min="11274" max="11274" width="15.85546875" style="3" bestFit="1" customWidth="1"/>
    <col min="11275" max="11520" width="9.140625" style="3"/>
    <col min="11521" max="11521" width="5.28515625" style="3" customWidth="1"/>
    <col min="11522" max="11522" width="7.7109375" style="3" customWidth="1"/>
    <col min="11523" max="11523" width="6.7109375" style="3" customWidth="1"/>
    <col min="11524" max="11524" width="88.85546875" style="3" customWidth="1"/>
    <col min="11525" max="11525" width="20" style="3" bestFit="1" customWidth="1"/>
    <col min="11526" max="11526" width="12.42578125" style="3" bestFit="1" customWidth="1"/>
    <col min="11527" max="11527" width="153.28515625" style="3" bestFit="1" customWidth="1"/>
    <col min="11528" max="11529" width="9.140625" style="3"/>
    <col min="11530" max="11530" width="15.85546875" style="3" bestFit="1" customWidth="1"/>
    <col min="11531" max="11776" width="9.140625" style="3"/>
    <col min="11777" max="11777" width="5.28515625" style="3" customWidth="1"/>
    <col min="11778" max="11778" width="7.7109375" style="3" customWidth="1"/>
    <col min="11779" max="11779" width="6.7109375" style="3" customWidth="1"/>
    <col min="11780" max="11780" width="88.85546875" style="3" customWidth="1"/>
    <col min="11781" max="11781" width="20" style="3" bestFit="1" customWidth="1"/>
    <col min="11782" max="11782" width="12.42578125" style="3" bestFit="1" customWidth="1"/>
    <col min="11783" max="11783" width="153.28515625" style="3" bestFit="1" customWidth="1"/>
    <col min="11784" max="11785" width="9.140625" style="3"/>
    <col min="11786" max="11786" width="15.85546875" style="3" bestFit="1" customWidth="1"/>
    <col min="11787" max="12032" width="9.140625" style="3"/>
    <col min="12033" max="12033" width="5.28515625" style="3" customWidth="1"/>
    <col min="12034" max="12034" width="7.7109375" style="3" customWidth="1"/>
    <col min="12035" max="12035" width="6.7109375" style="3" customWidth="1"/>
    <col min="12036" max="12036" width="88.85546875" style="3" customWidth="1"/>
    <col min="12037" max="12037" width="20" style="3" bestFit="1" customWidth="1"/>
    <col min="12038" max="12038" width="12.42578125" style="3" bestFit="1" customWidth="1"/>
    <col min="12039" max="12039" width="153.28515625" style="3" bestFit="1" customWidth="1"/>
    <col min="12040" max="12041" width="9.140625" style="3"/>
    <col min="12042" max="12042" width="15.85546875" style="3" bestFit="1" customWidth="1"/>
    <col min="12043" max="12288" width="9.140625" style="3"/>
    <col min="12289" max="12289" width="5.28515625" style="3" customWidth="1"/>
    <col min="12290" max="12290" width="7.7109375" style="3" customWidth="1"/>
    <col min="12291" max="12291" width="6.7109375" style="3" customWidth="1"/>
    <col min="12292" max="12292" width="88.85546875" style="3" customWidth="1"/>
    <col min="12293" max="12293" width="20" style="3" bestFit="1" customWidth="1"/>
    <col min="12294" max="12294" width="12.42578125" style="3" bestFit="1" customWidth="1"/>
    <col min="12295" max="12295" width="153.28515625" style="3" bestFit="1" customWidth="1"/>
    <col min="12296" max="12297" width="9.140625" style="3"/>
    <col min="12298" max="12298" width="15.85546875" style="3" bestFit="1" customWidth="1"/>
    <col min="12299" max="12544" width="9.140625" style="3"/>
    <col min="12545" max="12545" width="5.28515625" style="3" customWidth="1"/>
    <col min="12546" max="12546" width="7.7109375" style="3" customWidth="1"/>
    <col min="12547" max="12547" width="6.7109375" style="3" customWidth="1"/>
    <col min="12548" max="12548" width="88.85546875" style="3" customWidth="1"/>
    <col min="12549" max="12549" width="20" style="3" bestFit="1" customWidth="1"/>
    <col min="12550" max="12550" width="12.42578125" style="3" bestFit="1" customWidth="1"/>
    <col min="12551" max="12551" width="153.28515625" style="3" bestFit="1" customWidth="1"/>
    <col min="12552" max="12553" width="9.140625" style="3"/>
    <col min="12554" max="12554" width="15.85546875" style="3" bestFit="1" customWidth="1"/>
    <col min="12555" max="12800" width="9.140625" style="3"/>
    <col min="12801" max="12801" width="5.28515625" style="3" customWidth="1"/>
    <col min="12802" max="12802" width="7.7109375" style="3" customWidth="1"/>
    <col min="12803" max="12803" width="6.7109375" style="3" customWidth="1"/>
    <col min="12804" max="12804" width="88.85546875" style="3" customWidth="1"/>
    <col min="12805" max="12805" width="20" style="3" bestFit="1" customWidth="1"/>
    <col min="12806" max="12806" width="12.42578125" style="3" bestFit="1" customWidth="1"/>
    <col min="12807" max="12807" width="153.28515625" style="3" bestFit="1" customWidth="1"/>
    <col min="12808" max="12809" width="9.140625" style="3"/>
    <col min="12810" max="12810" width="15.85546875" style="3" bestFit="1" customWidth="1"/>
    <col min="12811" max="13056" width="9.140625" style="3"/>
    <col min="13057" max="13057" width="5.28515625" style="3" customWidth="1"/>
    <col min="13058" max="13058" width="7.7109375" style="3" customWidth="1"/>
    <col min="13059" max="13059" width="6.7109375" style="3" customWidth="1"/>
    <col min="13060" max="13060" width="88.85546875" style="3" customWidth="1"/>
    <col min="13061" max="13061" width="20" style="3" bestFit="1" customWidth="1"/>
    <col min="13062" max="13062" width="12.42578125" style="3" bestFit="1" customWidth="1"/>
    <col min="13063" max="13063" width="153.28515625" style="3" bestFit="1" customWidth="1"/>
    <col min="13064" max="13065" width="9.140625" style="3"/>
    <col min="13066" max="13066" width="15.85546875" style="3" bestFit="1" customWidth="1"/>
    <col min="13067" max="13312" width="9.140625" style="3"/>
    <col min="13313" max="13313" width="5.28515625" style="3" customWidth="1"/>
    <col min="13314" max="13314" width="7.7109375" style="3" customWidth="1"/>
    <col min="13315" max="13315" width="6.7109375" style="3" customWidth="1"/>
    <col min="13316" max="13316" width="88.85546875" style="3" customWidth="1"/>
    <col min="13317" max="13317" width="20" style="3" bestFit="1" customWidth="1"/>
    <col min="13318" max="13318" width="12.42578125" style="3" bestFit="1" customWidth="1"/>
    <col min="13319" max="13319" width="153.28515625" style="3" bestFit="1" customWidth="1"/>
    <col min="13320" max="13321" width="9.140625" style="3"/>
    <col min="13322" max="13322" width="15.85546875" style="3" bestFit="1" customWidth="1"/>
    <col min="13323" max="13568" width="9.140625" style="3"/>
    <col min="13569" max="13569" width="5.28515625" style="3" customWidth="1"/>
    <col min="13570" max="13570" width="7.7109375" style="3" customWidth="1"/>
    <col min="13571" max="13571" width="6.7109375" style="3" customWidth="1"/>
    <col min="13572" max="13572" width="88.85546875" style="3" customWidth="1"/>
    <col min="13573" max="13573" width="20" style="3" bestFit="1" customWidth="1"/>
    <col min="13574" max="13574" width="12.42578125" style="3" bestFit="1" customWidth="1"/>
    <col min="13575" max="13575" width="153.28515625" style="3" bestFit="1" customWidth="1"/>
    <col min="13576" max="13577" width="9.140625" style="3"/>
    <col min="13578" max="13578" width="15.85546875" style="3" bestFit="1" customWidth="1"/>
    <col min="13579" max="13824" width="9.140625" style="3"/>
    <col min="13825" max="13825" width="5.28515625" style="3" customWidth="1"/>
    <col min="13826" max="13826" width="7.7109375" style="3" customWidth="1"/>
    <col min="13827" max="13827" width="6.7109375" style="3" customWidth="1"/>
    <col min="13828" max="13828" width="88.85546875" style="3" customWidth="1"/>
    <col min="13829" max="13829" width="20" style="3" bestFit="1" customWidth="1"/>
    <col min="13830" max="13830" width="12.42578125" style="3" bestFit="1" customWidth="1"/>
    <col min="13831" max="13831" width="153.28515625" style="3" bestFit="1" customWidth="1"/>
    <col min="13832" max="13833" width="9.140625" style="3"/>
    <col min="13834" max="13834" width="15.85546875" style="3" bestFit="1" customWidth="1"/>
    <col min="13835" max="14080" width="9.140625" style="3"/>
    <col min="14081" max="14081" width="5.28515625" style="3" customWidth="1"/>
    <col min="14082" max="14082" width="7.7109375" style="3" customWidth="1"/>
    <col min="14083" max="14083" width="6.7109375" style="3" customWidth="1"/>
    <col min="14084" max="14084" width="88.85546875" style="3" customWidth="1"/>
    <col min="14085" max="14085" width="20" style="3" bestFit="1" customWidth="1"/>
    <col min="14086" max="14086" width="12.42578125" style="3" bestFit="1" customWidth="1"/>
    <col min="14087" max="14087" width="153.28515625" style="3" bestFit="1" customWidth="1"/>
    <col min="14088" max="14089" width="9.140625" style="3"/>
    <col min="14090" max="14090" width="15.85546875" style="3" bestFit="1" customWidth="1"/>
    <col min="14091" max="14336" width="9.140625" style="3"/>
    <col min="14337" max="14337" width="5.28515625" style="3" customWidth="1"/>
    <col min="14338" max="14338" width="7.7109375" style="3" customWidth="1"/>
    <col min="14339" max="14339" width="6.7109375" style="3" customWidth="1"/>
    <col min="14340" max="14340" width="88.85546875" style="3" customWidth="1"/>
    <col min="14341" max="14341" width="20" style="3" bestFit="1" customWidth="1"/>
    <col min="14342" max="14342" width="12.42578125" style="3" bestFit="1" customWidth="1"/>
    <col min="14343" max="14343" width="153.28515625" style="3" bestFit="1" customWidth="1"/>
    <col min="14344" max="14345" width="9.140625" style="3"/>
    <col min="14346" max="14346" width="15.85546875" style="3" bestFit="1" customWidth="1"/>
    <col min="14347" max="14592" width="9.140625" style="3"/>
    <col min="14593" max="14593" width="5.28515625" style="3" customWidth="1"/>
    <col min="14594" max="14594" width="7.7109375" style="3" customWidth="1"/>
    <col min="14595" max="14595" width="6.7109375" style="3" customWidth="1"/>
    <col min="14596" max="14596" width="88.85546875" style="3" customWidth="1"/>
    <col min="14597" max="14597" width="20" style="3" bestFit="1" customWidth="1"/>
    <col min="14598" max="14598" width="12.42578125" style="3" bestFit="1" customWidth="1"/>
    <col min="14599" max="14599" width="153.28515625" style="3" bestFit="1" customWidth="1"/>
    <col min="14600" max="14601" width="9.140625" style="3"/>
    <col min="14602" max="14602" width="15.85546875" style="3" bestFit="1" customWidth="1"/>
    <col min="14603" max="14848" width="9.140625" style="3"/>
    <col min="14849" max="14849" width="5.28515625" style="3" customWidth="1"/>
    <col min="14850" max="14850" width="7.7109375" style="3" customWidth="1"/>
    <col min="14851" max="14851" width="6.7109375" style="3" customWidth="1"/>
    <col min="14852" max="14852" width="88.85546875" style="3" customWidth="1"/>
    <col min="14853" max="14853" width="20" style="3" bestFit="1" customWidth="1"/>
    <col min="14854" max="14854" width="12.42578125" style="3" bestFit="1" customWidth="1"/>
    <col min="14855" max="14855" width="153.28515625" style="3" bestFit="1" customWidth="1"/>
    <col min="14856" max="14857" width="9.140625" style="3"/>
    <col min="14858" max="14858" width="15.85546875" style="3" bestFit="1" customWidth="1"/>
    <col min="14859" max="15104" width="9.140625" style="3"/>
    <col min="15105" max="15105" width="5.28515625" style="3" customWidth="1"/>
    <col min="15106" max="15106" width="7.7109375" style="3" customWidth="1"/>
    <col min="15107" max="15107" width="6.7109375" style="3" customWidth="1"/>
    <col min="15108" max="15108" width="88.85546875" style="3" customWidth="1"/>
    <col min="15109" max="15109" width="20" style="3" bestFit="1" customWidth="1"/>
    <col min="15110" max="15110" width="12.42578125" style="3" bestFit="1" customWidth="1"/>
    <col min="15111" max="15111" width="153.28515625" style="3" bestFit="1" customWidth="1"/>
    <col min="15112" max="15113" width="9.140625" style="3"/>
    <col min="15114" max="15114" width="15.85546875" style="3" bestFit="1" customWidth="1"/>
    <col min="15115" max="15360" width="9.140625" style="3"/>
    <col min="15361" max="15361" width="5.28515625" style="3" customWidth="1"/>
    <col min="15362" max="15362" width="7.7109375" style="3" customWidth="1"/>
    <col min="15363" max="15363" width="6.7109375" style="3" customWidth="1"/>
    <col min="15364" max="15364" width="88.85546875" style="3" customWidth="1"/>
    <col min="15365" max="15365" width="20" style="3" bestFit="1" customWidth="1"/>
    <col min="15366" max="15366" width="12.42578125" style="3" bestFit="1" customWidth="1"/>
    <col min="15367" max="15367" width="153.28515625" style="3" bestFit="1" customWidth="1"/>
    <col min="15368" max="15369" width="9.140625" style="3"/>
    <col min="15370" max="15370" width="15.85546875" style="3" bestFit="1" customWidth="1"/>
    <col min="15371" max="15616" width="9.140625" style="3"/>
    <col min="15617" max="15617" width="5.28515625" style="3" customWidth="1"/>
    <col min="15618" max="15618" width="7.7109375" style="3" customWidth="1"/>
    <col min="15619" max="15619" width="6.7109375" style="3" customWidth="1"/>
    <col min="15620" max="15620" width="88.85546875" style="3" customWidth="1"/>
    <col min="15621" max="15621" width="20" style="3" bestFit="1" customWidth="1"/>
    <col min="15622" max="15622" width="12.42578125" style="3" bestFit="1" customWidth="1"/>
    <col min="15623" max="15623" width="153.28515625" style="3" bestFit="1" customWidth="1"/>
    <col min="15624" max="15625" width="9.140625" style="3"/>
    <col min="15626" max="15626" width="15.85546875" style="3" bestFit="1" customWidth="1"/>
    <col min="15627" max="15872" width="9.140625" style="3"/>
    <col min="15873" max="15873" width="5.28515625" style="3" customWidth="1"/>
    <col min="15874" max="15874" width="7.7109375" style="3" customWidth="1"/>
    <col min="15875" max="15875" width="6.7109375" style="3" customWidth="1"/>
    <col min="15876" max="15876" width="88.85546875" style="3" customWidth="1"/>
    <col min="15877" max="15877" width="20" style="3" bestFit="1" customWidth="1"/>
    <col min="15878" max="15878" width="12.42578125" style="3" bestFit="1" customWidth="1"/>
    <col min="15879" max="15879" width="153.28515625" style="3" bestFit="1" customWidth="1"/>
    <col min="15880" max="15881" width="9.140625" style="3"/>
    <col min="15882" max="15882" width="15.85546875" style="3" bestFit="1" customWidth="1"/>
    <col min="15883" max="16128" width="9.140625" style="3"/>
    <col min="16129" max="16129" width="5.28515625" style="3" customWidth="1"/>
    <col min="16130" max="16130" width="7.7109375" style="3" customWidth="1"/>
    <col min="16131" max="16131" width="6.7109375" style="3" customWidth="1"/>
    <col min="16132" max="16132" width="88.85546875" style="3" customWidth="1"/>
    <col min="16133" max="16133" width="20" style="3" bestFit="1" customWidth="1"/>
    <col min="16134" max="16134" width="12.42578125" style="3" bestFit="1" customWidth="1"/>
    <col min="16135" max="16135" width="153.28515625" style="3" bestFit="1" customWidth="1"/>
    <col min="16136" max="16137" width="9.140625" style="3"/>
    <col min="16138" max="16138" width="15.85546875" style="3" bestFit="1" customWidth="1"/>
    <col min="16139" max="16384" width="9.140625" style="3"/>
  </cols>
  <sheetData>
    <row r="1" spans="1:6" ht="18" x14ac:dyDescent="0.25">
      <c r="A1" s="1" t="s">
        <v>299</v>
      </c>
      <c r="B1" s="1"/>
      <c r="C1" s="2"/>
      <c r="E1" s="15"/>
    </row>
    <row r="2" spans="1:6" ht="12.75" customHeight="1" x14ac:dyDescent="0.25">
      <c r="A2" s="4" t="s">
        <v>301</v>
      </c>
      <c r="B2" s="4"/>
      <c r="C2" s="4"/>
      <c r="E2" s="16"/>
    </row>
    <row r="3" spans="1:6" ht="12.75" customHeight="1" x14ac:dyDescent="0.2">
      <c r="A3" s="20" t="s">
        <v>43</v>
      </c>
      <c r="B3" s="6"/>
      <c r="E3" s="5"/>
    </row>
    <row r="4" spans="1:6" ht="15.75" thickBot="1" x14ac:dyDescent="0.25">
      <c r="A4" s="20"/>
      <c r="B4" s="6"/>
      <c r="D4" s="7"/>
      <c r="E4" s="8"/>
    </row>
    <row r="5" spans="1:6" s="7" customFormat="1" ht="16.5" customHeight="1" x14ac:dyDescent="0.2">
      <c r="A5" s="121" t="s">
        <v>0</v>
      </c>
      <c r="B5" s="122"/>
      <c r="C5" s="122"/>
      <c r="D5" s="123"/>
      <c r="E5" s="124"/>
    </row>
    <row r="6" spans="1:6" s="9" customFormat="1" ht="27" customHeight="1" x14ac:dyDescent="0.25">
      <c r="A6" s="125"/>
      <c r="B6" s="126" t="s">
        <v>3</v>
      </c>
      <c r="C6" s="127"/>
      <c r="D6" s="128"/>
      <c r="E6" s="129">
        <v>7187780724</v>
      </c>
    </row>
    <row r="7" spans="1:6" s="9" customFormat="1" ht="27" customHeight="1" x14ac:dyDescent="0.25">
      <c r="A7" s="125"/>
      <c r="B7" s="130" t="s">
        <v>4</v>
      </c>
      <c r="C7" s="131"/>
      <c r="D7" s="132"/>
      <c r="E7" s="129">
        <v>135904523416</v>
      </c>
    </row>
    <row r="8" spans="1:6" s="7" customFormat="1" ht="16.5" customHeight="1" x14ac:dyDescent="0.25">
      <c r="A8" s="125" t="s">
        <v>5</v>
      </c>
      <c r="B8" s="133"/>
      <c r="C8" s="133"/>
      <c r="D8" s="134"/>
      <c r="E8" s="135"/>
      <c r="F8" s="9"/>
    </row>
    <row r="9" spans="1:6" s="7" customFormat="1" ht="16.5" customHeight="1" x14ac:dyDescent="0.25">
      <c r="A9" s="136"/>
      <c r="B9" s="137" t="s">
        <v>304</v>
      </c>
      <c r="C9" s="138"/>
      <c r="D9" s="139"/>
      <c r="E9" s="135">
        <v>400000</v>
      </c>
      <c r="F9" s="9"/>
    </row>
    <row r="10" spans="1:6" s="7" customFormat="1" ht="14.25" customHeight="1" x14ac:dyDescent="0.25">
      <c r="A10" s="136"/>
      <c r="B10" s="137" t="s">
        <v>6</v>
      </c>
      <c r="C10" s="138"/>
      <c r="D10" s="139"/>
      <c r="E10" s="135">
        <v>7187380724</v>
      </c>
      <c r="F10" s="9"/>
    </row>
    <row r="11" spans="1:6" s="7" customFormat="1" ht="14.25" customHeight="1" x14ac:dyDescent="0.25">
      <c r="A11" s="136"/>
      <c r="B11" s="140" t="s">
        <v>7</v>
      </c>
      <c r="C11" s="139" t="s">
        <v>8</v>
      </c>
      <c r="D11" s="141"/>
      <c r="E11" s="135">
        <v>7000000000</v>
      </c>
      <c r="F11" s="9"/>
    </row>
    <row r="12" spans="1:6" s="7" customFormat="1" ht="14.25" customHeight="1" x14ac:dyDescent="0.25">
      <c r="A12" s="136"/>
      <c r="B12" s="142"/>
      <c r="C12" s="139" t="s">
        <v>9</v>
      </c>
      <c r="D12" s="139"/>
      <c r="E12" s="135">
        <v>97828724</v>
      </c>
      <c r="F12" s="9"/>
    </row>
    <row r="13" spans="1:6" s="7" customFormat="1" ht="14.25" customHeight="1" x14ac:dyDescent="0.25">
      <c r="A13" s="136"/>
      <c r="B13" s="143"/>
      <c r="C13" s="139" t="s">
        <v>10</v>
      </c>
      <c r="D13" s="139"/>
      <c r="E13" s="135">
        <v>89552000</v>
      </c>
      <c r="F13" s="9"/>
    </row>
    <row r="14" spans="1:6" s="7" customFormat="1" ht="16.5" customHeight="1" x14ac:dyDescent="0.25">
      <c r="A14" s="125" t="s">
        <v>11</v>
      </c>
      <c r="B14" s="133"/>
      <c r="C14" s="133"/>
      <c r="D14" s="134"/>
      <c r="E14" s="135"/>
      <c r="F14" s="9"/>
    </row>
    <row r="15" spans="1:6" s="9" customFormat="1" ht="27" customHeight="1" x14ac:dyDescent="0.25">
      <c r="A15" s="125"/>
      <c r="B15" s="126" t="s">
        <v>12</v>
      </c>
      <c r="C15" s="127"/>
      <c r="D15" s="128"/>
      <c r="E15" s="129">
        <v>38718397100</v>
      </c>
    </row>
    <row r="16" spans="1:6" s="7" customFormat="1" ht="14.25" customHeight="1" x14ac:dyDescent="0.25">
      <c r="A16" s="136"/>
      <c r="B16" s="140" t="s">
        <v>7</v>
      </c>
      <c r="C16" s="139" t="s">
        <v>13</v>
      </c>
      <c r="D16" s="141"/>
      <c r="E16" s="135">
        <v>21491733845</v>
      </c>
      <c r="F16" s="9"/>
    </row>
    <row r="17" spans="1:6" s="7" customFormat="1" ht="14.25" customHeight="1" x14ac:dyDescent="0.25">
      <c r="A17" s="136"/>
      <c r="B17" s="143"/>
      <c r="C17" s="139" t="s">
        <v>14</v>
      </c>
      <c r="D17" s="139"/>
      <c r="E17" s="135">
        <v>17226663255</v>
      </c>
      <c r="F17" s="9"/>
    </row>
    <row r="18" spans="1:6" s="9" customFormat="1" ht="27" customHeight="1" x14ac:dyDescent="0.25">
      <c r="A18" s="125"/>
      <c r="B18" s="126" t="s">
        <v>15</v>
      </c>
      <c r="C18" s="127"/>
      <c r="D18" s="128"/>
      <c r="E18" s="129">
        <v>90194342853</v>
      </c>
    </row>
    <row r="19" spans="1:6" s="9" customFormat="1" ht="27" customHeight="1" x14ac:dyDescent="0.25">
      <c r="A19" s="125"/>
      <c r="B19" s="126" t="s">
        <v>16</v>
      </c>
      <c r="C19" s="127"/>
      <c r="D19" s="128"/>
      <c r="E19" s="129">
        <v>206073000</v>
      </c>
    </row>
    <row r="20" spans="1:6" s="9" customFormat="1" ht="27" customHeight="1" x14ac:dyDescent="0.25">
      <c r="A20" s="125"/>
      <c r="B20" s="126" t="s">
        <v>17</v>
      </c>
      <c r="C20" s="127"/>
      <c r="D20" s="128"/>
      <c r="E20" s="129">
        <f>+E21+E22</f>
        <v>2981136340</v>
      </c>
    </row>
    <row r="21" spans="1:6" s="7" customFormat="1" ht="14.25" customHeight="1" x14ac:dyDescent="0.25">
      <c r="A21" s="136"/>
      <c r="B21" s="140" t="s">
        <v>7</v>
      </c>
      <c r="C21" s="139" t="s">
        <v>18</v>
      </c>
      <c r="D21" s="141"/>
      <c r="E21" s="135">
        <v>1063512340</v>
      </c>
      <c r="F21" s="9"/>
    </row>
    <row r="22" spans="1:6" s="7" customFormat="1" ht="14.25" customHeight="1" x14ac:dyDescent="0.25">
      <c r="A22" s="136"/>
      <c r="B22" s="143"/>
      <c r="C22" s="139" t="s">
        <v>19</v>
      </c>
      <c r="D22" s="139"/>
      <c r="E22" s="135">
        <v>1917624000</v>
      </c>
      <c r="F22" s="9"/>
    </row>
    <row r="23" spans="1:6" s="9" customFormat="1" ht="30" customHeight="1" x14ac:dyDescent="0.25">
      <c r="A23" s="125"/>
      <c r="B23" s="513" t="s">
        <v>20</v>
      </c>
      <c r="C23" s="514"/>
      <c r="D23" s="515"/>
      <c r="E23" s="129">
        <v>2188186515</v>
      </c>
    </row>
    <row r="24" spans="1:6" s="9" customFormat="1" ht="27" customHeight="1" x14ac:dyDescent="0.25">
      <c r="A24" s="125"/>
      <c r="B24" s="126" t="s">
        <v>21</v>
      </c>
      <c r="C24" s="127"/>
      <c r="D24" s="128"/>
      <c r="E24" s="129">
        <v>1616387608</v>
      </c>
    </row>
    <row r="25" spans="1:6" s="7" customFormat="1" ht="16.5" customHeight="1" x14ac:dyDescent="0.25">
      <c r="A25" s="125" t="s">
        <v>1</v>
      </c>
      <c r="B25" s="133"/>
      <c r="C25" s="133"/>
      <c r="D25" s="134"/>
      <c r="E25" s="135"/>
      <c r="F25" s="9"/>
    </row>
    <row r="26" spans="1:6" s="7" customFormat="1" ht="14.25" customHeight="1" x14ac:dyDescent="0.25">
      <c r="A26" s="136"/>
      <c r="B26" s="137" t="s">
        <v>22</v>
      </c>
      <c r="C26" s="138"/>
      <c r="D26" s="139"/>
      <c r="E26" s="135">
        <v>842846777</v>
      </c>
      <c r="F26" s="9"/>
    </row>
    <row r="27" spans="1:6" s="7" customFormat="1" ht="16.5" customHeight="1" x14ac:dyDescent="0.25">
      <c r="A27" s="136"/>
      <c r="B27" s="137" t="s">
        <v>305</v>
      </c>
      <c r="C27" s="138"/>
      <c r="D27" s="139"/>
      <c r="E27" s="135">
        <v>279865315</v>
      </c>
      <c r="F27" s="9"/>
    </row>
    <row r="28" spans="1:6" s="7" customFormat="1" ht="14.25" customHeight="1" x14ac:dyDescent="0.25">
      <c r="A28" s="136"/>
      <c r="B28" s="137" t="s">
        <v>23</v>
      </c>
      <c r="C28" s="138"/>
      <c r="D28" s="139"/>
      <c r="E28" s="135">
        <v>6486743</v>
      </c>
      <c r="F28" s="9"/>
    </row>
    <row r="29" spans="1:6" s="7" customFormat="1" ht="14.25" customHeight="1" x14ac:dyDescent="0.25">
      <c r="A29" s="136"/>
      <c r="B29" s="137" t="s">
        <v>24</v>
      </c>
      <c r="C29" s="138"/>
      <c r="D29" s="139"/>
      <c r="E29" s="135">
        <v>98717449</v>
      </c>
      <c r="F29" s="9"/>
    </row>
    <row r="30" spans="1:6" s="7" customFormat="1" ht="15.75" x14ac:dyDescent="0.25">
      <c r="A30" s="136"/>
      <c r="B30" s="510" t="s">
        <v>25</v>
      </c>
      <c r="C30" s="511"/>
      <c r="D30" s="512"/>
      <c r="E30" s="135">
        <v>551314204</v>
      </c>
      <c r="F30" s="9"/>
    </row>
    <row r="31" spans="1:6" s="7" customFormat="1" ht="33" customHeight="1" x14ac:dyDescent="0.25">
      <c r="A31" s="136"/>
      <c r="B31" s="510" t="s">
        <v>306</v>
      </c>
      <c r="C31" s="516"/>
      <c r="D31" s="517"/>
      <c r="E31" s="135">
        <v>17226663255</v>
      </c>
      <c r="F31" s="9"/>
    </row>
    <row r="32" spans="1:6" s="7" customFormat="1" ht="14.25" customHeight="1" x14ac:dyDescent="0.25">
      <c r="A32" s="136"/>
      <c r="B32" s="140" t="s">
        <v>7</v>
      </c>
      <c r="C32" s="139" t="s">
        <v>26</v>
      </c>
      <c r="D32" s="139"/>
      <c r="E32" s="135">
        <v>11263617255</v>
      </c>
      <c r="F32" s="9"/>
    </row>
    <row r="33" spans="1:6" s="7" customFormat="1" ht="16.5" customHeight="1" x14ac:dyDescent="0.25">
      <c r="A33" s="136"/>
      <c r="B33" s="142"/>
      <c r="C33" s="144" t="s">
        <v>7</v>
      </c>
      <c r="D33" s="139" t="s">
        <v>307</v>
      </c>
      <c r="E33" s="135">
        <v>6779932155</v>
      </c>
      <c r="F33" s="9"/>
    </row>
    <row r="34" spans="1:6" s="7" customFormat="1" ht="16.5" customHeight="1" x14ac:dyDescent="0.25">
      <c r="A34" s="136"/>
      <c r="B34" s="145"/>
      <c r="C34" s="146"/>
      <c r="D34" s="139" t="s">
        <v>308</v>
      </c>
      <c r="E34" s="135">
        <v>4483685100</v>
      </c>
      <c r="F34" s="9"/>
    </row>
    <row r="35" spans="1:6" s="7" customFormat="1" ht="16.5" customHeight="1" x14ac:dyDescent="0.25">
      <c r="A35" s="136"/>
      <c r="B35" s="143"/>
      <c r="C35" s="139" t="s">
        <v>309</v>
      </c>
      <c r="D35" s="147"/>
      <c r="E35" s="135">
        <v>5963046000</v>
      </c>
      <c r="F35" s="9"/>
    </row>
    <row r="36" spans="1:6" s="7" customFormat="1" ht="16.5" customHeight="1" x14ac:dyDescent="0.25">
      <c r="A36" s="136"/>
      <c r="B36" s="137" t="s">
        <v>310</v>
      </c>
      <c r="C36" s="138"/>
      <c r="D36" s="139"/>
      <c r="E36" s="135">
        <v>2522632100</v>
      </c>
      <c r="F36" s="9"/>
    </row>
    <row r="37" spans="1:6" s="7" customFormat="1" ht="16.5" customHeight="1" x14ac:dyDescent="0.25">
      <c r="A37" s="136"/>
      <c r="B37" s="137" t="s">
        <v>311</v>
      </c>
      <c r="C37" s="138"/>
      <c r="D37" s="139"/>
      <c r="E37" s="135">
        <v>1165308000</v>
      </c>
      <c r="F37" s="9"/>
    </row>
    <row r="38" spans="1:6" s="7" customFormat="1" ht="15.75" x14ac:dyDescent="0.25">
      <c r="A38" s="136"/>
      <c r="B38" s="510" t="s">
        <v>312</v>
      </c>
      <c r="C38" s="511"/>
      <c r="D38" s="512"/>
      <c r="E38" s="135">
        <v>5246252000</v>
      </c>
      <c r="F38" s="9"/>
    </row>
    <row r="39" spans="1:6" s="7" customFormat="1" ht="16.5" customHeight="1" x14ac:dyDescent="0.25">
      <c r="A39" s="136"/>
      <c r="B39" s="137" t="s">
        <v>313</v>
      </c>
      <c r="C39" s="138"/>
      <c r="D39" s="139"/>
      <c r="E39" s="135">
        <v>923130000</v>
      </c>
      <c r="F39" s="9"/>
    </row>
    <row r="40" spans="1:6" s="7" customFormat="1" ht="15.75" x14ac:dyDescent="0.25">
      <c r="A40" s="136"/>
      <c r="B40" s="510" t="s">
        <v>27</v>
      </c>
      <c r="C40" s="511"/>
      <c r="D40" s="512"/>
      <c r="E40" s="135">
        <v>110000000</v>
      </c>
      <c r="F40" s="9"/>
    </row>
    <row r="41" spans="1:6" s="7" customFormat="1" ht="16.5" customHeight="1" x14ac:dyDescent="0.25">
      <c r="A41" s="136"/>
      <c r="B41" s="137" t="s">
        <v>28</v>
      </c>
      <c r="C41" s="138"/>
      <c r="D41" s="139"/>
      <c r="E41" s="135">
        <v>8134000</v>
      </c>
      <c r="F41" s="9"/>
    </row>
    <row r="42" spans="1:6" s="7" customFormat="1" ht="14.25" customHeight="1" x14ac:dyDescent="0.25">
      <c r="A42" s="136"/>
      <c r="B42" s="137" t="s">
        <v>29</v>
      </c>
      <c r="C42" s="138"/>
      <c r="D42" s="139"/>
      <c r="E42" s="135">
        <v>12196000</v>
      </c>
      <c r="F42" s="9"/>
    </row>
    <row r="43" spans="1:6" s="7" customFormat="1" ht="14.25" customHeight="1" x14ac:dyDescent="0.25">
      <c r="A43" s="136"/>
      <c r="B43" s="137" t="s">
        <v>30</v>
      </c>
      <c r="C43" s="138"/>
      <c r="D43" s="139"/>
      <c r="E43" s="135">
        <v>19873000</v>
      </c>
      <c r="F43" s="9"/>
    </row>
    <row r="44" spans="1:6" s="7" customFormat="1" ht="14.25" customHeight="1" x14ac:dyDescent="0.25">
      <c r="A44" s="136"/>
      <c r="B44" s="137" t="s">
        <v>31</v>
      </c>
      <c r="C44" s="138"/>
      <c r="D44" s="139"/>
      <c r="E44" s="135">
        <v>0</v>
      </c>
      <c r="F44" s="9"/>
    </row>
    <row r="45" spans="1:6" s="7" customFormat="1" ht="29.25" customHeight="1" x14ac:dyDescent="0.25">
      <c r="A45" s="136"/>
      <c r="B45" s="510" t="s">
        <v>32</v>
      </c>
      <c r="C45" s="511"/>
      <c r="D45" s="512"/>
      <c r="E45" s="135">
        <v>8653820136</v>
      </c>
      <c r="F45" s="9"/>
    </row>
    <row r="46" spans="1:6" s="7" customFormat="1" ht="14.25" customHeight="1" x14ac:dyDescent="0.25">
      <c r="A46" s="136"/>
      <c r="B46" s="140" t="s">
        <v>7</v>
      </c>
      <c r="C46" s="139" t="s">
        <v>33</v>
      </c>
      <c r="D46" s="141"/>
      <c r="E46" s="135">
        <v>1653820136</v>
      </c>
      <c r="F46" s="9"/>
    </row>
    <row r="47" spans="1:6" s="7" customFormat="1" ht="14.25" customHeight="1" x14ac:dyDescent="0.25">
      <c r="A47" s="136"/>
      <c r="B47" s="143"/>
      <c r="C47" s="139" t="s">
        <v>34</v>
      </c>
      <c r="D47" s="139"/>
      <c r="E47" s="135">
        <v>7000000000</v>
      </c>
      <c r="F47" s="9"/>
    </row>
    <row r="48" spans="1:6" s="7" customFormat="1" ht="27.75" customHeight="1" x14ac:dyDescent="0.25">
      <c r="A48" s="136"/>
      <c r="B48" s="510" t="s">
        <v>35</v>
      </c>
      <c r="C48" s="511"/>
      <c r="D48" s="512"/>
      <c r="E48" s="135">
        <v>133412534</v>
      </c>
      <c r="F48" s="117"/>
    </row>
    <row r="49" spans="1:6" s="7" customFormat="1" ht="14.25" customHeight="1" x14ac:dyDescent="0.25">
      <c r="A49" s="136"/>
      <c r="B49" s="140" t="s">
        <v>7</v>
      </c>
      <c r="C49" s="139" t="s">
        <v>33</v>
      </c>
      <c r="D49" s="141"/>
      <c r="E49" s="135">
        <v>35583810</v>
      </c>
      <c r="F49" s="9"/>
    </row>
    <row r="50" spans="1:6" s="7" customFormat="1" ht="14.25" customHeight="1" x14ac:dyDescent="0.25">
      <c r="A50" s="136"/>
      <c r="B50" s="143"/>
      <c r="C50" s="139" t="s">
        <v>36</v>
      </c>
      <c r="D50" s="139"/>
      <c r="E50" s="135">
        <v>97828724</v>
      </c>
      <c r="F50" s="9"/>
    </row>
    <row r="51" spans="1:6" s="7" customFormat="1" ht="15.75" customHeight="1" thickBot="1" x14ac:dyDescent="0.3">
      <c r="A51" s="148"/>
      <c r="B51" s="149" t="s">
        <v>2</v>
      </c>
      <c r="C51" s="150"/>
      <c r="D51" s="151"/>
      <c r="E51" s="152">
        <v>3352130000</v>
      </c>
      <c r="F51" s="9"/>
    </row>
    <row r="52" spans="1:6" s="7" customFormat="1" ht="15" x14ac:dyDescent="0.2">
      <c r="A52" s="10" t="s">
        <v>37</v>
      </c>
      <c r="B52" s="11"/>
      <c r="C52" s="11"/>
      <c r="D52" s="12"/>
      <c r="E52" s="13"/>
    </row>
    <row r="53" spans="1:6" s="7" customFormat="1" ht="12.75" customHeight="1" x14ac:dyDescent="0.2">
      <c r="A53" s="10" t="s">
        <v>38</v>
      </c>
      <c r="B53" s="14"/>
      <c r="C53" s="14"/>
      <c r="D53" s="6"/>
      <c r="E53" s="13"/>
    </row>
    <row r="54" spans="1:6" s="7" customFormat="1" ht="12.75" customHeight="1" x14ac:dyDescent="0.2">
      <c r="A54" s="10" t="s">
        <v>39</v>
      </c>
      <c r="B54" s="14"/>
      <c r="C54" s="14"/>
      <c r="D54" s="6"/>
      <c r="E54" s="13"/>
    </row>
    <row r="55" spans="1:6" s="7" customFormat="1" ht="12.75" customHeight="1" x14ac:dyDescent="0.2">
      <c r="A55" s="10" t="s">
        <v>40</v>
      </c>
      <c r="B55" s="14"/>
      <c r="C55" s="14"/>
      <c r="D55" s="6"/>
      <c r="E55" s="13"/>
    </row>
    <row r="56" spans="1:6" s="7" customFormat="1" ht="12.75" customHeight="1" x14ac:dyDescent="0.2">
      <c r="A56" s="10" t="s">
        <v>41</v>
      </c>
      <c r="B56" s="14"/>
      <c r="C56" s="14"/>
      <c r="D56" s="6"/>
      <c r="E56" s="13"/>
    </row>
  </sheetData>
  <mergeCells count="7">
    <mergeCell ref="B48:D48"/>
    <mergeCell ref="B23:D23"/>
    <mergeCell ref="B30:D30"/>
    <mergeCell ref="B31:D31"/>
    <mergeCell ref="B38:D38"/>
    <mergeCell ref="B40:D40"/>
    <mergeCell ref="B45:D45"/>
  </mergeCells>
  <pageMargins left="0.47244094488188981" right="0.23622047244094491" top="0.86614173228346458" bottom="0.98425196850393704" header="0.51181102362204722" footer="0.31496062992125984"/>
  <pageSetup paperSize="9" scale="74" orientation="portrait" r:id="rId1"/>
  <headerFooter alignWithMargins="0">
    <oddHeader>&amp;RKapitola A
&amp;"-,Tučné"Tabulka č.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workbookViewId="0">
      <selection activeCell="A4" sqref="A4:XFD4"/>
    </sheetView>
  </sheetViews>
  <sheetFormatPr defaultRowHeight="12.75" x14ac:dyDescent="0.2"/>
  <cols>
    <col min="1" max="1" width="53.85546875" style="41" customWidth="1"/>
    <col min="2" max="2" width="18.140625" style="41" bestFit="1" customWidth="1"/>
    <col min="3" max="3" width="23" style="41" customWidth="1"/>
    <col min="4" max="4" width="16.85546875" style="41" bestFit="1" customWidth="1"/>
    <col min="5" max="5" width="15.7109375" style="41" bestFit="1" customWidth="1"/>
    <col min="6" max="6" width="17.28515625" style="41" bestFit="1" customWidth="1"/>
    <col min="7" max="7" width="14.140625" style="41" bestFit="1" customWidth="1"/>
    <col min="8" max="8" width="18.7109375" style="41" customWidth="1"/>
    <col min="9" max="9" width="16" style="41" bestFit="1" customWidth="1"/>
    <col min="10" max="10" width="16.140625" style="41" customWidth="1"/>
    <col min="11" max="11" width="13.28515625" style="41" customWidth="1"/>
    <col min="12" max="12" width="16.28515625" style="41" customWidth="1"/>
    <col min="13" max="13" width="15.5703125" style="41" customWidth="1"/>
    <col min="14" max="14" width="15.85546875" style="41" customWidth="1"/>
    <col min="15" max="16" width="10" style="42" bestFit="1" customWidth="1"/>
    <col min="17" max="17" width="9.140625" style="42"/>
    <col min="18" max="18" width="10.5703125" style="42" bestFit="1" customWidth="1"/>
    <col min="19" max="256" width="9.140625" style="42"/>
    <col min="257" max="257" width="53.85546875" style="42" customWidth="1"/>
    <col min="258" max="258" width="18" style="42" bestFit="1" customWidth="1"/>
    <col min="259" max="259" width="23" style="42" customWidth="1"/>
    <col min="260" max="260" width="16.7109375" style="42" bestFit="1" customWidth="1"/>
    <col min="261" max="261" width="15.5703125" style="42" bestFit="1" customWidth="1"/>
    <col min="262" max="262" width="16.7109375" style="42" bestFit="1" customWidth="1"/>
    <col min="263" max="263" width="13.5703125" style="42" bestFit="1" customWidth="1"/>
    <col min="264" max="264" width="18.7109375" style="42" customWidth="1"/>
    <col min="265" max="265" width="15.5703125" style="42" bestFit="1" customWidth="1"/>
    <col min="266" max="266" width="16.140625" style="42" customWidth="1"/>
    <col min="267" max="267" width="13.28515625" style="42" customWidth="1"/>
    <col min="268" max="268" width="16.28515625" style="42" customWidth="1"/>
    <col min="269" max="269" width="15.5703125" style="42" customWidth="1"/>
    <col min="270" max="270" width="15.85546875" style="42" customWidth="1"/>
    <col min="271" max="272" width="10" style="42" bestFit="1" customWidth="1"/>
    <col min="273" max="273" width="9.140625" style="42"/>
    <col min="274" max="274" width="10.5703125" style="42" bestFit="1" customWidth="1"/>
    <col min="275" max="512" width="9.140625" style="42"/>
    <col min="513" max="513" width="53.85546875" style="42" customWidth="1"/>
    <col min="514" max="514" width="18" style="42" bestFit="1" customWidth="1"/>
    <col min="515" max="515" width="23" style="42" customWidth="1"/>
    <col min="516" max="516" width="16.7109375" style="42" bestFit="1" customWidth="1"/>
    <col min="517" max="517" width="15.5703125" style="42" bestFit="1" customWidth="1"/>
    <col min="518" max="518" width="16.7109375" style="42" bestFit="1" customWidth="1"/>
    <col min="519" max="519" width="13.5703125" style="42" bestFit="1" customWidth="1"/>
    <col min="520" max="520" width="18.7109375" style="42" customWidth="1"/>
    <col min="521" max="521" width="15.5703125" style="42" bestFit="1" customWidth="1"/>
    <col min="522" max="522" width="16.140625" style="42" customWidth="1"/>
    <col min="523" max="523" width="13.28515625" style="42" customWidth="1"/>
    <col min="524" max="524" width="16.28515625" style="42" customWidth="1"/>
    <col min="525" max="525" width="15.5703125" style="42" customWidth="1"/>
    <col min="526" max="526" width="15.85546875" style="42" customWidth="1"/>
    <col min="527" max="528" width="10" style="42" bestFit="1" customWidth="1"/>
    <col min="529" max="529" width="9.140625" style="42"/>
    <col min="530" max="530" width="10.5703125" style="42" bestFit="1" customWidth="1"/>
    <col min="531" max="768" width="9.140625" style="42"/>
    <col min="769" max="769" width="53.85546875" style="42" customWidth="1"/>
    <col min="770" max="770" width="18" style="42" bestFit="1" customWidth="1"/>
    <col min="771" max="771" width="23" style="42" customWidth="1"/>
    <col min="772" max="772" width="16.7109375" style="42" bestFit="1" customWidth="1"/>
    <col min="773" max="773" width="15.5703125" style="42" bestFit="1" customWidth="1"/>
    <col min="774" max="774" width="16.7109375" style="42" bestFit="1" customWidth="1"/>
    <col min="775" max="775" width="13.5703125" style="42" bestFit="1" customWidth="1"/>
    <col min="776" max="776" width="18.7109375" style="42" customWidth="1"/>
    <col min="777" max="777" width="15.5703125" style="42" bestFit="1" customWidth="1"/>
    <col min="778" max="778" width="16.140625" style="42" customWidth="1"/>
    <col min="779" max="779" width="13.28515625" style="42" customWidth="1"/>
    <col min="780" max="780" width="16.28515625" style="42" customWidth="1"/>
    <col min="781" max="781" width="15.5703125" style="42" customWidth="1"/>
    <col min="782" max="782" width="15.85546875" style="42" customWidth="1"/>
    <col min="783" max="784" width="10" style="42" bestFit="1" customWidth="1"/>
    <col min="785" max="785" width="9.140625" style="42"/>
    <col min="786" max="786" width="10.5703125" style="42" bestFit="1" customWidth="1"/>
    <col min="787" max="1024" width="9.140625" style="42"/>
    <col min="1025" max="1025" width="53.85546875" style="42" customWidth="1"/>
    <col min="1026" max="1026" width="18" style="42" bestFit="1" customWidth="1"/>
    <col min="1027" max="1027" width="23" style="42" customWidth="1"/>
    <col min="1028" max="1028" width="16.7109375" style="42" bestFit="1" customWidth="1"/>
    <col min="1029" max="1029" width="15.5703125" style="42" bestFit="1" customWidth="1"/>
    <col min="1030" max="1030" width="16.7109375" style="42" bestFit="1" customWidth="1"/>
    <col min="1031" max="1031" width="13.5703125" style="42" bestFit="1" customWidth="1"/>
    <col min="1032" max="1032" width="18.7109375" style="42" customWidth="1"/>
    <col min="1033" max="1033" width="15.5703125" style="42" bestFit="1" customWidth="1"/>
    <col min="1034" max="1034" width="16.140625" style="42" customWidth="1"/>
    <col min="1035" max="1035" width="13.28515625" style="42" customWidth="1"/>
    <col min="1036" max="1036" width="16.28515625" style="42" customWidth="1"/>
    <col min="1037" max="1037" width="15.5703125" style="42" customWidth="1"/>
    <col min="1038" max="1038" width="15.85546875" style="42" customWidth="1"/>
    <col min="1039" max="1040" width="10" style="42" bestFit="1" customWidth="1"/>
    <col min="1041" max="1041" width="9.140625" style="42"/>
    <col min="1042" max="1042" width="10.5703125" style="42" bestFit="1" customWidth="1"/>
    <col min="1043" max="1280" width="9.140625" style="42"/>
    <col min="1281" max="1281" width="53.85546875" style="42" customWidth="1"/>
    <col min="1282" max="1282" width="18" style="42" bestFit="1" customWidth="1"/>
    <col min="1283" max="1283" width="23" style="42" customWidth="1"/>
    <col min="1284" max="1284" width="16.7109375" style="42" bestFit="1" customWidth="1"/>
    <col min="1285" max="1285" width="15.5703125" style="42" bestFit="1" customWidth="1"/>
    <col min="1286" max="1286" width="16.7109375" style="42" bestFit="1" customWidth="1"/>
    <col min="1287" max="1287" width="13.5703125" style="42" bestFit="1" customWidth="1"/>
    <col min="1288" max="1288" width="18.7109375" style="42" customWidth="1"/>
    <col min="1289" max="1289" width="15.5703125" style="42" bestFit="1" customWidth="1"/>
    <col min="1290" max="1290" width="16.140625" style="42" customWidth="1"/>
    <col min="1291" max="1291" width="13.28515625" style="42" customWidth="1"/>
    <col min="1292" max="1292" width="16.28515625" style="42" customWidth="1"/>
    <col min="1293" max="1293" width="15.5703125" style="42" customWidth="1"/>
    <col min="1294" max="1294" width="15.85546875" style="42" customWidth="1"/>
    <col min="1295" max="1296" width="10" style="42" bestFit="1" customWidth="1"/>
    <col min="1297" max="1297" width="9.140625" style="42"/>
    <col min="1298" max="1298" width="10.5703125" style="42" bestFit="1" customWidth="1"/>
    <col min="1299" max="1536" width="9.140625" style="42"/>
    <col min="1537" max="1537" width="53.85546875" style="42" customWidth="1"/>
    <col min="1538" max="1538" width="18" style="42" bestFit="1" customWidth="1"/>
    <col min="1539" max="1539" width="23" style="42" customWidth="1"/>
    <col min="1540" max="1540" width="16.7109375" style="42" bestFit="1" customWidth="1"/>
    <col min="1541" max="1541" width="15.5703125" style="42" bestFit="1" customWidth="1"/>
    <col min="1542" max="1542" width="16.7109375" style="42" bestFit="1" customWidth="1"/>
    <col min="1543" max="1543" width="13.5703125" style="42" bestFit="1" customWidth="1"/>
    <col min="1544" max="1544" width="18.7109375" style="42" customWidth="1"/>
    <col min="1545" max="1545" width="15.5703125" style="42" bestFit="1" customWidth="1"/>
    <col min="1546" max="1546" width="16.140625" style="42" customWidth="1"/>
    <col min="1547" max="1547" width="13.28515625" style="42" customWidth="1"/>
    <col min="1548" max="1548" width="16.28515625" style="42" customWidth="1"/>
    <col min="1549" max="1549" width="15.5703125" style="42" customWidth="1"/>
    <col min="1550" max="1550" width="15.85546875" style="42" customWidth="1"/>
    <col min="1551" max="1552" width="10" style="42" bestFit="1" customWidth="1"/>
    <col min="1553" max="1553" width="9.140625" style="42"/>
    <col min="1554" max="1554" width="10.5703125" style="42" bestFit="1" customWidth="1"/>
    <col min="1555" max="1792" width="9.140625" style="42"/>
    <col min="1793" max="1793" width="53.85546875" style="42" customWidth="1"/>
    <col min="1794" max="1794" width="18" style="42" bestFit="1" customWidth="1"/>
    <col min="1795" max="1795" width="23" style="42" customWidth="1"/>
    <col min="1796" max="1796" width="16.7109375" style="42" bestFit="1" customWidth="1"/>
    <col min="1797" max="1797" width="15.5703125" style="42" bestFit="1" customWidth="1"/>
    <col min="1798" max="1798" width="16.7109375" style="42" bestFit="1" customWidth="1"/>
    <col min="1799" max="1799" width="13.5703125" style="42" bestFit="1" customWidth="1"/>
    <col min="1800" max="1800" width="18.7109375" style="42" customWidth="1"/>
    <col min="1801" max="1801" width="15.5703125" style="42" bestFit="1" customWidth="1"/>
    <col min="1802" max="1802" width="16.140625" style="42" customWidth="1"/>
    <col min="1803" max="1803" width="13.28515625" style="42" customWidth="1"/>
    <col min="1804" max="1804" width="16.28515625" style="42" customWidth="1"/>
    <col min="1805" max="1805" width="15.5703125" style="42" customWidth="1"/>
    <col min="1806" max="1806" width="15.85546875" style="42" customWidth="1"/>
    <col min="1807" max="1808" width="10" style="42" bestFit="1" customWidth="1"/>
    <col min="1809" max="1809" width="9.140625" style="42"/>
    <col min="1810" max="1810" width="10.5703125" style="42" bestFit="1" customWidth="1"/>
    <col min="1811" max="2048" width="9.140625" style="42"/>
    <col min="2049" max="2049" width="53.85546875" style="42" customWidth="1"/>
    <col min="2050" max="2050" width="18" style="42" bestFit="1" customWidth="1"/>
    <col min="2051" max="2051" width="23" style="42" customWidth="1"/>
    <col min="2052" max="2052" width="16.7109375" style="42" bestFit="1" customWidth="1"/>
    <col min="2053" max="2053" width="15.5703125" style="42" bestFit="1" customWidth="1"/>
    <col min="2054" max="2054" width="16.7109375" style="42" bestFit="1" customWidth="1"/>
    <col min="2055" max="2055" width="13.5703125" style="42" bestFit="1" customWidth="1"/>
    <col min="2056" max="2056" width="18.7109375" style="42" customWidth="1"/>
    <col min="2057" max="2057" width="15.5703125" style="42" bestFit="1" customWidth="1"/>
    <col min="2058" max="2058" width="16.140625" style="42" customWidth="1"/>
    <col min="2059" max="2059" width="13.28515625" style="42" customWidth="1"/>
    <col min="2060" max="2060" width="16.28515625" style="42" customWidth="1"/>
    <col min="2061" max="2061" width="15.5703125" style="42" customWidth="1"/>
    <col min="2062" max="2062" width="15.85546875" style="42" customWidth="1"/>
    <col min="2063" max="2064" width="10" style="42" bestFit="1" customWidth="1"/>
    <col min="2065" max="2065" width="9.140625" style="42"/>
    <col min="2066" max="2066" width="10.5703125" style="42" bestFit="1" customWidth="1"/>
    <col min="2067" max="2304" width="9.140625" style="42"/>
    <col min="2305" max="2305" width="53.85546875" style="42" customWidth="1"/>
    <col min="2306" max="2306" width="18" style="42" bestFit="1" customWidth="1"/>
    <col min="2307" max="2307" width="23" style="42" customWidth="1"/>
    <col min="2308" max="2308" width="16.7109375" style="42" bestFit="1" customWidth="1"/>
    <col min="2309" max="2309" width="15.5703125" style="42" bestFit="1" customWidth="1"/>
    <col min="2310" max="2310" width="16.7109375" style="42" bestFit="1" customWidth="1"/>
    <col min="2311" max="2311" width="13.5703125" style="42" bestFit="1" customWidth="1"/>
    <col min="2312" max="2312" width="18.7109375" style="42" customWidth="1"/>
    <col min="2313" max="2313" width="15.5703125" style="42" bestFit="1" customWidth="1"/>
    <col min="2314" max="2314" width="16.140625" style="42" customWidth="1"/>
    <col min="2315" max="2315" width="13.28515625" style="42" customWidth="1"/>
    <col min="2316" max="2316" width="16.28515625" style="42" customWidth="1"/>
    <col min="2317" max="2317" width="15.5703125" style="42" customWidth="1"/>
    <col min="2318" max="2318" width="15.85546875" style="42" customWidth="1"/>
    <col min="2319" max="2320" width="10" style="42" bestFit="1" customWidth="1"/>
    <col min="2321" max="2321" width="9.140625" style="42"/>
    <col min="2322" max="2322" width="10.5703125" style="42" bestFit="1" customWidth="1"/>
    <col min="2323" max="2560" width="9.140625" style="42"/>
    <col min="2561" max="2561" width="53.85546875" style="42" customWidth="1"/>
    <col min="2562" max="2562" width="18" style="42" bestFit="1" customWidth="1"/>
    <col min="2563" max="2563" width="23" style="42" customWidth="1"/>
    <col min="2564" max="2564" width="16.7109375" style="42" bestFit="1" customWidth="1"/>
    <col min="2565" max="2565" width="15.5703125" style="42" bestFit="1" customWidth="1"/>
    <col min="2566" max="2566" width="16.7109375" style="42" bestFit="1" customWidth="1"/>
    <col min="2567" max="2567" width="13.5703125" style="42" bestFit="1" customWidth="1"/>
    <col min="2568" max="2568" width="18.7109375" style="42" customWidth="1"/>
    <col min="2569" max="2569" width="15.5703125" style="42" bestFit="1" customWidth="1"/>
    <col min="2570" max="2570" width="16.140625" style="42" customWidth="1"/>
    <col min="2571" max="2571" width="13.28515625" style="42" customWidth="1"/>
    <col min="2572" max="2572" width="16.28515625" style="42" customWidth="1"/>
    <col min="2573" max="2573" width="15.5703125" style="42" customWidth="1"/>
    <col min="2574" max="2574" width="15.85546875" style="42" customWidth="1"/>
    <col min="2575" max="2576" width="10" style="42" bestFit="1" customWidth="1"/>
    <col min="2577" max="2577" width="9.140625" style="42"/>
    <col min="2578" max="2578" width="10.5703125" style="42" bestFit="1" customWidth="1"/>
    <col min="2579" max="2816" width="9.140625" style="42"/>
    <col min="2817" max="2817" width="53.85546875" style="42" customWidth="1"/>
    <col min="2818" max="2818" width="18" style="42" bestFit="1" customWidth="1"/>
    <col min="2819" max="2819" width="23" style="42" customWidth="1"/>
    <col min="2820" max="2820" width="16.7109375" style="42" bestFit="1" customWidth="1"/>
    <col min="2821" max="2821" width="15.5703125" style="42" bestFit="1" customWidth="1"/>
    <col min="2822" max="2822" width="16.7109375" style="42" bestFit="1" customWidth="1"/>
    <col min="2823" max="2823" width="13.5703125" style="42" bestFit="1" customWidth="1"/>
    <col min="2824" max="2824" width="18.7109375" style="42" customWidth="1"/>
    <col min="2825" max="2825" width="15.5703125" style="42" bestFit="1" customWidth="1"/>
    <col min="2826" max="2826" width="16.140625" style="42" customWidth="1"/>
    <col min="2827" max="2827" width="13.28515625" style="42" customWidth="1"/>
    <col min="2828" max="2828" width="16.28515625" style="42" customWidth="1"/>
    <col min="2829" max="2829" width="15.5703125" style="42" customWidth="1"/>
    <col min="2830" max="2830" width="15.85546875" style="42" customWidth="1"/>
    <col min="2831" max="2832" width="10" style="42" bestFit="1" customWidth="1"/>
    <col min="2833" max="2833" width="9.140625" style="42"/>
    <col min="2834" max="2834" width="10.5703125" style="42" bestFit="1" customWidth="1"/>
    <col min="2835" max="3072" width="9.140625" style="42"/>
    <col min="3073" max="3073" width="53.85546875" style="42" customWidth="1"/>
    <col min="3074" max="3074" width="18" style="42" bestFit="1" customWidth="1"/>
    <col min="3075" max="3075" width="23" style="42" customWidth="1"/>
    <col min="3076" max="3076" width="16.7109375" style="42" bestFit="1" customWidth="1"/>
    <col min="3077" max="3077" width="15.5703125" style="42" bestFit="1" customWidth="1"/>
    <col min="3078" max="3078" width="16.7109375" style="42" bestFit="1" customWidth="1"/>
    <col min="3079" max="3079" width="13.5703125" style="42" bestFit="1" customWidth="1"/>
    <col min="3080" max="3080" width="18.7109375" style="42" customWidth="1"/>
    <col min="3081" max="3081" width="15.5703125" style="42" bestFit="1" customWidth="1"/>
    <col min="3082" max="3082" width="16.140625" style="42" customWidth="1"/>
    <col min="3083" max="3083" width="13.28515625" style="42" customWidth="1"/>
    <col min="3084" max="3084" width="16.28515625" style="42" customWidth="1"/>
    <col min="3085" max="3085" width="15.5703125" style="42" customWidth="1"/>
    <col min="3086" max="3086" width="15.85546875" style="42" customWidth="1"/>
    <col min="3087" max="3088" width="10" style="42" bestFit="1" customWidth="1"/>
    <col min="3089" max="3089" width="9.140625" style="42"/>
    <col min="3090" max="3090" width="10.5703125" style="42" bestFit="1" customWidth="1"/>
    <col min="3091" max="3328" width="9.140625" style="42"/>
    <col min="3329" max="3329" width="53.85546875" style="42" customWidth="1"/>
    <col min="3330" max="3330" width="18" style="42" bestFit="1" customWidth="1"/>
    <col min="3331" max="3331" width="23" style="42" customWidth="1"/>
    <col min="3332" max="3332" width="16.7109375" style="42" bestFit="1" customWidth="1"/>
    <col min="3333" max="3333" width="15.5703125" style="42" bestFit="1" customWidth="1"/>
    <col min="3334" max="3334" width="16.7109375" style="42" bestFit="1" customWidth="1"/>
    <col min="3335" max="3335" width="13.5703125" style="42" bestFit="1" customWidth="1"/>
    <col min="3336" max="3336" width="18.7109375" style="42" customWidth="1"/>
    <col min="3337" max="3337" width="15.5703125" style="42" bestFit="1" customWidth="1"/>
    <col min="3338" max="3338" width="16.140625" style="42" customWidth="1"/>
    <col min="3339" max="3339" width="13.28515625" style="42" customWidth="1"/>
    <col min="3340" max="3340" width="16.28515625" style="42" customWidth="1"/>
    <col min="3341" max="3341" width="15.5703125" style="42" customWidth="1"/>
    <col min="3342" max="3342" width="15.85546875" style="42" customWidth="1"/>
    <col min="3343" max="3344" width="10" style="42" bestFit="1" customWidth="1"/>
    <col min="3345" max="3345" width="9.140625" style="42"/>
    <col min="3346" max="3346" width="10.5703125" style="42" bestFit="1" customWidth="1"/>
    <col min="3347" max="3584" width="9.140625" style="42"/>
    <col min="3585" max="3585" width="53.85546875" style="42" customWidth="1"/>
    <col min="3586" max="3586" width="18" style="42" bestFit="1" customWidth="1"/>
    <col min="3587" max="3587" width="23" style="42" customWidth="1"/>
    <col min="3588" max="3588" width="16.7109375" style="42" bestFit="1" customWidth="1"/>
    <col min="3589" max="3589" width="15.5703125" style="42" bestFit="1" customWidth="1"/>
    <col min="3590" max="3590" width="16.7109375" style="42" bestFit="1" customWidth="1"/>
    <col min="3591" max="3591" width="13.5703125" style="42" bestFit="1" customWidth="1"/>
    <col min="3592" max="3592" width="18.7109375" style="42" customWidth="1"/>
    <col min="3593" max="3593" width="15.5703125" style="42" bestFit="1" customWidth="1"/>
    <col min="3594" max="3594" width="16.140625" style="42" customWidth="1"/>
    <col min="3595" max="3595" width="13.28515625" style="42" customWidth="1"/>
    <col min="3596" max="3596" width="16.28515625" style="42" customWidth="1"/>
    <col min="3597" max="3597" width="15.5703125" style="42" customWidth="1"/>
    <col min="3598" max="3598" width="15.85546875" style="42" customWidth="1"/>
    <col min="3599" max="3600" width="10" style="42" bestFit="1" customWidth="1"/>
    <col min="3601" max="3601" width="9.140625" style="42"/>
    <col min="3602" max="3602" width="10.5703125" style="42" bestFit="1" customWidth="1"/>
    <col min="3603" max="3840" width="9.140625" style="42"/>
    <col min="3841" max="3841" width="53.85546875" style="42" customWidth="1"/>
    <col min="3842" max="3842" width="18" style="42" bestFit="1" customWidth="1"/>
    <col min="3843" max="3843" width="23" style="42" customWidth="1"/>
    <col min="3844" max="3844" width="16.7109375" style="42" bestFit="1" customWidth="1"/>
    <col min="3845" max="3845" width="15.5703125" style="42" bestFit="1" customWidth="1"/>
    <col min="3846" max="3846" width="16.7109375" style="42" bestFit="1" customWidth="1"/>
    <col min="3847" max="3847" width="13.5703125" style="42" bestFit="1" customWidth="1"/>
    <col min="3848" max="3848" width="18.7109375" style="42" customWidth="1"/>
    <col min="3849" max="3849" width="15.5703125" style="42" bestFit="1" customWidth="1"/>
    <col min="3850" max="3850" width="16.140625" style="42" customWidth="1"/>
    <col min="3851" max="3851" width="13.28515625" style="42" customWidth="1"/>
    <col min="3852" max="3852" width="16.28515625" style="42" customWidth="1"/>
    <col min="3853" max="3853" width="15.5703125" style="42" customWidth="1"/>
    <col min="3854" max="3854" width="15.85546875" style="42" customWidth="1"/>
    <col min="3855" max="3856" width="10" style="42" bestFit="1" customWidth="1"/>
    <col min="3857" max="3857" width="9.140625" style="42"/>
    <col min="3858" max="3858" width="10.5703125" style="42" bestFit="1" customWidth="1"/>
    <col min="3859" max="4096" width="9.140625" style="42"/>
    <col min="4097" max="4097" width="53.85546875" style="42" customWidth="1"/>
    <col min="4098" max="4098" width="18" style="42" bestFit="1" customWidth="1"/>
    <col min="4099" max="4099" width="23" style="42" customWidth="1"/>
    <col min="4100" max="4100" width="16.7109375" style="42" bestFit="1" customWidth="1"/>
    <col min="4101" max="4101" width="15.5703125" style="42" bestFit="1" customWidth="1"/>
    <col min="4102" max="4102" width="16.7109375" style="42" bestFit="1" customWidth="1"/>
    <col min="4103" max="4103" width="13.5703125" style="42" bestFit="1" customWidth="1"/>
    <col min="4104" max="4104" width="18.7109375" style="42" customWidth="1"/>
    <col min="4105" max="4105" width="15.5703125" style="42" bestFit="1" customWidth="1"/>
    <col min="4106" max="4106" width="16.140625" style="42" customWidth="1"/>
    <col min="4107" max="4107" width="13.28515625" style="42" customWidth="1"/>
    <col min="4108" max="4108" width="16.28515625" style="42" customWidth="1"/>
    <col min="4109" max="4109" width="15.5703125" style="42" customWidth="1"/>
    <col min="4110" max="4110" width="15.85546875" style="42" customWidth="1"/>
    <col min="4111" max="4112" width="10" style="42" bestFit="1" customWidth="1"/>
    <col min="4113" max="4113" width="9.140625" style="42"/>
    <col min="4114" max="4114" width="10.5703125" style="42" bestFit="1" customWidth="1"/>
    <col min="4115" max="4352" width="9.140625" style="42"/>
    <col min="4353" max="4353" width="53.85546875" style="42" customWidth="1"/>
    <col min="4354" max="4354" width="18" style="42" bestFit="1" customWidth="1"/>
    <col min="4355" max="4355" width="23" style="42" customWidth="1"/>
    <col min="4356" max="4356" width="16.7109375" style="42" bestFit="1" customWidth="1"/>
    <col min="4357" max="4357" width="15.5703125" style="42" bestFit="1" customWidth="1"/>
    <col min="4358" max="4358" width="16.7109375" style="42" bestFit="1" customWidth="1"/>
    <col min="4359" max="4359" width="13.5703125" style="42" bestFit="1" customWidth="1"/>
    <col min="4360" max="4360" width="18.7109375" style="42" customWidth="1"/>
    <col min="4361" max="4361" width="15.5703125" style="42" bestFit="1" customWidth="1"/>
    <col min="4362" max="4362" width="16.140625" style="42" customWidth="1"/>
    <col min="4363" max="4363" width="13.28515625" style="42" customWidth="1"/>
    <col min="4364" max="4364" width="16.28515625" style="42" customWidth="1"/>
    <col min="4365" max="4365" width="15.5703125" style="42" customWidth="1"/>
    <col min="4366" max="4366" width="15.85546875" style="42" customWidth="1"/>
    <col min="4367" max="4368" width="10" style="42" bestFit="1" customWidth="1"/>
    <col min="4369" max="4369" width="9.140625" style="42"/>
    <col min="4370" max="4370" width="10.5703125" style="42" bestFit="1" customWidth="1"/>
    <col min="4371" max="4608" width="9.140625" style="42"/>
    <col min="4609" max="4609" width="53.85546875" style="42" customWidth="1"/>
    <col min="4610" max="4610" width="18" style="42" bestFit="1" customWidth="1"/>
    <col min="4611" max="4611" width="23" style="42" customWidth="1"/>
    <col min="4612" max="4612" width="16.7109375" style="42" bestFit="1" customWidth="1"/>
    <col min="4613" max="4613" width="15.5703125" style="42" bestFit="1" customWidth="1"/>
    <col min="4614" max="4614" width="16.7109375" style="42" bestFit="1" customWidth="1"/>
    <col min="4615" max="4615" width="13.5703125" style="42" bestFit="1" customWidth="1"/>
    <col min="4616" max="4616" width="18.7109375" style="42" customWidth="1"/>
    <col min="4617" max="4617" width="15.5703125" style="42" bestFit="1" customWidth="1"/>
    <col min="4618" max="4618" width="16.140625" style="42" customWidth="1"/>
    <col min="4619" max="4619" width="13.28515625" style="42" customWidth="1"/>
    <col min="4620" max="4620" width="16.28515625" style="42" customWidth="1"/>
    <col min="4621" max="4621" width="15.5703125" style="42" customWidth="1"/>
    <col min="4622" max="4622" width="15.85546875" style="42" customWidth="1"/>
    <col min="4623" max="4624" width="10" style="42" bestFit="1" customWidth="1"/>
    <col min="4625" max="4625" width="9.140625" style="42"/>
    <col min="4626" max="4626" width="10.5703125" style="42" bestFit="1" customWidth="1"/>
    <col min="4627" max="4864" width="9.140625" style="42"/>
    <col min="4865" max="4865" width="53.85546875" style="42" customWidth="1"/>
    <col min="4866" max="4866" width="18" style="42" bestFit="1" customWidth="1"/>
    <col min="4867" max="4867" width="23" style="42" customWidth="1"/>
    <col min="4868" max="4868" width="16.7109375" style="42" bestFit="1" customWidth="1"/>
    <col min="4869" max="4869" width="15.5703125" style="42" bestFit="1" customWidth="1"/>
    <col min="4870" max="4870" width="16.7109375" style="42" bestFit="1" customWidth="1"/>
    <col min="4871" max="4871" width="13.5703125" style="42" bestFit="1" customWidth="1"/>
    <col min="4872" max="4872" width="18.7109375" style="42" customWidth="1"/>
    <col min="4873" max="4873" width="15.5703125" style="42" bestFit="1" customWidth="1"/>
    <col min="4874" max="4874" width="16.140625" style="42" customWidth="1"/>
    <col min="4875" max="4875" width="13.28515625" style="42" customWidth="1"/>
    <col min="4876" max="4876" width="16.28515625" style="42" customWidth="1"/>
    <col min="4877" max="4877" width="15.5703125" style="42" customWidth="1"/>
    <col min="4878" max="4878" width="15.85546875" style="42" customWidth="1"/>
    <col min="4879" max="4880" width="10" style="42" bestFit="1" customWidth="1"/>
    <col min="4881" max="4881" width="9.140625" style="42"/>
    <col min="4882" max="4882" width="10.5703125" style="42" bestFit="1" customWidth="1"/>
    <col min="4883" max="5120" width="9.140625" style="42"/>
    <col min="5121" max="5121" width="53.85546875" style="42" customWidth="1"/>
    <col min="5122" max="5122" width="18" style="42" bestFit="1" customWidth="1"/>
    <col min="5123" max="5123" width="23" style="42" customWidth="1"/>
    <col min="5124" max="5124" width="16.7109375" style="42" bestFit="1" customWidth="1"/>
    <col min="5125" max="5125" width="15.5703125" style="42" bestFit="1" customWidth="1"/>
    <col min="5126" max="5126" width="16.7109375" style="42" bestFit="1" customWidth="1"/>
    <col min="5127" max="5127" width="13.5703125" style="42" bestFit="1" customWidth="1"/>
    <col min="5128" max="5128" width="18.7109375" style="42" customWidth="1"/>
    <col min="5129" max="5129" width="15.5703125" style="42" bestFit="1" customWidth="1"/>
    <col min="5130" max="5130" width="16.140625" style="42" customWidth="1"/>
    <col min="5131" max="5131" width="13.28515625" style="42" customWidth="1"/>
    <col min="5132" max="5132" width="16.28515625" style="42" customWidth="1"/>
    <col min="5133" max="5133" width="15.5703125" style="42" customWidth="1"/>
    <col min="5134" max="5134" width="15.85546875" style="42" customWidth="1"/>
    <col min="5135" max="5136" width="10" style="42" bestFit="1" customWidth="1"/>
    <col min="5137" max="5137" width="9.140625" style="42"/>
    <col min="5138" max="5138" width="10.5703125" style="42" bestFit="1" customWidth="1"/>
    <col min="5139" max="5376" width="9.140625" style="42"/>
    <col min="5377" max="5377" width="53.85546875" style="42" customWidth="1"/>
    <col min="5378" max="5378" width="18" style="42" bestFit="1" customWidth="1"/>
    <col min="5379" max="5379" width="23" style="42" customWidth="1"/>
    <col min="5380" max="5380" width="16.7109375" style="42" bestFit="1" customWidth="1"/>
    <col min="5381" max="5381" width="15.5703125" style="42" bestFit="1" customWidth="1"/>
    <col min="5382" max="5382" width="16.7109375" style="42" bestFit="1" customWidth="1"/>
    <col min="5383" max="5383" width="13.5703125" style="42" bestFit="1" customWidth="1"/>
    <col min="5384" max="5384" width="18.7109375" style="42" customWidth="1"/>
    <col min="5385" max="5385" width="15.5703125" style="42" bestFit="1" customWidth="1"/>
    <col min="5386" max="5386" width="16.140625" style="42" customWidth="1"/>
    <col min="5387" max="5387" width="13.28515625" style="42" customWidth="1"/>
    <col min="5388" max="5388" width="16.28515625" style="42" customWidth="1"/>
    <col min="5389" max="5389" width="15.5703125" style="42" customWidth="1"/>
    <col min="5390" max="5390" width="15.85546875" style="42" customWidth="1"/>
    <col min="5391" max="5392" width="10" style="42" bestFit="1" customWidth="1"/>
    <col min="5393" max="5393" width="9.140625" style="42"/>
    <col min="5394" max="5394" width="10.5703125" style="42" bestFit="1" customWidth="1"/>
    <col min="5395" max="5632" width="9.140625" style="42"/>
    <col min="5633" max="5633" width="53.85546875" style="42" customWidth="1"/>
    <col min="5634" max="5634" width="18" style="42" bestFit="1" customWidth="1"/>
    <col min="5635" max="5635" width="23" style="42" customWidth="1"/>
    <col min="5636" max="5636" width="16.7109375" style="42" bestFit="1" customWidth="1"/>
    <col min="5637" max="5637" width="15.5703125" style="42" bestFit="1" customWidth="1"/>
    <col min="5638" max="5638" width="16.7109375" style="42" bestFit="1" customWidth="1"/>
    <col min="5639" max="5639" width="13.5703125" style="42" bestFit="1" customWidth="1"/>
    <col min="5640" max="5640" width="18.7109375" style="42" customWidth="1"/>
    <col min="5641" max="5641" width="15.5703125" style="42" bestFit="1" customWidth="1"/>
    <col min="5642" max="5642" width="16.140625" style="42" customWidth="1"/>
    <col min="5643" max="5643" width="13.28515625" style="42" customWidth="1"/>
    <col min="5644" max="5644" width="16.28515625" style="42" customWidth="1"/>
    <col min="5645" max="5645" width="15.5703125" style="42" customWidth="1"/>
    <col min="5646" max="5646" width="15.85546875" style="42" customWidth="1"/>
    <col min="5647" max="5648" width="10" style="42" bestFit="1" customWidth="1"/>
    <col min="5649" max="5649" width="9.140625" style="42"/>
    <col min="5650" max="5650" width="10.5703125" style="42" bestFit="1" customWidth="1"/>
    <col min="5651" max="5888" width="9.140625" style="42"/>
    <col min="5889" max="5889" width="53.85546875" style="42" customWidth="1"/>
    <col min="5890" max="5890" width="18" style="42" bestFit="1" customWidth="1"/>
    <col min="5891" max="5891" width="23" style="42" customWidth="1"/>
    <col min="5892" max="5892" width="16.7109375" style="42" bestFit="1" customWidth="1"/>
    <col min="5893" max="5893" width="15.5703125" style="42" bestFit="1" customWidth="1"/>
    <col min="5894" max="5894" width="16.7109375" style="42" bestFit="1" customWidth="1"/>
    <col min="5895" max="5895" width="13.5703125" style="42" bestFit="1" customWidth="1"/>
    <col min="5896" max="5896" width="18.7109375" style="42" customWidth="1"/>
    <col min="5897" max="5897" width="15.5703125" style="42" bestFit="1" customWidth="1"/>
    <col min="5898" max="5898" width="16.140625" style="42" customWidth="1"/>
    <col min="5899" max="5899" width="13.28515625" style="42" customWidth="1"/>
    <col min="5900" max="5900" width="16.28515625" style="42" customWidth="1"/>
    <col min="5901" max="5901" width="15.5703125" style="42" customWidth="1"/>
    <col min="5902" max="5902" width="15.85546875" style="42" customWidth="1"/>
    <col min="5903" max="5904" width="10" style="42" bestFit="1" customWidth="1"/>
    <col min="5905" max="5905" width="9.140625" style="42"/>
    <col min="5906" max="5906" width="10.5703125" style="42" bestFit="1" customWidth="1"/>
    <col min="5907" max="6144" width="9.140625" style="42"/>
    <col min="6145" max="6145" width="53.85546875" style="42" customWidth="1"/>
    <col min="6146" max="6146" width="18" style="42" bestFit="1" customWidth="1"/>
    <col min="6147" max="6147" width="23" style="42" customWidth="1"/>
    <col min="6148" max="6148" width="16.7109375" style="42" bestFit="1" customWidth="1"/>
    <col min="6149" max="6149" width="15.5703125" style="42" bestFit="1" customWidth="1"/>
    <col min="6150" max="6150" width="16.7109375" style="42" bestFit="1" customWidth="1"/>
    <col min="6151" max="6151" width="13.5703125" style="42" bestFit="1" customWidth="1"/>
    <col min="6152" max="6152" width="18.7109375" style="42" customWidth="1"/>
    <col min="6153" max="6153" width="15.5703125" style="42" bestFit="1" customWidth="1"/>
    <col min="6154" max="6154" width="16.140625" style="42" customWidth="1"/>
    <col min="6155" max="6155" width="13.28515625" style="42" customWidth="1"/>
    <col min="6156" max="6156" width="16.28515625" style="42" customWidth="1"/>
    <col min="6157" max="6157" width="15.5703125" style="42" customWidth="1"/>
    <col min="6158" max="6158" width="15.85546875" style="42" customWidth="1"/>
    <col min="6159" max="6160" width="10" style="42" bestFit="1" customWidth="1"/>
    <col min="6161" max="6161" width="9.140625" style="42"/>
    <col min="6162" max="6162" width="10.5703125" style="42" bestFit="1" customWidth="1"/>
    <col min="6163" max="6400" width="9.140625" style="42"/>
    <col min="6401" max="6401" width="53.85546875" style="42" customWidth="1"/>
    <col min="6402" max="6402" width="18" style="42" bestFit="1" customWidth="1"/>
    <col min="6403" max="6403" width="23" style="42" customWidth="1"/>
    <col min="6404" max="6404" width="16.7109375" style="42" bestFit="1" customWidth="1"/>
    <col min="6405" max="6405" width="15.5703125" style="42" bestFit="1" customWidth="1"/>
    <col min="6406" max="6406" width="16.7109375" style="42" bestFit="1" customWidth="1"/>
    <col min="6407" max="6407" width="13.5703125" style="42" bestFit="1" customWidth="1"/>
    <col min="6408" max="6408" width="18.7109375" style="42" customWidth="1"/>
    <col min="6409" max="6409" width="15.5703125" style="42" bestFit="1" customWidth="1"/>
    <col min="6410" max="6410" width="16.140625" style="42" customWidth="1"/>
    <col min="6411" max="6411" width="13.28515625" style="42" customWidth="1"/>
    <col min="6412" max="6412" width="16.28515625" style="42" customWidth="1"/>
    <col min="6413" max="6413" width="15.5703125" style="42" customWidth="1"/>
    <col min="6414" max="6414" width="15.85546875" style="42" customWidth="1"/>
    <col min="6415" max="6416" width="10" style="42" bestFit="1" customWidth="1"/>
    <col min="6417" max="6417" width="9.140625" style="42"/>
    <col min="6418" max="6418" width="10.5703125" style="42" bestFit="1" customWidth="1"/>
    <col min="6419" max="6656" width="9.140625" style="42"/>
    <col min="6657" max="6657" width="53.85546875" style="42" customWidth="1"/>
    <col min="6658" max="6658" width="18" style="42" bestFit="1" customWidth="1"/>
    <col min="6659" max="6659" width="23" style="42" customWidth="1"/>
    <col min="6660" max="6660" width="16.7109375" style="42" bestFit="1" customWidth="1"/>
    <col min="6661" max="6661" width="15.5703125" style="42" bestFit="1" customWidth="1"/>
    <col min="6662" max="6662" width="16.7109375" style="42" bestFit="1" customWidth="1"/>
    <col min="6663" max="6663" width="13.5703125" style="42" bestFit="1" customWidth="1"/>
    <col min="6664" max="6664" width="18.7109375" style="42" customWidth="1"/>
    <col min="6665" max="6665" width="15.5703125" style="42" bestFit="1" customWidth="1"/>
    <col min="6666" max="6666" width="16.140625" style="42" customWidth="1"/>
    <col min="6667" max="6667" width="13.28515625" style="42" customWidth="1"/>
    <col min="6668" max="6668" width="16.28515625" style="42" customWidth="1"/>
    <col min="6669" max="6669" width="15.5703125" style="42" customWidth="1"/>
    <col min="6670" max="6670" width="15.85546875" style="42" customWidth="1"/>
    <col min="6671" max="6672" width="10" style="42" bestFit="1" customWidth="1"/>
    <col min="6673" max="6673" width="9.140625" style="42"/>
    <col min="6674" max="6674" width="10.5703125" style="42" bestFit="1" customWidth="1"/>
    <col min="6675" max="6912" width="9.140625" style="42"/>
    <col min="6913" max="6913" width="53.85546875" style="42" customWidth="1"/>
    <col min="6914" max="6914" width="18" style="42" bestFit="1" customWidth="1"/>
    <col min="6915" max="6915" width="23" style="42" customWidth="1"/>
    <col min="6916" max="6916" width="16.7109375" style="42" bestFit="1" customWidth="1"/>
    <col min="6917" max="6917" width="15.5703125" style="42" bestFit="1" customWidth="1"/>
    <col min="6918" max="6918" width="16.7109375" style="42" bestFit="1" customWidth="1"/>
    <col min="6919" max="6919" width="13.5703125" style="42" bestFit="1" customWidth="1"/>
    <col min="6920" max="6920" width="18.7109375" style="42" customWidth="1"/>
    <col min="6921" max="6921" width="15.5703125" style="42" bestFit="1" customWidth="1"/>
    <col min="6922" max="6922" width="16.140625" style="42" customWidth="1"/>
    <col min="6923" max="6923" width="13.28515625" style="42" customWidth="1"/>
    <col min="6924" max="6924" width="16.28515625" style="42" customWidth="1"/>
    <col min="6925" max="6925" width="15.5703125" style="42" customWidth="1"/>
    <col min="6926" max="6926" width="15.85546875" style="42" customWidth="1"/>
    <col min="6927" max="6928" width="10" style="42" bestFit="1" customWidth="1"/>
    <col min="6929" max="6929" width="9.140625" style="42"/>
    <col min="6930" max="6930" width="10.5703125" style="42" bestFit="1" customWidth="1"/>
    <col min="6931" max="7168" width="9.140625" style="42"/>
    <col min="7169" max="7169" width="53.85546875" style="42" customWidth="1"/>
    <col min="7170" max="7170" width="18" style="42" bestFit="1" customWidth="1"/>
    <col min="7171" max="7171" width="23" style="42" customWidth="1"/>
    <col min="7172" max="7172" width="16.7109375" style="42" bestFit="1" customWidth="1"/>
    <col min="7173" max="7173" width="15.5703125" style="42" bestFit="1" customWidth="1"/>
    <col min="7174" max="7174" width="16.7109375" style="42" bestFit="1" customWidth="1"/>
    <col min="7175" max="7175" width="13.5703125" style="42" bestFit="1" customWidth="1"/>
    <col min="7176" max="7176" width="18.7109375" style="42" customWidth="1"/>
    <col min="7177" max="7177" width="15.5703125" style="42" bestFit="1" customWidth="1"/>
    <col min="7178" max="7178" width="16.140625" style="42" customWidth="1"/>
    <col min="7179" max="7179" width="13.28515625" style="42" customWidth="1"/>
    <col min="7180" max="7180" width="16.28515625" style="42" customWidth="1"/>
    <col min="7181" max="7181" width="15.5703125" style="42" customWidth="1"/>
    <col min="7182" max="7182" width="15.85546875" style="42" customWidth="1"/>
    <col min="7183" max="7184" width="10" style="42" bestFit="1" customWidth="1"/>
    <col min="7185" max="7185" width="9.140625" style="42"/>
    <col min="7186" max="7186" width="10.5703125" style="42" bestFit="1" customWidth="1"/>
    <col min="7187" max="7424" width="9.140625" style="42"/>
    <col min="7425" max="7425" width="53.85546875" style="42" customWidth="1"/>
    <col min="7426" max="7426" width="18" style="42" bestFit="1" customWidth="1"/>
    <col min="7427" max="7427" width="23" style="42" customWidth="1"/>
    <col min="7428" max="7428" width="16.7109375" style="42" bestFit="1" customWidth="1"/>
    <col min="7429" max="7429" width="15.5703125" style="42" bestFit="1" customWidth="1"/>
    <col min="7430" max="7430" width="16.7109375" style="42" bestFit="1" customWidth="1"/>
    <col min="7431" max="7431" width="13.5703125" style="42" bestFit="1" customWidth="1"/>
    <col min="7432" max="7432" width="18.7109375" style="42" customWidth="1"/>
    <col min="7433" max="7433" width="15.5703125" style="42" bestFit="1" customWidth="1"/>
    <col min="7434" max="7434" width="16.140625" style="42" customWidth="1"/>
    <col min="7435" max="7435" width="13.28515625" style="42" customWidth="1"/>
    <col min="7436" max="7436" width="16.28515625" style="42" customWidth="1"/>
    <col min="7437" max="7437" width="15.5703125" style="42" customWidth="1"/>
    <col min="7438" max="7438" width="15.85546875" style="42" customWidth="1"/>
    <col min="7439" max="7440" width="10" style="42" bestFit="1" customWidth="1"/>
    <col min="7441" max="7441" width="9.140625" style="42"/>
    <col min="7442" max="7442" width="10.5703125" style="42" bestFit="1" customWidth="1"/>
    <col min="7443" max="7680" width="9.140625" style="42"/>
    <col min="7681" max="7681" width="53.85546875" style="42" customWidth="1"/>
    <col min="7682" max="7682" width="18" style="42" bestFit="1" customWidth="1"/>
    <col min="7683" max="7683" width="23" style="42" customWidth="1"/>
    <col min="7684" max="7684" width="16.7109375" style="42" bestFit="1" customWidth="1"/>
    <col min="7685" max="7685" width="15.5703125" style="42" bestFit="1" customWidth="1"/>
    <col min="7686" max="7686" width="16.7109375" style="42" bestFit="1" customWidth="1"/>
    <col min="7687" max="7687" width="13.5703125" style="42" bestFit="1" customWidth="1"/>
    <col min="7688" max="7688" width="18.7109375" style="42" customWidth="1"/>
    <col min="7689" max="7689" width="15.5703125" style="42" bestFit="1" customWidth="1"/>
    <col min="7690" max="7690" width="16.140625" style="42" customWidth="1"/>
    <col min="7691" max="7691" width="13.28515625" style="42" customWidth="1"/>
    <col min="7692" max="7692" width="16.28515625" style="42" customWidth="1"/>
    <col min="7693" max="7693" width="15.5703125" style="42" customWidth="1"/>
    <col min="7694" max="7694" width="15.85546875" style="42" customWidth="1"/>
    <col min="7695" max="7696" width="10" style="42" bestFit="1" customWidth="1"/>
    <col min="7697" max="7697" width="9.140625" style="42"/>
    <col min="7698" max="7698" width="10.5703125" style="42" bestFit="1" customWidth="1"/>
    <col min="7699" max="7936" width="9.140625" style="42"/>
    <col min="7937" max="7937" width="53.85546875" style="42" customWidth="1"/>
    <col min="7938" max="7938" width="18" style="42" bestFit="1" customWidth="1"/>
    <col min="7939" max="7939" width="23" style="42" customWidth="1"/>
    <col min="7940" max="7940" width="16.7109375" style="42" bestFit="1" customWidth="1"/>
    <col min="7941" max="7941" width="15.5703125" style="42" bestFit="1" customWidth="1"/>
    <col min="7942" max="7942" width="16.7109375" style="42" bestFit="1" customWidth="1"/>
    <col min="7943" max="7943" width="13.5703125" style="42" bestFit="1" customWidth="1"/>
    <col min="7944" max="7944" width="18.7109375" style="42" customWidth="1"/>
    <col min="7945" max="7945" width="15.5703125" style="42" bestFit="1" customWidth="1"/>
    <col min="7946" max="7946" width="16.140625" style="42" customWidth="1"/>
    <col min="7947" max="7947" width="13.28515625" style="42" customWidth="1"/>
    <col min="7948" max="7948" width="16.28515625" style="42" customWidth="1"/>
    <col min="7949" max="7949" width="15.5703125" style="42" customWidth="1"/>
    <col min="7950" max="7950" width="15.85546875" style="42" customWidth="1"/>
    <col min="7951" max="7952" width="10" style="42" bestFit="1" customWidth="1"/>
    <col min="7953" max="7953" width="9.140625" style="42"/>
    <col min="7954" max="7954" width="10.5703125" style="42" bestFit="1" customWidth="1"/>
    <col min="7955" max="8192" width="9.140625" style="42"/>
    <col min="8193" max="8193" width="53.85546875" style="42" customWidth="1"/>
    <col min="8194" max="8194" width="18" style="42" bestFit="1" customWidth="1"/>
    <col min="8195" max="8195" width="23" style="42" customWidth="1"/>
    <col min="8196" max="8196" width="16.7109375" style="42" bestFit="1" customWidth="1"/>
    <col min="8197" max="8197" width="15.5703125" style="42" bestFit="1" customWidth="1"/>
    <col min="8198" max="8198" width="16.7109375" style="42" bestFit="1" customWidth="1"/>
    <col min="8199" max="8199" width="13.5703125" style="42" bestFit="1" customWidth="1"/>
    <col min="8200" max="8200" width="18.7109375" style="42" customWidth="1"/>
    <col min="8201" max="8201" width="15.5703125" style="42" bestFit="1" customWidth="1"/>
    <col min="8202" max="8202" width="16.140625" style="42" customWidth="1"/>
    <col min="8203" max="8203" width="13.28515625" style="42" customWidth="1"/>
    <col min="8204" max="8204" width="16.28515625" style="42" customWidth="1"/>
    <col min="8205" max="8205" width="15.5703125" style="42" customWidth="1"/>
    <col min="8206" max="8206" width="15.85546875" style="42" customWidth="1"/>
    <col min="8207" max="8208" width="10" style="42" bestFit="1" customWidth="1"/>
    <col min="8209" max="8209" width="9.140625" style="42"/>
    <col min="8210" max="8210" width="10.5703125" style="42" bestFit="1" customWidth="1"/>
    <col min="8211" max="8448" width="9.140625" style="42"/>
    <col min="8449" max="8449" width="53.85546875" style="42" customWidth="1"/>
    <col min="8450" max="8450" width="18" style="42" bestFit="1" customWidth="1"/>
    <col min="8451" max="8451" width="23" style="42" customWidth="1"/>
    <col min="8452" max="8452" width="16.7109375" style="42" bestFit="1" customWidth="1"/>
    <col min="8453" max="8453" width="15.5703125" style="42" bestFit="1" customWidth="1"/>
    <col min="8454" max="8454" width="16.7109375" style="42" bestFit="1" customWidth="1"/>
    <col min="8455" max="8455" width="13.5703125" style="42" bestFit="1" customWidth="1"/>
    <col min="8456" max="8456" width="18.7109375" style="42" customWidth="1"/>
    <col min="8457" max="8457" width="15.5703125" style="42" bestFit="1" customWidth="1"/>
    <col min="8458" max="8458" width="16.140625" style="42" customWidth="1"/>
    <col min="8459" max="8459" width="13.28515625" style="42" customWidth="1"/>
    <col min="8460" max="8460" width="16.28515625" style="42" customWidth="1"/>
    <col min="8461" max="8461" width="15.5703125" style="42" customWidth="1"/>
    <col min="8462" max="8462" width="15.85546875" style="42" customWidth="1"/>
    <col min="8463" max="8464" width="10" style="42" bestFit="1" customWidth="1"/>
    <col min="8465" max="8465" width="9.140625" style="42"/>
    <col min="8466" max="8466" width="10.5703125" style="42" bestFit="1" customWidth="1"/>
    <col min="8467" max="8704" width="9.140625" style="42"/>
    <col min="8705" max="8705" width="53.85546875" style="42" customWidth="1"/>
    <col min="8706" max="8706" width="18" style="42" bestFit="1" customWidth="1"/>
    <col min="8707" max="8707" width="23" style="42" customWidth="1"/>
    <col min="8708" max="8708" width="16.7109375" style="42" bestFit="1" customWidth="1"/>
    <col min="8709" max="8709" width="15.5703125" style="42" bestFit="1" customWidth="1"/>
    <col min="8710" max="8710" width="16.7109375" style="42" bestFit="1" customWidth="1"/>
    <col min="8711" max="8711" width="13.5703125" style="42" bestFit="1" customWidth="1"/>
    <col min="8712" max="8712" width="18.7109375" style="42" customWidth="1"/>
    <col min="8713" max="8713" width="15.5703125" style="42" bestFit="1" customWidth="1"/>
    <col min="8714" max="8714" width="16.140625" style="42" customWidth="1"/>
    <col min="8715" max="8715" width="13.28515625" style="42" customWidth="1"/>
    <col min="8716" max="8716" width="16.28515625" style="42" customWidth="1"/>
    <col min="8717" max="8717" width="15.5703125" style="42" customWidth="1"/>
    <col min="8718" max="8718" width="15.85546875" style="42" customWidth="1"/>
    <col min="8719" max="8720" width="10" style="42" bestFit="1" customWidth="1"/>
    <col min="8721" max="8721" width="9.140625" style="42"/>
    <col min="8722" max="8722" width="10.5703125" style="42" bestFit="1" customWidth="1"/>
    <col min="8723" max="8960" width="9.140625" style="42"/>
    <col min="8961" max="8961" width="53.85546875" style="42" customWidth="1"/>
    <col min="8962" max="8962" width="18" style="42" bestFit="1" customWidth="1"/>
    <col min="8963" max="8963" width="23" style="42" customWidth="1"/>
    <col min="8964" max="8964" width="16.7109375" style="42" bestFit="1" customWidth="1"/>
    <col min="8965" max="8965" width="15.5703125" style="42" bestFit="1" customWidth="1"/>
    <col min="8966" max="8966" width="16.7109375" style="42" bestFit="1" customWidth="1"/>
    <col min="8967" max="8967" width="13.5703125" style="42" bestFit="1" customWidth="1"/>
    <col min="8968" max="8968" width="18.7109375" style="42" customWidth="1"/>
    <col min="8969" max="8969" width="15.5703125" style="42" bestFit="1" customWidth="1"/>
    <col min="8970" max="8970" width="16.140625" style="42" customWidth="1"/>
    <col min="8971" max="8971" width="13.28515625" style="42" customWidth="1"/>
    <col min="8972" max="8972" width="16.28515625" style="42" customWidth="1"/>
    <col min="8973" max="8973" width="15.5703125" style="42" customWidth="1"/>
    <col min="8974" max="8974" width="15.85546875" style="42" customWidth="1"/>
    <col min="8975" max="8976" width="10" style="42" bestFit="1" customWidth="1"/>
    <col min="8977" max="8977" width="9.140625" style="42"/>
    <col min="8978" max="8978" width="10.5703125" style="42" bestFit="1" customWidth="1"/>
    <col min="8979" max="9216" width="9.140625" style="42"/>
    <col min="9217" max="9217" width="53.85546875" style="42" customWidth="1"/>
    <col min="9218" max="9218" width="18" style="42" bestFit="1" customWidth="1"/>
    <col min="9219" max="9219" width="23" style="42" customWidth="1"/>
    <col min="9220" max="9220" width="16.7109375" style="42" bestFit="1" customWidth="1"/>
    <col min="9221" max="9221" width="15.5703125" style="42" bestFit="1" customWidth="1"/>
    <col min="9222" max="9222" width="16.7109375" style="42" bestFit="1" customWidth="1"/>
    <col min="9223" max="9223" width="13.5703125" style="42" bestFit="1" customWidth="1"/>
    <col min="9224" max="9224" width="18.7109375" style="42" customWidth="1"/>
    <col min="9225" max="9225" width="15.5703125" style="42" bestFit="1" customWidth="1"/>
    <col min="9226" max="9226" width="16.140625" style="42" customWidth="1"/>
    <col min="9227" max="9227" width="13.28515625" style="42" customWidth="1"/>
    <col min="9228" max="9228" width="16.28515625" style="42" customWidth="1"/>
    <col min="9229" max="9229" width="15.5703125" style="42" customWidth="1"/>
    <col min="9230" max="9230" width="15.85546875" style="42" customWidth="1"/>
    <col min="9231" max="9232" width="10" style="42" bestFit="1" customWidth="1"/>
    <col min="9233" max="9233" width="9.140625" style="42"/>
    <col min="9234" max="9234" width="10.5703125" style="42" bestFit="1" customWidth="1"/>
    <col min="9235" max="9472" width="9.140625" style="42"/>
    <col min="9473" max="9473" width="53.85546875" style="42" customWidth="1"/>
    <col min="9474" max="9474" width="18" style="42" bestFit="1" customWidth="1"/>
    <col min="9475" max="9475" width="23" style="42" customWidth="1"/>
    <col min="9476" max="9476" width="16.7109375" style="42" bestFit="1" customWidth="1"/>
    <col min="9477" max="9477" width="15.5703125" style="42" bestFit="1" customWidth="1"/>
    <col min="9478" max="9478" width="16.7109375" style="42" bestFit="1" customWidth="1"/>
    <col min="9479" max="9479" width="13.5703125" style="42" bestFit="1" customWidth="1"/>
    <col min="9480" max="9480" width="18.7109375" style="42" customWidth="1"/>
    <col min="9481" max="9481" width="15.5703125" style="42" bestFit="1" customWidth="1"/>
    <col min="9482" max="9482" width="16.140625" style="42" customWidth="1"/>
    <col min="9483" max="9483" width="13.28515625" style="42" customWidth="1"/>
    <col min="9484" max="9484" width="16.28515625" style="42" customWidth="1"/>
    <col min="9485" max="9485" width="15.5703125" style="42" customWidth="1"/>
    <col min="9486" max="9486" width="15.85546875" style="42" customWidth="1"/>
    <col min="9487" max="9488" width="10" style="42" bestFit="1" customWidth="1"/>
    <col min="9489" max="9489" width="9.140625" style="42"/>
    <col min="9490" max="9490" width="10.5703125" style="42" bestFit="1" customWidth="1"/>
    <col min="9491" max="9728" width="9.140625" style="42"/>
    <col min="9729" max="9729" width="53.85546875" style="42" customWidth="1"/>
    <col min="9730" max="9730" width="18" style="42" bestFit="1" customWidth="1"/>
    <col min="9731" max="9731" width="23" style="42" customWidth="1"/>
    <col min="9732" max="9732" width="16.7109375" style="42" bestFit="1" customWidth="1"/>
    <col min="9733" max="9733" width="15.5703125" style="42" bestFit="1" customWidth="1"/>
    <col min="9734" max="9734" width="16.7109375" style="42" bestFit="1" customWidth="1"/>
    <col min="9735" max="9735" width="13.5703125" style="42" bestFit="1" customWidth="1"/>
    <col min="9736" max="9736" width="18.7109375" style="42" customWidth="1"/>
    <col min="9737" max="9737" width="15.5703125" style="42" bestFit="1" customWidth="1"/>
    <col min="9738" max="9738" width="16.140625" style="42" customWidth="1"/>
    <col min="9739" max="9739" width="13.28515625" style="42" customWidth="1"/>
    <col min="9740" max="9740" width="16.28515625" style="42" customWidth="1"/>
    <col min="9741" max="9741" width="15.5703125" style="42" customWidth="1"/>
    <col min="9742" max="9742" width="15.85546875" style="42" customWidth="1"/>
    <col min="9743" max="9744" width="10" style="42" bestFit="1" customWidth="1"/>
    <col min="9745" max="9745" width="9.140625" style="42"/>
    <col min="9746" max="9746" width="10.5703125" style="42" bestFit="1" customWidth="1"/>
    <col min="9747" max="9984" width="9.140625" style="42"/>
    <col min="9985" max="9985" width="53.85546875" style="42" customWidth="1"/>
    <col min="9986" max="9986" width="18" style="42" bestFit="1" customWidth="1"/>
    <col min="9987" max="9987" width="23" style="42" customWidth="1"/>
    <col min="9988" max="9988" width="16.7109375" style="42" bestFit="1" customWidth="1"/>
    <col min="9989" max="9989" width="15.5703125" style="42" bestFit="1" customWidth="1"/>
    <col min="9990" max="9990" width="16.7109375" style="42" bestFit="1" customWidth="1"/>
    <col min="9991" max="9991" width="13.5703125" style="42" bestFit="1" customWidth="1"/>
    <col min="9992" max="9992" width="18.7109375" style="42" customWidth="1"/>
    <col min="9993" max="9993" width="15.5703125" style="42" bestFit="1" customWidth="1"/>
    <col min="9994" max="9994" width="16.140625" style="42" customWidth="1"/>
    <col min="9995" max="9995" width="13.28515625" style="42" customWidth="1"/>
    <col min="9996" max="9996" width="16.28515625" style="42" customWidth="1"/>
    <col min="9997" max="9997" width="15.5703125" style="42" customWidth="1"/>
    <col min="9998" max="9998" width="15.85546875" style="42" customWidth="1"/>
    <col min="9999" max="10000" width="10" style="42" bestFit="1" customWidth="1"/>
    <col min="10001" max="10001" width="9.140625" style="42"/>
    <col min="10002" max="10002" width="10.5703125" style="42" bestFit="1" customWidth="1"/>
    <col min="10003" max="10240" width="9.140625" style="42"/>
    <col min="10241" max="10241" width="53.85546875" style="42" customWidth="1"/>
    <col min="10242" max="10242" width="18" style="42" bestFit="1" customWidth="1"/>
    <col min="10243" max="10243" width="23" style="42" customWidth="1"/>
    <col min="10244" max="10244" width="16.7109375" style="42" bestFit="1" customWidth="1"/>
    <col min="10245" max="10245" width="15.5703125" style="42" bestFit="1" customWidth="1"/>
    <col min="10246" max="10246" width="16.7109375" style="42" bestFit="1" customWidth="1"/>
    <col min="10247" max="10247" width="13.5703125" style="42" bestFit="1" customWidth="1"/>
    <col min="10248" max="10248" width="18.7109375" style="42" customWidth="1"/>
    <col min="10249" max="10249" width="15.5703125" style="42" bestFit="1" customWidth="1"/>
    <col min="10250" max="10250" width="16.140625" style="42" customWidth="1"/>
    <col min="10251" max="10251" width="13.28515625" style="42" customWidth="1"/>
    <col min="10252" max="10252" width="16.28515625" style="42" customWidth="1"/>
    <col min="10253" max="10253" width="15.5703125" style="42" customWidth="1"/>
    <col min="10254" max="10254" width="15.85546875" style="42" customWidth="1"/>
    <col min="10255" max="10256" width="10" style="42" bestFit="1" customWidth="1"/>
    <col min="10257" max="10257" width="9.140625" style="42"/>
    <col min="10258" max="10258" width="10.5703125" style="42" bestFit="1" customWidth="1"/>
    <col min="10259" max="10496" width="9.140625" style="42"/>
    <col min="10497" max="10497" width="53.85546875" style="42" customWidth="1"/>
    <col min="10498" max="10498" width="18" style="42" bestFit="1" customWidth="1"/>
    <col min="10499" max="10499" width="23" style="42" customWidth="1"/>
    <col min="10500" max="10500" width="16.7109375" style="42" bestFit="1" customWidth="1"/>
    <col min="10501" max="10501" width="15.5703125" style="42" bestFit="1" customWidth="1"/>
    <col min="10502" max="10502" width="16.7109375" style="42" bestFit="1" customWidth="1"/>
    <col min="10503" max="10503" width="13.5703125" style="42" bestFit="1" customWidth="1"/>
    <col min="10504" max="10504" width="18.7109375" style="42" customWidth="1"/>
    <col min="10505" max="10505" width="15.5703125" style="42" bestFit="1" customWidth="1"/>
    <col min="10506" max="10506" width="16.140625" style="42" customWidth="1"/>
    <col min="10507" max="10507" width="13.28515625" style="42" customWidth="1"/>
    <col min="10508" max="10508" width="16.28515625" style="42" customWidth="1"/>
    <col min="10509" max="10509" width="15.5703125" style="42" customWidth="1"/>
    <col min="10510" max="10510" width="15.85546875" style="42" customWidth="1"/>
    <col min="10511" max="10512" width="10" style="42" bestFit="1" customWidth="1"/>
    <col min="10513" max="10513" width="9.140625" style="42"/>
    <col min="10514" max="10514" width="10.5703125" style="42" bestFit="1" customWidth="1"/>
    <col min="10515" max="10752" width="9.140625" style="42"/>
    <col min="10753" max="10753" width="53.85546875" style="42" customWidth="1"/>
    <col min="10754" max="10754" width="18" style="42" bestFit="1" customWidth="1"/>
    <col min="10755" max="10755" width="23" style="42" customWidth="1"/>
    <col min="10756" max="10756" width="16.7109375" style="42" bestFit="1" customWidth="1"/>
    <col min="10757" max="10757" width="15.5703125" style="42" bestFit="1" customWidth="1"/>
    <col min="10758" max="10758" width="16.7109375" style="42" bestFit="1" customWidth="1"/>
    <col min="10759" max="10759" width="13.5703125" style="42" bestFit="1" customWidth="1"/>
    <col min="10760" max="10760" width="18.7109375" style="42" customWidth="1"/>
    <col min="10761" max="10761" width="15.5703125" style="42" bestFit="1" customWidth="1"/>
    <col min="10762" max="10762" width="16.140625" style="42" customWidth="1"/>
    <col min="10763" max="10763" width="13.28515625" style="42" customWidth="1"/>
    <col min="10764" max="10764" width="16.28515625" style="42" customWidth="1"/>
    <col min="10765" max="10765" width="15.5703125" style="42" customWidth="1"/>
    <col min="10766" max="10766" width="15.85546875" style="42" customWidth="1"/>
    <col min="10767" max="10768" width="10" style="42" bestFit="1" customWidth="1"/>
    <col min="10769" max="10769" width="9.140625" style="42"/>
    <col min="10770" max="10770" width="10.5703125" style="42" bestFit="1" customWidth="1"/>
    <col min="10771" max="11008" width="9.140625" style="42"/>
    <col min="11009" max="11009" width="53.85546875" style="42" customWidth="1"/>
    <col min="11010" max="11010" width="18" style="42" bestFit="1" customWidth="1"/>
    <col min="11011" max="11011" width="23" style="42" customWidth="1"/>
    <col min="11012" max="11012" width="16.7109375" style="42" bestFit="1" customWidth="1"/>
    <col min="11013" max="11013" width="15.5703125" style="42" bestFit="1" customWidth="1"/>
    <col min="11014" max="11014" width="16.7109375" style="42" bestFit="1" customWidth="1"/>
    <col min="11015" max="11015" width="13.5703125" style="42" bestFit="1" customWidth="1"/>
    <col min="11016" max="11016" width="18.7109375" style="42" customWidth="1"/>
    <col min="11017" max="11017" width="15.5703125" style="42" bestFit="1" customWidth="1"/>
    <col min="11018" max="11018" width="16.140625" style="42" customWidth="1"/>
    <col min="11019" max="11019" width="13.28515625" style="42" customWidth="1"/>
    <col min="11020" max="11020" width="16.28515625" style="42" customWidth="1"/>
    <col min="11021" max="11021" width="15.5703125" style="42" customWidth="1"/>
    <col min="11022" max="11022" width="15.85546875" style="42" customWidth="1"/>
    <col min="11023" max="11024" width="10" style="42" bestFit="1" customWidth="1"/>
    <col min="11025" max="11025" width="9.140625" style="42"/>
    <col min="11026" max="11026" width="10.5703125" style="42" bestFit="1" customWidth="1"/>
    <col min="11027" max="11264" width="9.140625" style="42"/>
    <col min="11265" max="11265" width="53.85546875" style="42" customWidth="1"/>
    <col min="11266" max="11266" width="18" style="42" bestFit="1" customWidth="1"/>
    <col min="11267" max="11267" width="23" style="42" customWidth="1"/>
    <col min="11268" max="11268" width="16.7109375" style="42" bestFit="1" customWidth="1"/>
    <col min="11269" max="11269" width="15.5703125" style="42" bestFit="1" customWidth="1"/>
    <col min="11270" max="11270" width="16.7109375" style="42" bestFit="1" customWidth="1"/>
    <col min="11271" max="11271" width="13.5703125" style="42" bestFit="1" customWidth="1"/>
    <col min="11272" max="11272" width="18.7109375" style="42" customWidth="1"/>
    <col min="11273" max="11273" width="15.5703125" style="42" bestFit="1" customWidth="1"/>
    <col min="11274" max="11274" width="16.140625" style="42" customWidth="1"/>
    <col min="11275" max="11275" width="13.28515625" style="42" customWidth="1"/>
    <col min="11276" max="11276" width="16.28515625" style="42" customWidth="1"/>
    <col min="11277" max="11277" width="15.5703125" style="42" customWidth="1"/>
    <col min="11278" max="11278" width="15.85546875" style="42" customWidth="1"/>
    <col min="11279" max="11280" width="10" style="42" bestFit="1" customWidth="1"/>
    <col min="11281" max="11281" width="9.140625" style="42"/>
    <col min="11282" max="11282" width="10.5703125" style="42" bestFit="1" customWidth="1"/>
    <col min="11283" max="11520" width="9.140625" style="42"/>
    <col min="11521" max="11521" width="53.85546875" style="42" customWidth="1"/>
    <col min="11522" max="11522" width="18" style="42" bestFit="1" customWidth="1"/>
    <col min="11523" max="11523" width="23" style="42" customWidth="1"/>
    <col min="11524" max="11524" width="16.7109375" style="42" bestFit="1" customWidth="1"/>
    <col min="11525" max="11525" width="15.5703125" style="42" bestFit="1" customWidth="1"/>
    <col min="11526" max="11526" width="16.7109375" style="42" bestFit="1" customWidth="1"/>
    <col min="11527" max="11527" width="13.5703125" style="42" bestFit="1" customWidth="1"/>
    <col min="11528" max="11528" width="18.7109375" style="42" customWidth="1"/>
    <col min="11529" max="11529" width="15.5703125" style="42" bestFit="1" customWidth="1"/>
    <col min="11530" max="11530" width="16.140625" style="42" customWidth="1"/>
    <col min="11531" max="11531" width="13.28515625" style="42" customWidth="1"/>
    <col min="11532" max="11532" width="16.28515625" style="42" customWidth="1"/>
    <col min="11533" max="11533" width="15.5703125" style="42" customWidth="1"/>
    <col min="11534" max="11534" width="15.85546875" style="42" customWidth="1"/>
    <col min="11535" max="11536" width="10" style="42" bestFit="1" customWidth="1"/>
    <col min="11537" max="11537" width="9.140625" style="42"/>
    <col min="11538" max="11538" width="10.5703125" style="42" bestFit="1" customWidth="1"/>
    <col min="11539" max="11776" width="9.140625" style="42"/>
    <col min="11777" max="11777" width="53.85546875" style="42" customWidth="1"/>
    <col min="11778" max="11778" width="18" style="42" bestFit="1" customWidth="1"/>
    <col min="11779" max="11779" width="23" style="42" customWidth="1"/>
    <col min="11780" max="11780" width="16.7109375" style="42" bestFit="1" customWidth="1"/>
    <col min="11781" max="11781" width="15.5703125" style="42" bestFit="1" customWidth="1"/>
    <col min="11782" max="11782" width="16.7109375" style="42" bestFit="1" customWidth="1"/>
    <col min="11783" max="11783" width="13.5703125" style="42" bestFit="1" customWidth="1"/>
    <col min="11784" max="11784" width="18.7109375" style="42" customWidth="1"/>
    <col min="11785" max="11785" width="15.5703125" style="42" bestFit="1" customWidth="1"/>
    <col min="11786" max="11786" width="16.140625" style="42" customWidth="1"/>
    <col min="11787" max="11787" width="13.28515625" style="42" customWidth="1"/>
    <col min="11788" max="11788" width="16.28515625" style="42" customWidth="1"/>
    <col min="11789" max="11789" width="15.5703125" style="42" customWidth="1"/>
    <col min="11790" max="11790" width="15.85546875" style="42" customWidth="1"/>
    <col min="11791" max="11792" width="10" style="42" bestFit="1" customWidth="1"/>
    <col min="11793" max="11793" width="9.140625" style="42"/>
    <col min="11794" max="11794" width="10.5703125" style="42" bestFit="1" customWidth="1"/>
    <col min="11795" max="12032" width="9.140625" style="42"/>
    <col min="12033" max="12033" width="53.85546875" style="42" customWidth="1"/>
    <col min="12034" max="12034" width="18" style="42" bestFit="1" customWidth="1"/>
    <col min="12035" max="12035" width="23" style="42" customWidth="1"/>
    <col min="12036" max="12036" width="16.7109375" style="42" bestFit="1" customWidth="1"/>
    <col min="12037" max="12037" width="15.5703125" style="42" bestFit="1" customWidth="1"/>
    <col min="12038" max="12038" width="16.7109375" style="42" bestFit="1" customWidth="1"/>
    <col min="12039" max="12039" width="13.5703125" style="42" bestFit="1" customWidth="1"/>
    <col min="12040" max="12040" width="18.7109375" style="42" customWidth="1"/>
    <col min="12041" max="12041" width="15.5703125" style="42" bestFit="1" customWidth="1"/>
    <col min="12042" max="12042" width="16.140625" style="42" customWidth="1"/>
    <col min="12043" max="12043" width="13.28515625" style="42" customWidth="1"/>
    <col min="12044" max="12044" width="16.28515625" style="42" customWidth="1"/>
    <col min="12045" max="12045" width="15.5703125" style="42" customWidth="1"/>
    <col min="12046" max="12046" width="15.85546875" style="42" customWidth="1"/>
    <col min="12047" max="12048" width="10" style="42" bestFit="1" customWidth="1"/>
    <col min="12049" max="12049" width="9.140625" style="42"/>
    <col min="12050" max="12050" width="10.5703125" style="42" bestFit="1" customWidth="1"/>
    <col min="12051" max="12288" width="9.140625" style="42"/>
    <col min="12289" max="12289" width="53.85546875" style="42" customWidth="1"/>
    <col min="12290" max="12290" width="18" style="42" bestFit="1" customWidth="1"/>
    <col min="12291" max="12291" width="23" style="42" customWidth="1"/>
    <col min="12292" max="12292" width="16.7109375" style="42" bestFit="1" customWidth="1"/>
    <col min="12293" max="12293" width="15.5703125" style="42" bestFit="1" customWidth="1"/>
    <col min="12294" max="12294" width="16.7109375" style="42" bestFit="1" customWidth="1"/>
    <col min="12295" max="12295" width="13.5703125" style="42" bestFit="1" customWidth="1"/>
    <col min="12296" max="12296" width="18.7109375" style="42" customWidth="1"/>
    <col min="12297" max="12297" width="15.5703125" style="42" bestFit="1" customWidth="1"/>
    <col min="12298" max="12298" width="16.140625" style="42" customWidth="1"/>
    <col min="12299" max="12299" width="13.28515625" style="42" customWidth="1"/>
    <col min="12300" max="12300" width="16.28515625" style="42" customWidth="1"/>
    <col min="12301" max="12301" width="15.5703125" style="42" customWidth="1"/>
    <col min="12302" max="12302" width="15.85546875" style="42" customWidth="1"/>
    <col min="12303" max="12304" width="10" style="42" bestFit="1" customWidth="1"/>
    <col min="12305" max="12305" width="9.140625" style="42"/>
    <col min="12306" max="12306" width="10.5703125" style="42" bestFit="1" customWidth="1"/>
    <col min="12307" max="12544" width="9.140625" style="42"/>
    <col min="12545" max="12545" width="53.85546875" style="42" customWidth="1"/>
    <col min="12546" max="12546" width="18" style="42" bestFit="1" customWidth="1"/>
    <col min="12547" max="12547" width="23" style="42" customWidth="1"/>
    <col min="12548" max="12548" width="16.7109375" style="42" bestFit="1" customWidth="1"/>
    <col min="12549" max="12549" width="15.5703125" style="42" bestFit="1" customWidth="1"/>
    <col min="12550" max="12550" width="16.7109375" style="42" bestFit="1" customWidth="1"/>
    <col min="12551" max="12551" width="13.5703125" style="42" bestFit="1" customWidth="1"/>
    <col min="12552" max="12552" width="18.7109375" style="42" customWidth="1"/>
    <col min="12553" max="12553" width="15.5703125" style="42" bestFit="1" customWidth="1"/>
    <col min="12554" max="12554" width="16.140625" style="42" customWidth="1"/>
    <col min="12555" max="12555" width="13.28515625" style="42" customWidth="1"/>
    <col min="12556" max="12556" width="16.28515625" style="42" customWidth="1"/>
    <col min="12557" max="12557" width="15.5703125" style="42" customWidth="1"/>
    <col min="12558" max="12558" width="15.85546875" style="42" customWidth="1"/>
    <col min="12559" max="12560" width="10" style="42" bestFit="1" customWidth="1"/>
    <col min="12561" max="12561" width="9.140625" style="42"/>
    <col min="12562" max="12562" width="10.5703125" style="42" bestFit="1" customWidth="1"/>
    <col min="12563" max="12800" width="9.140625" style="42"/>
    <col min="12801" max="12801" width="53.85546875" style="42" customWidth="1"/>
    <col min="12802" max="12802" width="18" style="42" bestFit="1" customWidth="1"/>
    <col min="12803" max="12803" width="23" style="42" customWidth="1"/>
    <col min="12804" max="12804" width="16.7109375" style="42" bestFit="1" customWidth="1"/>
    <col min="12805" max="12805" width="15.5703125" style="42" bestFit="1" customWidth="1"/>
    <col min="12806" max="12806" width="16.7109375" style="42" bestFit="1" customWidth="1"/>
    <col min="12807" max="12807" width="13.5703125" style="42" bestFit="1" customWidth="1"/>
    <col min="12808" max="12808" width="18.7109375" style="42" customWidth="1"/>
    <col min="12809" max="12809" width="15.5703125" style="42" bestFit="1" customWidth="1"/>
    <col min="12810" max="12810" width="16.140625" style="42" customWidth="1"/>
    <col min="12811" max="12811" width="13.28515625" style="42" customWidth="1"/>
    <col min="12812" max="12812" width="16.28515625" style="42" customWidth="1"/>
    <col min="12813" max="12813" width="15.5703125" style="42" customWidth="1"/>
    <col min="12814" max="12814" width="15.85546875" style="42" customWidth="1"/>
    <col min="12815" max="12816" width="10" style="42" bestFit="1" customWidth="1"/>
    <col min="12817" max="12817" width="9.140625" style="42"/>
    <col min="12818" max="12818" width="10.5703125" style="42" bestFit="1" customWidth="1"/>
    <col min="12819" max="13056" width="9.140625" style="42"/>
    <col min="13057" max="13057" width="53.85546875" style="42" customWidth="1"/>
    <col min="13058" max="13058" width="18" style="42" bestFit="1" customWidth="1"/>
    <col min="13059" max="13059" width="23" style="42" customWidth="1"/>
    <col min="13060" max="13060" width="16.7109375" style="42" bestFit="1" customWidth="1"/>
    <col min="13061" max="13061" width="15.5703125" style="42" bestFit="1" customWidth="1"/>
    <col min="13062" max="13062" width="16.7109375" style="42" bestFit="1" customWidth="1"/>
    <col min="13063" max="13063" width="13.5703125" style="42" bestFit="1" customWidth="1"/>
    <col min="13064" max="13064" width="18.7109375" style="42" customWidth="1"/>
    <col min="13065" max="13065" width="15.5703125" style="42" bestFit="1" customWidth="1"/>
    <col min="13066" max="13066" width="16.140625" style="42" customWidth="1"/>
    <col min="13067" max="13067" width="13.28515625" style="42" customWidth="1"/>
    <col min="13068" max="13068" width="16.28515625" style="42" customWidth="1"/>
    <col min="13069" max="13069" width="15.5703125" style="42" customWidth="1"/>
    <col min="13070" max="13070" width="15.85546875" style="42" customWidth="1"/>
    <col min="13071" max="13072" width="10" style="42" bestFit="1" customWidth="1"/>
    <col min="13073" max="13073" width="9.140625" style="42"/>
    <col min="13074" max="13074" width="10.5703125" style="42" bestFit="1" customWidth="1"/>
    <col min="13075" max="13312" width="9.140625" style="42"/>
    <col min="13313" max="13313" width="53.85546875" style="42" customWidth="1"/>
    <col min="13314" max="13314" width="18" style="42" bestFit="1" customWidth="1"/>
    <col min="13315" max="13315" width="23" style="42" customWidth="1"/>
    <col min="13316" max="13316" width="16.7109375" style="42" bestFit="1" customWidth="1"/>
    <col min="13317" max="13317" width="15.5703125" style="42" bestFit="1" customWidth="1"/>
    <col min="13318" max="13318" width="16.7109375" style="42" bestFit="1" customWidth="1"/>
    <col min="13319" max="13319" width="13.5703125" style="42" bestFit="1" customWidth="1"/>
    <col min="13320" max="13320" width="18.7109375" style="42" customWidth="1"/>
    <col min="13321" max="13321" width="15.5703125" style="42" bestFit="1" customWidth="1"/>
    <col min="13322" max="13322" width="16.140625" style="42" customWidth="1"/>
    <col min="13323" max="13323" width="13.28515625" style="42" customWidth="1"/>
    <col min="13324" max="13324" width="16.28515625" style="42" customWidth="1"/>
    <col min="13325" max="13325" width="15.5703125" style="42" customWidth="1"/>
    <col min="13326" max="13326" width="15.85546875" style="42" customWidth="1"/>
    <col min="13327" max="13328" width="10" style="42" bestFit="1" customWidth="1"/>
    <col min="13329" max="13329" width="9.140625" style="42"/>
    <col min="13330" max="13330" width="10.5703125" style="42" bestFit="1" customWidth="1"/>
    <col min="13331" max="13568" width="9.140625" style="42"/>
    <col min="13569" max="13569" width="53.85546875" style="42" customWidth="1"/>
    <col min="13570" max="13570" width="18" style="42" bestFit="1" customWidth="1"/>
    <col min="13571" max="13571" width="23" style="42" customWidth="1"/>
    <col min="13572" max="13572" width="16.7109375" style="42" bestFit="1" customWidth="1"/>
    <col min="13573" max="13573" width="15.5703125" style="42" bestFit="1" customWidth="1"/>
    <col min="13574" max="13574" width="16.7109375" style="42" bestFit="1" customWidth="1"/>
    <col min="13575" max="13575" width="13.5703125" style="42" bestFit="1" customWidth="1"/>
    <col min="13576" max="13576" width="18.7109375" style="42" customWidth="1"/>
    <col min="13577" max="13577" width="15.5703125" style="42" bestFit="1" customWidth="1"/>
    <col min="13578" max="13578" width="16.140625" style="42" customWidth="1"/>
    <col min="13579" max="13579" width="13.28515625" style="42" customWidth="1"/>
    <col min="13580" max="13580" width="16.28515625" style="42" customWidth="1"/>
    <col min="13581" max="13581" width="15.5703125" style="42" customWidth="1"/>
    <col min="13582" max="13582" width="15.85546875" style="42" customWidth="1"/>
    <col min="13583" max="13584" width="10" style="42" bestFit="1" customWidth="1"/>
    <col min="13585" max="13585" width="9.140625" style="42"/>
    <col min="13586" max="13586" width="10.5703125" style="42" bestFit="1" customWidth="1"/>
    <col min="13587" max="13824" width="9.140625" style="42"/>
    <col min="13825" max="13825" width="53.85546875" style="42" customWidth="1"/>
    <col min="13826" max="13826" width="18" style="42" bestFit="1" customWidth="1"/>
    <col min="13827" max="13827" width="23" style="42" customWidth="1"/>
    <col min="13828" max="13828" width="16.7109375" style="42" bestFit="1" customWidth="1"/>
    <col min="13829" max="13829" width="15.5703125" style="42" bestFit="1" customWidth="1"/>
    <col min="13830" max="13830" width="16.7109375" style="42" bestFit="1" customWidth="1"/>
    <col min="13831" max="13831" width="13.5703125" style="42" bestFit="1" customWidth="1"/>
    <col min="13832" max="13832" width="18.7109375" style="42" customWidth="1"/>
    <col min="13833" max="13833" width="15.5703125" style="42" bestFit="1" customWidth="1"/>
    <col min="13834" max="13834" width="16.140625" style="42" customWidth="1"/>
    <col min="13835" max="13835" width="13.28515625" style="42" customWidth="1"/>
    <col min="13836" max="13836" width="16.28515625" style="42" customWidth="1"/>
    <col min="13837" max="13837" width="15.5703125" style="42" customWidth="1"/>
    <col min="13838" max="13838" width="15.85546875" style="42" customWidth="1"/>
    <col min="13839" max="13840" width="10" style="42" bestFit="1" customWidth="1"/>
    <col min="13841" max="13841" width="9.140625" style="42"/>
    <col min="13842" max="13842" width="10.5703125" style="42" bestFit="1" customWidth="1"/>
    <col min="13843" max="14080" width="9.140625" style="42"/>
    <col min="14081" max="14081" width="53.85546875" style="42" customWidth="1"/>
    <col min="14082" max="14082" width="18" style="42" bestFit="1" customWidth="1"/>
    <col min="14083" max="14083" width="23" style="42" customWidth="1"/>
    <col min="14084" max="14084" width="16.7109375" style="42" bestFit="1" customWidth="1"/>
    <col min="14085" max="14085" width="15.5703125" style="42" bestFit="1" customWidth="1"/>
    <col min="14086" max="14086" width="16.7109375" style="42" bestFit="1" customWidth="1"/>
    <col min="14087" max="14087" width="13.5703125" style="42" bestFit="1" customWidth="1"/>
    <col min="14088" max="14088" width="18.7109375" style="42" customWidth="1"/>
    <col min="14089" max="14089" width="15.5703125" style="42" bestFit="1" customWidth="1"/>
    <col min="14090" max="14090" width="16.140625" style="42" customWidth="1"/>
    <col min="14091" max="14091" width="13.28515625" style="42" customWidth="1"/>
    <col min="14092" max="14092" width="16.28515625" style="42" customWidth="1"/>
    <col min="14093" max="14093" width="15.5703125" style="42" customWidth="1"/>
    <col min="14094" max="14094" width="15.85546875" style="42" customWidth="1"/>
    <col min="14095" max="14096" width="10" style="42" bestFit="1" customWidth="1"/>
    <col min="14097" max="14097" width="9.140625" style="42"/>
    <col min="14098" max="14098" width="10.5703125" style="42" bestFit="1" customWidth="1"/>
    <col min="14099" max="14336" width="9.140625" style="42"/>
    <col min="14337" max="14337" width="53.85546875" style="42" customWidth="1"/>
    <col min="14338" max="14338" width="18" style="42" bestFit="1" customWidth="1"/>
    <col min="14339" max="14339" width="23" style="42" customWidth="1"/>
    <col min="14340" max="14340" width="16.7109375" style="42" bestFit="1" customWidth="1"/>
    <col min="14341" max="14341" width="15.5703125" style="42" bestFit="1" customWidth="1"/>
    <col min="14342" max="14342" width="16.7109375" style="42" bestFit="1" customWidth="1"/>
    <col min="14343" max="14343" width="13.5703125" style="42" bestFit="1" customWidth="1"/>
    <col min="14344" max="14344" width="18.7109375" style="42" customWidth="1"/>
    <col min="14345" max="14345" width="15.5703125" style="42" bestFit="1" customWidth="1"/>
    <col min="14346" max="14346" width="16.140625" style="42" customWidth="1"/>
    <col min="14347" max="14347" width="13.28515625" style="42" customWidth="1"/>
    <col min="14348" max="14348" width="16.28515625" style="42" customWidth="1"/>
    <col min="14349" max="14349" width="15.5703125" style="42" customWidth="1"/>
    <col min="14350" max="14350" width="15.85546875" style="42" customWidth="1"/>
    <col min="14351" max="14352" width="10" style="42" bestFit="1" customWidth="1"/>
    <col min="14353" max="14353" width="9.140625" style="42"/>
    <col min="14354" max="14354" width="10.5703125" style="42" bestFit="1" customWidth="1"/>
    <col min="14355" max="14592" width="9.140625" style="42"/>
    <col min="14593" max="14593" width="53.85546875" style="42" customWidth="1"/>
    <col min="14594" max="14594" width="18" style="42" bestFit="1" customWidth="1"/>
    <col min="14595" max="14595" width="23" style="42" customWidth="1"/>
    <col min="14596" max="14596" width="16.7109375" style="42" bestFit="1" customWidth="1"/>
    <col min="14597" max="14597" width="15.5703125" style="42" bestFit="1" customWidth="1"/>
    <col min="14598" max="14598" width="16.7109375" style="42" bestFit="1" customWidth="1"/>
    <col min="14599" max="14599" width="13.5703125" style="42" bestFit="1" customWidth="1"/>
    <col min="14600" max="14600" width="18.7109375" style="42" customWidth="1"/>
    <col min="14601" max="14601" width="15.5703125" style="42" bestFit="1" customWidth="1"/>
    <col min="14602" max="14602" width="16.140625" style="42" customWidth="1"/>
    <col min="14603" max="14603" width="13.28515625" style="42" customWidth="1"/>
    <col min="14604" max="14604" width="16.28515625" style="42" customWidth="1"/>
    <col min="14605" max="14605" width="15.5703125" style="42" customWidth="1"/>
    <col min="14606" max="14606" width="15.85546875" style="42" customWidth="1"/>
    <col min="14607" max="14608" width="10" style="42" bestFit="1" customWidth="1"/>
    <col min="14609" max="14609" width="9.140625" style="42"/>
    <col min="14610" max="14610" width="10.5703125" style="42" bestFit="1" customWidth="1"/>
    <col min="14611" max="14848" width="9.140625" style="42"/>
    <col min="14849" max="14849" width="53.85546875" style="42" customWidth="1"/>
    <col min="14850" max="14850" width="18" style="42" bestFit="1" customWidth="1"/>
    <col min="14851" max="14851" width="23" style="42" customWidth="1"/>
    <col min="14852" max="14852" width="16.7109375" style="42" bestFit="1" customWidth="1"/>
    <col min="14853" max="14853" width="15.5703125" style="42" bestFit="1" customWidth="1"/>
    <col min="14854" max="14854" width="16.7109375" style="42" bestFit="1" customWidth="1"/>
    <col min="14855" max="14855" width="13.5703125" style="42" bestFit="1" customWidth="1"/>
    <col min="14856" max="14856" width="18.7109375" style="42" customWidth="1"/>
    <col min="14857" max="14857" width="15.5703125" style="42" bestFit="1" customWidth="1"/>
    <col min="14858" max="14858" width="16.140625" style="42" customWidth="1"/>
    <col min="14859" max="14859" width="13.28515625" style="42" customWidth="1"/>
    <col min="14860" max="14860" width="16.28515625" style="42" customWidth="1"/>
    <col min="14861" max="14861" width="15.5703125" style="42" customWidth="1"/>
    <col min="14862" max="14862" width="15.85546875" style="42" customWidth="1"/>
    <col min="14863" max="14864" width="10" style="42" bestFit="1" customWidth="1"/>
    <col min="14865" max="14865" width="9.140625" style="42"/>
    <col min="14866" max="14866" width="10.5703125" style="42" bestFit="1" customWidth="1"/>
    <col min="14867" max="15104" width="9.140625" style="42"/>
    <col min="15105" max="15105" width="53.85546875" style="42" customWidth="1"/>
    <col min="15106" max="15106" width="18" style="42" bestFit="1" customWidth="1"/>
    <col min="15107" max="15107" width="23" style="42" customWidth="1"/>
    <col min="15108" max="15108" width="16.7109375" style="42" bestFit="1" customWidth="1"/>
    <col min="15109" max="15109" width="15.5703125" style="42" bestFit="1" customWidth="1"/>
    <col min="15110" max="15110" width="16.7109375" style="42" bestFit="1" customWidth="1"/>
    <col min="15111" max="15111" width="13.5703125" style="42" bestFit="1" customWidth="1"/>
    <col min="15112" max="15112" width="18.7109375" style="42" customWidth="1"/>
    <col min="15113" max="15113" width="15.5703125" style="42" bestFit="1" customWidth="1"/>
    <col min="15114" max="15114" width="16.140625" style="42" customWidth="1"/>
    <col min="15115" max="15115" width="13.28515625" style="42" customWidth="1"/>
    <col min="15116" max="15116" width="16.28515625" style="42" customWidth="1"/>
    <col min="15117" max="15117" width="15.5703125" style="42" customWidth="1"/>
    <col min="15118" max="15118" width="15.85546875" style="42" customWidth="1"/>
    <col min="15119" max="15120" width="10" style="42" bestFit="1" customWidth="1"/>
    <col min="15121" max="15121" width="9.140625" style="42"/>
    <col min="15122" max="15122" width="10.5703125" style="42" bestFit="1" customWidth="1"/>
    <col min="15123" max="15360" width="9.140625" style="42"/>
    <col min="15361" max="15361" width="53.85546875" style="42" customWidth="1"/>
    <col min="15362" max="15362" width="18" style="42" bestFit="1" customWidth="1"/>
    <col min="15363" max="15363" width="23" style="42" customWidth="1"/>
    <col min="15364" max="15364" width="16.7109375" style="42" bestFit="1" customWidth="1"/>
    <col min="15365" max="15365" width="15.5703125" style="42" bestFit="1" customWidth="1"/>
    <col min="15366" max="15366" width="16.7109375" style="42" bestFit="1" customWidth="1"/>
    <col min="15367" max="15367" width="13.5703125" style="42" bestFit="1" customWidth="1"/>
    <col min="15368" max="15368" width="18.7109375" style="42" customWidth="1"/>
    <col min="15369" max="15369" width="15.5703125" style="42" bestFit="1" customWidth="1"/>
    <col min="15370" max="15370" width="16.140625" style="42" customWidth="1"/>
    <col min="15371" max="15371" width="13.28515625" style="42" customWidth="1"/>
    <col min="15372" max="15372" width="16.28515625" style="42" customWidth="1"/>
    <col min="15373" max="15373" width="15.5703125" style="42" customWidth="1"/>
    <col min="15374" max="15374" width="15.85546875" style="42" customWidth="1"/>
    <col min="15375" max="15376" width="10" style="42" bestFit="1" customWidth="1"/>
    <col min="15377" max="15377" width="9.140625" style="42"/>
    <col min="15378" max="15378" width="10.5703125" style="42" bestFit="1" customWidth="1"/>
    <col min="15379" max="15616" width="9.140625" style="42"/>
    <col min="15617" max="15617" width="53.85546875" style="42" customWidth="1"/>
    <col min="15618" max="15618" width="18" style="42" bestFit="1" customWidth="1"/>
    <col min="15619" max="15619" width="23" style="42" customWidth="1"/>
    <col min="15620" max="15620" width="16.7109375" style="42" bestFit="1" customWidth="1"/>
    <col min="15621" max="15621" width="15.5703125" style="42" bestFit="1" customWidth="1"/>
    <col min="15622" max="15622" width="16.7109375" style="42" bestFit="1" customWidth="1"/>
    <col min="15623" max="15623" width="13.5703125" style="42" bestFit="1" customWidth="1"/>
    <col min="15624" max="15624" width="18.7109375" style="42" customWidth="1"/>
    <col min="15625" max="15625" width="15.5703125" style="42" bestFit="1" customWidth="1"/>
    <col min="15626" max="15626" width="16.140625" style="42" customWidth="1"/>
    <col min="15627" max="15627" width="13.28515625" style="42" customWidth="1"/>
    <col min="15628" max="15628" width="16.28515625" style="42" customWidth="1"/>
    <col min="15629" max="15629" width="15.5703125" style="42" customWidth="1"/>
    <col min="15630" max="15630" width="15.85546875" style="42" customWidth="1"/>
    <col min="15631" max="15632" width="10" style="42" bestFit="1" customWidth="1"/>
    <col min="15633" max="15633" width="9.140625" style="42"/>
    <col min="15634" max="15634" width="10.5703125" style="42" bestFit="1" customWidth="1"/>
    <col min="15635" max="15872" width="9.140625" style="42"/>
    <col min="15873" max="15873" width="53.85546875" style="42" customWidth="1"/>
    <col min="15874" max="15874" width="18" style="42" bestFit="1" customWidth="1"/>
    <col min="15875" max="15875" width="23" style="42" customWidth="1"/>
    <col min="15876" max="15876" width="16.7109375" style="42" bestFit="1" customWidth="1"/>
    <col min="15877" max="15877" width="15.5703125" style="42" bestFit="1" customWidth="1"/>
    <col min="15878" max="15878" width="16.7109375" style="42" bestFit="1" customWidth="1"/>
    <col min="15879" max="15879" width="13.5703125" style="42" bestFit="1" customWidth="1"/>
    <col min="15880" max="15880" width="18.7109375" style="42" customWidth="1"/>
    <col min="15881" max="15881" width="15.5703125" style="42" bestFit="1" customWidth="1"/>
    <col min="15882" max="15882" width="16.140625" style="42" customWidth="1"/>
    <col min="15883" max="15883" width="13.28515625" style="42" customWidth="1"/>
    <col min="15884" max="15884" width="16.28515625" style="42" customWidth="1"/>
    <col min="15885" max="15885" width="15.5703125" style="42" customWidth="1"/>
    <col min="15886" max="15886" width="15.85546875" style="42" customWidth="1"/>
    <col min="15887" max="15888" width="10" style="42" bestFit="1" customWidth="1"/>
    <col min="15889" max="15889" width="9.140625" style="42"/>
    <col min="15890" max="15890" width="10.5703125" style="42" bestFit="1" customWidth="1"/>
    <col min="15891" max="16128" width="9.140625" style="42"/>
    <col min="16129" max="16129" width="53.85546875" style="42" customWidth="1"/>
    <col min="16130" max="16130" width="18" style="42" bestFit="1" customWidth="1"/>
    <col min="16131" max="16131" width="23" style="42" customWidth="1"/>
    <col min="16132" max="16132" width="16.7109375" style="42" bestFit="1" customWidth="1"/>
    <col min="16133" max="16133" width="15.5703125" style="42" bestFit="1" customWidth="1"/>
    <col min="16134" max="16134" width="16.7109375" style="42" bestFit="1" customWidth="1"/>
    <col min="16135" max="16135" width="13.5703125" style="42" bestFit="1" customWidth="1"/>
    <col min="16136" max="16136" width="18.7109375" style="42" customWidth="1"/>
    <col min="16137" max="16137" width="15.5703125" style="42" bestFit="1" customWidth="1"/>
    <col min="16138" max="16138" width="16.140625" style="42" customWidth="1"/>
    <col min="16139" max="16139" width="13.28515625" style="42" customWidth="1"/>
    <col min="16140" max="16140" width="16.28515625" style="42" customWidth="1"/>
    <col min="16141" max="16141" width="15.5703125" style="42" customWidth="1"/>
    <col min="16142" max="16142" width="15.85546875" style="42" customWidth="1"/>
    <col min="16143" max="16144" width="10" style="42" bestFit="1" customWidth="1"/>
    <col min="16145" max="16145" width="9.140625" style="42"/>
    <col min="16146" max="16146" width="10.5703125" style="42" bestFit="1" customWidth="1"/>
    <col min="16147" max="16384" width="9.140625" style="42"/>
  </cols>
  <sheetData>
    <row r="1" spans="1:18" ht="18" x14ac:dyDescent="0.25">
      <c r="A1" s="50" t="s">
        <v>299</v>
      </c>
      <c r="B1" s="51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4"/>
      <c r="N1" s="15"/>
    </row>
    <row r="2" spans="1:18" ht="18" customHeight="1" x14ac:dyDescent="0.25">
      <c r="A2" s="49" t="s">
        <v>99</v>
      </c>
      <c r="B2" s="52"/>
      <c r="C2" s="53"/>
      <c r="D2" s="155"/>
      <c r="E2" s="153"/>
      <c r="F2" s="153"/>
      <c r="G2" s="153"/>
      <c r="H2" s="156"/>
      <c r="I2" s="153"/>
      <c r="J2" s="153"/>
      <c r="K2" s="153"/>
      <c r="L2" s="153"/>
      <c r="M2" s="153"/>
      <c r="N2" s="54"/>
    </row>
    <row r="3" spans="1:18" ht="14.25" x14ac:dyDescent="0.2">
      <c r="A3" s="157" t="s">
        <v>100</v>
      </c>
      <c r="B3" s="153"/>
      <c r="C3" s="155"/>
      <c r="D3" s="155"/>
      <c r="E3" s="153"/>
      <c r="F3" s="153"/>
      <c r="G3" s="153"/>
      <c r="H3" s="156"/>
      <c r="I3" s="153"/>
      <c r="J3" s="153"/>
      <c r="K3" s="153"/>
      <c r="L3" s="153"/>
      <c r="M3" s="153"/>
      <c r="N3" s="153"/>
    </row>
    <row r="4" spans="1:18" ht="13.5" thickBot="1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8" s="44" customFormat="1" ht="18" customHeight="1" x14ac:dyDescent="0.25">
      <c r="A5" s="158"/>
      <c r="B5" s="518" t="s">
        <v>4</v>
      </c>
      <c r="C5" s="520" t="s">
        <v>101</v>
      </c>
      <c r="D5" s="521"/>
      <c r="E5" s="521"/>
      <c r="F5" s="521"/>
      <c r="G5" s="521"/>
      <c r="H5" s="521"/>
      <c r="I5" s="522"/>
      <c r="J5" s="523" t="s">
        <v>102</v>
      </c>
      <c r="K5" s="524"/>
      <c r="L5" s="524"/>
      <c r="M5" s="518" t="s">
        <v>3</v>
      </c>
      <c r="N5" s="518" t="s">
        <v>103</v>
      </c>
    </row>
    <row r="6" spans="1:18" s="44" customFormat="1" ht="15" x14ac:dyDescent="0.25">
      <c r="A6" s="159"/>
      <c r="B6" s="519"/>
      <c r="C6" s="525" t="s">
        <v>104</v>
      </c>
      <c r="D6" s="526" t="s">
        <v>7</v>
      </c>
      <c r="E6" s="527"/>
      <c r="F6" s="527"/>
      <c r="G6" s="527"/>
      <c r="H6" s="527"/>
      <c r="I6" s="528"/>
      <c r="J6" s="529" t="s">
        <v>105</v>
      </c>
      <c r="K6" s="531" t="s">
        <v>7</v>
      </c>
      <c r="L6" s="531"/>
      <c r="M6" s="519"/>
      <c r="N6" s="519"/>
    </row>
    <row r="7" spans="1:18" s="44" customFormat="1" ht="105" x14ac:dyDescent="0.25">
      <c r="A7" s="160" t="s">
        <v>44</v>
      </c>
      <c r="B7" s="519"/>
      <c r="C7" s="525"/>
      <c r="D7" s="161" t="s">
        <v>106</v>
      </c>
      <c r="E7" s="161" t="s">
        <v>107</v>
      </c>
      <c r="F7" s="161" t="s">
        <v>108</v>
      </c>
      <c r="G7" s="161" t="s">
        <v>109</v>
      </c>
      <c r="H7" s="161" t="s">
        <v>110</v>
      </c>
      <c r="I7" s="162" t="s">
        <v>111</v>
      </c>
      <c r="J7" s="530"/>
      <c r="K7" s="163" t="s">
        <v>112</v>
      </c>
      <c r="L7" s="163" t="s">
        <v>113</v>
      </c>
      <c r="M7" s="519"/>
      <c r="N7" s="519"/>
    </row>
    <row r="8" spans="1:18" s="45" customFormat="1" ht="15.75" x14ac:dyDescent="0.25">
      <c r="A8" s="164" t="s">
        <v>114</v>
      </c>
      <c r="B8" s="165">
        <v>135904523416.00002</v>
      </c>
      <c r="C8" s="166">
        <v>132552393416.00002</v>
      </c>
      <c r="D8" s="167">
        <v>61185859152</v>
      </c>
      <c r="E8" s="167">
        <v>1178502120</v>
      </c>
      <c r="F8" s="168">
        <v>21186127911.000004</v>
      </c>
      <c r="G8" s="168">
        <v>613749168</v>
      </c>
      <c r="H8" s="168">
        <v>43289634665.000008</v>
      </c>
      <c r="I8" s="169">
        <v>5098520400</v>
      </c>
      <c r="J8" s="170">
        <v>3352130000</v>
      </c>
      <c r="K8" s="168">
        <v>89077507</v>
      </c>
      <c r="L8" s="168">
        <v>3263052493</v>
      </c>
      <c r="M8" s="171">
        <v>7187780723.999999</v>
      </c>
      <c r="N8" s="172">
        <v>218699</v>
      </c>
      <c r="Q8" s="46"/>
    </row>
    <row r="9" spans="1:18" s="44" customFormat="1" ht="15" x14ac:dyDescent="0.25">
      <c r="A9" s="173" t="s">
        <v>115</v>
      </c>
      <c r="B9" s="174">
        <v>21491733845.000004</v>
      </c>
      <c r="C9" s="175">
        <v>19228203845.000004</v>
      </c>
      <c r="D9" s="176">
        <v>0</v>
      </c>
      <c r="E9" s="176">
        <v>0</v>
      </c>
      <c r="F9" s="176">
        <v>0</v>
      </c>
      <c r="G9" s="176">
        <v>0</v>
      </c>
      <c r="H9" s="177">
        <v>18678203845.000004</v>
      </c>
      <c r="I9" s="178">
        <v>550000000</v>
      </c>
      <c r="J9" s="179">
        <v>2263530000</v>
      </c>
      <c r="K9" s="176">
        <v>84407507</v>
      </c>
      <c r="L9" s="176">
        <v>2179122493</v>
      </c>
      <c r="M9" s="174">
        <v>0</v>
      </c>
      <c r="N9" s="180"/>
    </row>
    <row r="10" spans="1:18" s="44" customFormat="1" ht="15" x14ac:dyDescent="0.25">
      <c r="A10" s="173" t="s">
        <v>116</v>
      </c>
      <c r="B10" s="174">
        <v>17226663255</v>
      </c>
      <c r="C10" s="175">
        <v>17226663255</v>
      </c>
      <c r="D10" s="176">
        <v>107323000</v>
      </c>
      <c r="E10" s="176">
        <v>72718000</v>
      </c>
      <c r="F10" s="176">
        <v>57938020</v>
      </c>
      <c r="G10" s="176">
        <v>1073000</v>
      </c>
      <c r="H10" s="176">
        <v>12607284834.999998</v>
      </c>
      <c r="I10" s="178">
        <v>4380326400</v>
      </c>
      <c r="J10" s="179">
        <v>0</v>
      </c>
      <c r="K10" s="176">
        <v>0</v>
      </c>
      <c r="L10" s="176">
        <v>0</v>
      </c>
      <c r="M10" s="174">
        <v>5060000000</v>
      </c>
      <c r="N10" s="180">
        <v>199</v>
      </c>
      <c r="R10" s="47"/>
    </row>
    <row r="11" spans="1:18" s="48" customFormat="1" ht="29.25" x14ac:dyDescent="0.25">
      <c r="A11" s="181" t="s">
        <v>117</v>
      </c>
      <c r="B11" s="182">
        <v>10627617100</v>
      </c>
      <c r="C11" s="183">
        <v>10627617100</v>
      </c>
      <c r="D11" s="184">
        <v>2923000</v>
      </c>
      <c r="E11" s="184">
        <v>10718000</v>
      </c>
      <c r="F11" s="184">
        <v>1362000</v>
      </c>
      <c r="G11" s="184">
        <v>29000</v>
      </c>
      <c r="H11" s="184">
        <v>10366668700</v>
      </c>
      <c r="I11" s="185">
        <v>245916400</v>
      </c>
      <c r="J11" s="186">
        <v>0</v>
      </c>
      <c r="K11" s="184">
        <v>0</v>
      </c>
      <c r="L11" s="184">
        <v>0</v>
      </c>
      <c r="M11" s="182">
        <v>0</v>
      </c>
      <c r="N11" s="187">
        <v>1</v>
      </c>
    </row>
    <row r="12" spans="1:18" s="48" customFormat="1" ht="15" x14ac:dyDescent="0.25">
      <c r="A12" s="181" t="s">
        <v>118</v>
      </c>
      <c r="B12" s="182">
        <v>5437639155</v>
      </c>
      <c r="C12" s="183">
        <v>5437639155</v>
      </c>
      <c r="D12" s="184">
        <v>102600000</v>
      </c>
      <c r="E12" s="184">
        <v>61000000</v>
      </c>
      <c r="F12" s="184">
        <v>55624000</v>
      </c>
      <c r="G12" s="184">
        <v>1026000</v>
      </c>
      <c r="H12" s="184">
        <v>1082979155</v>
      </c>
      <c r="I12" s="185">
        <v>4134410000</v>
      </c>
      <c r="J12" s="186">
        <v>0</v>
      </c>
      <c r="K12" s="184">
        <v>0</v>
      </c>
      <c r="L12" s="184">
        <v>0</v>
      </c>
      <c r="M12" s="182">
        <v>5000000000</v>
      </c>
      <c r="N12" s="187">
        <v>195</v>
      </c>
    </row>
    <row r="13" spans="1:18" s="48" customFormat="1" ht="15" x14ac:dyDescent="0.25">
      <c r="A13" s="181" t="s">
        <v>119</v>
      </c>
      <c r="B13" s="182">
        <v>1062407000</v>
      </c>
      <c r="C13" s="183">
        <v>1062407000</v>
      </c>
      <c r="D13" s="184">
        <v>0</v>
      </c>
      <c r="E13" s="184">
        <v>0</v>
      </c>
      <c r="F13" s="184">
        <v>0</v>
      </c>
      <c r="G13" s="184">
        <v>0</v>
      </c>
      <c r="H13" s="184">
        <v>1062407000</v>
      </c>
      <c r="I13" s="185">
        <v>0</v>
      </c>
      <c r="J13" s="186">
        <v>0</v>
      </c>
      <c r="K13" s="184">
        <v>0</v>
      </c>
      <c r="L13" s="184">
        <v>0</v>
      </c>
      <c r="M13" s="182">
        <v>0</v>
      </c>
      <c r="N13" s="187"/>
    </row>
    <row r="14" spans="1:18" s="48" customFormat="1" ht="15" x14ac:dyDescent="0.25">
      <c r="A14" s="181" t="s">
        <v>120</v>
      </c>
      <c r="B14" s="182">
        <v>10000000</v>
      </c>
      <c r="C14" s="183">
        <v>10000000</v>
      </c>
      <c r="D14" s="184">
        <v>0</v>
      </c>
      <c r="E14" s="184">
        <v>0</v>
      </c>
      <c r="F14" s="184">
        <v>0</v>
      </c>
      <c r="G14" s="184">
        <v>0</v>
      </c>
      <c r="H14" s="184">
        <v>10000000</v>
      </c>
      <c r="I14" s="185">
        <v>0</v>
      </c>
      <c r="J14" s="186">
        <v>0</v>
      </c>
      <c r="K14" s="184">
        <v>0</v>
      </c>
      <c r="L14" s="184">
        <v>0</v>
      </c>
      <c r="M14" s="182">
        <v>0</v>
      </c>
      <c r="N14" s="187"/>
    </row>
    <row r="15" spans="1:18" s="48" customFormat="1" ht="15" x14ac:dyDescent="0.25">
      <c r="A15" s="181" t="s">
        <v>121</v>
      </c>
      <c r="B15" s="182">
        <v>89000000.000000015</v>
      </c>
      <c r="C15" s="183">
        <v>89000000.000000015</v>
      </c>
      <c r="D15" s="184">
        <v>1800000</v>
      </c>
      <c r="E15" s="184">
        <v>1000000</v>
      </c>
      <c r="F15" s="184">
        <v>952020</v>
      </c>
      <c r="G15" s="184">
        <v>18000</v>
      </c>
      <c r="H15" s="184">
        <v>85229980.000000015</v>
      </c>
      <c r="I15" s="185">
        <v>0</v>
      </c>
      <c r="J15" s="186">
        <v>0</v>
      </c>
      <c r="K15" s="184">
        <v>0</v>
      </c>
      <c r="L15" s="184">
        <v>0</v>
      </c>
      <c r="M15" s="182">
        <v>60000000</v>
      </c>
      <c r="N15" s="187">
        <v>3</v>
      </c>
    </row>
    <row r="16" spans="1:18" s="44" customFormat="1" ht="15" x14ac:dyDescent="0.25">
      <c r="A16" s="173" t="s">
        <v>122</v>
      </c>
      <c r="B16" s="174">
        <v>90194342853</v>
      </c>
      <c r="C16" s="175">
        <v>89803342853</v>
      </c>
      <c r="D16" s="176">
        <v>60292871296</v>
      </c>
      <c r="E16" s="176">
        <v>743581943</v>
      </c>
      <c r="F16" s="176">
        <v>20752387822</v>
      </c>
      <c r="G16" s="176">
        <v>604764792</v>
      </c>
      <c r="H16" s="176">
        <v>7409737000</v>
      </c>
      <c r="I16" s="178">
        <v>0</v>
      </c>
      <c r="J16" s="188">
        <v>391000000</v>
      </c>
      <c r="K16" s="177">
        <v>4670000</v>
      </c>
      <c r="L16" s="177">
        <v>386330000</v>
      </c>
      <c r="M16" s="174">
        <v>0</v>
      </c>
      <c r="N16" s="180">
        <v>216281</v>
      </c>
    </row>
    <row r="17" spans="1:14" s="48" customFormat="1" ht="15" x14ac:dyDescent="0.25">
      <c r="A17" s="189" t="s">
        <v>123</v>
      </c>
      <c r="B17" s="182">
        <v>82759396332</v>
      </c>
      <c r="C17" s="190">
        <v>82459396332</v>
      </c>
      <c r="D17" s="177">
        <v>58926574006</v>
      </c>
      <c r="E17" s="177">
        <v>730127869</v>
      </c>
      <c r="F17" s="177">
        <v>20283492698</v>
      </c>
      <c r="G17" s="177">
        <v>590424759</v>
      </c>
      <c r="H17" s="177">
        <v>1928777000</v>
      </c>
      <c r="I17" s="185">
        <v>0</v>
      </c>
      <c r="J17" s="188">
        <v>300000000</v>
      </c>
      <c r="K17" s="177">
        <v>0</v>
      </c>
      <c r="L17" s="177">
        <v>300000000</v>
      </c>
      <c r="M17" s="182">
        <v>0</v>
      </c>
      <c r="N17" s="187">
        <v>211946</v>
      </c>
    </row>
    <row r="18" spans="1:14" s="48" customFormat="1" ht="15" x14ac:dyDescent="0.25">
      <c r="A18" s="189" t="s">
        <v>124</v>
      </c>
      <c r="B18" s="182">
        <v>3946040000</v>
      </c>
      <c r="C18" s="190">
        <v>3946040000</v>
      </c>
      <c r="D18" s="184">
        <v>0</v>
      </c>
      <c r="E18" s="184">
        <v>0</v>
      </c>
      <c r="F18" s="184">
        <v>0</v>
      </c>
      <c r="G18" s="184">
        <v>0</v>
      </c>
      <c r="H18" s="177">
        <v>3946040000</v>
      </c>
      <c r="I18" s="185">
        <v>0</v>
      </c>
      <c r="J18" s="186">
        <v>0</v>
      </c>
      <c r="K18" s="184">
        <v>0</v>
      </c>
      <c r="L18" s="184">
        <v>0</v>
      </c>
      <c r="M18" s="182">
        <v>0</v>
      </c>
      <c r="N18" s="187"/>
    </row>
    <row r="19" spans="1:14" s="48" customFormat="1" ht="15" x14ac:dyDescent="0.25">
      <c r="A19" s="189" t="s">
        <v>125</v>
      </c>
      <c r="B19" s="182">
        <v>1234000000</v>
      </c>
      <c r="C19" s="190">
        <v>1234000000</v>
      </c>
      <c r="D19" s="184">
        <v>0</v>
      </c>
      <c r="E19" s="184">
        <v>0</v>
      </c>
      <c r="F19" s="184">
        <v>0</v>
      </c>
      <c r="G19" s="184">
        <v>0</v>
      </c>
      <c r="H19" s="177">
        <v>1234000000</v>
      </c>
      <c r="I19" s="185">
        <v>0</v>
      </c>
      <c r="J19" s="186">
        <v>0</v>
      </c>
      <c r="K19" s="184">
        <v>0</v>
      </c>
      <c r="L19" s="184">
        <v>0</v>
      </c>
      <c r="M19" s="182">
        <v>0</v>
      </c>
      <c r="N19" s="187"/>
    </row>
    <row r="20" spans="1:14" s="48" customFormat="1" ht="15" x14ac:dyDescent="0.25">
      <c r="A20" s="189" t="s">
        <v>126</v>
      </c>
      <c r="B20" s="182">
        <v>2254906521</v>
      </c>
      <c r="C20" s="190">
        <v>2163906521</v>
      </c>
      <c r="D20" s="177">
        <v>1366297290</v>
      </c>
      <c r="E20" s="177">
        <v>13454074</v>
      </c>
      <c r="F20" s="177">
        <v>468895124</v>
      </c>
      <c r="G20" s="177">
        <v>14340033</v>
      </c>
      <c r="H20" s="177">
        <v>300920000</v>
      </c>
      <c r="I20" s="185">
        <v>0</v>
      </c>
      <c r="J20" s="188">
        <v>91000000</v>
      </c>
      <c r="K20" s="177">
        <v>4670000</v>
      </c>
      <c r="L20" s="177">
        <v>86330000</v>
      </c>
      <c r="M20" s="182">
        <v>0</v>
      </c>
      <c r="N20" s="187">
        <v>4335</v>
      </c>
    </row>
    <row r="21" spans="1:14" s="44" customFormat="1" ht="15" x14ac:dyDescent="0.25">
      <c r="A21" s="173" t="s">
        <v>16</v>
      </c>
      <c r="B21" s="174">
        <v>206073000</v>
      </c>
      <c r="C21" s="175">
        <v>206073000</v>
      </c>
      <c r="D21" s="176">
        <v>1200000</v>
      </c>
      <c r="E21" s="176">
        <v>9047000</v>
      </c>
      <c r="F21" s="176">
        <v>510000</v>
      </c>
      <c r="G21" s="176">
        <v>12000</v>
      </c>
      <c r="H21" s="176">
        <v>170110000</v>
      </c>
      <c r="I21" s="178">
        <v>25194000</v>
      </c>
      <c r="J21" s="179">
        <v>0</v>
      </c>
      <c r="K21" s="176">
        <v>0</v>
      </c>
      <c r="L21" s="176">
        <v>0</v>
      </c>
      <c r="M21" s="174">
        <v>0</v>
      </c>
      <c r="N21" s="180"/>
    </row>
    <row r="22" spans="1:14" s="44" customFormat="1" ht="15" x14ac:dyDescent="0.25">
      <c r="A22" s="173" t="s">
        <v>17</v>
      </c>
      <c r="B22" s="174">
        <v>2981136340</v>
      </c>
      <c r="C22" s="175">
        <v>2361036340</v>
      </c>
      <c r="D22" s="176">
        <v>38429945</v>
      </c>
      <c r="E22" s="176">
        <v>2714557</v>
      </c>
      <c r="F22" s="176">
        <v>13754612</v>
      </c>
      <c r="G22" s="176">
        <v>384409</v>
      </c>
      <c r="H22" s="176">
        <v>2305752817</v>
      </c>
      <c r="I22" s="178">
        <v>0</v>
      </c>
      <c r="J22" s="179">
        <v>620100000</v>
      </c>
      <c r="K22" s="176">
        <v>0</v>
      </c>
      <c r="L22" s="176">
        <v>620100000</v>
      </c>
      <c r="M22" s="174">
        <v>66000</v>
      </c>
      <c r="N22" s="180">
        <v>102</v>
      </c>
    </row>
    <row r="23" spans="1:14" s="48" customFormat="1" ht="15" x14ac:dyDescent="0.25">
      <c r="A23" s="181" t="s">
        <v>127</v>
      </c>
      <c r="B23" s="182">
        <v>1063512340.0000001</v>
      </c>
      <c r="C23" s="183">
        <v>1063512340.0000001</v>
      </c>
      <c r="D23" s="184">
        <v>38429945</v>
      </c>
      <c r="E23" s="184">
        <v>2714557</v>
      </c>
      <c r="F23" s="184">
        <v>13754612</v>
      </c>
      <c r="G23" s="184">
        <v>384409</v>
      </c>
      <c r="H23" s="184">
        <v>1008228817</v>
      </c>
      <c r="I23" s="185">
        <v>0</v>
      </c>
      <c r="J23" s="186">
        <v>0</v>
      </c>
      <c r="K23" s="184">
        <v>0</v>
      </c>
      <c r="L23" s="184">
        <v>0</v>
      </c>
      <c r="M23" s="182">
        <v>66000</v>
      </c>
      <c r="N23" s="187">
        <v>102</v>
      </c>
    </row>
    <row r="24" spans="1:14" s="48" customFormat="1" ht="15" x14ac:dyDescent="0.25">
      <c r="A24" s="181" t="s">
        <v>128</v>
      </c>
      <c r="B24" s="182">
        <v>1917624000</v>
      </c>
      <c r="C24" s="183">
        <v>1297524000</v>
      </c>
      <c r="D24" s="184">
        <v>0</v>
      </c>
      <c r="E24" s="184">
        <v>0</v>
      </c>
      <c r="F24" s="184">
        <v>0</v>
      </c>
      <c r="G24" s="184">
        <v>0</v>
      </c>
      <c r="H24" s="184">
        <v>1297524000</v>
      </c>
      <c r="I24" s="185">
        <v>0</v>
      </c>
      <c r="J24" s="186">
        <v>620100000</v>
      </c>
      <c r="K24" s="184">
        <v>0</v>
      </c>
      <c r="L24" s="184">
        <v>620100000</v>
      </c>
      <c r="M24" s="182">
        <v>0</v>
      </c>
      <c r="N24" s="187"/>
    </row>
    <row r="25" spans="1:14" s="44" customFormat="1" ht="30" x14ac:dyDescent="0.25">
      <c r="A25" s="173" t="s">
        <v>129</v>
      </c>
      <c r="B25" s="174">
        <v>2188186514.9999995</v>
      </c>
      <c r="C25" s="175">
        <v>2188186514.9999995</v>
      </c>
      <c r="D25" s="176">
        <v>190267167.00000003</v>
      </c>
      <c r="E25" s="176">
        <v>240654600</v>
      </c>
      <c r="F25" s="176">
        <v>147305986</v>
      </c>
      <c r="G25" s="176">
        <v>1903426</v>
      </c>
      <c r="H25" s="176">
        <v>1465055336</v>
      </c>
      <c r="I25" s="178">
        <v>143000000</v>
      </c>
      <c r="J25" s="179">
        <v>0</v>
      </c>
      <c r="K25" s="176">
        <v>0</v>
      </c>
      <c r="L25" s="176">
        <v>0</v>
      </c>
      <c r="M25" s="174">
        <v>2037828724</v>
      </c>
      <c r="N25" s="180">
        <v>574</v>
      </c>
    </row>
    <row r="26" spans="1:14" s="48" customFormat="1" ht="15" x14ac:dyDescent="0.25">
      <c r="A26" s="181" t="s">
        <v>130</v>
      </c>
      <c r="B26" s="182">
        <v>2100311980.9999998</v>
      </c>
      <c r="C26" s="183">
        <v>2100311980.9999998</v>
      </c>
      <c r="D26" s="184">
        <v>174684167.00000003</v>
      </c>
      <c r="E26" s="184">
        <v>237932000</v>
      </c>
      <c r="F26" s="184">
        <v>141104066.99999997</v>
      </c>
      <c r="G26" s="184">
        <v>1747896</v>
      </c>
      <c r="H26" s="184">
        <v>1401843851</v>
      </c>
      <c r="I26" s="185">
        <v>143000000</v>
      </c>
      <c r="J26" s="186">
        <v>0</v>
      </c>
      <c r="K26" s="184">
        <v>0</v>
      </c>
      <c r="L26" s="184">
        <v>0</v>
      </c>
      <c r="M26" s="182">
        <v>2000000000</v>
      </c>
      <c r="N26" s="187">
        <v>507.72</v>
      </c>
    </row>
    <row r="27" spans="1:14" s="48" customFormat="1" ht="15" x14ac:dyDescent="0.25">
      <c r="A27" s="181" t="s">
        <v>131</v>
      </c>
      <c r="B27" s="182">
        <v>0</v>
      </c>
      <c r="C27" s="183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5">
        <v>0</v>
      </c>
      <c r="J27" s="186">
        <v>0</v>
      </c>
      <c r="K27" s="184">
        <v>0</v>
      </c>
      <c r="L27" s="184">
        <v>0</v>
      </c>
      <c r="M27" s="182">
        <v>0</v>
      </c>
      <c r="N27" s="187"/>
    </row>
    <row r="28" spans="1:14" s="48" customFormat="1" ht="15" x14ac:dyDescent="0.25">
      <c r="A28" s="181" t="s">
        <v>132</v>
      </c>
      <c r="B28" s="182">
        <v>0</v>
      </c>
      <c r="C28" s="183">
        <v>0</v>
      </c>
      <c r="D28" s="184">
        <v>0</v>
      </c>
      <c r="E28" s="184">
        <v>0</v>
      </c>
      <c r="F28" s="184">
        <v>0</v>
      </c>
      <c r="G28" s="184">
        <v>0</v>
      </c>
      <c r="H28" s="184">
        <v>0</v>
      </c>
      <c r="I28" s="185">
        <v>0</v>
      </c>
      <c r="J28" s="186">
        <v>0</v>
      </c>
      <c r="K28" s="184">
        <v>0</v>
      </c>
      <c r="L28" s="184">
        <v>0</v>
      </c>
      <c r="M28" s="182">
        <v>0</v>
      </c>
      <c r="N28" s="187">
        <v>0.28000000000000003</v>
      </c>
    </row>
    <row r="29" spans="1:14" s="48" customFormat="1" ht="15" x14ac:dyDescent="0.25">
      <c r="A29" s="181" t="s">
        <v>133</v>
      </c>
      <c r="B29" s="182">
        <v>44142534</v>
      </c>
      <c r="C29" s="183">
        <v>44142534</v>
      </c>
      <c r="D29" s="184">
        <v>1050000</v>
      </c>
      <c r="E29" s="184">
        <v>565600</v>
      </c>
      <c r="F29" s="184">
        <v>549899</v>
      </c>
      <c r="G29" s="184">
        <v>10500</v>
      </c>
      <c r="H29" s="184">
        <v>41966534.999999993</v>
      </c>
      <c r="I29" s="185">
        <v>0</v>
      </c>
      <c r="J29" s="186">
        <v>0</v>
      </c>
      <c r="K29" s="184">
        <v>0</v>
      </c>
      <c r="L29" s="184">
        <v>0</v>
      </c>
      <c r="M29" s="182">
        <v>37828724</v>
      </c>
      <c r="N29" s="187">
        <v>3</v>
      </c>
    </row>
    <row r="30" spans="1:14" s="48" customFormat="1" ht="15" x14ac:dyDescent="0.25">
      <c r="A30" s="181" t="s">
        <v>134</v>
      </c>
      <c r="B30" s="182">
        <v>270000</v>
      </c>
      <c r="C30" s="183">
        <v>270000</v>
      </c>
      <c r="D30" s="184">
        <v>123000</v>
      </c>
      <c r="E30" s="184">
        <v>0</v>
      </c>
      <c r="F30" s="184">
        <v>41820</v>
      </c>
      <c r="G30" s="184">
        <v>1230</v>
      </c>
      <c r="H30" s="184">
        <v>103950</v>
      </c>
      <c r="I30" s="185">
        <v>0</v>
      </c>
      <c r="J30" s="186">
        <v>0</v>
      </c>
      <c r="K30" s="184">
        <v>0</v>
      </c>
      <c r="L30" s="184">
        <v>0</v>
      </c>
      <c r="M30" s="182">
        <v>0</v>
      </c>
      <c r="N30" s="187">
        <v>1</v>
      </c>
    </row>
    <row r="31" spans="1:14" s="48" customFormat="1" ht="15" x14ac:dyDescent="0.25">
      <c r="A31" s="181" t="s">
        <v>135</v>
      </c>
      <c r="B31" s="165">
        <v>43462000</v>
      </c>
      <c r="C31" s="190">
        <v>43462000</v>
      </c>
      <c r="D31" s="177">
        <v>14410000</v>
      </c>
      <c r="E31" s="177">
        <v>2157000</v>
      </c>
      <c r="F31" s="177">
        <v>5610200</v>
      </c>
      <c r="G31" s="177">
        <v>143800</v>
      </c>
      <c r="H31" s="184">
        <v>21141000</v>
      </c>
      <c r="I31" s="185">
        <v>0</v>
      </c>
      <c r="J31" s="186">
        <v>0</v>
      </c>
      <c r="K31" s="184">
        <v>0</v>
      </c>
      <c r="L31" s="184">
        <v>0</v>
      </c>
      <c r="M31" s="182">
        <v>0</v>
      </c>
      <c r="N31" s="187">
        <v>62</v>
      </c>
    </row>
    <row r="32" spans="1:14" s="44" customFormat="1" ht="15" x14ac:dyDescent="0.25">
      <c r="A32" s="173" t="s">
        <v>21</v>
      </c>
      <c r="B32" s="174">
        <v>1616387608</v>
      </c>
      <c r="C32" s="175">
        <v>1538887608</v>
      </c>
      <c r="D32" s="176">
        <v>555767744</v>
      </c>
      <c r="E32" s="176">
        <v>109786019.99999999</v>
      </c>
      <c r="F32" s="176">
        <v>214231471.00000003</v>
      </c>
      <c r="G32" s="176">
        <v>5611541</v>
      </c>
      <c r="H32" s="176">
        <v>653490832</v>
      </c>
      <c r="I32" s="178">
        <v>0</v>
      </c>
      <c r="J32" s="179">
        <v>77500000</v>
      </c>
      <c r="K32" s="176">
        <v>0</v>
      </c>
      <c r="L32" s="176">
        <v>77500000</v>
      </c>
      <c r="M32" s="174">
        <v>89886000</v>
      </c>
      <c r="N32" s="180">
        <v>1543</v>
      </c>
    </row>
    <row r="33" spans="1:14" s="48" customFormat="1" ht="29.25" x14ac:dyDescent="0.25">
      <c r="A33" s="181" t="s">
        <v>136</v>
      </c>
      <c r="B33" s="182">
        <v>754969352.00000012</v>
      </c>
      <c r="C33" s="183">
        <v>706592124.00000012</v>
      </c>
      <c r="D33" s="184">
        <v>174749727</v>
      </c>
      <c r="E33" s="184">
        <v>75727569.999999985</v>
      </c>
      <c r="F33" s="184">
        <v>77121211.000000015</v>
      </c>
      <c r="G33" s="184">
        <v>1798699</v>
      </c>
      <c r="H33" s="184">
        <v>377194917</v>
      </c>
      <c r="I33" s="185">
        <v>0</v>
      </c>
      <c r="J33" s="188">
        <v>48377228</v>
      </c>
      <c r="K33" s="177">
        <v>0</v>
      </c>
      <c r="L33" s="177">
        <v>48377228</v>
      </c>
      <c r="M33" s="182">
        <v>0</v>
      </c>
      <c r="N33" s="187">
        <v>582</v>
      </c>
    </row>
    <row r="34" spans="1:14" s="48" customFormat="1" ht="15" x14ac:dyDescent="0.25">
      <c r="A34" s="181" t="s">
        <v>137</v>
      </c>
      <c r="B34" s="182">
        <v>693272370.99999988</v>
      </c>
      <c r="C34" s="190">
        <v>664149598.99999988</v>
      </c>
      <c r="D34" s="177">
        <v>379484017</v>
      </c>
      <c r="E34" s="177">
        <v>26477450</v>
      </c>
      <c r="F34" s="177">
        <v>135675260</v>
      </c>
      <c r="G34" s="177">
        <v>3794842</v>
      </c>
      <c r="H34" s="177">
        <v>118718030</v>
      </c>
      <c r="I34" s="185">
        <v>0</v>
      </c>
      <c r="J34" s="188">
        <v>29122772</v>
      </c>
      <c r="K34" s="177">
        <v>0</v>
      </c>
      <c r="L34" s="177">
        <v>29122772</v>
      </c>
      <c r="M34" s="182">
        <v>89886000</v>
      </c>
      <c r="N34" s="187">
        <v>959</v>
      </c>
    </row>
    <row r="35" spans="1:14" s="48" customFormat="1" ht="29.25" x14ac:dyDescent="0.25">
      <c r="A35" s="181" t="s">
        <v>138</v>
      </c>
      <c r="B35" s="182">
        <v>8134000</v>
      </c>
      <c r="C35" s="190">
        <v>8134000</v>
      </c>
      <c r="D35" s="177">
        <v>150000</v>
      </c>
      <c r="E35" s="177">
        <v>1200000</v>
      </c>
      <c r="F35" s="177">
        <v>250000</v>
      </c>
      <c r="G35" s="177">
        <v>5000</v>
      </c>
      <c r="H35" s="177">
        <v>6529000</v>
      </c>
      <c r="I35" s="185">
        <v>0</v>
      </c>
      <c r="J35" s="186">
        <v>0</v>
      </c>
      <c r="K35" s="184">
        <v>0</v>
      </c>
      <c r="L35" s="184">
        <v>0</v>
      </c>
      <c r="M35" s="182">
        <v>0</v>
      </c>
      <c r="N35" s="187"/>
    </row>
    <row r="36" spans="1:14" s="48" customFormat="1" ht="15" x14ac:dyDescent="0.25">
      <c r="A36" s="181" t="s">
        <v>139</v>
      </c>
      <c r="B36" s="182">
        <v>12196000</v>
      </c>
      <c r="C36" s="190">
        <v>12196000</v>
      </c>
      <c r="D36" s="177">
        <v>300000</v>
      </c>
      <c r="E36" s="177">
        <v>800000</v>
      </c>
      <c r="F36" s="177">
        <v>250000</v>
      </c>
      <c r="G36" s="177">
        <v>5000</v>
      </c>
      <c r="H36" s="177">
        <v>10841000</v>
      </c>
      <c r="I36" s="185">
        <v>0</v>
      </c>
      <c r="J36" s="186">
        <v>0</v>
      </c>
      <c r="K36" s="184">
        <v>0</v>
      </c>
      <c r="L36" s="184">
        <v>0</v>
      </c>
      <c r="M36" s="182">
        <v>0</v>
      </c>
      <c r="N36" s="187"/>
    </row>
    <row r="37" spans="1:14" s="48" customFormat="1" ht="29.25" x14ac:dyDescent="0.25">
      <c r="A37" s="181" t="s">
        <v>140</v>
      </c>
      <c r="B37" s="182">
        <v>19873000</v>
      </c>
      <c r="C37" s="190">
        <v>19873000</v>
      </c>
      <c r="D37" s="177">
        <v>350000</v>
      </c>
      <c r="E37" s="177">
        <v>2268000</v>
      </c>
      <c r="F37" s="177">
        <v>250000</v>
      </c>
      <c r="G37" s="177">
        <v>5000</v>
      </c>
      <c r="H37" s="177">
        <v>17000000</v>
      </c>
      <c r="I37" s="185">
        <v>0</v>
      </c>
      <c r="J37" s="186">
        <v>0</v>
      </c>
      <c r="K37" s="184">
        <v>0</v>
      </c>
      <c r="L37" s="184">
        <v>0</v>
      </c>
      <c r="M37" s="182">
        <v>0</v>
      </c>
      <c r="N37" s="187">
        <v>0.5</v>
      </c>
    </row>
    <row r="38" spans="1:14" s="48" customFormat="1" ht="15" x14ac:dyDescent="0.25">
      <c r="A38" s="181" t="s">
        <v>141</v>
      </c>
      <c r="B38" s="182">
        <v>2913885</v>
      </c>
      <c r="C38" s="190">
        <v>2913885</v>
      </c>
      <c r="D38" s="177">
        <v>134000</v>
      </c>
      <c r="E38" s="177">
        <v>341000</v>
      </c>
      <c r="F38" s="177">
        <v>46000</v>
      </c>
      <c r="G38" s="177">
        <v>1000</v>
      </c>
      <c r="H38" s="177">
        <v>2391885</v>
      </c>
      <c r="I38" s="185">
        <v>0</v>
      </c>
      <c r="J38" s="186">
        <v>0</v>
      </c>
      <c r="K38" s="184">
        <v>0</v>
      </c>
      <c r="L38" s="184">
        <v>0</v>
      </c>
      <c r="M38" s="182">
        <v>0</v>
      </c>
      <c r="N38" s="187"/>
    </row>
    <row r="39" spans="1:14" s="48" customFormat="1" ht="15" x14ac:dyDescent="0.25">
      <c r="A39" s="181" t="s">
        <v>142</v>
      </c>
      <c r="B39" s="182">
        <v>110000000</v>
      </c>
      <c r="C39" s="190">
        <v>110000000</v>
      </c>
      <c r="D39" s="177">
        <v>0</v>
      </c>
      <c r="E39" s="177">
        <v>0</v>
      </c>
      <c r="F39" s="177">
        <v>0</v>
      </c>
      <c r="G39" s="177">
        <v>0</v>
      </c>
      <c r="H39" s="177">
        <v>110000000</v>
      </c>
      <c r="I39" s="185">
        <v>0</v>
      </c>
      <c r="J39" s="186">
        <v>0</v>
      </c>
      <c r="K39" s="184">
        <v>0</v>
      </c>
      <c r="L39" s="184">
        <v>0</v>
      </c>
      <c r="M39" s="182">
        <v>0</v>
      </c>
      <c r="N39" s="187"/>
    </row>
    <row r="40" spans="1:14" s="48" customFormat="1" ht="30" thickBot="1" x14ac:dyDescent="0.3">
      <c r="A40" s="191" t="s">
        <v>143</v>
      </c>
      <c r="B40" s="192">
        <v>15029000</v>
      </c>
      <c r="C40" s="193">
        <v>15029000</v>
      </c>
      <c r="D40" s="194">
        <v>600000</v>
      </c>
      <c r="E40" s="194">
        <v>2972000</v>
      </c>
      <c r="F40" s="194">
        <v>639000</v>
      </c>
      <c r="G40" s="194">
        <v>2000</v>
      </c>
      <c r="H40" s="194">
        <v>10816000</v>
      </c>
      <c r="I40" s="195">
        <v>0</v>
      </c>
      <c r="J40" s="196">
        <v>0</v>
      </c>
      <c r="K40" s="197">
        <v>0</v>
      </c>
      <c r="L40" s="197">
        <v>0</v>
      </c>
      <c r="M40" s="192">
        <v>0</v>
      </c>
      <c r="N40" s="198">
        <v>1.5</v>
      </c>
    </row>
  </sheetData>
  <mergeCells count="9">
    <mergeCell ref="B5:B7"/>
    <mergeCell ref="C5:I5"/>
    <mergeCell ref="J5:L5"/>
    <mergeCell ref="M5:M7"/>
    <mergeCell ref="N5:N7"/>
    <mergeCell ref="C6:C7"/>
    <mergeCell ref="D6:I6"/>
    <mergeCell ref="J6:J7"/>
    <mergeCell ref="K6:L6"/>
  </mergeCells>
  <pageMargins left="0.51181102362204722" right="0.31496062992125984" top="0.98425196850393704" bottom="0.98425196850393704" header="0.51181102362204722" footer="0.51181102362204722"/>
  <pageSetup paperSize="9" scale="51" orientation="landscape" r:id="rId1"/>
  <headerFooter alignWithMargins="0">
    <oddHeader>&amp;RKapitola A
&amp;"-,Tučné"Tabulka č.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H17" sqref="H17"/>
    </sheetView>
  </sheetViews>
  <sheetFormatPr defaultRowHeight="12.75" x14ac:dyDescent="0.2"/>
  <cols>
    <col min="1" max="1" width="85.28515625" style="27" customWidth="1"/>
    <col min="2" max="3" width="22.28515625" style="27" customWidth="1"/>
    <col min="4" max="5" width="22.85546875" style="27" customWidth="1"/>
    <col min="6" max="6" width="14.7109375" style="27" customWidth="1"/>
    <col min="7" max="7" width="13.5703125" style="27" customWidth="1"/>
    <col min="8" max="8" width="15.85546875" style="27" customWidth="1"/>
    <col min="9" max="9" width="15.140625" style="27" customWidth="1"/>
    <col min="10" max="10" width="17.140625" style="27" customWidth="1"/>
    <col min="11" max="256" width="9.140625" style="27"/>
    <col min="257" max="257" width="80.7109375" style="27" customWidth="1"/>
    <col min="258" max="261" width="23.5703125" style="27" customWidth="1"/>
    <col min="262" max="262" width="14.7109375" style="27" customWidth="1"/>
    <col min="263" max="263" width="13.5703125" style="27" customWidth="1"/>
    <col min="264" max="264" width="15.85546875" style="27" customWidth="1"/>
    <col min="265" max="265" width="15.140625" style="27" customWidth="1"/>
    <col min="266" max="266" width="17.140625" style="27" customWidth="1"/>
    <col min="267" max="512" width="9.140625" style="27"/>
    <col min="513" max="513" width="80.7109375" style="27" customWidth="1"/>
    <col min="514" max="517" width="23.5703125" style="27" customWidth="1"/>
    <col min="518" max="518" width="14.7109375" style="27" customWidth="1"/>
    <col min="519" max="519" width="13.5703125" style="27" customWidth="1"/>
    <col min="520" max="520" width="15.85546875" style="27" customWidth="1"/>
    <col min="521" max="521" width="15.140625" style="27" customWidth="1"/>
    <col min="522" max="522" width="17.140625" style="27" customWidth="1"/>
    <col min="523" max="768" width="9.140625" style="27"/>
    <col min="769" max="769" width="80.7109375" style="27" customWidth="1"/>
    <col min="770" max="773" width="23.5703125" style="27" customWidth="1"/>
    <col min="774" max="774" width="14.7109375" style="27" customWidth="1"/>
    <col min="775" max="775" width="13.5703125" style="27" customWidth="1"/>
    <col min="776" max="776" width="15.85546875" style="27" customWidth="1"/>
    <col min="777" max="777" width="15.140625" style="27" customWidth="1"/>
    <col min="778" max="778" width="17.140625" style="27" customWidth="1"/>
    <col min="779" max="1024" width="9.140625" style="27"/>
    <col min="1025" max="1025" width="80.7109375" style="27" customWidth="1"/>
    <col min="1026" max="1029" width="23.5703125" style="27" customWidth="1"/>
    <col min="1030" max="1030" width="14.7109375" style="27" customWidth="1"/>
    <col min="1031" max="1031" width="13.5703125" style="27" customWidth="1"/>
    <col min="1032" max="1032" width="15.85546875" style="27" customWidth="1"/>
    <col min="1033" max="1033" width="15.140625" style="27" customWidth="1"/>
    <col min="1034" max="1034" width="17.140625" style="27" customWidth="1"/>
    <col min="1035" max="1280" width="9.140625" style="27"/>
    <col min="1281" max="1281" width="80.7109375" style="27" customWidth="1"/>
    <col min="1282" max="1285" width="23.5703125" style="27" customWidth="1"/>
    <col min="1286" max="1286" width="14.7109375" style="27" customWidth="1"/>
    <col min="1287" max="1287" width="13.5703125" style="27" customWidth="1"/>
    <col min="1288" max="1288" width="15.85546875" style="27" customWidth="1"/>
    <col min="1289" max="1289" width="15.140625" style="27" customWidth="1"/>
    <col min="1290" max="1290" width="17.140625" style="27" customWidth="1"/>
    <col min="1291" max="1536" width="9.140625" style="27"/>
    <col min="1537" max="1537" width="80.7109375" style="27" customWidth="1"/>
    <col min="1538" max="1541" width="23.5703125" style="27" customWidth="1"/>
    <col min="1542" max="1542" width="14.7109375" style="27" customWidth="1"/>
    <col min="1543" max="1543" width="13.5703125" style="27" customWidth="1"/>
    <col min="1544" max="1544" width="15.85546875" style="27" customWidth="1"/>
    <col min="1545" max="1545" width="15.140625" style="27" customWidth="1"/>
    <col min="1546" max="1546" width="17.140625" style="27" customWidth="1"/>
    <col min="1547" max="1792" width="9.140625" style="27"/>
    <col min="1793" max="1793" width="80.7109375" style="27" customWidth="1"/>
    <col min="1794" max="1797" width="23.5703125" style="27" customWidth="1"/>
    <col min="1798" max="1798" width="14.7109375" style="27" customWidth="1"/>
    <col min="1799" max="1799" width="13.5703125" style="27" customWidth="1"/>
    <col min="1800" max="1800" width="15.85546875" style="27" customWidth="1"/>
    <col min="1801" max="1801" width="15.140625" style="27" customWidth="1"/>
    <col min="1802" max="1802" width="17.140625" style="27" customWidth="1"/>
    <col min="1803" max="2048" width="9.140625" style="27"/>
    <col min="2049" max="2049" width="80.7109375" style="27" customWidth="1"/>
    <col min="2050" max="2053" width="23.5703125" style="27" customWidth="1"/>
    <col min="2054" max="2054" width="14.7109375" style="27" customWidth="1"/>
    <col min="2055" max="2055" width="13.5703125" style="27" customWidth="1"/>
    <col min="2056" max="2056" width="15.85546875" style="27" customWidth="1"/>
    <col min="2057" max="2057" width="15.140625" style="27" customWidth="1"/>
    <col min="2058" max="2058" width="17.140625" style="27" customWidth="1"/>
    <col min="2059" max="2304" width="9.140625" style="27"/>
    <col min="2305" max="2305" width="80.7109375" style="27" customWidth="1"/>
    <col min="2306" max="2309" width="23.5703125" style="27" customWidth="1"/>
    <col min="2310" max="2310" width="14.7109375" style="27" customWidth="1"/>
    <col min="2311" max="2311" width="13.5703125" style="27" customWidth="1"/>
    <col min="2312" max="2312" width="15.85546875" style="27" customWidth="1"/>
    <col min="2313" max="2313" width="15.140625" style="27" customWidth="1"/>
    <col min="2314" max="2314" width="17.140625" style="27" customWidth="1"/>
    <col min="2315" max="2560" width="9.140625" style="27"/>
    <col min="2561" max="2561" width="80.7109375" style="27" customWidth="1"/>
    <col min="2562" max="2565" width="23.5703125" style="27" customWidth="1"/>
    <col min="2566" max="2566" width="14.7109375" style="27" customWidth="1"/>
    <col min="2567" max="2567" width="13.5703125" style="27" customWidth="1"/>
    <col min="2568" max="2568" width="15.85546875" style="27" customWidth="1"/>
    <col min="2569" max="2569" width="15.140625" style="27" customWidth="1"/>
    <col min="2570" max="2570" width="17.140625" style="27" customWidth="1"/>
    <col min="2571" max="2816" width="9.140625" style="27"/>
    <col min="2817" max="2817" width="80.7109375" style="27" customWidth="1"/>
    <col min="2818" max="2821" width="23.5703125" style="27" customWidth="1"/>
    <col min="2822" max="2822" width="14.7109375" style="27" customWidth="1"/>
    <col min="2823" max="2823" width="13.5703125" style="27" customWidth="1"/>
    <col min="2824" max="2824" width="15.85546875" style="27" customWidth="1"/>
    <col min="2825" max="2825" width="15.140625" style="27" customWidth="1"/>
    <col min="2826" max="2826" width="17.140625" style="27" customWidth="1"/>
    <col min="2827" max="3072" width="9.140625" style="27"/>
    <col min="3073" max="3073" width="80.7109375" style="27" customWidth="1"/>
    <col min="3074" max="3077" width="23.5703125" style="27" customWidth="1"/>
    <col min="3078" max="3078" width="14.7109375" style="27" customWidth="1"/>
    <col min="3079" max="3079" width="13.5703125" style="27" customWidth="1"/>
    <col min="3080" max="3080" width="15.85546875" style="27" customWidth="1"/>
    <col min="3081" max="3081" width="15.140625" style="27" customWidth="1"/>
    <col min="3082" max="3082" width="17.140625" style="27" customWidth="1"/>
    <col min="3083" max="3328" width="9.140625" style="27"/>
    <col min="3329" max="3329" width="80.7109375" style="27" customWidth="1"/>
    <col min="3330" max="3333" width="23.5703125" style="27" customWidth="1"/>
    <col min="3334" max="3334" width="14.7109375" style="27" customWidth="1"/>
    <col min="3335" max="3335" width="13.5703125" style="27" customWidth="1"/>
    <col min="3336" max="3336" width="15.85546875" style="27" customWidth="1"/>
    <col min="3337" max="3337" width="15.140625" style="27" customWidth="1"/>
    <col min="3338" max="3338" width="17.140625" style="27" customWidth="1"/>
    <col min="3339" max="3584" width="9.140625" style="27"/>
    <col min="3585" max="3585" width="80.7109375" style="27" customWidth="1"/>
    <col min="3586" max="3589" width="23.5703125" style="27" customWidth="1"/>
    <col min="3590" max="3590" width="14.7109375" style="27" customWidth="1"/>
    <col min="3591" max="3591" width="13.5703125" style="27" customWidth="1"/>
    <col min="3592" max="3592" width="15.85546875" style="27" customWidth="1"/>
    <col min="3593" max="3593" width="15.140625" style="27" customWidth="1"/>
    <col min="3594" max="3594" width="17.140625" style="27" customWidth="1"/>
    <col min="3595" max="3840" width="9.140625" style="27"/>
    <col min="3841" max="3841" width="80.7109375" style="27" customWidth="1"/>
    <col min="3842" max="3845" width="23.5703125" style="27" customWidth="1"/>
    <col min="3846" max="3846" width="14.7109375" style="27" customWidth="1"/>
    <col min="3847" max="3847" width="13.5703125" style="27" customWidth="1"/>
    <col min="3848" max="3848" width="15.85546875" style="27" customWidth="1"/>
    <col min="3849" max="3849" width="15.140625" style="27" customWidth="1"/>
    <col min="3850" max="3850" width="17.140625" style="27" customWidth="1"/>
    <col min="3851" max="4096" width="9.140625" style="27"/>
    <col min="4097" max="4097" width="80.7109375" style="27" customWidth="1"/>
    <col min="4098" max="4101" width="23.5703125" style="27" customWidth="1"/>
    <col min="4102" max="4102" width="14.7109375" style="27" customWidth="1"/>
    <col min="4103" max="4103" width="13.5703125" style="27" customWidth="1"/>
    <col min="4104" max="4104" width="15.85546875" style="27" customWidth="1"/>
    <col min="4105" max="4105" width="15.140625" style="27" customWidth="1"/>
    <col min="4106" max="4106" width="17.140625" style="27" customWidth="1"/>
    <col min="4107" max="4352" width="9.140625" style="27"/>
    <col min="4353" max="4353" width="80.7109375" style="27" customWidth="1"/>
    <col min="4354" max="4357" width="23.5703125" style="27" customWidth="1"/>
    <col min="4358" max="4358" width="14.7109375" style="27" customWidth="1"/>
    <col min="4359" max="4359" width="13.5703125" style="27" customWidth="1"/>
    <col min="4360" max="4360" width="15.85546875" style="27" customWidth="1"/>
    <col min="4361" max="4361" width="15.140625" style="27" customWidth="1"/>
    <col min="4362" max="4362" width="17.140625" style="27" customWidth="1"/>
    <col min="4363" max="4608" width="9.140625" style="27"/>
    <col min="4609" max="4609" width="80.7109375" style="27" customWidth="1"/>
    <col min="4610" max="4613" width="23.5703125" style="27" customWidth="1"/>
    <col min="4614" max="4614" width="14.7109375" style="27" customWidth="1"/>
    <col min="4615" max="4615" width="13.5703125" style="27" customWidth="1"/>
    <col min="4616" max="4616" width="15.85546875" style="27" customWidth="1"/>
    <col min="4617" max="4617" width="15.140625" style="27" customWidth="1"/>
    <col min="4618" max="4618" width="17.140625" style="27" customWidth="1"/>
    <col min="4619" max="4864" width="9.140625" style="27"/>
    <col min="4865" max="4865" width="80.7109375" style="27" customWidth="1"/>
    <col min="4866" max="4869" width="23.5703125" style="27" customWidth="1"/>
    <col min="4870" max="4870" width="14.7109375" style="27" customWidth="1"/>
    <col min="4871" max="4871" width="13.5703125" style="27" customWidth="1"/>
    <col min="4872" max="4872" width="15.85546875" style="27" customWidth="1"/>
    <col min="4873" max="4873" width="15.140625" style="27" customWidth="1"/>
    <col min="4874" max="4874" width="17.140625" style="27" customWidth="1"/>
    <col min="4875" max="5120" width="9.140625" style="27"/>
    <col min="5121" max="5121" width="80.7109375" style="27" customWidth="1"/>
    <col min="5122" max="5125" width="23.5703125" style="27" customWidth="1"/>
    <col min="5126" max="5126" width="14.7109375" style="27" customWidth="1"/>
    <col min="5127" max="5127" width="13.5703125" style="27" customWidth="1"/>
    <col min="5128" max="5128" width="15.85546875" style="27" customWidth="1"/>
    <col min="5129" max="5129" width="15.140625" style="27" customWidth="1"/>
    <col min="5130" max="5130" width="17.140625" style="27" customWidth="1"/>
    <col min="5131" max="5376" width="9.140625" style="27"/>
    <col min="5377" max="5377" width="80.7109375" style="27" customWidth="1"/>
    <col min="5378" max="5381" width="23.5703125" style="27" customWidth="1"/>
    <col min="5382" max="5382" width="14.7109375" style="27" customWidth="1"/>
    <col min="5383" max="5383" width="13.5703125" style="27" customWidth="1"/>
    <col min="5384" max="5384" width="15.85546875" style="27" customWidth="1"/>
    <col min="5385" max="5385" width="15.140625" style="27" customWidth="1"/>
    <col min="5386" max="5386" width="17.140625" style="27" customWidth="1"/>
    <col min="5387" max="5632" width="9.140625" style="27"/>
    <col min="5633" max="5633" width="80.7109375" style="27" customWidth="1"/>
    <col min="5634" max="5637" width="23.5703125" style="27" customWidth="1"/>
    <col min="5638" max="5638" width="14.7109375" style="27" customWidth="1"/>
    <col min="5639" max="5639" width="13.5703125" style="27" customWidth="1"/>
    <col min="5640" max="5640" width="15.85546875" style="27" customWidth="1"/>
    <col min="5641" max="5641" width="15.140625" style="27" customWidth="1"/>
    <col min="5642" max="5642" width="17.140625" style="27" customWidth="1"/>
    <col min="5643" max="5888" width="9.140625" style="27"/>
    <col min="5889" max="5889" width="80.7109375" style="27" customWidth="1"/>
    <col min="5890" max="5893" width="23.5703125" style="27" customWidth="1"/>
    <col min="5894" max="5894" width="14.7109375" style="27" customWidth="1"/>
    <col min="5895" max="5895" width="13.5703125" style="27" customWidth="1"/>
    <col min="5896" max="5896" width="15.85546875" style="27" customWidth="1"/>
    <col min="5897" max="5897" width="15.140625" style="27" customWidth="1"/>
    <col min="5898" max="5898" width="17.140625" style="27" customWidth="1"/>
    <col min="5899" max="6144" width="9.140625" style="27"/>
    <col min="6145" max="6145" width="80.7109375" style="27" customWidth="1"/>
    <col min="6146" max="6149" width="23.5703125" style="27" customWidth="1"/>
    <col min="6150" max="6150" width="14.7109375" style="27" customWidth="1"/>
    <col min="6151" max="6151" width="13.5703125" style="27" customWidth="1"/>
    <col min="6152" max="6152" width="15.85546875" style="27" customWidth="1"/>
    <col min="6153" max="6153" width="15.140625" style="27" customWidth="1"/>
    <col min="6154" max="6154" width="17.140625" style="27" customWidth="1"/>
    <col min="6155" max="6400" width="9.140625" style="27"/>
    <col min="6401" max="6401" width="80.7109375" style="27" customWidth="1"/>
    <col min="6402" max="6405" width="23.5703125" style="27" customWidth="1"/>
    <col min="6406" max="6406" width="14.7109375" style="27" customWidth="1"/>
    <col min="6407" max="6407" width="13.5703125" style="27" customWidth="1"/>
    <col min="6408" max="6408" width="15.85546875" style="27" customWidth="1"/>
    <col min="6409" max="6409" width="15.140625" style="27" customWidth="1"/>
    <col min="6410" max="6410" width="17.140625" style="27" customWidth="1"/>
    <col min="6411" max="6656" width="9.140625" style="27"/>
    <col min="6657" max="6657" width="80.7109375" style="27" customWidth="1"/>
    <col min="6658" max="6661" width="23.5703125" style="27" customWidth="1"/>
    <col min="6662" max="6662" width="14.7109375" style="27" customWidth="1"/>
    <col min="6663" max="6663" width="13.5703125" style="27" customWidth="1"/>
    <col min="6664" max="6664" width="15.85546875" style="27" customWidth="1"/>
    <col min="6665" max="6665" width="15.140625" style="27" customWidth="1"/>
    <col min="6666" max="6666" width="17.140625" style="27" customWidth="1"/>
    <col min="6667" max="6912" width="9.140625" style="27"/>
    <col min="6913" max="6913" width="80.7109375" style="27" customWidth="1"/>
    <col min="6914" max="6917" width="23.5703125" style="27" customWidth="1"/>
    <col min="6918" max="6918" width="14.7109375" style="27" customWidth="1"/>
    <col min="6919" max="6919" width="13.5703125" style="27" customWidth="1"/>
    <col min="6920" max="6920" width="15.85546875" style="27" customWidth="1"/>
    <col min="6921" max="6921" width="15.140625" style="27" customWidth="1"/>
    <col min="6922" max="6922" width="17.140625" style="27" customWidth="1"/>
    <col min="6923" max="7168" width="9.140625" style="27"/>
    <col min="7169" max="7169" width="80.7109375" style="27" customWidth="1"/>
    <col min="7170" max="7173" width="23.5703125" style="27" customWidth="1"/>
    <col min="7174" max="7174" width="14.7109375" style="27" customWidth="1"/>
    <col min="7175" max="7175" width="13.5703125" style="27" customWidth="1"/>
    <col min="7176" max="7176" width="15.85546875" style="27" customWidth="1"/>
    <col min="7177" max="7177" width="15.140625" style="27" customWidth="1"/>
    <col min="7178" max="7178" width="17.140625" style="27" customWidth="1"/>
    <col min="7179" max="7424" width="9.140625" style="27"/>
    <col min="7425" max="7425" width="80.7109375" style="27" customWidth="1"/>
    <col min="7426" max="7429" width="23.5703125" style="27" customWidth="1"/>
    <col min="7430" max="7430" width="14.7109375" style="27" customWidth="1"/>
    <col min="7431" max="7431" width="13.5703125" style="27" customWidth="1"/>
    <col min="7432" max="7432" width="15.85546875" style="27" customWidth="1"/>
    <col min="7433" max="7433" width="15.140625" style="27" customWidth="1"/>
    <col min="7434" max="7434" width="17.140625" style="27" customWidth="1"/>
    <col min="7435" max="7680" width="9.140625" style="27"/>
    <col min="7681" max="7681" width="80.7109375" style="27" customWidth="1"/>
    <col min="7682" max="7685" width="23.5703125" style="27" customWidth="1"/>
    <col min="7686" max="7686" width="14.7109375" style="27" customWidth="1"/>
    <col min="7687" max="7687" width="13.5703125" style="27" customWidth="1"/>
    <col min="7688" max="7688" width="15.85546875" style="27" customWidth="1"/>
    <col min="7689" max="7689" width="15.140625" style="27" customWidth="1"/>
    <col min="7690" max="7690" width="17.140625" style="27" customWidth="1"/>
    <col min="7691" max="7936" width="9.140625" style="27"/>
    <col min="7937" max="7937" width="80.7109375" style="27" customWidth="1"/>
    <col min="7938" max="7941" width="23.5703125" style="27" customWidth="1"/>
    <col min="7942" max="7942" width="14.7109375" style="27" customWidth="1"/>
    <col min="7943" max="7943" width="13.5703125" style="27" customWidth="1"/>
    <col min="7944" max="7944" width="15.85546875" style="27" customWidth="1"/>
    <col min="7945" max="7945" width="15.140625" style="27" customWidth="1"/>
    <col min="7946" max="7946" width="17.140625" style="27" customWidth="1"/>
    <col min="7947" max="8192" width="9.140625" style="27"/>
    <col min="8193" max="8193" width="80.7109375" style="27" customWidth="1"/>
    <col min="8194" max="8197" width="23.5703125" style="27" customWidth="1"/>
    <col min="8198" max="8198" width="14.7109375" style="27" customWidth="1"/>
    <col min="8199" max="8199" width="13.5703125" style="27" customWidth="1"/>
    <col min="8200" max="8200" width="15.85546875" style="27" customWidth="1"/>
    <col min="8201" max="8201" width="15.140625" style="27" customWidth="1"/>
    <col min="8202" max="8202" width="17.140625" style="27" customWidth="1"/>
    <col min="8203" max="8448" width="9.140625" style="27"/>
    <col min="8449" max="8449" width="80.7109375" style="27" customWidth="1"/>
    <col min="8450" max="8453" width="23.5703125" style="27" customWidth="1"/>
    <col min="8454" max="8454" width="14.7109375" style="27" customWidth="1"/>
    <col min="8455" max="8455" width="13.5703125" style="27" customWidth="1"/>
    <col min="8456" max="8456" width="15.85546875" style="27" customWidth="1"/>
    <col min="8457" max="8457" width="15.140625" style="27" customWidth="1"/>
    <col min="8458" max="8458" width="17.140625" style="27" customWidth="1"/>
    <col min="8459" max="8704" width="9.140625" style="27"/>
    <col min="8705" max="8705" width="80.7109375" style="27" customWidth="1"/>
    <col min="8706" max="8709" width="23.5703125" style="27" customWidth="1"/>
    <col min="8710" max="8710" width="14.7109375" style="27" customWidth="1"/>
    <col min="8711" max="8711" width="13.5703125" style="27" customWidth="1"/>
    <col min="8712" max="8712" width="15.85546875" style="27" customWidth="1"/>
    <col min="8713" max="8713" width="15.140625" style="27" customWidth="1"/>
    <col min="8714" max="8714" width="17.140625" style="27" customWidth="1"/>
    <col min="8715" max="8960" width="9.140625" style="27"/>
    <col min="8961" max="8961" width="80.7109375" style="27" customWidth="1"/>
    <col min="8962" max="8965" width="23.5703125" style="27" customWidth="1"/>
    <col min="8966" max="8966" width="14.7109375" style="27" customWidth="1"/>
    <col min="8967" max="8967" width="13.5703125" style="27" customWidth="1"/>
    <col min="8968" max="8968" width="15.85546875" style="27" customWidth="1"/>
    <col min="8969" max="8969" width="15.140625" style="27" customWidth="1"/>
    <col min="8970" max="8970" width="17.140625" style="27" customWidth="1"/>
    <col min="8971" max="9216" width="9.140625" style="27"/>
    <col min="9217" max="9217" width="80.7109375" style="27" customWidth="1"/>
    <col min="9218" max="9221" width="23.5703125" style="27" customWidth="1"/>
    <col min="9222" max="9222" width="14.7109375" style="27" customWidth="1"/>
    <col min="9223" max="9223" width="13.5703125" style="27" customWidth="1"/>
    <col min="9224" max="9224" width="15.85546875" style="27" customWidth="1"/>
    <col min="9225" max="9225" width="15.140625" style="27" customWidth="1"/>
    <col min="9226" max="9226" width="17.140625" style="27" customWidth="1"/>
    <col min="9227" max="9472" width="9.140625" style="27"/>
    <col min="9473" max="9473" width="80.7109375" style="27" customWidth="1"/>
    <col min="9474" max="9477" width="23.5703125" style="27" customWidth="1"/>
    <col min="9478" max="9478" width="14.7109375" style="27" customWidth="1"/>
    <col min="9479" max="9479" width="13.5703125" style="27" customWidth="1"/>
    <col min="9480" max="9480" width="15.85546875" style="27" customWidth="1"/>
    <col min="9481" max="9481" width="15.140625" style="27" customWidth="1"/>
    <col min="9482" max="9482" width="17.140625" style="27" customWidth="1"/>
    <col min="9483" max="9728" width="9.140625" style="27"/>
    <col min="9729" max="9729" width="80.7109375" style="27" customWidth="1"/>
    <col min="9730" max="9733" width="23.5703125" style="27" customWidth="1"/>
    <col min="9734" max="9734" width="14.7109375" style="27" customWidth="1"/>
    <col min="9735" max="9735" width="13.5703125" style="27" customWidth="1"/>
    <col min="9736" max="9736" width="15.85546875" style="27" customWidth="1"/>
    <col min="9737" max="9737" width="15.140625" style="27" customWidth="1"/>
    <col min="9738" max="9738" width="17.140625" style="27" customWidth="1"/>
    <col min="9739" max="9984" width="9.140625" style="27"/>
    <col min="9985" max="9985" width="80.7109375" style="27" customWidth="1"/>
    <col min="9986" max="9989" width="23.5703125" style="27" customWidth="1"/>
    <col min="9990" max="9990" width="14.7109375" style="27" customWidth="1"/>
    <col min="9991" max="9991" width="13.5703125" style="27" customWidth="1"/>
    <col min="9992" max="9992" width="15.85546875" style="27" customWidth="1"/>
    <col min="9993" max="9993" width="15.140625" style="27" customWidth="1"/>
    <col min="9994" max="9994" width="17.140625" style="27" customWidth="1"/>
    <col min="9995" max="10240" width="9.140625" style="27"/>
    <col min="10241" max="10241" width="80.7109375" style="27" customWidth="1"/>
    <col min="10242" max="10245" width="23.5703125" style="27" customWidth="1"/>
    <col min="10246" max="10246" width="14.7109375" style="27" customWidth="1"/>
    <col min="10247" max="10247" width="13.5703125" style="27" customWidth="1"/>
    <col min="10248" max="10248" width="15.85546875" style="27" customWidth="1"/>
    <col min="10249" max="10249" width="15.140625" style="27" customWidth="1"/>
    <col min="10250" max="10250" width="17.140625" style="27" customWidth="1"/>
    <col min="10251" max="10496" width="9.140625" style="27"/>
    <col min="10497" max="10497" width="80.7109375" style="27" customWidth="1"/>
    <col min="10498" max="10501" width="23.5703125" style="27" customWidth="1"/>
    <col min="10502" max="10502" width="14.7109375" style="27" customWidth="1"/>
    <col min="10503" max="10503" width="13.5703125" style="27" customWidth="1"/>
    <col min="10504" max="10504" width="15.85546875" style="27" customWidth="1"/>
    <col min="10505" max="10505" width="15.140625" style="27" customWidth="1"/>
    <col min="10506" max="10506" width="17.140625" style="27" customWidth="1"/>
    <col min="10507" max="10752" width="9.140625" style="27"/>
    <col min="10753" max="10753" width="80.7109375" style="27" customWidth="1"/>
    <col min="10754" max="10757" width="23.5703125" style="27" customWidth="1"/>
    <col min="10758" max="10758" width="14.7109375" style="27" customWidth="1"/>
    <col min="10759" max="10759" width="13.5703125" style="27" customWidth="1"/>
    <col min="10760" max="10760" width="15.85546875" style="27" customWidth="1"/>
    <col min="10761" max="10761" width="15.140625" style="27" customWidth="1"/>
    <col min="10762" max="10762" width="17.140625" style="27" customWidth="1"/>
    <col min="10763" max="11008" width="9.140625" style="27"/>
    <col min="11009" max="11009" width="80.7109375" style="27" customWidth="1"/>
    <col min="11010" max="11013" width="23.5703125" style="27" customWidth="1"/>
    <col min="11014" max="11014" width="14.7109375" style="27" customWidth="1"/>
    <col min="11015" max="11015" width="13.5703125" style="27" customWidth="1"/>
    <col min="11016" max="11016" width="15.85546875" style="27" customWidth="1"/>
    <col min="11017" max="11017" width="15.140625" style="27" customWidth="1"/>
    <col min="11018" max="11018" width="17.140625" style="27" customWidth="1"/>
    <col min="11019" max="11264" width="9.140625" style="27"/>
    <col min="11265" max="11265" width="80.7109375" style="27" customWidth="1"/>
    <col min="11266" max="11269" width="23.5703125" style="27" customWidth="1"/>
    <col min="11270" max="11270" width="14.7109375" style="27" customWidth="1"/>
    <col min="11271" max="11271" width="13.5703125" style="27" customWidth="1"/>
    <col min="11272" max="11272" width="15.85546875" style="27" customWidth="1"/>
    <col min="11273" max="11273" width="15.140625" style="27" customWidth="1"/>
    <col min="11274" max="11274" width="17.140625" style="27" customWidth="1"/>
    <col min="11275" max="11520" width="9.140625" style="27"/>
    <col min="11521" max="11521" width="80.7109375" style="27" customWidth="1"/>
    <col min="11522" max="11525" width="23.5703125" style="27" customWidth="1"/>
    <col min="11526" max="11526" width="14.7109375" style="27" customWidth="1"/>
    <col min="11527" max="11527" width="13.5703125" style="27" customWidth="1"/>
    <col min="11528" max="11528" width="15.85546875" style="27" customWidth="1"/>
    <col min="11529" max="11529" width="15.140625" style="27" customWidth="1"/>
    <col min="11530" max="11530" width="17.140625" style="27" customWidth="1"/>
    <col min="11531" max="11776" width="9.140625" style="27"/>
    <col min="11777" max="11777" width="80.7109375" style="27" customWidth="1"/>
    <col min="11778" max="11781" width="23.5703125" style="27" customWidth="1"/>
    <col min="11782" max="11782" width="14.7109375" style="27" customWidth="1"/>
    <col min="11783" max="11783" width="13.5703125" style="27" customWidth="1"/>
    <col min="11784" max="11784" width="15.85546875" style="27" customWidth="1"/>
    <col min="11785" max="11785" width="15.140625" style="27" customWidth="1"/>
    <col min="11786" max="11786" width="17.140625" style="27" customWidth="1"/>
    <col min="11787" max="12032" width="9.140625" style="27"/>
    <col min="12033" max="12033" width="80.7109375" style="27" customWidth="1"/>
    <col min="12034" max="12037" width="23.5703125" style="27" customWidth="1"/>
    <col min="12038" max="12038" width="14.7109375" style="27" customWidth="1"/>
    <col min="12039" max="12039" width="13.5703125" style="27" customWidth="1"/>
    <col min="12040" max="12040" width="15.85546875" style="27" customWidth="1"/>
    <col min="12041" max="12041" width="15.140625" style="27" customWidth="1"/>
    <col min="12042" max="12042" width="17.140625" style="27" customWidth="1"/>
    <col min="12043" max="12288" width="9.140625" style="27"/>
    <col min="12289" max="12289" width="80.7109375" style="27" customWidth="1"/>
    <col min="12290" max="12293" width="23.5703125" style="27" customWidth="1"/>
    <col min="12294" max="12294" width="14.7109375" style="27" customWidth="1"/>
    <col min="12295" max="12295" width="13.5703125" style="27" customWidth="1"/>
    <col min="12296" max="12296" width="15.85546875" style="27" customWidth="1"/>
    <col min="12297" max="12297" width="15.140625" style="27" customWidth="1"/>
    <col min="12298" max="12298" width="17.140625" style="27" customWidth="1"/>
    <col min="12299" max="12544" width="9.140625" style="27"/>
    <col min="12545" max="12545" width="80.7109375" style="27" customWidth="1"/>
    <col min="12546" max="12549" width="23.5703125" style="27" customWidth="1"/>
    <col min="12550" max="12550" width="14.7109375" style="27" customWidth="1"/>
    <col min="12551" max="12551" width="13.5703125" style="27" customWidth="1"/>
    <col min="12552" max="12552" width="15.85546875" style="27" customWidth="1"/>
    <col min="12553" max="12553" width="15.140625" style="27" customWidth="1"/>
    <col min="12554" max="12554" width="17.140625" style="27" customWidth="1"/>
    <col min="12555" max="12800" width="9.140625" style="27"/>
    <col min="12801" max="12801" width="80.7109375" style="27" customWidth="1"/>
    <col min="12802" max="12805" width="23.5703125" style="27" customWidth="1"/>
    <col min="12806" max="12806" width="14.7109375" style="27" customWidth="1"/>
    <col min="12807" max="12807" width="13.5703125" style="27" customWidth="1"/>
    <col min="12808" max="12808" width="15.85546875" style="27" customWidth="1"/>
    <col min="12809" max="12809" width="15.140625" style="27" customWidth="1"/>
    <col min="12810" max="12810" width="17.140625" style="27" customWidth="1"/>
    <col min="12811" max="13056" width="9.140625" style="27"/>
    <col min="13057" max="13057" width="80.7109375" style="27" customWidth="1"/>
    <col min="13058" max="13061" width="23.5703125" style="27" customWidth="1"/>
    <col min="13062" max="13062" width="14.7109375" style="27" customWidth="1"/>
    <col min="13063" max="13063" width="13.5703125" style="27" customWidth="1"/>
    <col min="13064" max="13064" width="15.85546875" style="27" customWidth="1"/>
    <col min="13065" max="13065" width="15.140625" style="27" customWidth="1"/>
    <col min="13066" max="13066" width="17.140625" style="27" customWidth="1"/>
    <col min="13067" max="13312" width="9.140625" style="27"/>
    <col min="13313" max="13313" width="80.7109375" style="27" customWidth="1"/>
    <col min="13314" max="13317" width="23.5703125" style="27" customWidth="1"/>
    <col min="13318" max="13318" width="14.7109375" style="27" customWidth="1"/>
    <col min="13319" max="13319" width="13.5703125" style="27" customWidth="1"/>
    <col min="13320" max="13320" width="15.85546875" style="27" customWidth="1"/>
    <col min="13321" max="13321" width="15.140625" style="27" customWidth="1"/>
    <col min="13322" max="13322" width="17.140625" style="27" customWidth="1"/>
    <col min="13323" max="13568" width="9.140625" style="27"/>
    <col min="13569" max="13569" width="80.7109375" style="27" customWidth="1"/>
    <col min="13570" max="13573" width="23.5703125" style="27" customWidth="1"/>
    <col min="13574" max="13574" width="14.7109375" style="27" customWidth="1"/>
    <col min="13575" max="13575" width="13.5703125" style="27" customWidth="1"/>
    <col min="13576" max="13576" width="15.85546875" style="27" customWidth="1"/>
    <col min="13577" max="13577" width="15.140625" style="27" customWidth="1"/>
    <col min="13578" max="13578" width="17.140625" style="27" customWidth="1"/>
    <col min="13579" max="13824" width="9.140625" style="27"/>
    <col min="13825" max="13825" width="80.7109375" style="27" customWidth="1"/>
    <col min="13826" max="13829" width="23.5703125" style="27" customWidth="1"/>
    <col min="13830" max="13830" width="14.7109375" style="27" customWidth="1"/>
    <col min="13831" max="13831" width="13.5703125" style="27" customWidth="1"/>
    <col min="13832" max="13832" width="15.85546875" style="27" customWidth="1"/>
    <col min="13833" max="13833" width="15.140625" style="27" customWidth="1"/>
    <col min="13834" max="13834" width="17.140625" style="27" customWidth="1"/>
    <col min="13835" max="14080" width="9.140625" style="27"/>
    <col min="14081" max="14081" width="80.7109375" style="27" customWidth="1"/>
    <col min="14082" max="14085" width="23.5703125" style="27" customWidth="1"/>
    <col min="14086" max="14086" width="14.7109375" style="27" customWidth="1"/>
    <col min="14087" max="14087" width="13.5703125" style="27" customWidth="1"/>
    <col min="14088" max="14088" width="15.85546875" style="27" customWidth="1"/>
    <col min="14089" max="14089" width="15.140625" style="27" customWidth="1"/>
    <col min="14090" max="14090" width="17.140625" style="27" customWidth="1"/>
    <col min="14091" max="14336" width="9.140625" style="27"/>
    <col min="14337" max="14337" width="80.7109375" style="27" customWidth="1"/>
    <col min="14338" max="14341" width="23.5703125" style="27" customWidth="1"/>
    <col min="14342" max="14342" width="14.7109375" style="27" customWidth="1"/>
    <col min="14343" max="14343" width="13.5703125" style="27" customWidth="1"/>
    <col min="14344" max="14344" width="15.85546875" style="27" customWidth="1"/>
    <col min="14345" max="14345" width="15.140625" style="27" customWidth="1"/>
    <col min="14346" max="14346" width="17.140625" style="27" customWidth="1"/>
    <col min="14347" max="14592" width="9.140625" style="27"/>
    <col min="14593" max="14593" width="80.7109375" style="27" customWidth="1"/>
    <col min="14594" max="14597" width="23.5703125" style="27" customWidth="1"/>
    <col min="14598" max="14598" width="14.7109375" style="27" customWidth="1"/>
    <col min="14599" max="14599" width="13.5703125" style="27" customWidth="1"/>
    <col min="14600" max="14600" width="15.85546875" style="27" customWidth="1"/>
    <col min="14601" max="14601" width="15.140625" style="27" customWidth="1"/>
    <col min="14602" max="14602" width="17.140625" style="27" customWidth="1"/>
    <col min="14603" max="14848" width="9.140625" style="27"/>
    <col min="14849" max="14849" width="80.7109375" style="27" customWidth="1"/>
    <col min="14850" max="14853" width="23.5703125" style="27" customWidth="1"/>
    <col min="14854" max="14854" width="14.7109375" style="27" customWidth="1"/>
    <col min="14855" max="14855" width="13.5703125" style="27" customWidth="1"/>
    <col min="14856" max="14856" width="15.85546875" style="27" customWidth="1"/>
    <col min="14857" max="14857" width="15.140625" style="27" customWidth="1"/>
    <col min="14858" max="14858" width="17.140625" style="27" customWidth="1"/>
    <col min="14859" max="15104" width="9.140625" style="27"/>
    <col min="15105" max="15105" width="80.7109375" style="27" customWidth="1"/>
    <col min="15106" max="15109" width="23.5703125" style="27" customWidth="1"/>
    <col min="15110" max="15110" width="14.7109375" style="27" customWidth="1"/>
    <col min="15111" max="15111" width="13.5703125" style="27" customWidth="1"/>
    <col min="15112" max="15112" width="15.85546875" style="27" customWidth="1"/>
    <col min="15113" max="15113" width="15.140625" style="27" customWidth="1"/>
    <col min="15114" max="15114" width="17.140625" style="27" customWidth="1"/>
    <col min="15115" max="15360" width="9.140625" style="27"/>
    <col min="15361" max="15361" width="80.7109375" style="27" customWidth="1"/>
    <col min="15362" max="15365" width="23.5703125" style="27" customWidth="1"/>
    <col min="15366" max="15366" width="14.7109375" style="27" customWidth="1"/>
    <col min="15367" max="15367" width="13.5703125" style="27" customWidth="1"/>
    <col min="15368" max="15368" width="15.85546875" style="27" customWidth="1"/>
    <col min="15369" max="15369" width="15.140625" style="27" customWidth="1"/>
    <col min="15370" max="15370" width="17.140625" style="27" customWidth="1"/>
    <col min="15371" max="15616" width="9.140625" style="27"/>
    <col min="15617" max="15617" width="80.7109375" style="27" customWidth="1"/>
    <col min="15618" max="15621" width="23.5703125" style="27" customWidth="1"/>
    <col min="15622" max="15622" width="14.7109375" style="27" customWidth="1"/>
    <col min="15623" max="15623" width="13.5703125" style="27" customWidth="1"/>
    <col min="15624" max="15624" width="15.85546875" style="27" customWidth="1"/>
    <col min="15625" max="15625" width="15.140625" style="27" customWidth="1"/>
    <col min="15626" max="15626" width="17.140625" style="27" customWidth="1"/>
    <col min="15627" max="15872" width="9.140625" style="27"/>
    <col min="15873" max="15873" width="80.7109375" style="27" customWidth="1"/>
    <col min="15874" max="15877" width="23.5703125" style="27" customWidth="1"/>
    <col min="15878" max="15878" width="14.7109375" style="27" customWidth="1"/>
    <col min="15879" max="15879" width="13.5703125" style="27" customWidth="1"/>
    <col min="15880" max="15880" width="15.85546875" style="27" customWidth="1"/>
    <col min="15881" max="15881" width="15.140625" style="27" customWidth="1"/>
    <col min="15882" max="15882" width="17.140625" style="27" customWidth="1"/>
    <col min="15883" max="16128" width="9.140625" style="27"/>
    <col min="16129" max="16129" width="80.7109375" style="27" customWidth="1"/>
    <col min="16130" max="16133" width="23.5703125" style="27" customWidth="1"/>
    <col min="16134" max="16134" width="14.7109375" style="27" customWidth="1"/>
    <col min="16135" max="16135" width="13.5703125" style="27" customWidth="1"/>
    <col min="16136" max="16136" width="15.85546875" style="27" customWidth="1"/>
    <col min="16137" max="16137" width="15.140625" style="27" customWidth="1"/>
    <col min="16138" max="16138" width="17.140625" style="27" customWidth="1"/>
    <col min="16139" max="16384" width="9.140625" style="27"/>
  </cols>
  <sheetData>
    <row r="1" spans="1:8" ht="18" x14ac:dyDescent="0.25">
      <c r="A1" s="25" t="s">
        <v>299</v>
      </c>
      <c r="B1" s="26"/>
      <c r="C1" s="26"/>
      <c r="D1" s="26"/>
      <c r="E1" s="15"/>
    </row>
    <row r="2" spans="1:8" ht="18" customHeight="1" x14ac:dyDescent="0.25">
      <c r="A2" s="28" t="s">
        <v>78</v>
      </c>
      <c r="B2" s="29"/>
      <c r="C2" s="29"/>
      <c r="D2" s="29"/>
      <c r="E2" s="40"/>
    </row>
    <row r="3" spans="1:8" ht="18" customHeight="1" x14ac:dyDescent="0.25">
      <c r="A3" s="20" t="s">
        <v>43</v>
      </c>
      <c r="B3" s="29"/>
      <c r="C3" s="29"/>
      <c r="D3" s="29"/>
      <c r="E3" s="40"/>
    </row>
    <row r="4" spans="1:8" ht="14.25" customHeight="1" thickBot="1" x14ac:dyDescent="0.3">
      <c r="A4" s="20"/>
      <c r="B4" s="30"/>
      <c r="C4" s="29"/>
      <c r="D4" s="29"/>
      <c r="E4" s="29"/>
    </row>
    <row r="5" spans="1:8" s="31" customFormat="1" ht="15" x14ac:dyDescent="0.25">
      <c r="A5" s="199"/>
      <c r="B5" s="200" t="s">
        <v>79</v>
      </c>
      <c r="C5" s="201" t="s">
        <v>79</v>
      </c>
      <c r="D5" s="200" t="s">
        <v>81</v>
      </c>
      <c r="E5" s="202" t="s">
        <v>82</v>
      </c>
      <c r="F5" s="27"/>
    </row>
    <row r="6" spans="1:8" s="31" customFormat="1" ht="45" x14ac:dyDescent="0.25">
      <c r="A6" s="203"/>
      <c r="B6" s="204" t="s">
        <v>83</v>
      </c>
      <c r="C6" s="205" t="s">
        <v>84</v>
      </c>
      <c r="D6" s="204" t="s">
        <v>85</v>
      </c>
      <c r="E6" s="206" t="s">
        <v>86</v>
      </c>
      <c r="F6" s="27"/>
    </row>
    <row r="7" spans="1:8" s="33" customFormat="1" ht="15" x14ac:dyDescent="0.25">
      <c r="A7" s="203"/>
      <c r="B7" s="207">
        <v>1</v>
      </c>
      <c r="C7" s="208">
        <v>2</v>
      </c>
      <c r="D7" s="207">
        <v>3</v>
      </c>
      <c r="E7" s="209">
        <v>4</v>
      </c>
      <c r="F7" s="32"/>
    </row>
    <row r="8" spans="1:8" s="35" customFormat="1" ht="18" x14ac:dyDescent="0.25">
      <c r="A8" s="210" t="s">
        <v>87</v>
      </c>
      <c r="B8" s="211">
        <f>SUM(B9:B15)</f>
        <v>124993681236</v>
      </c>
      <c r="C8" s="211">
        <f>SUM(C9:C15)</f>
        <v>128806694692</v>
      </c>
      <c r="D8" s="211">
        <f t="shared" ref="D8:D15" si="0">C8-B8</f>
        <v>3813013456</v>
      </c>
      <c r="E8" s="212">
        <f t="shared" ref="E8:E15" si="1">C8/B8*100-100</f>
        <v>3.0505649712009557</v>
      </c>
      <c r="F8" s="34"/>
    </row>
    <row r="9" spans="1:8" s="31" customFormat="1" ht="14.25" x14ac:dyDescent="0.2">
      <c r="A9" s="213" t="s">
        <v>88</v>
      </c>
      <c r="B9" s="214">
        <v>21820802000</v>
      </c>
      <c r="C9" s="214">
        <v>21491733845</v>
      </c>
      <c r="D9" s="214">
        <f t="shared" si="0"/>
        <v>-329068155</v>
      </c>
      <c r="E9" s="215">
        <f t="shared" si="1"/>
        <v>-1.508047939759507</v>
      </c>
      <c r="F9" s="36"/>
      <c r="H9" s="37"/>
    </row>
    <row r="10" spans="1:8" s="31" customFormat="1" ht="14.25" x14ac:dyDescent="0.2">
      <c r="A10" s="213" t="s">
        <v>89</v>
      </c>
      <c r="B10" s="214">
        <v>10532515100</v>
      </c>
      <c r="C10" s="214">
        <v>11263617255</v>
      </c>
      <c r="D10" s="214">
        <f t="shared" si="0"/>
        <v>731102155</v>
      </c>
      <c r="E10" s="215">
        <f t="shared" si="1"/>
        <v>6.9413824528957946</v>
      </c>
      <c r="F10" s="27"/>
    </row>
    <row r="11" spans="1:8" s="31" customFormat="1" ht="14.25" x14ac:dyDescent="0.2">
      <c r="A11" s="213" t="s">
        <v>90</v>
      </c>
      <c r="B11" s="214">
        <v>86823439015</v>
      </c>
      <c r="C11" s="214">
        <v>90194342853</v>
      </c>
      <c r="D11" s="214">
        <f t="shared" si="0"/>
        <v>3370903838</v>
      </c>
      <c r="E11" s="215">
        <f t="shared" si="1"/>
        <v>3.8824813624551666</v>
      </c>
      <c r="F11" s="27"/>
    </row>
    <row r="12" spans="1:8" s="31" customFormat="1" ht="14.25" x14ac:dyDescent="0.2">
      <c r="A12" s="213" t="s">
        <v>91</v>
      </c>
      <c r="B12" s="214">
        <v>206073000</v>
      </c>
      <c r="C12" s="214">
        <v>206073000</v>
      </c>
      <c r="D12" s="214">
        <f t="shared" si="0"/>
        <v>0</v>
      </c>
      <c r="E12" s="215">
        <f t="shared" si="1"/>
        <v>0</v>
      </c>
      <c r="F12" s="27"/>
      <c r="G12" s="37"/>
    </row>
    <row r="13" spans="1:8" s="31" customFormat="1" ht="14.25" x14ac:dyDescent="0.2">
      <c r="A13" s="213" t="s">
        <v>92</v>
      </c>
      <c r="B13" s="214">
        <v>2979541397</v>
      </c>
      <c r="C13" s="214">
        <v>2981136340</v>
      </c>
      <c r="D13" s="214">
        <f t="shared" si="0"/>
        <v>1594943</v>
      </c>
      <c r="E13" s="215">
        <f t="shared" si="1"/>
        <v>5.3529815078448451E-2</v>
      </c>
      <c r="F13" s="27"/>
    </row>
    <row r="14" spans="1:8" s="31" customFormat="1" ht="14.25" x14ac:dyDescent="0.2">
      <c r="A14" s="213" t="s">
        <v>93</v>
      </c>
      <c r="B14" s="214">
        <v>1055183250</v>
      </c>
      <c r="C14" s="214">
        <v>1053403791</v>
      </c>
      <c r="D14" s="214">
        <f t="shared" si="0"/>
        <v>-1779459</v>
      </c>
      <c r="E14" s="215">
        <f t="shared" si="1"/>
        <v>-0.16863980735099915</v>
      </c>
      <c r="F14" s="27"/>
      <c r="G14" s="37"/>
    </row>
    <row r="15" spans="1:8" s="31" customFormat="1" ht="15" thickBot="1" x14ac:dyDescent="0.25">
      <c r="A15" s="216" t="s">
        <v>94</v>
      </c>
      <c r="B15" s="217">
        <v>1576127474</v>
      </c>
      <c r="C15" s="217">
        <v>1616387608</v>
      </c>
      <c r="D15" s="218">
        <f t="shared" si="0"/>
        <v>40260134</v>
      </c>
      <c r="E15" s="219">
        <f t="shared" si="1"/>
        <v>2.5543704214371132</v>
      </c>
      <c r="F15" s="27"/>
    </row>
    <row r="16" spans="1:8" ht="15.75" thickBot="1" x14ac:dyDescent="0.3">
      <c r="A16" s="220"/>
      <c r="B16" s="221"/>
      <c r="C16" s="222"/>
      <c r="D16" s="222"/>
      <c r="E16" s="222"/>
    </row>
    <row r="17" spans="1:8" s="31" customFormat="1" ht="15" x14ac:dyDescent="0.25">
      <c r="A17" s="199"/>
      <c r="B17" s="200" t="s">
        <v>79</v>
      </c>
      <c r="C17" s="201" t="s">
        <v>80</v>
      </c>
      <c r="D17" s="200" t="s">
        <v>81</v>
      </c>
      <c r="E17" s="202" t="s">
        <v>82</v>
      </c>
      <c r="F17" s="27"/>
    </row>
    <row r="18" spans="1:8" s="31" customFormat="1" ht="45" x14ac:dyDescent="0.25">
      <c r="A18" s="203"/>
      <c r="B18" s="204" t="s">
        <v>95</v>
      </c>
      <c r="C18" s="205" t="s">
        <v>96</v>
      </c>
      <c r="D18" s="204" t="s">
        <v>85</v>
      </c>
      <c r="E18" s="206" t="s">
        <v>86</v>
      </c>
      <c r="F18" s="27"/>
    </row>
    <row r="19" spans="1:8" s="33" customFormat="1" ht="15" x14ac:dyDescent="0.25">
      <c r="A19" s="203"/>
      <c r="B19" s="207">
        <v>1</v>
      </c>
      <c r="C19" s="208">
        <v>2</v>
      </c>
      <c r="D19" s="207">
        <v>3</v>
      </c>
      <c r="E19" s="209">
        <v>4</v>
      </c>
      <c r="F19" s="32"/>
    </row>
    <row r="20" spans="1:8" s="35" customFormat="1" ht="18" x14ac:dyDescent="0.25">
      <c r="A20" s="210" t="s">
        <v>97</v>
      </c>
      <c r="B20" s="211">
        <f>B21+B22+B23+B24+B25+B26+B27</f>
        <v>137301155903</v>
      </c>
      <c r="C20" s="211">
        <f>C21+C22+C23+C24+C25+C26+C27</f>
        <v>135904523416</v>
      </c>
      <c r="D20" s="211">
        <f t="shared" ref="D20:D27" si="2">C20-B20</f>
        <v>-1396632487</v>
      </c>
      <c r="E20" s="212">
        <f t="shared" ref="E20:E27" si="3">C20/B20*100-100</f>
        <v>-1.0172037356966541</v>
      </c>
      <c r="F20" s="34"/>
    </row>
    <row r="21" spans="1:8" s="31" customFormat="1" ht="14.25" x14ac:dyDescent="0.2">
      <c r="A21" s="213" t="s">
        <v>88</v>
      </c>
      <c r="B21" s="214">
        <v>21820802000</v>
      </c>
      <c r="C21" s="214">
        <v>21491733845</v>
      </c>
      <c r="D21" s="214">
        <f t="shared" si="2"/>
        <v>-329068155</v>
      </c>
      <c r="E21" s="215">
        <f t="shared" si="3"/>
        <v>-1.508047939759507</v>
      </c>
      <c r="F21" s="36"/>
      <c r="H21" s="37"/>
    </row>
    <row r="22" spans="1:8" s="31" customFormat="1" ht="14.25" x14ac:dyDescent="0.2">
      <c r="A22" s="213" t="s">
        <v>89</v>
      </c>
      <c r="B22" s="214">
        <v>16525561100</v>
      </c>
      <c r="C22" s="214">
        <v>17226663255</v>
      </c>
      <c r="D22" s="214">
        <f t="shared" si="2"/>
        <v>701102155</v>
      </c>
      <c r="E22" s="215">
        <f t="shared" si="3"/>
        <v>4.2425316196979139</v>
      </c>
      <c r="F22" s="27"/>
    </row>
    <row r="23" spans="1:8" s="31" customFormat="1" ht="14.25" x14ac:dyDescent="0.2">
      <c r="A23" s="213" t="s">
        <v>90</v>
      </c>
      <c r="B23" s="214">
        <v>86823439015</v>
      </c>
      <c r="C23" s="214">
        <v>90194342853</v>
      </c>
      <c r="D23" s="214">
        <f t="shared" si="2"/>
        <v>3370903838</v>
      </c>
      <c r="E23" s="215">
        <f t="shared" si="3"/>
        <v>3.8824813624551666</v>
      </c>
      <c r="F23" s="27"/>
    </row>
    <row r="24" spans="1:8" s="31" customFormat="1" ht="14.25" x14ac:dyDescent="0.2">
      <c r="A24" s="213" t="s">
        <v>91</v>
      </c>
      <c r="B24" s="214">
        <v>206073000</v>
      </c>
      <c r="C24" s="214">
        <v>206073000</v>
      </c>
      <c r="D24" s="214">
        <f t="shared" si="2"/>
        <v>0</v>
      </c>
      <c r="E24" s="215">
        <f t="shared" si="3"/>
        <v>0</v>
      </c>
      <c r="F24" s="27"/>
      <c r="G24" s="37"/>
    </row>
    <row r="25" spans="1:8" s="31" customFormat="1" ht="14.25" x14ac:dyDescent="0.2">
      <c r="A25" s="213" t="s">
        <v>92</v>
      </c>
      <c r="B25" s="214">
        <v>2979541397</v>
      </c>
      <c r="C25" s="214">
        <v>2981136340</v>
      </c>
      <c r="D25" s="214">
        <f t="shared" si="2"/>
        <v>1594943</v>
      </c>
      <c r="E25" s="215">
        <f t="shared" si="3"/>
        <v>5.3529815078448451E-2</v>
      </c>
      <c r="F25" s="27"/>
    </row>
    <row r="26" spans="1:8" s="31" customFormat="1" ht="14.25" x14ac:dyDescent="0.2">
      <c r="A26" s="213" t="s">
        <v>93</v>
      </c>
      <c r="B26" s="214">
        <v>7369611917</v>
      </c>
      <c r="C26" s="214">
        <v>2188186515</v>
      </c>
      <c r="D26" s="214">
        <f t="shared" si="2"/>
        <v>-5181425402</v>
      </c>
      <c r="E26" s="215">
        <f t="shared" si="3"/>
        <v>-70.30798175474672</v>
      </c>
      <c r="F26" s="27"/>
      <c r="G26" s="37"/>
    </row>
    <row r="27" spans="1:8" s="31" customFormat="1" ht="15" thickBot="1" x14ac:dyDescent="0.25">
      <c r="A27" s="216" t="s">
        <v>94</v>
      </c>
      <c r="B27" s="217">
        <v>1576127474</v>
      </c>
      <c r="C27" s="217">
        <v>1616387608</v>
      </c>
      <c r="D27" s="218">
        <f t="shared" si="2"/>
        <v>40260134</v>
      </c>
      <c r="E27" s="219">
        <f t="shared" si="3"/>
        <v>2.5543704214371132</v>
      </c>
      <c r="F27" s="27"/>
    </row>
    <row r="28" spans="1:8" s="31" customFormat="1" ht="14.25" x14ac:dyDescent="0.2">
      <c r="A28" s="532" t="s">
        <v>98</v>
      </c>
      <c r="B28" s="532"/>
      <c r="C28" s="532"/>
      <c r="D28" s="532"/>
      <c r="E28" s="532"/>
    </row>
    <row r="29" spans="1:8" s="31" customFormat="1" x14ac:dyDescent="0.2"/>
    <row r="31" spans="1:8" x14ac:dyDescent="0.2">
      <c r="B31" s="38"/>
      <c r="C31" s="38"/>
      <c r="D31" s="38"/>
      <c r="E31" s="38"/>
      <c r="F31" s="38"/>
      <c r="G31" s="38"/>
      <c r="H31" s="38"/>
    </row>
    <row r="32" spans="1:8" x14ac:dyDescent="0.2">
      <c r="B32" s="38"/>
      <c r="C32" s="38"/>
      <c r="D32" s="38"/>
      <c r="E32" s="38"/>
      <c r="F32" s="38"/>
      <c r="G32" s="38"/>
      <c r="H32" s="38"/>
    </row>
    <row r="33" spans="2:8" x14ac:dyDescent="0.2">
      <c r="B33" s="38"/>
      <c r="C33" s="38"/>
      <c r="D33" s="38"/>
      <c r="E33" s="38"/>
      <c r="F33" s="38"/>
      <c r="G33" s="38"/>
      <c r="H33" s="38"/>
    </row>
    <row r="34" spans="2:8" x14ac:dyDescent="0.2">
      <c r="B34" s="38"/>
      <c r="C34" s="38"/>
      <c r="D34" s="38"/>
      <c r="E34" s="38"/>
      <c r="F34" s="38"/>
      <c r="G34" s="38"/>
      <c r="H34" s="38"/>
    </row>
    <row r="35" spans="2:8" x14ac:dyDescent="0.2">
      <c r="B35" s="38"/>
      <c r="C35" s="38"/>
      <c r="D35" s="38"/>
      <c r="E35" s="38"/>
      <c r="F35" s="38"/>
      <c r="G35" s="38"/>
      <c r="H35" s="38"/>
    </row>
    <row r="36" spans="2:8" x14ac:dyDescent="0.2">
      <c r="B36" s="38"/>
      <c r="C36" s="38"/>
      <c r="D36" s="38"/>
      <c r="E36" s="38"/>
      <c r="F36" s="38"/>
      <c r="G36" s="38"/>
      <c r="H36" s="38"/>
    </row>
    <row r="37" spans="2:8" x14ac:dyDescent="0.2">
      <c r="B37" s="39"/>
      <c r="C37" s="39"/>
    </row>
    <row r="38" spans="2:8" x14ac:dyDescent="0.2">
      <c r="B38" s="39"/>
      <c r="C38" s="39"/>
    </row>
    <row r="39" spans="2:8" x14ac:dyDescent="0.2">
      <c r="B39" s="39"/>
      <c r="C39" s="39"/>
    </row>
    <row r="40" spans="2:8" x14ac:dyDescent="0.2">
      <c r="B40" s="39"/>
      <c r="C40" s="39"/>
    </row>
    <row r="41" spans="2:8" x14ac:dyDescent="0.2">
      <c r="B41" s="39"/>
      <c r="C41" s="39"/>
    </row>
    <row r="42" spans="2:8" x14ac:dyDescent="0.2">
      <c r="B42" s="39"/>
      <c r="C42" s="39"/>
    </row>
  </sheetData>
  <mergeCells count="1">
    <mergeCell ref="A28:E28"/>
  </mergeCells>
  <pageMargins left="0.39370078740157483" right="0.39370078740157483" top="0.98425196850393704" bottom="0.98425196850393704" header="0.51181102362204722" footer="0.51181102362204722"/>
  <pageSetup paperSize="9" scale="79" orientation="landscape" r:id="rId1"/>
  <headerFooter alignWithMargins="0">
    <oddHeader>&amp;RKapitola A
&amp;"-,Tučné"Tabulka č. 3a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zoomScale="82" zoomScaleNormal="82" workbookViewId="0">
      <selection activeCell="J44" sqref="J44"/>
    </sheetView>
  </sheetViews>
  <sheetFormatPr defaultRowHeight="12.75" x14ac:dyDescent="0.2"/>
  <cols>
    <col min="1" max="1" width="72.5703125" style="20" customWidth="1"/>
    <col min="2" max="2" width="15.42578125" style="20" customWidth="1"/>
    <col min="3" max="3" width="16.5703125" style="20" customWidth="1"/>
    <col min="4" max="5" width="13.5703125" style="20" customWidth="1"/>
    <col min="6" max="6" width="12.42578125" style="20" customWidth="1"/>
    <col min="7" max="8" width="12.28515625" style="20" customWidth="1"/>
    <col min="9" max="9" width="15.28515625" style="20" customWidth="1"/>
    <col min="10" max="10" width="15.7109375" style="20" customWidth="1"/>
    <col min="11" max="11" width="12.85546875" style="20" customWidth="1"/>
    <col min="12" max="12" width="12.28515625" style="20" customWidth="1"/>
    <col min="13" max="13" width="14.7109375" style="20" customWidth="1"/>
    <col min="14" max="14" width="13.7109375" style="20" customWidth="1"/>
    <col min="15" max="15" width="14" style="114" customWidth="1"/>
    <col min="16" max="17" width="13.5703125" style="20" customWidth="1"/>
    <col min="18" max="18" width="13.85546875" style="20" customWidth="1"/>
    <col min="19" max="19" width="12.28515625" style="20" customWidth="1"/>
    <col min="20" max="21" width="14.7109375" style="20" customWidth="1"/>
    <col min="22" max="22" width="12.28515625" style="20" customWidth="1"/>
    <col min="23" max="23" width="11.7109375" style="20" customWidth="1"/>
    <col min="24" max="24" width="14.140625" style="20" customWidth="1"/>
    <col min="25" max="25" width="13.85546875" style="20" customWidth="1"/>
    <col min="26" max="26" width="15.7109375" style="20" customWidth="1"/>
    <col min="27" max="256" width="9.140625" style="20"/>
    <col min="257" max="257" width="82" style="20" customWidth="1"/>
    <col min="258" max="258" width="18" style="20" bestFit="1" customWidth="1"/>
    <col min="259" max="259" width="17.42578125" style="20" bestFit="1" customWidth="1"/>
    <col min="260" max="261" width="12.7109375" style="20" bestFit="1" customWidth="1"/>
    <col min="262" max="264" width="11.5703125" style="20" bestFit="1" customWidth="1"/>
    <col min="265" max="265" width="17.42578125" style="20" bestFit="1" customWidth="1"/>
    <col min="266" max="266" width="18" style="20" bestFit="1" customWidth="1"/>
    <col min="267" max="267" width="13.5703125" style="20" bestFit="1" customWidth="1"/>
    <col min="268" max="268" width="13" style="20" bestFit="1" customWidth="1"/>
    <col min="269" max="269" width="15.5703125" style="20" bestFit="1" customWidth="1"/>
    <col min="270" max="272" width="14.42578125" style="20" bestFit="1" customWidth="1"/>
    <col min="273" max="273" width="13.5703125" style="20" bestFit="1" customWidth="1"/>
    <col min="274" max="274" width="14.42578125" style="20" bestFit="1" customWidth="1"/>
    <col min="275" max="275" width="13" style="20" bestFit="1" customWidth="1"/>
    <col min="276" max="277" width="15.5703125" style="20" bestFit="1" customWidth="1"/>
    <col min="278" max="278" width="11.5703125" style="20" bestFit="1" customWidth="1"/>
    <col min="279" max="279" width="12.28515625" style="20" bestFit="1" customWidth="1"/>
    <col min="280" max="280" width="16.7109375" style="20" bestFit="1" customWidth="1"/>
    <col min="281" max="281" width="16.28515625" style="20" bestFit="1" customWidth="1"/>
    <col min="282" max="282" width="18" style="20" bestFit="1" customWidth="1"/>
    <col min="283" max="512" width="9.140625" style="20"/>
    <col min="513" max="513" width="82" style="20" customWidth="1"/>
    <col min="514" max="514" width="18" style="20" bestFit="1" customWidth="1"/>
    <col min="515" max="515" width="17.42578125" style="20" bestFit="1" customWidth="1"/>
    <col min="516" max="517" width="12.7109375" style="20" bestFit="1" customWidth="1"/>
    <col min="518" max="520" width="11.5703125" style="20" bestFit="1" customWidth="1"/>
    <col min="521" max="521" width="17.42578125" style="20" bestFit="1" customWidth="1"/>
    <col min="522" max="522" width="18" style="20" bestFit="1" customWidth="1"/>
    <col min="523" max="523" width="13.5703125" style="20" bestFit="1" customWidth="1"/>
    <col min="524" max="524" width="13" style="20" bestFit="1" customWidth="1"/>
    <col min="525" max="525" width="15.5703125" style="20" bestFit="1" customWidth="1"/>
    <col min="526" max="528" width="14.42578125" style="20" bestFit="1" customWidth="1"/>
    <col min="529" max="529" width="13.5703125" style="20" bestFit="1" customWidth="1"/>
    <col min="530" max="530" width="14.42578125" style="20" bestFit="1" customWidth="1"/>
    <col min="531" max="531" width="13" style="20" bestFit="1" customWidth="1"/>
    <col min="532" max="533" width="15.5703125" style="20" bestFit="1" customWidth="1"/>
    <col min="534" max="534" width="11.5703125" style="20" bestFit="1" customWidth="1"/>
    <col min="535" max="535" width="12.28515625" style="20" bestFit="1" customWidth="1"/>
    <col min="536" max="536" width="16.7109375" style="20" bestFit="1" customWidth="1"/>
    <col min="537" max="537" width="16.28515625" style="20" bestFit="1" customWidth="1"/>
    <col min="538" max="538" width="18" style="20" bestFit="1" customWidth="1"/>
    <col min="539" max="768" width="9.140625" style="20"/>
    <col min="769" max="769" width="82" style="20" customWidth="1"/>
    <col min="770" max="770" width="18" style="20" bestFit="1" customWidth="1"/>
    <col min="771" max="771" width="17.42578125" style="20" bestFit="1" customWidth="1"/>
    <col min="772" max="773" width="12.7109375" style="20" bestFit="1" customWidth="1"/>
    <col min="774" max="776" width="11.5703125" style="20" bestFit="1" customWidth="1"/>
    <col min="777" max="777" width="17.42578125" style="20" bestFit="1" customWidth="1"/>
    <col min="778" max="778" width="18" style="20" bestFit="1" customWidth="1"/>
    <col min="779" max="779" width="13.5703125" style="20" bestFit="1" customWidth="1"/>
    <col min="780" max="780" width="13" style="20" bestFit="1" customWidth="1"/>
    <col min="781" max="781" width="15.5703125" style="20" bestFit="1" customWidth="1"/>
    <col min="782" max="784" width="14.42578125" style="20" bestFit="1" customWidth="1"/>
    <col min="785" max="785" width="13.5703125" style="20" bestFit="1" customWidth="1"/>
    <col min="786" max="786" width="14.42578125" style="20" bestFit="1" customWidth="1"/>
    <col min="787" max="787" width="13" style="20" bestFit="1" customWidth="1"/>
    <col min="788" max="789" width="15.5703125" style="20" bestFit="1" customWidth="1"/>
    <col min="790" max="790" width="11.5703125" style="20" bestFit="1" customWidth="1"/>
    <col min="791" max="791" width="12.28515625" style="20" bestFit="1" customWidth="1"/>
    <col min="792" max="792" width="16.7109375" style="20" bestFit="1" customWidth="1"/>
    <col min="793" max="793" width="16.28515625" style="20" bestFit="1" customWidth="1"/>
    <col min="794" max="794" width="18" style="20" bestFit="1" customWidth="1"/>
    <col min="795" max="1024" width="9.140625" style="20"/>
    <col min="1025" max="1025" width="82" style="20" customWidth="1"/>
    <col min="1026" max="1026" width="18" style="20" bestFit="1" customWidth="1"/>
    <col min="1027" max="1027" width="17.42578125" style="20" bestFit="1" customWidth="1"/>
    <col min="1028" max="1029" width="12.7109375" style="20" bestFit="1" customWidth="1"/>
    <col min="1030" max="1032" width="11.5703125" style="20" bestFit="1" customWidth="1"/>
    <col min="1033" max="1033" width="17.42578125" style="20" bestFit="1" customWidth="1"/>
    <col min="1034" max="1034" width="18" style="20" bestFit="1" customWidth="1"/>
    <col min="1035" max="1035" width="13.5703125" style="20" bestFit="1" customWidth="1"/>
    <col min="1036" max="1036" width="13" style="20" bestFit="1" customWidth="1"/>
    <col min="1037" max="1037" width="15.5703125" style="20" bestFit="1" customWidth="1"/>
    <col min="1038" max="1040" width="14.42578125" style="20" bestFit="1" customWidth="1"/>
    <col min="1041" max="1041" width="13.5703125" style="20" bestFit="1" customWidth="1"/>
    <col min="1042" max="1042" width="14.42578125" style="20" bestFit="1" customWidth="1"/>
    <col min="1043" max="1043" width="13" style="20" bestFit="1" customWidth="1"/>
    <col min="1044" max="1045" width="15.5703125" style="20" bestFit="1" customWidth="1"/>
    <col min="1046" max="1046" width="11.5703125" style="20" bestFit="1" customWidth="1"/>
    <col min="1047" max="1047" width="12.28515625" style="20" bestFit="1" customWidth="1"/>
    <col min="1048" max="1048" width="16.7109375" style="20" bestFit="1" customWidth="1"/>
    <col min="1049" max="1049" width="16.28515625" style="20" bestFit="1" customWidth="1"/>
    <col min="1050" max="1050" width="18" style="20" bestFit="1" customWidth="1"/>
    <col min="1051" max="1280" width="9.140625" style="20"/>
    <col min="1281" max="1281" width="82" style="20" customWidth="1"/>
    <col min="1282" max="1282" width="18" style="20" bestFit="1" customWidth="1"/>
    <col min="1283" max="1283" width="17.42578125" style="20" bestFit="1" customWidth="1"/>
    <col min="1284" max="1285" width="12.7109375" style="20" bestFit="1" customWidth="1"/>
    <col min="1286" max="1288" width="11.5703125" style="20" bestFit="1" customWidth="1"/>
    <col min="1289" max="1289" width="17.42578125" style="20" bestFit="1" customWidth="1"/>
    <col min="1290" max="1290" width="18" style="20" bestFit="1" customWidth="1"/>
    <col min="1291" max="1291" width="13.5703125" style="20" bestFit="1" customWidth="1"/>
    <col min="1292" max="1292" width="13" style="20" bestFit="1" customWidth="1"/>
    <col min="1293" max="1293" width="15.5703125" style="20" bestFit="1" customWidth="1"/>
    <col min="1294" max="1296" width="14.42578125" style="20" bestFit="1" customWidth="1"/>
    <col min="1297" max="1297" width="13.5703125" style="20" bestFit="1" customWidth="1"/>
    <col min="1298" max="1298" width="14.42578125" style="20" bestFit="1" customWidth="1"/>
    <col min="1299" max="1299" width="13" style="20" bestFit="1" customWidth="1"/>
    <col min="1300" max="1301" width="15.5703125" style="20" bestFit="1" customWidth="1"/>
    <col min="1302" max="1302" width="11.5703125" style="20" bestFit="1" customWidth="1"/>
    <col min="1303" max="1303" width="12.28515625" style="20" bestFit="1" customWidth="1"/>
    <col min="1304" max="1304" width="16.7109375" style="20" bestFit="1" customWidth="1"/>
    <col min="1305" max="1305" width="16.28515625" style="20" bestFit="1" customWidth="1"/>
    <col min="1306" max="1306" width="18" style="20" bestFit="1" customWidth="1"/>
    <col min="1307" max="1536" width="9.140625" style="20"/>
    <col min="1537" max="1537" width="82" style="20" customWidth="1"/>
    <col min="1538" max="1538" width="18" style="20" bestFit="1" customWidth="1"/>
    <col min="1539" max="1539" width="17.42578125" style="20" bestFit="1" customWidth="1"/>
    <col min="1540" max="1541" width="12.7109375" style="20" bestFit="1" customWidth="1"/>
    <col min="1542" max="1544" width="11.5703125" style="20" bestFit="1" customWidth="1"/>
    <col min="1545" max="1545" width="17.42578125" style="20" bestFit="1" customWidth="1"/>
    <col min="1546" max="1546" width="18" style="20" bestFit="1" customWidth="1"/>
    <col min="1547" max="1547" width="13.5703125" style="20" bestFit="1" customWidth="1"/>
    <col min="1548" max="1548" width="13" style="20" bestFit="1" customWidth="1"/>
    <col min="1549" max="1549" width="15.5703125" style="20" bestFit="1" customWidth="1"/>
    <col min="1550" max="1552" width="14.42578125" style="20" bestFit="1" customWidth="1"/>
    <col min="1553" max="1553" width="13.5703125" style="20" bestFit="1" customWidth="1"/>
    <col min="1554" max="1554" width="14.42578125" style="20" bestFit="1" customWidth="1"/>
    <col min="1555" max="1555" width="13" style="20" bestFit="1" customWidth="1"/>
    <col min="1556" max="1557" width="15.5703125" style="20" bestFit="1" customWidth="1"/>
    <col min="1558" max="1558" width="11.5703125" style="20" bestFit="1" customWidth="1"/>
    <col min="1559" max="1559" width="12.28515625" style="20" bestFit="1" customWidth="1"/>
    <col min="1560" max="1560" width="16.7109375" style="20" bestFit="1" customWidth="1"/>
    <col min="1561" max="1561" width="16.28515625" style="20" bestFit="1" customWidth="1"/>
    <col min="1562" max="1562" width="18" style="20" bestFit="1" customWidth="1"/>
    <col min="1563" max="1792" width="9.140625" style="20"/>
    <col min="1793" max="1793" width="82" style="20" customWidth="1"/>
    <col min="1794" max="1794" width="18" style="20" bestFit="1" customWidth="1"/>
    <col min="1795" max="1795" width="17.42578125" style="20" bestFit="1" customWidth="1"/>
    <col min="1796" max="1797" width="12.7109375" style="20" bestFit="1" customWidth="1"/>
    <col min="1798" max="1800" width="11.5703125" style="20" bestFit="1" customWidth="1"/>
    <col min="1801" max="1801" width="17.42578125" style="20" bestFit="1" customWidth="1"/>
    <col min="1802" max="1802" width="18" style="20" bestFit="1" customWidth="1"/>
    <col min="1803" max="1803" width="13.5703125" style="20" bestFit="1" customWidth="1"/>
    <col min="1804" max="1804" width="13" style="20" bestFit="1" customWidth="1"/>
    <col min="1805" max="1805" width="15.5703125" style="20" bestFit="1" customWidth="1"/>
    <col min="1806" max="1808" width="14.42578125" style="20" bestFit="1" customWidth="1"/>
    <col min="1809" max="1809" width="13.5703125" style="20" bestFit="1" customWidth="1"/>
    <col min="1810" max="1810" width="14.42578125" style="20" bestFit="1" customWidth="1"/>
    <col min="1811" max="1811" width="13" style="20" bestFit="1" customWidth="1"/>
    <col min="1812" max="1813" width="15.5703125" style="20" bestFit="1" customWidth="1"/>
    <col min="1814" max="1814" width="11.5703125" style="20" bestFit="1" customWidth="1"/>
    <col min="1815" max="1815" width="12.28515625" style="20" bestFit="1" customWidth="1"/>
    <col min="1816" max="1816" width="16.7109375" style="20" bestFit="1" customWidth="1"/>
    <col min="1817" max="1817" width="16.28515625" style="20" bestFit="1" customWidth="1"/>
    <col min="1818" max="1818" width="18" style="20" bestFit="1" customWidth="1"/>
    <col min="1819" max="2048" width="9.140625" style="20"/>
    <col min="2049" max="2049" width="82" style="20" customWidth="1"/>
    <col min="2050" max="2050" width="18" style="20" bestFit="1" customWidth="1"/>
    <col min="2051" max="2051" width="17.42578125" style="20" bestFit="1" customWidth="1"/>
    <col min="2052" max="2053" width="12.7109375" style="20" bestFit="1" customWidth="1"/>
    <col min="2054" max="2056" width="11.5703125" style="20" bestFit="1" customWidth="1"/>
    <col min="2057" max="2057" width="17.42578125" style="20" bestFit="1" customWidth="1"/>
    <col min="2058" max="2058" width="18" style="20" bestFit="1" customWidth="1"/>
    <col min="2059" max="2059" width="13.5703125" style="20" bestFit="1" customWidth="1"/>
    <col min="2060" max="2060" width="13" style="20" bestFit="1" customWidth="1"/>
    <col min="2061" max="2061" width="15.5703125" style="20" bestFit="1" customWidth="1"/>
    <col min="2062" max="2064" width="14.42578125" style="20" bestFit="1" customWidth="1"/>
    <col min="2065" max="2065" width="13.5703125" style="20" bestFit="1" customWidth="1"/>
    <col min="2066" max="2066" width="14.42578125" style="20" bestFit="1" customWidth="1"/>
    <col min="2067" max="2067" width="13" style="20" bestFit="1" customWidth="1"/>
    <col min="2068" max="2069" width="15.5703125" style="20" bestFit="1" customWidth="1"/>
    <col min="2070" max="2070" width="11.5703125" style="20" bestFit="1" customWidth="1"/>
    <col min="2071" max="2071" width="12.28515625" style="20" bestFit="1" customWidth="1"/>
    <col min="2072" max="2072" width="16.7109375" style="20" bestFit="1" customWidth="1"/>
    <col min="2073" max="2073" width="16.28515625" style="20" bestFit="1" customWidth="1"/>
    <col min="2074" max="2074" width="18" style="20" bestFit="1" customWidth="1"/>
    <col min="2075" max="2304" width="9.140625" style="20"/>
    <col min="2305" max="2305" width="82" style="20" customWidth="1"/>
    <col min="2306" max="2306" width="18" style="20" bestFit="1" customWidth="1"/>
    <col min="2307" max="2307" width="17.42578125" style="20" bestFit="1" customWidth="1"/>
    <col min="2308" max="2309" width="12.7109375" style="20" bestFit="1" customWidth="1"/>
    <col min="2310" max="2312" width="11.5703125" style="20" bestFit="1" customWidth="1"/>
    <col min="2313" max="2313" width="17.42578125" style="20" bestFit="1" customWidth="1"/>
    <col min="2314" max="2314" width="18" style="20" bestFit="1" customWidth="1"/>
    <col min="2315" max="2315" width="13.5703125" style="20" bestFit="1" customWidth="1"/>
    <col min="2316" max="2316" width="13" style="20" bestFit="1" customWidth="1"/>
    <col min="2317" max="2317" width="15.5703125" style="20" bestFit="1" customWidth="1"/>
    <col min="2318" max="2320" width="14.42578125" style="20" bestFit="1" customWidth="1"/>
    <col min="2321" max="2321" width="13.5703125" style="20" bestFit="1" customWidth="1"/>
    <col min="2322" max="2322" width="14.42578125" style="20" bestFit="1" customWidth="1"/>
    <col min="2323" max="2323" width="13" style="20" bestFit="1" customWidth="1"/>
    <col min="2324" max="2325" width="15.5703125" style="20" bestFit="1" customWidth="1"/>
    <col min="2326" max="2326" width="11.5703125" style="20" bestFit="1" customWidth="1"/>
    <col min="2327" max="2327" width="12.28515625" style="20" bestFit="1" customWidth="1"/>
    <col min="2328" max="2328" width="16.7109375" style="20" bestFit="1" customWidth="1"/>
    <col min="2329" max="2329" width="16.28515625" style="20" bestFit="1" customWidth="1"/>
    <col min="2330" max="2330" width="18" style="20" bestFit="1" customWidth="1"/>
    <col min="2331" max="2560" width="9.140625" style="20"/>
    <col min="2561" max="2561" width="82" style="20" customWidth="1"/>
    <col min="2562" max="2562" width="18" style="20" bestFit="1" customWidth="1"/>
    <col min="2563" max="2563" width="17.42578125" style="20" bestFit="1" customWidth="1"/>
    <col min="2564" max="2565" width="12.7109375" style="20" bestFit="1" customWidth="1"/>
    <col min="2566" max="2568" width="11.5703125" style="20" bestFit="1" customWidth="1"/>
    <col min="2569" max="2569" width="17.42578125" style="20" bestFit="1" customWidth="1"/>
    <col min="2570" max="2570" width="18" style="20" bestFit="1" customWidth="1"/>
    <col min="2571" max="2571" width="13.5703125" style="20" bestFit="1" customWidth="1"/>
    <col min="2572" max="2572" width="13" style="20" bestFit="1" customWidth="1"/>
    <col min="2573" max="2573" width="15.5703125" style="20" bestFit="1" customWidth="1"/>
    <col min="2574" max="2576" width="14.42578125" style="20" bestFit="1" customWidth="1"/>
    <col min="2577" max="2577" width="13.5703125" style="20" bestFit="1" customWidth="1"/>
    <col min="2578" max="2578" width="14.42578125" style="20" bestFit="1" customWidth="1"/>
    <col min="2579" max="2579" width="13" style="20" bestFit="1" customWidth="1"/>
    <col min="2580" max="2581" width="15.5703125" style="20" bestFit="1" customWidth="1"/>
    <col min="2582" max="2582" width="11.5703125" style="20" bestFit="1" customWidth="1"/>
    <col min="2583" max="2583" width="12.28515625" style="20" bestFit="1" customWidth="1"/>
    <col min="2584" max="2584" width="16.7109375" style="20" bestFit="1" customWidth="1"/>
    <col min="2585" max="2585" width="16.28515625" style="20" bestFit="1" customWidth="1"/>
    <col min="2586" max="2586" width="18" style="20" bestFit="1" customWidth="1"/>
    <col min="2587" max="2816" width="9.140625" style="20"/>
    <col min="2817" max="2817" width="82" style="20" customWidth="1"/>
    <col min="2818" max="2818" width="18" style="20" bestFit="1" customWidth="1"/>
    <col min="2819" max="2819" width="17.42578125" style="20" bestFit="1" customWidth="1"/>
    <col min="2820" max="2821" width="12.7109375" style="20" bestFit="1" customWidth="1"/>
    <col min="2822" max="2824" width="11.5703125" style="20" bestFit="1" customWidth="1"/>
    <col min="2825" max="2825" width="17.42578125" style="20" bestFit="1" customWidth="1"/>
    <col min="2826" max="2826" width="18" style="20" bestFit="1" customWidth="1"/>
    <col min="2827" max="2827" width="13.5703125" style="20" bestFit="1" customWidth="1"/>
    <col min="2828" max="2828" width="13" style="20" bestFit="1" customWidth="1"/>
    <col min="2829" max="2829" width="15.5703125" style="20" bestFit="1" customWidth="1"/>
    <col min="2830" max="2832" width="14.42578125" style="20" bestFit="1" customWidth="1"/>
    <col min="2833" max="2833" width="13.5703125" style="20" bestFit="1" customWidth="1"/>
    <col min="2834" max="2834" width="14.42578125" style="20" bestFit="1" customWidth="1"/>
    <col min="2835" max="2835" width="13" style="20" bestFit="1" customWidth="1"/>
    <col min="2836" max="2837" width="15.5703125" style="20" bestFit="1" customWidth="1"/>
    <col min="2838" max="2838" width="11.5703125" style="20" bestFit="1" customWidth="1"/>
    <col min="2839" max="2839" width="12.28515625" style="20" bestFit="1" customWidth="1"/>
    <col min="2840" max="2840" width="16.7109375" style="20" bestFit="1" customWidth="1"/>
    <col min="2841" max="2841" width="16.28515625" style="20" bestFit="1" customWidth="1"/>
    <col min="2842" max="2842" width="18" style="20" bestFit="1" customWidth="1"/>
    <col min="2843" max="3072" width="9.140625" style="20"/>
    <col min="3073" max="3073" width="82" style="20" customWidth="1"/>
    <col min="3074" max="3074" width="18" style="20" bestFit="1" customWidth="1"/>
    <col min="3075" max="3075" width="17.42578125" style="20" bestFit="1" customWidth="1"/>
    <col min="3076" max="3077" width="12.7109375" style="20" bestFit="1" customWidth="1"/>
    <col min="3078" max="3080" width="11.5703125" style="20" bestFit="1" customWidth="1"/>
    <col min="3081" max="3081" width="17.42578125" style="20" bestFit="1" customWidth="1"/>
    <col min="3082" max="3082" width="18" style="20" bestFit="1" customWidth="1"/>
    <col min="3083" max="3083" width="13.5703125" style="20" bestFit="1" customWidth="1"/>
    <col min="3084" max="3084" width="13" style="20" bestFit="1" customWidth="1"/>
    <col min="3085" max="3085" width="15.5703125" style="20" bestFit="1" customWidth="1"/>
    <col min="3086" max="3088" width="14.42578125" style="20" bestFit="1" customWidth="1"/>
    <col min="3089" max="3089" width="13.5703125" style="20" bestFit="1" customWidth="1"/>
    <col min="3090" max="3090" width="14.42578125" style="20" bestFit="1" customWidth="1"/>
    <col min="3091" max="3091" width="13" style="20" bestFit="1" customWidth="1"/>
    <col min="3092" max="3093" width="15.5703125" style="20" bestFit="1" customWidth="1"/>
    <col min="3094" max="3094" width="11.5703125" style="20" bestFit="1" customWidth="1"/>
    <col min="3095" max="3095" width="12.28515625" style="20" bestFit="1" customWidth="1"/>
    <col min="3096" max="3096" width="16.7109375" style="20" bestFit="1" customWidth="1"/>
    <col min="3097" max="3097" width="16.28515625" style="20" bestFit="1" customWidth="1"/>
    <col min="3098" max="3098" width="18" style="20" bestFit="1" customWidth="1"/>
    <col min="3099" max="3328" width="9.140625" style="20"/>
    <col min="3329" max="3329" width="82" style="20" customWidth="1"/>
    <col min="3330" max="3330" width="18" style="20" bestFit="1" customWidth="1"/>
    <col min="3331" max="3331" width="17.42578125" style="20" bestFit="1" customWidth="1"/>
    <col min="3332" max="3333" width="12.7109375" style="20" bestFit="1" customWidth="1"/>
    <col min="3334" max="3336" width="11.5703125" style="20" bestFit="1" customWidth="1"/>
    <col min="3337" max="3337" width="17.42578125" style="20" bestFit="1" customWidth="1"/>
    <col min="3338" max="3338" width="18" style="20" bestFit="1" customWidth="1"/>
    <col min="3339" max="3339" width="13.5703125" style="20" bestFit="1" customWidth="1"/>
    <col min="3340" max="3340" width="13" style="20" bestFit="1" customWidth="1"/>
    <col min="3341" max="3341" width="15.5703125" style="20" bestFit="1" customWidth="1"/>
    <col min="3342" max="3344" width="14.42578125" style="20" bestFit="1" customWidth="1"/>
    <col min="3345" max="3345" width="13.5703125" style="20" bestFit="1" customWidth="1"/>
    <col min="3346" max="3346" width="14.42578125" style="20" bestFit="1" customWidth="1"/>
    <col min="3347" max="3347" width="13" style="20" bestFit="1" customWidth="1"/>
    <col min="3348" max="3349" width="15.5703125" style="20" bestFit="1" customWidth="1"/>
    <col min="3350" max="3350" width="11.5703125" style="20" bestFit="1" customWidth="1"/>
    <col min="3351" max="3351" width="12.28515625" style="20" bestFit="1" customWidth="1"/>
    <col min="3352" max="3352" width="16.7109375" style="20" bestFit="1" customWidth="1"/>
    <col min="3353" max="3353" width="16.28515625" style="20" bestFit="1" customWidth="1"/>
    <col min="3354" max="3354" width="18" style="20" bestFit="1" customWidth="1"/>
    <col min="3355" max="3584" width="9.140625" style="20"/>
    <col min="3585" max="3585" width="82" style="20" customWidth="1"/>
    <col min="3586" max="3586" width="18" style="20" bestFit="1" customWidth="1"/>
    <col min="3587" max="3587" width="17.42578125" style="20" bestFit="1" customWidth="1"/>
    <col min="3588" max="3589" width="12.7109375" style="20" bestFit="1" customWidth="1"/>
    <col min="3590" max="3592" width="11.5703125" style="20" bestFit="1" customWidth="1"/>
    <col min="3593" max="3593" width="17.42578125" style="20" bestFit="1" customWidth="1"/>
    <col min="3594" max="3594" width="18" style="20" bestFit="1" customWidth="1"/>
    <col min="3595" max="3595" width="13.5703125" style="20" bestFit="1" customWidth="1"/>
    <col min="3596" max="3596" width="13" style="20" bestFit="1" customWidth="1"/>
    <col min="3597" max="3597" width="15.5703125" style="20" bestFit="1" customWidth="1"/>
    <col min="3598" max="3600" width="14.42578125" style="20" bestFit="1" customWidth="1"/>
    <col min="3601" max="3601" width="13.5703125" style="20" bestFit="1" customWidth="1"/>
    <col min="3602" max="3602" width="14.42578125" style="20" bestFit="1" customWidth="1"/>
    <col min="3603" max="3603" width="13" style="20" bestFit="1" customWidth="1"/>
    <col min="3604" max="3605" width="15.5703125" style="20" bestFit="1" customWidth="1"/>
    <col min="3606" max="3606" width="11.5703125" style="20" bestFit="1" customWidth="1"/>
    <col min="3607" max="3607" width="12.28515625" style="20" bestFit="1" customWidth="1"/>
    <col min="3608" max="3608" width="16.7109375" style="20" bestFit="1" customWidth="1"/>
    <col min="3609" max="3609" width="16.28515625" style="20" bestFit="1" customWidth="1"/>
    <col min="3610" max="3610" width="18" style="20" bestFit="1" customWidth="1"/>
    <col min="3611" max="3840" width="9.140625" style="20"/>
    <col min="3841" max="3841" width="82" style="20" customWidth="1"/>
    <col min="3842" max="3842" width="18" style="20" bestFit="1" customWidth="1"/>
    <col min="3843" max="3843" width="17.42578125" style="20" bestFit="1" customWidth="1"/>
    <col min="3844" max="3845" width="12.7109375" style="20" bestFit="1" customWidth="1"/>
    <col min="3846" max="3848" width="11.5703125" style="20" bestFit="1" customWidth="1"/>
    <col min="3849" max="3849" width="17.42578125" style="20" bestFit="1" customWidth="1"/>
    <col min="3850" max="3850" width="18" style="20" bestFit="1" customWidth="1"/>
    <col min="3851" max="3851" width="13.5703125" style="20" bestFit="1" customWidth="1"/>
    <col min="3852" max="3852" width="13" style="20" bestFit="1" customWidth="1"/>
    <col min="3853" max="3853" width="15.5703125" style="20" bestFit="1" customWidth="1"/>
    <col min="3854" max="3856" width="14.42578125" style="20" bestFit="1" customWidth="1"/>
    <col min="3857" max="3857" width="13.5703125" style="20" bestFit="1" customWidth="1"/>
    <col min="3858" max="3858" width="14.42578125" style="20" bestFit="1" customWidth="1"/>
    <col min="3859" max="3859" width="13" style="20" bestFit="1" customWidth="1"/>
    <col min="3860" max="3861" width="15.5703125" style="20" bestFit="1" customWidth="1"/>
    <col min="3862" max="3862" width="11.5703125" style="20" bestFit="1" customWidth="1"/>
    <col min="3863" max="3863" width="12.28515625" style="20" bestFit="1" customWidth="1"/>
    <col min="3864" max="3864" width="16.7109375" style="20" bestFit="1" customWidth="1"/>
    <col min="3865" max="3865" width="16.28515625" style="20" bestFit="1" customWidth="1"/>
    <col min="3866" max="3866" width="18" style="20" bestFit="1" customWidth="1"/>
    <col min="3867" max="4096" width="9.140625" style="20"/>
    <col min="4097" max="4097" width="82" style="20" customWidth="1"/>
    <col min="4098" max="4098" width="18" style="20" bestFit="1" customWidth="1"/>
    <col min="4099" max="4099" width="17.42578125" style="20" bestFit="1" customWidth="1"/>
    <col min="4100" max="4101" width="12.7109375" style="20" bestFit="1" customWidth="1"/>
    <col min="4102" max="4104" width="11.5703125" style="20" bestFit="1" customWidth="1"/>
    <col min="4105" max="4105" width="17.42578125" style="20" bestFit="1" customWidth="1"/>
    <col min="4106" max="4106" width="18" style="20" bestFit="1" customWidth="1"/>
    <col min="4107" max="4107" width="13.5703125" style="20" bestFit="1" customWidth="1"/>
    <col min="4108" max="4108" width="13" style="20" bestFit="1" customWidth="1"/>
    <col min="4109" max="4109" width="15.5703125" style="20" bestFit="1" customWidth="1"/>
    <col min="4110" max="4112" width="14.42578125" style="20" bestFit="1" customWidth="1"/>
    <col min="4113" max="4113" width="13.5703125" style="20" bestFit="1" customWidth="1"/>
    <col min="4114" max="4114" width="14.42578125" style="20" bestFit="1" customWidth="1"/>
    <col min="4115" max="4115" width="13" style="20" bestFit="1" customWidth="1"/>
    <col min="4116" max="4117" width="15.5703125" style="20" bestFit="1" customWidth="1"/>
    <col min="4118" max="4118" width="11.5703125" style="20" bestFit="1" customWidth="1"/>
    <col min="4119" max="4119" width="12.28515625" style="20" bestFit="1" customWidth="1"/>
    <col min="4120" max="4120" width="16.7109375" style="20" bestFit="1" customWidth="1"/>
    <col min="4121" max="4121" width="16.28515625" style="20" bestFit="1" customWidth="1"/>
    <col min="4122" max="4122" width="18" style="20" bestFit="1" customWidth="1"/>
    <col min="4123" max="4352" width="9.140625" style="20"/>
    <col min="4353" max="4353" width="82" style="20" customWidth="1"/>
    <col min="4354" max="4354" width="18" style="20" bestFit="1" customWidth="1"/>
    <col min="4355" max="4355" width="17.42578125" style="20" bestFit="1" customWidth="1"/>
    <col min="4356" max="4357" width="12.7109375" style="20" bestFit="1" customWidth="1"/>
    <col min="4358" max="4360" width="11.5703125" style="20" bestFit="1" customWidth="1"/>
    <col min="4361" max="4361" width="17.42578125" style="20" bestFit="1" customWidth="1"/>
    <col min="4362" max="4362" width="18" style="20" bestFit="1" customWidth="1"/>
    <col min="4363" max="4363" width="13.5703125" style="20" bestFit="1" customWidth="1"/>
    <col min="4364" max="4364" width="13" style="20" bestFit="1" customWidth="1"/>
    <col min="4365" max="4365" width="15.5703125" style="20" bestFit="1" customWidth="1"/>
    <col min="4366" max="4368" width="14.42578125" style="20" bestFit="1" customWidth="1"/>
    <col min="4369" max="4369" width="13.5703125" style="20" bestFit="1" customWidth="1"/>
    <col min="4370" max="4370" width="14.42578125" style="20" bestFit="1" customWidth="1"/>
    <col min="4371" max="4371" width="13" style="20" bestFit="1" customWidth="1"/>
    <col min="4372" max="4373" width="15.5703125" style="20" bestFit="1" customWidth="1"/>
    <col min="4374" max="4374" width="11.5703125" style="20" bestFit="1" customWidth="1"/>
    <col min="4375" max="4375" width="12.28515625" style="20" bestFit="1" customWidth="1"/>
    <col min="4376" max="4376" width="16.7109375" style="20" bestFit="1" customWidth="1"/>
    <col min="4377" max="4377" width="16.28515625" style="20" bestFit="1" customWidth="1"/>
    <col min="4378" max="4378" width="18" style="20" bestFit="1" customWidth="1"/>
    <col min="4379" max="4608" width="9.140625" style="20"/>
    <col min="4609" max="4609" width="82" style="20" customWidth="1"/>
    <col min="4610" max="4610" width="18" style="20" bestFit="1" customWidth="1"/>
    <col min="4611" max="4611" width="17.42578125" style="20" bestFit="1" customWidth="1"/>
    <col min="4612" max="4613" width="12.7109375" style="20" bestFit="1" customWidth="1"/>
    <col min="4614" max="4616" width="11.5703125" style="20" bestFit="1" customWidth="1"/>
    <col min="4617" max="4617" width="17.42578125" style="20" bestFit="1" customWidth="1"/>
    <col min="4618" max="4618" width="18" style="20" bestFit="1" customWidth="1"/>
    <col min="4619" max="4619" width="13.5703125" style="20" bestFit="1" customWidth="1"/>
    <col min="4620" max="4620" width="13" style="20" bestFit="1" customWidth="1"/>
    <col min="4621" max="4621" width="15.5703125" style="20" bestFit="1" customWidth="1"/>
    <col min="4622" max="4624" width="14.42578125" style="20" bestFit="1" customWidth="1"/>
    <col min="4625" max="4625" width="13.5703125" style="20" bestFit="1" customWidth="1"/>
    <col min="4626" max="4626" width="14.42578125" style="20" bestFit="1" customWidth="1"/>
    <col min="4627" max="4627" width="13" style="20" bestFit="1" customWidth="1"/>
    <col min="4628" max="4629" width="15.5703125" style="20" bestFit="1" customWidth="1"/>
    <col min="4630" max="4630" width="11.5703125" style="20" bestFit="1" customWidth="1"/>
    <col min="4631" max="4631" width="12.28515625" style="20" bestFit="1" customWidth="1"/>
    <col min="4632" max="4632" width="16.7109375" style="20" bestFit="1" customWidth="1"/>
    <col min="4633" max="4633" width="16.28515625" style="20" bestFit="1" customWidth="1"/>
    <col min="4634" max="4634" width="18" style="20" bestFit="1" customWidth="1"/>
    <col min="4635" max="4864" width="9.140625" style="20"/>
    <col min="4865" max="4865" width="82" style="20" customWidth="1"/>
    <col min="4866" max="4866" width="18" style="20" bestFit="1" customWidth="1"/>
    <col min="4867" max="4867" width="17.42578125" style="20" bestFit="1" customWidth="1"/>
    <col min="4868" max="4869" width="12.7109375" style="20" bestFit="1" customWidth="1"/>
    <col min="4870" max="4872" width="11.5703125" style="20" bestFit="1" customWidth="1"/>
    <col min="4873" max="4873" width="17.42578125" style="20" bestFit="1" customWidth="1"/>
    <col min="4874" max="4874" width="18" style="20" bestFit="1" customWidth="1"/>
    <col min="4875" max="4875" width="13.5703125" style="20" bestFit="1" customWidth="1"/>
    <col min="4876" max="4876" width="13" style="20" bestFit="1" customWidth="1"/>
    <col min="4877" max="4877" width="15.5703125" style="20" bestFit="1" customWidth="1"/>
    <col min="4878" max="4880" width="14.42578125" style="20" bestFit="1" customWidth="1"/>
    <col min="4881" max="4881" width="13.5703125" style="20" bestFit="1" customWidth="1"/>
    <col min="4882" max="4882" width="14.42578125" style="20" bestFit="1" customWidth="1"/>
    <col min="4883" max="4883" width="13" style="20" bestFit="1" customWidth="1"/>
    <col min="4884" max="4885" width="15.5703125" style="20" bestFit="1" customWidth="1"/>
    <col min="4886" max="4886" width="11.5703125" style="20" bestFit="1" customWidth="1"/>
    <col min="4887" max="4887" width="12.28515625" style="20" bestFit="1" customWidth="1"/>
    <col min="4888" max="4888" width="16.7109375" style="20" bestFit="1" customWidth="1"/>
    <col min="4889" max="4889" width="16.28515625" style="20" bestFit="1" customWidth="1"/>
    <col min="4890" max="4890" width="18" style="20" bestFit="1" customWidth="1"/>
    <col min="4891" max="5120" width="9.140625" style="20"/>
    <col min="5121" max="5121" width="82" style="20" customWidth="1"/>
    <col min="5122" max="5122" width="18" style="20" bestFit="1" customWidth="1"/>
    <col min="5123" max="5123" width="17.42578125" style="20" bestFit="1" customWidth="1"/>
    <col min="5124" max="5125" width="12.7109375" style="20" bestFit="1" customWidth="1"/>
    <col min="5126" max="5128" width="11.5703125" style="20" bestFit="1" customWidth="1"/>
    <col min="5129" max="5129" width="17.42578125" style="20" bestFit="1" customWidth="1"/>
    <col min="5130" max="5130" width="18" style="20" bestFit="1" customWidth="1"/>
    <col min="5131" max="5131" width="13.5703125" style="20" bestFit="1" customWidth="1"/>
    <col min="5132" max="5132" width="13" style="20" bestFit="1" customWidth="1"/>
    <col min="5133" max="5133" width="15.5703125" style="20" bestFit="1" customWidth="1"/>
    <col min="5134" max="5136" width="14.42578125" style="20" bestFit="1" customWidth="1"/>
    <col min="5137" max="5137" width="13.5703125" style="20" bestFit="1" customWidth="1"/>
    <col min="5138" max="5138" width="14.42578125" style="20" bestFit="1" customWidth="1"/>
    <col min="5139" max="5139" width="13" style="20" bestFit="1" customWidth="1"/>
    <col min="5140" max="5141" width="15.5703125" style="20" bestFit="1" customWidth="1"/>
    <col min="5142" max="5142" width="11.5703125" style="20" bestFit="1" customWidth="1"/>
    <col min="5143" max="5143" width="12.28515625" style="20" bestFit="1" customWidth="1"/>
    <col min="5144" max="5144" width="16.7109375" style="20" bestFit="1" customWidth="1"/>
    <col min="5145" max="5145" width="16.28515625" style="20" bestFit="1" customWidth="1"/>
    <col min="5146" max="5146" width="18" style="20" bestFit="1" customWidth="1"/>
    <col min="5147" max="5376" width="9.140625" style="20"/>
    <col min="5377" max="5377" width="82" style="20" customWidth="1"/>
    <col min="5378" max="5378" width="18" style="20" bestFit="1" customWidth="1"/>
    <col min="5379" max="5379" width="17.42578125" style="20" bestFit="1" customWidth="1"/>
    <col min="5380" max="5381" width="12.7109375" style="20" bestFit="1" customWidth="1"/>
    <col min="5382" max="5384" width="11.5703125" style="20" bestFit="1" customWidth="1"/>
    <col min="5385" max="5385" width="17.42578125" style="20" bestFit="1" customWidth="1"/>
    <col min="5386" max="5386" width="18" style="20" bestFit="1" customWidth="1"/>
    <col min="5387" max="5387" width="13.5703125" style="20" bestFit="1" customWidth="1"/>
    <col min="5388" max="5388" width="13" style="20" bestFit="1" customWidth="1"/>
    <col min="5389" max="5389" width="15.5703125" style="20" bestFit="1" customWidth="1"/>
    <col min="5390" max="5392" width="14.42578125" style="20" bestFit="1" customWidth="1"/>
    <col min="5393" max="5393" width="13.5703125" style="20" bestFit="1" customWidth="1"/>
    <col min="5394" max="5394" width="14.42578125" style="20" bestFit="1" customWidth="1"/>
    <col min="5395" max="5395" width="13" style="20" bestFit="1" customWidth="1"/>
    <col min="5396" max="5397" width="15.5703125" style="20" bestFit="1" customWidth="1"/>
    <col min="5398" max="5398" width="11.5703125" style="20" bestFit="1" customWidth="1"/>
    <col min="5399" max="5399" width="12.28515625" style="20" bestFit="1" customWidth="1"/>
    <col min="5400" max="5400" width="16.7109375" style="20" bestFit="1" customWidth="1"/>
    <col min="5401" max="5401" width="16.28515625" style="20" bestFit="1" customWidth="1"/>
    <col min="5402" max="5402" width="18" style="20" bestFit="1" customWidth="1"/>
    <col min="5403" max="5632" width="9.140625" style="20"/>
    <col min="5633" max="5633" width="82" style="20" customWidth="1"/>
    <col min="5634" max="5634" width="18" style="20" bestFit="1" customWidth="1"/>
    <col min="5635" max="5635" width="17.42578125" style="20" bestFit="1" customWidth="1"/>
    <col min="5636" max="5637" width="12.7109375" style="20" bestFit="1" customWidth="1"/>
    <col min="5638" max="5640" width="11.5703125" style="20" bestFit="1" customWidth="1"/>
    <col min="5641" max="5641" width="17.42578125" style="20" bestFit="1" customWidth="1"/>
    <col min="5642" max="5642" width="18" style="20" bestFit="1" customWidth="1"/>
    <col min="5643" max="5643" width="13.5703125" style="20" bestFit="1" customWidth="1"/>
    <col min="5644" max="5644" width="13" style="20" bestFit="1" customWidth="1"/>
    <col min="5645" max="5645" width="15.5703125" style="20" bestFit="1" customWidth="1"/>
    <col min="5646" max="5648" width="14.42578125" style="20" bestFit="1" customWidth="1"/>
    <col min="5649" max="5649" width="13.5703125" style="20" bestFit="1" customWidth="1"/>
    <col min="5650" max="5650" width="14.42578125" style="20" bestFit="1" customWidth="1"/>
    <col min="5651" max="5651" width="13" style="20" bestFit="1" customWidth="1"/>
    <col min="5652" max="5653" width="15.5703125" style="20" bestFit="1" customWidth="1"/>
    <col min="5654" max="5654" width="11.5703125" style="20" bestFit="1" customWidth="1"/>
    <col min="5655" max="5655" width="12.28515625" style="20" bestFit="1" customWidth="1"/>
    <col min="5656" max="5656" width="16.7109375" style="20" bestFit="1" customWidth="1"/>
    <col min="5657" max="5657" width="16.28515625" style="20" bestFit="1" customWidth="1"/>
    <col min="5658" max="5658" width="18" style="20" bestFit="1" customWidth="1"/>
    <col min="5659" max="5888" width="9.140625" style="20"/>
    <col min="5889" max="5889" width="82" style="20" customWidth="1"/>
    <col min="5890" max="5890" width="18" style="20" bestFit="1" customWidth="1"/>
    <col min="5891" max="5891" width="17.42578125" style="20" bestFit="1" customWidth="1"/>
    <col min="5892" max="5893" width="12.7109375" style="20" bestFit="1" customWidth="1"/>
    <col min="5894" max="5896" width="11.5703125" style="20" bestFit="1" customWidth="1"/>
    <col min="5897" max="5897" width="17.42578125" style="20" bestFit="1" customWidth="1"/>
    <col min="5898" max="5898" width="18" style="20" bestFit="1" customWidth="1"/>
    <col min="5899" max="5899" width="13.5703125" style="20" bestFit="1" customWidth="1"/>
    <col min="5900" max="5900" width="13" style="20" bestFit="1" customWidth="1"/>
    <col min="5901" max="5901" width="15.5703125" style="20" bestFit="1" customWidth="1"/>
    <col min="5902" max="5904" width="14.42578125" style="20" bestFit="1" customWidth="1"/>
    <col min="5905" max="5905" width="13.5703125" style="20" bestFit="1" customWidth="1"/>
    <col min="5906" max="5906" width="14.42578125" style="20" bestFit="1" customWidth="1"/>
    <col min="5907" max="5907" width="13" style="20" bestFit="1" customWidth="1"/>
    <col min="5908" max="5909" width="15.5703125" style="20" bestFit="1" customWidth="1"/>
    <col min="5910" max="5910" width="11.5703125" style="20" bestFit="1" customWidth="1"/>
    <col min="5911" max="5911" width="12.28515625" style="20" bestFit="1" customWidth="1"/>
    <col min="5912" max="5912" width="16.7109375" style="20" bestFit="1" customWidth="1"/>
    <col min="5913" max="5913" width="16.28515625" style="20" bestFit="1" customWidth="1"/>
    <col min="5914" max="5914" width="18" style="20" bestFit="1" customWidth="1"/>
    <col min="5915" max="6144" width="9.140625" style="20"/>
    <col min="6145" max="6145" width="82" style="20" customWidth="1"/>
    <col min="6146" max="6146" width="18" style="20" bestFit="1" customWidth="1"/>
    <col min="6147" max="6147" width="17.42578125" style="20" bestFit="1" customWidth="1"/>
    <col min="6148" max="6149" width="12.7109375" style="20" bestFit="1" customWidth="1"/>
    <col min="6150" max="6152" width="11.5703125" style="20" bestFit="1" customWidth="1"/>
    <col min="6153" max="6153" width="17.42578125" style="20" bestFit="1" customWidth="1"/>
    <col min="6154" max="6154" width="18" style="20" bestFit="1" customWidth="1"/>
    <col min="6155" max="6155" width="13.5703125" style="20" bestFit="1" customWidth="1"/>
    <col min="6156" max="6156" width="13" style="20" bestFit="1" customWidth="1"/>
    <col min="6157" max="6157" width="15.5703125" style="20" bestFit="1" customWidth="1"/>
    <col min="6158" max="6160" width="14.42578125" style="20" bestFit="1" customWidth="1"/>
    <col min="6161" max="6161" width="13.5703125" style="20" bestFit="1" customWidth="1"/>
    <col min="6162" max="6162" width="14.42578125" style="20" bestFit="1" customWidth="1"/>
    <col min="6163" max="6163" width="13" style="20" bestFit="1" customWidth="1"/>
    <col min="6164" max="6165" width="15.5703125" style="20" bestFit="1" customWidth="1"/>
    <col min="6166" max="6166" width="11.5703125" style="20" bestFit="1" customWidth="1"/>
    <col min="6167" max="6167" width="12.28515625" style="20" bestFit="1" customWidth="1"/>
    <col min="6168" max="6168" width="16.7109375" style="20" bestFit="1" customWidth="1"/>
    <col min="6169" max="6169" width="16.28515625" style="20" bestFit="1" customWidth="1"/>
    <col min="6170" max="6170" width="18" style="20" bestFit="1" customWidth="1"/>
    <col min="6171" max="6400" width="9.140625" style="20"/>
    <col min="6401" max="6401" width="82" style="20" customWidth="1"/>
    <col min="6402" max="6402" width="18" style="20" bestFit="1" customWidth="1"/>
    <col min="6403" max="6403" width="17.42578125" style="20" bestFit="1" customWidth="1"/>
    <col min="6404" max="6405" width="12.7109375" style="20" bestFit="1" customWidth="1"/>
    <col min="6406" max="6408" width="11.5703125" style="20" bestFit="1" customWidth="1"/>
    <col min="6409" max="6409" width="17.42578125" style="20" bestFit="1" customWidth="1"/>
    <col min="6410" max="6410" width="18" style="20" bestFit="1" customWidth="1"/>
    <col min="6411" max="6411" width="13.5703125" style="20" bestFit="1" customWidth="1"/>
    <col min="6412" max="6412" width="13" style="20" bestFit="1" customWidth="1"/>
    <col min="6413" max="6413" width="15.5703125" style="20" bestFit="1" customWidth="1"/>
    <col min="6414" max="6416" width="14.42578125" style="20" bestFit="1" customWidth="1"/>
    <col min="6417" max="6417" width="13.5703125" style="20" bestFit="1" customWidth="1"/>
    <col min="6418" max="6418" width="14.42578125" style="20" bestFit="1" customWidth="1"/>
    <col min="6419" max="6419" width="13" style="20" bestFit="1" customWidth="1"/>
    <col min="6420" max="6421" width="15.5703125" style="20" bestFit="1" customWidth="1"/>
    <col min="6422" max="6422" width="11.5703125" style="20" bestFit="1" customWidth="1"/>
    <col min="6423" max="6423" width="12.28515625" style="20" bestFit="1" customWidth="1"/>
    <col min="6424" max="6424" width="16.7109375" style="20" bestFit="1" customWidth="1"/>
    <col min="6425" max="6425" width="16.28515625" style="20" bestFit="1" customWidth="1"/>
    <col min="6426" max="6426" width="18" style="20" bestFit="1" customWidth="1"/>
    <col min="6427" max="6656" width="9.140625" style="20"/>
    <col min="6657" max="6657" width="82" style="20" customWidth="1"/>
    <col min="6658" max="6658" width="18" style="20" bestFit="1" customWidth="1"/>
    <col min="6659" max="6659" width="17.42578125" style="20" bestFit="1" customWidth="1"/>
    <col min="6660" max="6661" width="12.7109375" style="20" bestFit="1" customWidth="1"/>
    <col min="6662" max="6664" width="11.5703125" style="20" bestFit="1" customWidth="1"/>
    <col min="6665" max="6665" width="17.42578125" style="20" bestFit="1" customWidth="1"/>
    <col min="6666" max="6666" width="18" style="20" bestFit="1" customWidth="1"/>
    <col min="6667" max="6667" width="13.5703125" style="20" bestFit="1" customWidth="1"/>
    <col min="6668" max="6668" width="13" style="20" bestFit="1" customWidth="1"/>
    <col min="6669" max="6669" width="15.5703125" style="20" bestFit="1" customWidth="1"/>
    <col min="6670" max="6672" width="14.42578125" style="20" bestFit="1" customWidth="1"/>
    <col min="6673" max="6673" width="13.5703125" style="20" bestFit="1" customWidth="1"/>
    <col min="6674" max="6674" width="14.42578125" style="20" bestFit="1" customWidth="1"/>
    <col min="6675" max="6675" width="13" style="20" bestFit="1" customWidth="1"/>
    <col min="6676" max="6677" width="15.5703125" style="20" bestFit="1" customWidth="1"/>
    <col min="6678" max="6678" width="11.5703125" style="20" bestFit="1" customWidth="1"/>
    <col min="6679" max="6679" width="12.28515625" style="20" bestFit="1" customWidth="1"/>
    <col min="6680" max="6680" width="16.7109375" style="20" bestFit="1" customWidth="1"/>
    <col min="6681" max="6681" width="16.28515625" style="20" bestFit="1" customWidth="1"/>
    <col min="6682" max="6682" width="18" style="20" bestFit="1" customWidth="1"/>
    <col min="6683" max="6912" width="9.140625" style="20"/>
    <col min="6913" max="6913" width="82" style="20" customWidth="1"/>
    <col min="6914" max="6914" width="18" style="20" bestFit="1" customWidth="1"/>
    <col min="6915" max="6915" width="17.42578125" style="20" bestFit="1" customWidth="1"/>
    <col min="6916" max="6917" width="12.7109375" style="20" bestFit="1" customWidth="1"/>
    <col min="6918" max="6920" width="11.5703125" style="20" bestFit="1" customWidth="1"/>
    <col min="6921" max="6921" width="17.42578125" style="20" bestFit="1" customWidth="1"/>
    <col min="6922" max="6922" width="18" style="20" bestFit="1" customWidth="1"/>
    <col min="6923" max="6923" width="13.5703125" style="20" bestFit="1" customWidth="1"/>
    <col min="6924" max="6924" width="13" style="20" bestFit="1" customWidth="1"/>
    <col min="6925" max="6925" width="15.5703125" style="20" bestFit="1" customWidth="1"/>
    <col min="6926" max="6928" width="14.42578125" style="20" bestFit="1" customWidth="1"/>
    <col min="6929" max="6929" width="13.5703125" style="20" bestFit="1" customWidth="1"/>
    <col min="6930" max="6930" width="14.42578125" style="20" bestFit="1" customWidth="1"/>
    <col min="6931" max="6931" width="13" style="20" bestFit="1" customWidth="1"/>
    <col min="6932" max="6933" width="15.5703125" style="20" bestFit="1" customWidth="1"/>
    <col min="6934" max="6934" width="11.5703125" style="20" bestFit="1" customWidth="1"/>
    <col min="6935" max="6935" width="12.28515625" style="20" bestFit="1" customWidth="1"/>
    <col min="6936" max="6936" width="16.7109375" style="20" bestFit="1" customWidth="1"/>
    <col min="6937" max="6937" width="16.28515625" style="20" bestFit="1" customWidth="1"/>
    <col min="6938" max="6938" width="18" style="20" bestFit="1" customWidth="1"/>
    <col min="6939" max="7168" width="9.140625" style="20"/>
    <col min="7169" max="7169" width="82" style="20" customWidth="1"/>
    <col min="7170" max="7170" width="18" style="20" bestFit="1" customWidth="1"/>
    <col min="7171" max="7171" width="17.42578125" style="20" bestFit="1" customWidth="1"/>
    <col min="7172" max="7173" width="12.7109375" style="20" bestFit="1" customWidth="1"/>
    <col min="7174" max="7176" width="11.5703125" style="20" bestFit="1" customWidth="1"/>
    <col min="7177" max="7177" width="17.42578125" style="20" bestFit="1" customWidth="1"/>
    <col min="7178" max="7178" width="18" style="20" bestFit="1" customWidth="1"/>
    <col min="7179" max="7179" width="13.5703125" style="20" bestFit="1" customWidth="1"/>
    <col min="7180" max="7180" width="13" style="20" bestFit="1" customWidth="1"/>
    <col min="7181" max="7181" width="15.5703125" style="20" bestFit="1" customWidth="1"/>
    <col min="7182" max="7184" width="14.42578125" style="20" bestFit="1" customWidth="1"/>
    <col min="7185" max="7185" width="13.5703125" style="20" bestFit="1" customWidth="1"/>
    <col min="7186" max="7186" width="14.42578125" style="20" bestFit="1" customWidth="1"/>
    <col min="7187" max="7187" width="13" style="20" bestFit="1" customWidth="1"/>
    <col min="7188" max="7189" width="15.5703125" style="20" bestFit="1" customWidth="1"/>
    <col min="7190" max="7190" width="11.5703125" style="20" bestFit="1" customWidth="1"/>
    <col min="7191" max="7191" width="12.28515625" style="20" bestFit="1" customWidth="1"/>
    <col min="7192" max="7192" width="16.7109375" style="20" bestFit="1" customWidth="1"/>
    <col min="7193" max="7193" width="16.28515625" style="20" bestFit="1" customWidth="1"/>
    <col min="7194" max="7194" width="18" style="20" bestFit="1" customWidth="1"/>
    <col min="7195" max="7424" width="9.140625" style="20"/>
    <col min="7425" max="7425" width="82" style="20" customWidth="1"/>
    <col min="7426" max="7426" width="18" style="20" bestFit="1" customWidth="1"/>
    <col min="7427" max="7427" width="17.42578125" style="20" bestFit="1" customWidth="1"/>
    <col min="7428" max="7429" width="12.7109375" style="20" bestFit="1" customWidth="1"/>
    <col min="7430" max="7432" width="11.5703125" style="20" bestFit="1" customWidth="1"/>
    <col min="7433" max="7433" width="17.42578125" style="20" bestFit="1" customWidth="1"/>
    <col min="7434" max="7434" width="18" style="20" bestFit="1" customWidth="1"/>
    <col min="7435" max="7435" width="13.5703125" style="20" bestFit="1" customWidth="1"/>
    <col min="7436" max="7436" width="13" style="20" bestFit="1" customWidth="1"/>
    <col min="7437" max="7437" width="15.5703125" style="20" bestFit="1" customWidth="1"/>
    <col min="7438" max="7440" width="14.42578125" style="20" bestFit="1" customWidth="1"/>
    <col min="7441" max="7441" width="13.5703125" style="20" bestFit="1" customWidth="1"/>
    <col min="7442" max="7442" width="14.42578125" style="20" bestFit="1" customWidth="1"/>
    <col min="7443" max="7443" width="13" style="20" bestFit="1" customWidth="1"/>
    <col min="7444" max="7445" width="15.5703125" style="20" bestFit="1" customWidth="1"/>
    <col min="7446" max="7446" width="11.5703125" style="20" bestFit="1" customWidth="1"/>
    <col min="7447" max="7447" width="12.28515625" style="20" bestFit="1" customWidth="1"/>
    <col min="7448" max="7448" width="16.7109375" style="20" bestFit="1" customWidth="1"/>
    <col min="7449" max="7449" width="16.28515625" style="20" bestFit="1" customWidth="1"/>
    <col min="7450" max="7450" width="18" style="20" bestFit="1" customWidth="1"/>
    <col min="7451" max="7680" width="9.140625" style="20"/>
    <col min="7681" max="7681" width="82" style="20" customWidth="1"/>
    <col min="7682" max="7682" width="18" style="20" bestFit="1" customWidth="1"/>
    <col min="7683" max="7683" width="17.42578125" style="20" bestFit="1" customWidth="1"/>
    <col min="7684" max="7685" width="12.7109375" style="20" bestFit="1" customWidth="1"/>
    <col min="7686" max="7688" width="11.5703125" style="20" bestFit="1" customWidth="1"/>
    <col min="7689" max="7689" width="17.42578125" style="20" bestFit="1" customWidth="1"/>
    <col min="7690" max="7690" width="18" style="20" bestFit="1" customWidth="1"/>
    <col min="7691" max="7691" width="13.5703125" style="20" bestFit="1" customWidth="1"/>
    <col min="7692" max="7692" width="13" style="20" bestFit="1" customWidth="1"/>
    <col min="7693" max="7693" width="15.5703125" style="20" bestFit="1" customWidth="1"/>
    <col min="7694" max="7696" width="14.42578125" style="20" bestFit="1" customWidth="1"/>
    <col min="7697" max="7697" width="13.5703125" style="20" bestFit="1" customWidth="1"/>
    <col min="7698" max="7698" width="14.42578125" style="20" bestFit="1" customWidth="1"/>
    <col min="7699" max="7699" width="13" style="20" bestFit="1" customWidth="1"/>
    <col min="7700" max="7701" width="15.5703125" style="20" bestFit="1" customWidth="1"/>
    <col min="7702" max="7702" width="11.5703125" style="20" bestFit="1" customWidth="1"/>
    <col min="7703" max="7703" width="12.28515625" style="20" bestFit="1" customWidth="1"/>
    <col min="7704" max="7704" width="16.7109375" style="20" bestFit="1" customWidth="1"/>
    <col min="7705" max="7705" width="16.28515625" style="20" bestFit="1" customWidth="1"/>
    <col min="7706" max="7706" width="18" style="20" bestFit="1" customWidth="1"/>
    <col min="7707" max="7936" width="9.140625" style="20"/>
    <col min="7937" max="7937" width="82" style="20" customWidth="1"/>
    <col min="7938" max="7938" width="18" style="20" bestFit="1" customWidth="1"/>
    <col min="7939" max="7939" width="17.42578125" style="20" bestFit="1" customWidth="1"/>
    <col min="7940" max="7941" width="12.7109375" style="20" bestFit="1" customWidth="1"/>
    <col min="7942" max="7944" width="11.5703125" style="20" bestFit="1" customWidth="1"/>
    <col min="7945" max="7945" width="17.42578125" style="20" bestFit="1" customWidth="1"/>
    <col min="7946" max="7946" width="18" style="20" bestFit="1" customWidth="1"/>
    <col min="7947" max="7947" width="13.5703125" style="20" bestFit="1" customWidth="1"/>
    <col min="7948" max="7948" width="13" style="20" bestFit="1" customWidth="1"/>
    <col min="7949" max="7949" width="15.5703125" style="20" bestFit="1" customWidth="1"/>
    <col min="7950" max="7952" width="14.42578125" style="20" bestFit="1" customWidth="1"/>
    <col min="7953" max="7953" width="13.5703125" style="20" bestFit="1" customWidth="1"/>
    <col min="7954" max="7954" width="14.42578125" style="20" bestFit="1" customWidth="1"/>
    <col min="7955" max="7955" width="13" style="20" bestFit="1" customWidth="1"/>
    <col min="7956" max="7957" width="15.5703125" style="20" bestFit="1" customWidth="1"/>
    <col min="7958" max="7958" width="11.5703125" style="20" bestFit="1" customWidth="1"/>
    <col min="7959" max="7959" width="12.28515625" style="20" bestFit="1" customWidth="1"/>
    <col min="7960" max="7960" width="16.7109375" style="20" bestFit="1" customWidth="1"/>
    <col min="7961" max="7961" width="16.28515625" style="20" bestFit="1" customWidth="1"/>
    <col min="7962" max="7962" width="18" style="20" bestFit="1" customWidth="1"/>
    <col min="7963" max="8192" width="9.140625" style="20"/>
    <col min="8193" max="8193" width="82" style="20" customWidth="1"/>
    <col min="8194" max="8194" width="18" style="20" bestFit="1" customWidth="1"/>
    <col min="8195" max="8195" width="17.42578125" style="20" bestFit="1" customWidth="1"/>
    <col min="8196" max="8197" width="12.7109375" style="20" bestFit="1" customWidth="1"/>
    <col min="8198" max="8200" width="11.5703125" style="20" bestFit="1" customWidth="1"/>
    <col min="8201" max="8201" width="17.42578125" style="20" bestFit="1" customWidth="1"/>
    <col min="8202" max="8202" width="18" style="20" bestFit="1" customWidth="1"/>
    <col min="8203" max="8203" width="13.5703125" style="20" bestFit="1" customWidth="1"/>
    <col min="8204" max="8204" width="13" style="20" bestFit="1" customWidth="1"/>
    <col min="8205" max="8205" width="15.5703125" style="20" bestFit="1" customWidth="1"/>
    <col min="8206" max="8208" width="14.42578125" style="20" bestFit="1" customWidth="1"/>
    <col min="8209" max="8209" width="13.5703125" style="20" bestFit="1" customWidth="1"/>
    <col min="8210" max="8210" width="14.42578125" style="20" bestFit="1" customWidth="1"/>
    <col min="8211" max="8211" width="13" style="20" bestFit="1" customWidth="1"/>
    <col min="8212" max="8213" width="15.5703125" style="20" bestFit="1" customWidth="1"/>
    <col min="8214" max="8214" width="11.5703125" style="20" bestFit="1" customWidth="1"/>
    <col min="8215" max="8215" width="12.28515625" style="20" bestFit="1" customWidth="1"/>
    <col min="8216" max="8216" width="16.7109375" style="20" bestFit="1" customWidth="1"/>
    <col min="8217" max="8217" width="16.28515625" style="20" bestFit="1" customWidth="1"/>
    <col min="8218" max="8218" width="18" style="20" bestFit="1" customWidth="1"/>
    <col min="8219" max="8448" width="9.140625" style="20"/>
    <col min="8449" max="8449" width="82" style="20" customWidth="1"/>
    <col min="8450" max="8450" width="18" style="20" bestFit="1" customWidth="1"/>
    <col min="8451" max="8451" width="17.42578125" style="20" bestFit="1" customWidth="1"/>
    <col min="8452" max="8453" width="12.7109375" style="20" bestFit="1" customWidth="1"/>
    <col min="8454" max="8456" width="11.5703125" style="20" bestFit="1" customWidth="1"/>
    <col min="8457" max="8457" width="17.42578125" style="20" bestFit="1" customWidth="1"/>
    <col min="8458" max="8458" width="18" style="20" bestFit="1" customWidth="1"/>
    <col min="8459" max="8459" width="13.5703125" style="20" bestFit="1" customWidth="1"/>
    <col min="8460" max="8460" width="13" style="20" bestFit="1" customWidth="1"/>
    <col min="8461" max="8461" width="15.5703125" style="20" bestFit="1" customWidth="1"/>
    <col min="8462" max="8464" width="14.42578125" style="20" bestFit="1" customWidth="1"/>
    <col min="8465" max="8465" width="13.5703125" style="20" bestFit="1" customWidth="1"/>
    <col min="8466" max="8466" width="14.42578125" style="20" bestFit="1" customWidth="1"/>
    <col min="8467" max="8467" width="13" style="20" bestFit="1" customWidth="1"/>
    <col min="8468" max="8469" width="15.5703125" style="20" bestFit="1" customWidth="1"/>
    <col min="8470" max="8470" width="11.5703125" style="20" bestFit="1" customWidth="1"/>
    <col min="8471" max="8471" width="12.28515625" style="20" bestFit="1" customWidth="1"/>
    <col min="8472" max="8472" width="16.7109375" style="20" bestFit="1" customWidth="1"/>
    <col min="8473" max="8473" width="16.28515625" style="20" bestFit="1" customWidth="1"/>
    <col min="8474" max="8474" width="18" style="20" bestFit="1" customWidth="1"/>
    <col min="8475" max="8704" width="9.140625" style="20"/>
    <col min="8705" max="8705" width="82" style="20" customWidth="1"/>
    <col min="8706" max="8706" width="18" style="20" bestFit="1" customWidth="1"/>
    <col min="8707" max="8707" width="17.42578125" style="20" bestFit="1" customWidth="1"/>
    <col min="8708" max="8709" width="12.7109375" style="20" bestFit="1" customWidth="1"/>
    <col min="8710" max="8712" width="11.5703125" style="20" bestFit="1" customWidth="1"/>
    <col min="8713" max="8713" width="17.42578125" style="20" bestFit="1" customWidth="1"/>
    <col min="8714" max="8714" width="18" style="20" bestFit="1" customWidth="1"/>
    <col min="8715" max="8715" width="13.5703125" style="20" bestFit="1" customWidth="1"/>
    <col min="8716" max="8716" width="13" style="20" bestFit="1" customWidth="1"/>
    <col min="8717" max="8717" width="15.5703125" style="20" bestFit="1" customWidth="1"/>
    <col min="8718" max="8720" width="14.42578125" style="20" bestFit="1" customWidth="1"/>
    <col min="8721" max="8721" width="13.5703125" style="20" bestFit="1" customWidth="1"/>
    <col min="8722" max="8722" width="14.42578125" style="20" bestFit="1" customWidth="1"/>
    <col min="8723" max="8723" width="13" style="20" bestFit="1" customWidth="1"/>
    <col min="8724" max="8725" width="15.5703125" style="20" bestFit="1" customWidth="1"/>
    <col min="8726" max="8726" width="11.5703125" style="20" bestFit="1" customWidth="1"/>
    <col min="8727" max="8727" width="12.28515625" style="20" bestFit="1" customWidth="1"/>
    <col min="8728" max="8728" width="16.7109375" style="20" bestFit="1" customWidth="1"/>
    <col min="8729" max="8729" width="16.28515625" style="20" bestFit="1" customWidth="1"/>
    <col min="8730" max="8730" width="18" style="20" bestFit="1" customWidth="1"/>
    <col min="8731" max="8960" width="9.140625" style="20"/>
    <col min="8961" max="8961" width="82" style="20" customWidth="1"/>
    <col min="8962" max="8962" width="18" style="20" bestFit="1" customWidth="1"/>
    <col min="8963" max="8963" width="17.42578125" style="20" bestFit="1" customWidth="1"/>
    <col min="8964" max="8965" width="12.7109375" style="20" bestFit="1" customWidth="1"/>
    <col min="8966" max="8968" width="11.5703125" style="20" bestFit="1" customWidth="1"/>
    <col min="8969" max="8969" width="17.42578125" style="20" bestFit="1" customWidth="1"/>
    <col min="8970" max="8970" width="18" style="20" bestFit="1" customWidth="1"/>
    <col min="8971" max="8971" width="13.5703125" style="20" bestFit="1" customWidth="1"/>
    <col min="8972" max="8972" width="13" style="20" bestFit="1" customWidth="1"/>
    <col min="8973" max="8973" width="15.5703125" style="20" bestFit="1" customWidth="1"/>
    <col min="8974" max="8976" width="14.42578125" style="20" bestFit="1" customWidth="1"/>
    <col min="8977" max="8977" width="13.5703125" style="20" bestFit="1" customWidth="1"/>
    <col min="8978" max="8978" width="14.42578125" style="20" bestFit="1" customWidth="1"/>
    <col min="8979" max="8979" width="13" style="20" bestFit="1" customWidth="1"/>
    <col min="8980" max="8981" width="15.5703125" style="20" bestFit="1" customWidth="1"/>
    <col min="8982" max="8982" width="11.5703125" style="20" bestFit="1" customWidth="1"/>
    <col min="8983" max="8983" width="12.28515625" style="20" bestFit="1" customWidth="1"/>
    <col min="8984" max="8984" width="16.7109375" style="20" bestFit="1" customWidth="1"/>
    <col min="8985" max="8985" width="16.28515625" style="20" bestFit="1" customWidth="1"/>
    <col min="8986" max="8986" width="18" style="20" bestFit="1" customWidth="1"/>
    <col min="8987" max="9216" width="9.140625" style="20"/>
    <col min="9217" max="9217" width="82" style="20" customWidth="1"/>
    <col min="9218" max="9218" width="18" style="20" bestFit="1" customWidth="1"/>
    <col min="9219" max="9219" width="17.42578125" style="20" bestFit="1" customWidth="1"/>
    <col min="9220" max="9221" width="12.7109375" style="20" bestFit="1" customWidth="1"/>
    <col min="9222" max="9224" width="11.5703125" style="20" bestFit="1" customWidth="1"/>
    <col min="9225" max="9225" width="17.42578125" style="20" bestFit="1" customWidth="1"/>
    <col min="9226" max="9226" width="18" style="20" bestFit="1" customWidth="1"/>
    <col min="9227" max="9227" width="13.5703125" style="20" bestFit="1" customWidth="1"/>
    <col min="9228" max="9228" width="13" style="20" bestFit="1" customWidth="1"/>
    <col min="9229" max="9229" width="15.5703125" style="20" bestFit="1" customWidth="1"/>
    <col min="9230" max="9232" width="14.42578125" style="20" bestFit="1" customWidth="1"/>
    <col min="9233" max="9233" width="13.5703125" style="20" bestFit="1" customWidth="1"/>
    <col min="9234" max="9234" width="14.42578125" style="20" bestFit="1" customWidth="1"/>
    <col min="9235" max="9235" width="13" style="20" bestFit="1" customWidth="1"/>
    <col min="9236" max="9237" width="15.5703125" style="20" bestFit="1" customWidth="1"/>
    <col min="9238" max="9238" width="11.5703125" style="20" bestFit="1" customWidth="1"/>
    <col min="9239" max="9239" width="12.28515625" style="20" bestFit="1" customWidth="1"/>
    <col min="9240" max="9240" width="16.7109375" style="20" bestFit="1" customWidth="1"/>
    <col min="9241" max="9241" width="16.28515625" style="20" bestFit="1" customWidth="1"/>
    <col min="9242" max="9242" width="18" style="20" bestFit="1" customWidth="1"/>
    <col min="9243" max="9472" width="9.140625" style="20"/>
    <col min="9473" max="9473" width="82" style="20" customWidth="1"/>
    <col min="9474" max="9474" width="18" style="20" bestFit="1" customWidth="1"/>
    <col min="9475" max="9475" width="17.42578125" style="20" bestFit="1" customWidth="1"/>
    <col min="9476" max="9477" width="12.7109375" style="20" bestFit="1" customWidth="1"/>
    <col min="9478" max="9480" width="11.5703125" style="20" bestFit="1" customWidth="1"/>
    <col min="9481" max="9481" width="17.42578125" style="20" bestFit="1" customWidth="1"/>
    <col min="9482" max="9482" width="18" style="20" bestFit="1" customWidth="1"/>
    <col min="9483" max="9483" width="13.5703125" style="20" bestFit="1" customWidth="1"/>
    <col min="9484" max="9484" width="13" style="20" bestFit="1" customWidth="1"/>
    <col min="9485" max="9485" width="15.5703125" style="20" bestFit="1" customWidth="1"/>
    <col min="9486" max="9488" width="14.42578125" style="20" bestFit="1" customWidth="1"/>
    <col min="9489" max="9489" width="13.5703125" style="20" bestFit="1" customWidth="1"/>
    <col min="9490" max="9490" width="14.42578125" style="20" bestFit="1" customWidth="1"/>
    <col min="9491" max="9491" width="13" style="20" bestFit="1" customWidth="1"/>
    <col min="9492" max="9493" width="15.5703125" style="20" bestFit="1" customWidth="1"/>
    <col min="9494" max="9494" width="11.5703125" style="20" bestFit="1" customWidth="1"/>
    <col min="9495" max="9495" width="12.28515625" style="20" bestFit="1" customWidth="1"/>
    <col min="9496" max="9496" width="16.7109375" style="20" bestFit="1" customWidth="1"/>
    <col min="9497" max="9497" width="16.28515625" style="20" bestFit="1" customWidth="1"/>
    <col min="9498" max="9498" width="18" style="20" bestFit="1" customWidth="1"/>
    <col min="9499" max="9728" width="9.140625" style="20"/>
    <col min="9729" max="9729" width="82" style="20" customWidth="1"/>
    <col min="9730" max="9730" width="18" style="20" bestFit="1" customWidth="1"/>
    <col min="9731" max="9731" width="17.42578125" style="20" bestFit="1" customWidth="1"/>
    <col min="9732" max="9733" width="12.7109375" style="20" bestFit="1" customWidth="1"/>
    <col min="9734" max="9736" width="11.5703125" style="20" bestFit="1" customWidth="1"/>
    <col min="9737" max="9737" width="17.42578125" style="20" bestFit="1" customWidth="1"/>
    <col min="9738" max="9738" width="18" style="20" bestFit="1" customWidth="1"/>
    <col min="9739" max="9739" width="13.5703125" style="20" bestFit="1" customWidth="1"/>
    <col min="9740" max="9740" width="13" style="20" bestFit="1" customWidth="1"/>
    <col min="9741" max="9741" width="15.5703125" style="20" bestFit="1" customWidth="1"/>
    <col min="9742" max="9744" width="14.42578125" style="20" bestFit="1" customWidth="1"/>
    <col min="9745" max="9745" width="13.5703125" style="20" bestFit="1" customWidth="1"/>
    <col min="9746" max="9746" width="14.42578125" style="20" bestFit="1" customWidth="1"/>
    <col min="9747" max="9747" width="13" style="20" bestFit="1" customWidth="1"/>
    <col min="9748" max="9749" width="15.5703125" style="20" bestFit="1" customWidth="1"/>
    <col min="9750" max="9750" width="11.5703125" style="20" bestFit="1" customWidth="1"/>
    <col min="9751" max="9751" width="12.28515625" style="20" bestFit="1" customWidth="1"/>
    <col min="9752" max="9752" width="16.7109375" style="20" bestFit="1" customWidth="1"/>
    <col min="9753" max="9753" width="16.28515625" style="20" bestFit="1" customWidth="1"/>
    <col min="9754" max="9754" width="18" style="20" bestFit="1" customWidth="1"/>
    <col min="9755" max="9984" width="9.140625" style="20"/>
    <col min="9985" max="9985" width="82" style="20" customWidth="1"/>
    <col min="9986" max="9986" width="18" style="20" bestFit="1" customWidth="1"/>
    <col min="9987" max="9987" width="17.42578125" style="20" bestFit="1" customWidth="1"/>
    <col min="9988" max="9989" width="12.7109375" style="20" bestFit="1" customWidth="1"/>
    <col min="9990" max="9992" width="11.5703125" style="20" bestFit="1" customWidth="1"/>
    <col min="9993" max="9993" width="17.42578125" style="20" bestFit="1" customWidth="1"/>
    <col min="9994" max="9994" width="18" style="20" bestFit="1" customWidth="1"/>
    <col min="9995" max="9995" width="13.5703125" style="20" bestFit="1" customWidth="1"/>
    <col min="9996" max="9996" width="13" style="20" bestFit="1" customWidth="1"/>
    <col min="9997" max="9997" width="15.5703125" style="20" bestFit="1" customWidth="1"/>
    <col min="9998" max="10000" width="14.42578125" style="20" bestFit="1" customWidth="1"/>
    <col min="10001" max="10001" width="13.5703125" style="20" bestFit="1" customWidth="1"/>
    <col min="10002" max="10002" width="14.42578125" style="20" bestFit="1" customWidth="1"/>
    <col min="10003" max="10003" width="13" style="20" bestFit="1" customWidth="1"/>
    <col min="10004" max="10005" width="15.5703125" style="20" bestFit="1" customWidth="1"/>
    <col min="10006" max="10006" width="11.5703125" style="20" bestFit="1" customWidth="1"/>
    <col min="10007" max="10007" width="12.28515625" style="20" bestFit="1" customWidth="1"/>
    <col min="10008" max="10008" width="16.7109375" style="20" bestFit="1" customWidth="1"/>
    <col min="10009" max="10009" width="16.28515625" style="20" bestFit="1" customWidth="1"/>
    <col min="10010" max="10010" width="18" style="20" bestFit="1" customWidth="1"/>
    <col min="10011" max="10240" width="9.140625" style="20"/>
    <col min="10241" max="10241" width="82" style="20" customWidth="1"/>
    <col min="10242" max="10242" width="18" style="20" bestFit="1" customWidth="1"/>
    <col min="10243" max="10243" width="17.42578125" style="20" bestFit="1" customWidth="1"/>
    <col min="10244" max="10245" width="12.7109375" style="20" bestFit="1" customWidth="1"/>
    <col min="10246" max="10248" width="11.5703125" style="20" bestFit="1" customWidth="1"/>
    <col min="10249" max="10249" width="17.42578125" style="20" bestFit="1" customWidth="1"/>
    <col min="10250" max="10250" width="18" style="20" bestFit="1" customWidth="1"/>
    <col min="10251" max="10251" width="13.5703125" style="20" bestFit="1" customWidth="1"/>
    <col min="10252" max="10252" width="13" style="20" bestFit="1" customWidth="1"/>
    <col min="10253" max="10253" width="15.5703125" style="20" bestFit="1" customWidth="1"/>
    <col min="10254" max="10256" width="14.42578125" style="20" bestFit="1" customWidth="1"/>
    <col min="10257" max="10257" width="13.5703125" style="20" bestFit="1" customWidth="1"/>
    <col min="10258" max="10258" width="14.42578125" style="20" bestFit="1" customWidth="1"/>
    <col min="10259" max="10259" width="13" style="20" bestFit="1" customWidth="1"/>
    <col min="10260" max="10261" width="15.5703125" style="20" bestFit="1" customWidth="1"/>
    <col min="10262" max="10262" width="11.5703125" style="20" bestFit="1" customWidth="1"/>
    <col min="10263" max="10263" width="12.28515625" style="20" bestFit="1" customWidth="1"/>
    <col min="10264" max="10264" width="16.7109375" style="20" bestFit="1" customWidth="1"/>
    <col min="10265" max="10265" width="16.28515625" style="20" bestFit="1" customWidth="1"/>
    <col min="10266" max="10266" width="18" style="20" bestFit="1" customWidth="1"/>
    <col min="10267" max="10496" width="9.140625" style="20"/>
    <col min="10497" max="10497" width="82" style="20" customWidth="1"/>
    <col min="10498" max="10498" width="18" style="20" bestFit="1" customWidth="1"/>
    <col min="10499" max="10499" width="17.42578125" style="20" bestFit="1" customWidth="1"/>
    <col min="10500" max="10501" width="12.7109375" style="20" bestFit="1" customWidth="1"/>
    <col min="10502" max="10504" width="11.5703125" style="20" bestFit="1" customWidth="1"/>
    <col min="10505" max="10505" width="17.42578125" style="20" bestFit="1" customWidth="1"/>
    <col min="10506" max="10506" width="18" style="20" bestFit="1" customWidth="1"/>
    <col min="10507" max="10507" width="13.5703125" style="20" bestFit="1" customWidth="1"/>
    <col min="10508" max="10508" width="13" style="20" bestFit="1" customWidth="1"/>
    <col min="10509" max="10509" width="15.5703125" style="20" bestFit="1" customWidth="1"/>
    <col min="10510" max="10512" width="14.42578125" style="20" bestFit="1" customWidth="1"/>
    <col min="10513" max="10513" width="13.5703125" style="20" bestFit="1" customWidth="1"/>
    <col min="10514" max="10514" width="14.42578125" style="20" bestFit="1" customWidth="1"/>
    <col min="10515" max="10515" width="13" style="20" bestFit="1" customWidth="1"/>
    <col min="10516" max="10517" width="15.5703125" style="20" bestFit="1" customWidth="1"/>
    <col min="10518" max="10518" width="11.5703125" style="20" bestFit="1" customWidth="1"/>
    <col min="10519" max="10519" width="12.28515625" style="20" bestFit="1" customWidth="1"/>
    <col min="10520" max="10520" width="16.7109375" style="20" bestFit="1" customWidth="1"/>
    <col min="10521" max="10521" width="16.28515625" style="20" bestFit="1" customWidth="1"/>
    <col min="10522" max="10522" width="18" style="20" bestFit="1" customWidth="1"/>
    <col min="10523" max="10752" width="9.140625" style="20"/>
    <col min="10753" max="10753" width="82" style="20" customWidth="1"/>
    <col min="10754" max="10754" width="18" style="20" bestFit="1" customWidth="1"/>
    <col min="10755" max="10755" width="17.42578125" style="20" bestFit="1" customWidth="1"/>
    <col min="10756" max="10757" width="12.7109375" style="20" bestFit="1" customWidth="1"/>
    <col min="10758" max="10760" width="11.5703125" style="20" bestFit="1" customWidth="1"/>
    <col min="10761" max="10761" width="17.42578125" style="20" bestFit="1" customWidth="1"/>
    <col min="10762" max="10762" width="18" style="20" bestFit="1" customWidth="1"/>
    <col min="10763" max="10763" width="13.5703125" style="20" bestFit="1" customWidth="1"/>
    <col min="10764" max="10764" width="13" style="20" bestFit="1" customWidth="1"/>
    <col min="10765" max="10765" width="15.5703125" style="20" bestFit="1" customWidth="1"/>
    <col min="10766" max="10768" width="14.42578125" style="20" bestFit="1" customWidth="1"/>
    <col min="10769" max="10769" width="13.5703125" style="20" bestFit="1" customWidth="1"/>
    <col min="10770" max="10770" width="14.42578125" style="20" bestFit="1" customWidth="1"/>
    <col min="10771" max="10771" width="13" style="20" bestFit="1" customWidth="1"/>
    <col min="10772" max="10773" width="15.5703125" style="20" bestFit="1" customWidth="1"/>
    <col min="10774" max="10774" width="11.5703125" style="20" bestFit="1" customWidth="1"/>
    <col min="10775" max="10775" width="12.28515625" style="20" bestFit="1" customWidth="1"/>
    <col min="10776" max="10776" width="16.7109375" style="20" bestFit="1" customWidth="1"/>
    <col min="10777" max="10777" width="16.28515625" style="20" bestFit="1" customWidth="1"/>
    <col min="10778" max="10778" width="18" style="20" bestFit="1" customWidth="1"/>
    <col min="10779" max="11008" width="9.140625" style="20"/>
    <col min="11009" max="11009" width="82" style="20" customWidth="1"/>
    <col min="11010" max="11010" width="18" style="20" bestFit="1" customWidth="1"/>
    <col min="11011" max="11011" width="17.42578125" style="20" bestFit="1" customWidth="1"/>
    <col min="11012" max="11013" width="12.7109375" style="20" bestFit="1" customWidth="1"/>
    <col min="11014" max="11016" width="11.5703125" style="20" bestFit="1" customWidth="1"/>
    <col min="11017" max="11017" width="17.42578125" style="20" bestFit="1" customWidth="1"/>
    <col min="11018" max="11018" width="18" style="20" bestFit="1" customWidth="1"/>
    <col min="11019" max="11019" width="13.5703125" style="20" bestFit="1" customWidth="1"/>
    <col min="11020" max="11020" width="13" style="20" bestFit="1" customWidth="1"/>
    <col min="11021" max="11021" width="15.5703125" style="20" bestFit="1" customWidth="1"/>
    <col min="11022" max="11024" width="14.42578125" style="20" bestFit="1" customWidth="1"/>
    <col min="11025" max="11025" width="13.5703125" style="20" bestFit="1" customWidth="1"/>
    <col min="11026" max="11026" width="14.42578125" style="20" bestFit="1" customWidth="1"/>
    <col min="11027" max="11027" width="13" style="20" bestFit="1" customWidth="1"/>
    <col min="11028" max="11029" width="15.5703125" style="20" bestFit="1" customWidth="1"/>
    <col min="11030" max="11030" width="11.5703125" style="20" bestFit="1" customWidth="1"/>
    <col min="11031" max="11031" width="12.28515625" style="20" bestFit="1" customWidth="1"/>
    <col min="11032" max="11032" width="16.7109375" style="20" bestFit="1" customWidth="1"/>
    <col min="11033" max="11033" width="16.28515625" style="20" bestFit="1" customWidth="1"/>
    <col min="11034" max="11034" width="18" style="20" bestFit="1" customWidth="1"/>
    <col min="11035" max="11264" width="9.140625" style="20"/>
    <col min="11265" max="11265" width="82" style="20" customWidth="1"/>
    <col min="11266" max="11266" width="18" style="20" bestFit="1" customWidth="1"/>
    <col min="11267" max="11267" width="17.42578125" style="20" bestFit="1" customWidth="1"/>
    <col min="11268" max="11269" width="12.7109375" style="20" bestFit="1" customWidth="1"/>
    <col min="11270" max="11272" width="11.5703125" style="20" bestFit="1" customWidth="1"/>
    <col min="11273" max="11273" width="17.42578125" style="20" bestFit="1" customWidth="1"/>
    <col min="11274" max="11274" width="18" style="20" bestFit="1" customWidth="1"/>
    <col min="11275" max="11275" width="13.5703125" style="20" bestFit="1" customWidth="1"/>
    <col min="11276" max="11276" width="13" style="20" bestFit="1" customWidth="1"/>
    <col min="11277" max="11277" width="15.5703125" style="20" bestFit="1" customWidth="1"/>
    <col min="11278" max="11280" width="14.42578125" style="20" bestFit="1" customWidth="1"/>
    <col min="11281" max="11281" width="13.5703125" style="20" bestFit="1" customWidth="1"/>
    <col min="11282" max="11282" width="14.42578125" style="20" bestFit="1" customWidth="1"/>
    <col min="11283" max="11283" width="13" style="20" bestFit="1" customWidth="1"/>
    <col min="11284" max="11285" width="15.5703125" style="20" bestFit="1" customWidth="1"/>
    <col min="11286" max="11286" width="11.5703125" style="20" bestFit="1" customWidth="1"/>
    <col min="11287" max="11287" width="12.28515625" style="20" bestFit="1" customWidth="1"/>
    <col min="11288" max="11288" width="16.7109375" style="20" bestFit="1" customWidth="1"/>
    <col min="11289" max="11289" width="16.28515625" style="20" bestFit="1" customWidth="1"/>
    <col min="11290" max="11290" width="18" style="20" bestFit="1" customWidth="1"/>
    <col min="11291" max="11520" width="9.140625" style="20"/>
    <col min="11521" max="11521" width="82" style="20" customWidth="1"/>
    <col min="11522" max="11522" width="18" style="20" bestFit="1" customWidth="1"/>
    <col min="11523" max="11523" width="17.42578125" style="20" bestFit="1" customWidth="1"/>
    <col min="11524" max="11525" width="12.7109375" style="20" bestFit="1" customWidth="1"/>
    <col min="11526" max="11528" width="11.5703125" style="20" bestFit="1" customWidth="1"/>
    <col min="11529" max="11529" width="17.42578125" style="20" bestFit="1" customWidth="1"/>
    <col min="11530" max="11530" width="18" style="20" bestFit="1" customWidth="1"/>
    <col min="11531" max="11531" width="13.5703125" style="20" bestFit="1" customWidth="1"/>
    <col min="11532" max="11532" width="13" style="20" bestFit="1" customWidth="1"/>
    <col min="11533" max="11533" width="15.5703125" style="20" bestFit="1" customWidth="1"/>
    <col min="11534" max="11536" width="14.42578125" style="20" bestFit="1" customWidth="1"/>
    <col min="11537" max="11537" width="13.5703125" style="20" bestFit="1" customWidth="1"/>
    <col min="11538" max="11538" width="14.42578125" style="20" bestFit="1" customWidth="1"/>
    <col min="11539" max="11539" width="13" style="20" bestFit="1" customWidth="1"/>
    <col min="11540" max="11541" width="15.5703125" style="20" bestFit="1" customWidth="1"/>
    <col min="11542" max="11542" width="11.5703125" style="20" bestFit="1" customWidth="1"/>
    <col min="11543" max="11543" width="12.28515625" style="20" bestFit="1" customWidth="1"/>
    <col min="11544" max="11544" width="16.7109375" style="20" bestFit="1" customWidth="1"/>
    <col min="11545" max="11545" width="16.28515625" style="20" bestFit="1" customWidth="1"/>
    <col min="11546" max="11546" width="18" style="20" bestFit="1" customWidth="1"/>
    <col min="11547" max="11776" width="9.140625" style="20"/>
    <col min="11777" max="11777" width="82" style="20" customWidth="1"/>
    <col min="11778" max="11778" width="18" style="20" bestFit="1" customWidth="1"/>
    <col min="11779" max="11779" width="17.42578125" style="20" bestFit="1" customWidth="1"/>
    <col min="11780" max="11781" width="12.7109375" style="20" bestFit="1" customWidth="1"/>
    <col min="11782" max="11784" width="11.5703125" style="20" bestFit="1" customWidth="1"/>
    <col min="11785" max="11785" width="17.42578125" style="20" bestFit="1" customWidth="1"/>
    <col min="11786" max="11786" width="18" style="20" bestFit="1" customWidth="1"/>
    <col min="11787" max="11787" width="13.5703125" style="20" bestFit="1" customWidth="1"/>
    <col min="11788" max="11788" width="13" style="20" bestFit="1" customWidth="1"/>
    <col min="11789" max="11789" width="15.5703125" style="20" bestFit="1" customWidth="1"/>
    <col min="11790" max="11792" width="14.42578125" style="20" bestFit="1" customWidth="1"/>
    <col min="11793" max="11793" width="13.5703125" style="20" bestFit="1" customWidth="1"/>
    <col min="11794" max="11794" width="14.42578125" style="20" bestFit="1" customWidth="1"/>
    <col min="11795" max="11795" width="13" style="20" bestFit="1" customWidth="1"/>
    <col min="11796" max="11797" width="15.5703125" style="20" bestFit="1" customWidth="1"/>
    <col min="11798" max="11798" width="11.5703125" style="20" bestFit="1" customWidth="1"/>
    <col min="11799" max="11799" width="12.28515625" style="20" bestFit="1" customWidth="1"/>
    <col min="11800" max="11800" width="16.7109375" style="20" bestFit="1" customWidth="1"/>
    <col min="11801" max="11801" width="16.28515625" style="20" bestFit="1" customWidth="1"/>
    <col min="11802" max="11802" width="18" style="20" bestFit="1" customWidth="1"/>
    <col min="11803" max="12032" width="9.140625" style="20"/>
    <col min="12033" max="12033" width="82" style="20" customWidth="1"/>
    <col min="12034" max="12034" width="18" style="20" bestFit="1" customWidth="1"/>
    <col min="12035" max="12035" width="17.42578125" style="20" bestFit="1" customWidth="1"/>
    <col min="12036" max="12037" width="12.7109375" style="20" bestFit="1" customWidth="1"/>
    <col min="12038" max="12040" width="11.5703125" style="20" bestFit="1" customWidth="1"/>
    <col min="12041" max="12041" width="17.42578125" style="20" bestFit="1" customWidth="1"/>
    <col min="12042" max="12042" width="18" style="20" bestFit="1" customWidth="1"/>
    <col min="12043" max="12043" width="13.5703125" style="20" bestFit="1" customWidth="1"/>
    <col min="12044" max="12044" width="13" style="20" bestFit="1" customWidth="1"/>
    <col min="12045" max="12045" width="15.5703125" style="20" bestFit="1" customWidth="1"/>
    <col min="12046" max="12048" width="14.42578125" style="20" bestFit="1" customWidth="1"/>
    <col min="12049" max="12049" width="13.5703125" style="20" bestFit="1" customWidth="1"/>
    <col min="12050" max="12050" width="14.42578125" style="20" bestFit="1" customWidth="1"/>
    <col min="12051" max="12051" width="13" style="20" bestFit="1" customWidth="1"/>
    <col min="12052" max="12053" width="15.5703125" style="20" bestFit="1" customWidth="1"/>
    <col min="12054" max="12054" width="11.5703125" style="20" bestFit="1" customWidth="1"/>
    <col min="12055" max="12055" width="12.28515625" style="20" bestFit="1" customWidth="1"/>
    <col min="12056" max="12056" width="16.7109375" style="20" bestFit="1" customWidth="1"/>
    <col min="12057" max="12057" width="16.28515625" style="20" bestFit="1" customWidth="1"/>
    <col min="12058" max="12058" width="18" style="20" bestFit="1" customWidth="1"/>
    <col min="12059" max="12288" width="9.140625" style="20"/>
    <col min="12289" max="12289" width="82" style="20" customWidth="1"/>
    <col min="12290" max="12290" width="18" style="20" bestFit="1" customWidth="1"/>
    <col min="12291" max="12291" width="17.42578125" style="20" bestFit="1" customWidth="1"/>
    <col min="12292" max="12293" width="12.7109375" style="20" bestFit="1" customWidth="1"/>
    <col min="12294" max="12296" width="11.5703125" style="20" bestFit="1" customWidth="1"/>
    <col min="12297" max="12297" width="17.42578125" style="20" bestFit="1" customWidth="1"/>
    <col min="12298" max="12298" width="18" style="20" bestFit="1" customWidth="1"/>
    <col min="12299" max="12299" width="13.5703125" style="20" bestFit="1" customWidth="1"/>
    <col min="12300" max="12300" width="13" style="20" bestFit="1" customWidth="1"/>
    <col min="12301" max="12301" width="15.5703125" style="20" bestFit="1" customWidth="1"/>
    <col min="12302" max="12304" width="14.42578125" style="20" bestFit="1" customWidth="1"/>
    <col min="12305" max="12305" width="13.5703125" style="20" bestFit="1" customWidth="1"/>
    <col min="12306" max="12306" width="14.42578125" style="20" bestFit="1" customWidth="1"/>
    <col min="12307" max="12307" width="13" style="20" bestFit="1" customWidth="1"/>
    <col min="12308" max="12309" width="15.5703125" style="20" bestFit="1" customWidth="1"/>
    <col min="12310" max="12310" width="11.5703125" style="20" bestFit="1" customWidth="1"/>
    <col min="12311" max="12311" width="12.28515625" style="20" bestFit="1" customWidth="1"/>
    <col min="12312" max="12312" width="16.7109375" style="20" bestFit="1" customWidth="1"/>
    <col min="12313" max="12313" width="16.28515625" style="20" bestFit="1" customWidth="1"/>
    <col min="12314" max="12314" width="18" style="20" bestFit="1" customWidth="1"/>
    <col min="12315" max="12544" width="9.140625" style="20"/>
    <col min="12545" max="12545" width="82" style="20" customWidth="1"/>
    <col min="12546" max="12546" width="18" style="20" bestFit="1" customWidth="1"/>
    <col min="12547" max="12547" width="17.42578125" style="20" bestFit="1" customWidth="1"/>
    <col min="12548" max="12549" width="12.7109375" style="20" bestFit="1" customWidth="1"/>
    <col min="12550" max="12552" width="11.5703125" style="20" bestFit="1" customWidth="1"/>
    <col min="12553" max="12553" width="17.42578125" style="20" bestFit="1" customWidth="1"/>
    <col min="12554" max="12554" width="18" style="20" bestFit="1" customWidth="1"/>
    <col min="12555" max="12555" width="13.5703125" style="20" bestFit="1" customWidth="1"/>
    <col min="12556" max="12556" width="13" style="20" bestFit="1" customWidth="1"/>
    <col min="12557" max="12557" width="15.5703125" style="20" bestFit="1" customWidth="1"/>
    <col min="12558" max="12560" width="14.42578125" style="20" bestFit="1" customWidth="1"/>
    <col min="12561" max="12561" width="13.5703125" style="20" bestFit="1" customWidth="1"/>
    <col min="12562" max="12562" width="14.42578125" style="20" bestFit="1" customWidth="1"/>
    <col min="12563" max="12563" width="13" style="20" bestFit="1" customWidth="1"/>
    <col min="12564" max="12565" width="15.5703125" style="20" bestFit="1" customWidth="1"/>
    <col min="12566" max="12566" width="11.5703125" style="20" bestFit="1" customWidth="1"/>
    <col min="12567" max="12567" width="12.28515625" style="20" bestFit="1" customWidth="1"/>
    <col min="12568" max="12568" width="16.7109375" style="20" bestFit="1" customWidth="1"/>
    <col min="12569" max="12569" width="16.28515625" style="20" bestFit="1" customWidth="1"/>
    <col min="12570" max="12570" width="18" style="20" bestFit="1" customWidth="1"/>
    <col min="12571" max="12800" width="9.140625" style="20"/>
    <col min="12801" max="12801" width="82" style="20" customWidth="1"/>
    <col min="12802" max="12802" width="18" style="20" bestFit="1" customWidth="1"/>
    <col min="12803" max="12803" width="17.42578125" style="20" bestFit="1" customWidth="1"/>
    <col min="12804" max="12805" width="12.7109375" style="20" bestFit="1" customWidth="1"/>
    <col min="12806" max="12808" width="11.5703125" style="20" bestFit="1" customWidth="1"/>
    <col min="12809" max="12809" width="17.42578125" style="20" bestFit="1" customWidth="1"/>
    <col min="12810" max="12810" width="18" style="20" bestFit="1" customWidth="1"/>
    <col min="12811" max="12811" width="13.5703125" style="20" bestFit="1" customWidth="1"/>
    <col min="12812" max="12812" width="13" style="20" bestFit="1" customWidth="1"/>
    <col min="12813" max="12813" width="15.5703125" style="20" bestFit="1" customWidth="1"/>
    <col min="12814" max="12816" width="14.42578125" style="20" bestFit="1" customWidth="1"/>
    <col min="12817" max="12817" width="13.5703125" style="20" bestFit="1" customWidth="1"/>
    <col min="12818" max="12818" width="14.42578125" style="20" bestFit="1" customWidth="1"/>
    <col min="12819" max="12819" width="13" style="20" bestFit="1" customWidth="1"/>
    <col min="12820" max="12821" width="15.5703125" style="20" bestFit="1" customWidth="1"/>
    <col min="12822" max="12822" width="11.5703125" style="20" bestFit="1" customWidth="1"/>
    <col min="12823" max="12823" width="12.28515625" style="20" bestFit="1" customWidth="1"/>
    <col min="12824" max="12824" width="16.7109375" style="20" bestFit="1" customWidth="1"/>
    <col min="12825" max="12825" width="16.28515625" style="20" bestFit="1" customWidth="1"/>
    <col min="12826" max="12826" width="18" style="20" bestFit="1" customWidth="1"/>
    <col min="12827" max="13056" width="9.140625" style="20"/>
    <col min="13057" max="13057" width="82" style="20" customWidth="1"/>
    <col min="13058" max="13058" width="18" style="20" bestFit="1" customWidth="1"/>
    <col min="13059" max="13059" width="17.42578125" style="20" bestFit="1" customWidth="1"/>
    <col min="13060" max="13061" width="12.7109375" style="20" bestFit="1" customWidth="1"/>
    <col min="13062" max="13064" width="11.5703125" style="20" bestFit="1" customWidth="1"/>
    <col min="13065" max="13065" width="17.42578125" style="20" bestFit="1" customWidth="1"/>
    <col min="13066" max="13066" width="18" style="20" bestFit="1" customWidth="1"/>
    <col min="13067" max="13067" width="13.5703125" style="20" bestFit="1" customWidth="1"/>
    <col min="13068" max="13068" width="13" style="20" bestFit="1" customWidth="1"/>
    <col min="13069" max="13069" width="15.5703125" style="20" bestFit="1" customWidth="1"/>
    <col min="13070" max="13072" width="14.42578125" style="20" bestFit="1" customWidth="1"/>
    <col min="13073" max="13073" width="13.5703125" style="20" bestFit="1" customWidth="1"/>
    <col min="13074" max="13074" width="14.42578125" style="20" bestFit="1" customWidth="1"/>
    <col min="13075" max="13075" width="13" style="20" bestFit="1" customWidth="1"/>
    <col min="13076" max="13077" width="15.5703125" style="20" bestFit="1" customWidth="1"/>
    <col min="13078" max="13078" width="11.5703125" style="20" bestFit="1" customWidth="1"/>
    <col min="13079" max="13079" width="12.28515625" style="20" bestFit="1" customWidth="1"/>
    <col min="13080" max="13080" width="16.7109375" style="20" bestFit="1" customWidth="1"/>
    <col min="13081" max="13081" width="16.28515625" style="20" bestFit="1" customWidth="1"/>
    <col min="13082" max="13082" width="18" style="20" bestFit="1" customWidth="1"/>
    <col min="13083" max="13312" width="9.140625" style="20"/>
    <col min="13313" max="13313" width="82" style="20" customWidth="1"/>
    <col min="13314" max="13314" width="18" style="20" bestFit="1" customWidth="1"/>
    <col min="13315" max="13315" width="17.42578125" style="20" bestFit="1" customWidth="1"/>
    <col min="13316" max="13317" width="12.7109375" style="20" bestFit="1" customWidth="1"/>
    <col min="13318" max="13320" width="11.5703125" style="20" bestFit="1" customWidth="1"/>
    <col min="13321" max="13321" width="17.42578125" style="20" bestFit="1" customWidth="1"/>
    <col min="13322" max="13322" width="18" style="20" bestFit="1" customWidth="1"/>
    <col min="13323" max="13323" width="13.5703125" style="20" bestFit="1" customWidth="1"/>
    <col min="13324" max="13324" width="13" style="20" bestFit="1" customWidth="1"/>
    <col min="13325" max="13325" width="15.5703125" style="20" bestFit="1" customWidth="1"/>
    <col min="13326" max="13328" width="14.42578125" style="20" bestFit="1" customWidth="1"/>
    <col min="13329" max="13329" width="13.5703125" style="20" bestFit="1" customWidth="1"/>
    <col min="13330" max="13330" width="14.42578125" style="20" bestFit="1" customWidth="1"/>
    <col min="13331" max="13331" width="13" style="20" bestFit="1" customWidth="1"/>
    <col min="13332" max="13333" width="15.5703125" style="20" bestFit="1" customWidth="1"/>
    <col min="13334" max="13334" width="11.5703125" style="20" bestFit="1" customWidth="1"/>
    <col min="13335" max="13335" width="12.28515625" style="20" bestFit="1" customWidth="1"/>
    <col min="13336" max="13336" width="16.7109375" style="20" bestFit="1" customWidth="1"/>
    <col min="13337" max="13337" width="16.28515625" style="20" bestFit="1" customWidth="1"/>
    <col min="13338" max="13338" width="18" style="20" bestFit="1" customWidth="1"/>
    <col min="13339" max="13568" width="9.140625" style="20"/>
    <col min="13569" max="13569" width="82" style="20" customWidth="1"/>
    <col min="13570" max="13570" width="18" style="20" bestFit="1" customWidth="1"/>
    <col min="13571" max="13571" width="17.42578125" style="20" bestFit="1" customWidth="1"/>
    <col min="13572" max="13573" width="12.7109375" style="20" bestFit="1" customWidth="1"/>
    <col min="13574" max="13576" width="11.5703125" style="20" bestFit="1" customWidth="1"/>
    <col min="13577" max="13577" width="17.42578125" style="20" bestFit="1" customWidth="1"/>
    <col min="13578" max="13578" width="18" style="20" bestFit="1" customWidth="1"/>
    <col min="13579" max="13579" width="13.5703125" style="20" bestFit="1" customWidth="1"/>
    <col min="13580" max="13580" width="13" style="20" bestFit="1" customWidth="1"/>
    <col min="13581" max="13581" width="15.5703125" style="20" bestFit="1" customWidth="1"/>
    <col min="13582" max="13584" width="14.42578125" style="20" bestFit="1" customWidth="1"/>
    <col min="13585" max="13585" width="13.5703125" style="20" bestFit="1" customWidth="1"/>
    <col min="13586" max="13586" width="14.42578125" style="20" bestFit="1" customWidth="1"/>
    <col min="13587" max="13587" width="13" style="20" bestFit="1" customWidth="1"/>
    <col min="13588" max="13589" width="15.5703125" style="20" bestFit="1" customWidth="1"/>
    <col min="13590" max="13590" width="11.5703125" style="20" bestFit="1" customWidth="1"/>
    <col min="13591" max="13591" width="12.28515625" style="20" bestFit="1" customWidth="1"/>
    <col min="13592" max="13592" width="16.7109375" style="20" bestFit="1" customWidth="1"/>
    <col min="13593" max="13593" width="16.28515625" style="20" bestFit="1" customWidth="1"/>
    <col min="13594" max="13594" width="18" style="20" bestFit="1" customWidth="1"/>
    <col min="13595" max="13824" width="9.140625" style="20"/>
    <col min="13825" max="13825" width="82" style="20" customWidth="1"/>
    <col min="13826" max="13826" width="18" style="20" bestFit="1" customWidth="1"/>
    <col min="13827" max="13827" width="17.42578125" style="20" bestFit="1" customWidth="1"/>
    <col min="13828" max="13829" width="12.7109375" style="20" bestFit="1" customWidth="1"/>
    <col min="13830" max="13832" width="11.5703125" style="20" bestFit="1" customWidth="1"/>
    <col min="13833" max="13833" width="17.42578125" style="20" bestFit="1" customWidth="1"/>
    <col min="13834" max="13834" width="18" style="20" bestFit="1" customWidth="1"/>
    <col min="13835" max="13835" width="13.5703125" style="20" bestFit="1" customWidth="1"/>
    <col min="13836" max="13836" width="13" style="20" bestFit="1" customWidth="1"/>
    <col min="13837" max="13837" width="15.5703125" style="20" bestFit="1" customWidth="1"/>
    <col min="13838" max="13840" width="14.42578125" style="20" bestFit="1" customWidth="1"/>
    <col min="13841" max="13841" width="13.5703125" style="20" bestFit="1" customWidth="1"/>
    <col min="13842" max="13842" width="14.42578125" style="20" bestFit="1" customWidth="1"/>
    <col min="13843" max="13843" width="13" style="20" bestFit="1" customWidth="1"/>
    <col min="13844" max="13845" width="15.5703125" style="20" bestFit="1" customWidth="1"/>
    <col min="13846" max="13846" width="11.5703125" style="20" bestFit="1" customWidth="1"/>
    <col min="13847" max="13847" width="12.28515625" style="20" bestFit="1" customWidth="1"/>
    <col min="13848" max="13848" width="16.7109375" style="20" bestFit="1" customWidth="1"/>
    <col min="13849" max="13849" width="16.28515625" style="20" bestFit="1" customWidth="1"/>
    <col min="13850" max="13850" width="18" style="20" bestFit="1" customWidth="1"/>
    <col min="13851" max="14080" width="9.140625" style="20"/>
    <col min="14081" max="14081" width="82" style="20" customWidth="1"/>
    <col min="14082" max="14082" width="18" style="20" bestFit="1" customWidth="1"/>
    <col min="14083" max="14083" width="17.42578125" style="20" bestFit="1" customWidth="1"/>
    <col min="14084" max="14085" width="12.7109375" style="20" bestFit="1" customWidth="1"/>
    <col min="14086" max="14088" width="11.5703125" style="20" bestFit="1" customWidth="1"/>
    <col min="14089" max="14089" width="17.42578125" style="20" bestFit="1" customWidth="1"/>
    <col min="14090" max="14090" width="18" style="20" bestFit="1" customWidth="1"/>
    <col min="14091" max="14091" width="13.5703125" style="20" bestFit="1" customWidth="1"/>
    <col min="14092" max="14092" width="13" style="20" bestFit="1" customWidth="1"/>
    <col min="14093" max="14093" width="15.5703125" style="20" bestFit="1" customWidth="1"/>
    <col min="14094" max="14096" width="14.42578125" style="20" bestFit="1" customWidth="1"/>
    <col min="14097" max="14097" width="13.5703125" style="20" bestFit="1" customWidth="1"/>
    <col min="14098" max="14098" width="14.42578125" style="20" bestFit="1" customWidth="1"/>
    <col min="14099" max="14099" width="13" style="20" bestFit="1" customWidth="1"/>
    <col min="14100" max="14101" width="15.5703125" style="20" bestFit="1" customWidth="1"/>
    <col min="14102" max="14102" width="11.5703125" style="20" bestFit="1" customWidth="1"/>
    <col min="14103" max="14103" width="12.28515625" style="20" bestFit="1" customWidth="1"/>
    <col min="14104" max="14104" width="16.7109375" style="20" bestFit="1" customWidth="1"/>
    <col min="14105" max="14105" width="16.28515625" style="20" bestFit="1" customWidth="1"/>
    <col min="14106" max="14106" width="18" style="20" bestFit="1" customWidth="1"/>
    <col min="14107" max="14336" width="9.140625" style="20"/>
    <col min="14337" max="14337" width="82" style="20" customWidth="1"/>
    <col min="14338" max="14338" width="18" style="20" bestFit="1" customWidth="1"/>
    <col min="14339" max="14339" width="17.42578125" style="20" bestFit="1" customWidth="1"/>
    <col min="14340" max="14341" width="12.7109375" style="20" bestFit="1" customWidth="1"/>
    <col min="14342" max="14344" width="11.5703125" style="20" bestFit="1" customWidth="1"/>
    <col min="14345" max="14345" width="17.42578125" style="20" bestFit="1" customWidth="1"/>
    <col min="14346" max="14346" width="18" style="20" bestFit="1" customWidth="1"/>
    <col min="14347" max="14347" width="13.5703125" style="20" bestFit="1" customWidth="1"/>
    <col min="14348" max="14348" width="13" style="20" bestFit="1" customWidth="1"/>
    <col min="14349" max="14349" width="15.5703125" style="20" bestFit="1" customWidth="1"/>
    <col min="14350" max="14352" width="14.42578125" style="20" bestFit="1" customWidth="1"/>
    <col min="14353" max="14353" width="13.5703125" style="20" bestFit="1" customWidth="1"/>
    <col min="14354" max="14354" width="14.42578125" style="20" bestFit="1" customWidth="1"/>
    <col min="14355" max="14355" width="13" style="20" bestFit="1" customWidth="1"/>
    <col min="14356" max="14357" width="15.5703125" style="20" bestFit="1" customWidth="1"/>
    <col min="14358" max="14358" width="11.5703125" style="20" bestFit="1" customWidth="1"/>
    <col min="14359" max="14359" width="12.28515625" style="20" bestFit="1" customWidth="1"/>
    <col min="14360" max="14360" width="16.7109375" style="20" bestFit="1" customWidth="1"/>
    <col min="14361" max="14361" width="16.28515625" style="20" bestFit="1" customWidth="1"/>
    <col min="14362" max="14362" width="18" style="20" bestFit="1" customWidth="1"/>
    <col min="14363" max="14592" width="9.140625" style="20"/>
    <col min="14593" max="14593" width="82" style="20" customWidth="1"/>
    <col min="14594" max="14594" width="18" style="20" bestFit="1" customWidth="1"/>
    <col min="14595" max="14595" width="17.42578125" style="20" bestFit="1" customWidth="1"/>
    <col min="14596" max="14597" width="12.7109375" style="20" bestFit="1" customWidth="1"/>
    <col min="14598" max="14600" width="11.5703125" style="20" bestFit="1" customWidth="1"/>
    <col min="14601" max="14601" width="17.42578125" style="20" bestFit="1" customWidth="1"/>
    <col min="14602" max="14602" width="18" style="20" bestFit="1" customWidth="1"/>
    <col min="14603" max="14603" width="13.5703125" style="20" bestFit="1" customWidth="1"/>
    <col min="14604" max="14604" width="13" style="20" bestFit="1" customWidth="1"/>
    <col min="14605" max="14605" width="15.5703125" style="20" bestFit="1" customWidth="1"/>
    <col min="14606" max="14608" width="14.42578125" style="20" bestFit="1" customWidth="1"/>
    <col min="14609" max="14609" width="13.5703125" style="20" bestFit="1" customWidth="1"/>
    <col min="14610" max="14610" width="14.42578125" style="20" bestFit="1" customWidth="1"/>
    <col min="14611" max="14611" width="13" style="20" bestFit="1" customWidth="1"/>
    <col min="14612" max="14613" width="15.5703125" style="20" bestFit="1" customWidth="1"/>
    <col min="14614" max="14614" width="11.5703125" style="20" bestFit="1" customWidth="1"/>
    <col min="14615" max="14615" width="12.28515625" style="20" bestFit="1" customWidth="1"/>
    <col min="14616" max="14616" width="16.7109375" style="20" bestFit="1" customWidth="1"/>
    <col min="14617" max="14617" width="16.28515625" style="20" bestFit="1" customWidth="1"/>
    <col min="14618" max="14618" width="18" style="20" bestFit="1" customWidth="1"/>
    <col min="14619" max="14848" width="9.140625" style="20"/>
    <col min="14849" max="14849" width="82" style="20" customWidth="1"/>
    <col min="14850" max="14850" width="18" style="20" bestFit="1" customWidth="1"/>
    <col min="14851" max="14851" width="17.42578125" style="20" bestFit="1" customWidth="1"/>
    <col min="14852" max="14853" width="12.7109375" style="20" bestFit="1" customWidth="1"/>
    <col min="14854" max="14856" width="11.5703125" style="20" bestFit="1" customWidth="1"/>
    <col min="14857" max="14857" width="17.42578125" style="20" bestFit="1" customWidth="1"/>
    <col min="14858" max="14858" width="18" style="20" bestFit="1" customWidth="1"/>
    <col min="14859" max="14859" width="13.5703125" style="20" bestFit="1" customWidth="1"/>
    <col min="14860" max="14860" width="13" style="20" bestFit="1" customWidth="1"/>
    <col min="14861" max="14861" width="15.5703125" style="20" bestFit="1" customWidth="1"/>
    <col min="14862" max="14864" width="14.42578125" style="20" bestFit="1" customWidth="1"/>
    <col min="14865" max="14865" width="13.5703125" style="20" bestFit="1" customWidth="1"/>
    <col min="14866" max="14866" width="14.42578125" style="20" bestFit="1" customWidth="1"/>
    <col min="14867" max="14867" width="13" style="20" bestFit="1" customWidth="1"/>
    <col min="14868" max="14869" width="15.5703125" style="20" bestFit="1" customWidth="1"/>
    <col min="14870" max="14870" width="11.5703125" style="20" bestFit="1" customWidth="1"/>
    <col min="14871" max="14871" width="12.28515625" style="20" bestFit="1" customWidth="1"/>
    <col min="14872" max="14872" width="16.7109375" style="20" bestFit="1" customWidth="1"/>
    <col min="14873" max="14873" width="16.28515625" style="20" bestFit="1" customWidth="1"/>
    <col min="14874" max="14874" width="18" style="20" bestFit="1" customWidth="1"/>
    <col min="14875" max="15104" width="9.140625" style="20"/>
    <col min="15105" max="15105" width="82" style="20" customWidth="1"/>
    <col min="15106" max="15106" width="18" style="20" bestFit="1" customWidth="1"/>
    <col min="15107" max="15107" width="17.42578125" style="20" bestFit="1" customWidth="1"/>
    <col min="15108" max="15109" width="12.7109375" style="20" bestFit="1" customWidth="1"/>
    <col min="15110" max="15112" width="11.5703125" style="20" bestFit="1" customWidth="1"/>
    <col min="15113" max="15113" width="17.42578125" style="20" bestFit="1" customWidth="1"/>
    <col min="15114" max="15114" width="18" style="20" bestFit="1" customWidth="1"/>
    <col min="15115" max="15115" width="13.5703125" style="20" bestFit="1" customWidth="1"/>
    <col min="15116" max="15116" width="13" style="20" bestFit="1" customWidth="1"/>
    <col min="15117" max="15117" width="15.5703125" style="20" bestFit="1" customWidth="1"/>
    <col min="15118" max="15120" width="14.42578125" style="20" bestFit="1" customWidth="1"/>
    <col min="15121" max="15121" width="13.5703125" style="20" bestFit="1" customWidth="1"/>
    <col min="15122" max="15122" width="14.42578125" style="20" bestFit="1" customWidth="1"/>
    <col min="15123" max="15123" width="13" style="20" bestFit="1" customWidth="1"/>
    <col min="15124" max="15125" width="15.5703125" style="20" bestFit="1" customWidth="1"/>
    <col min="15126" max="15126" width="11.5703125" style="20" bestFit="1" customWidth="1"/>
    <col min="15127" max="15127" width="12.28515625" style="20" bestFit="1" customWidth="1"/>
    <col min="15128" max="15128" width="16.7109375" style="20" bestFit="1" customWidth="1"/>
    <col min="15129" max="15129" width="16.28515625" style="20" bestFit="1" customWidth="1"/>
    <col min="15130" max="15130" width="18" style="20" bestFit="1" customWidth="1"/>
    <col min="15131" max="15360" width="9.140625" style="20"/>
    <col min="15361" max="15361" width="82" style="20" customWidth="1"/>
    <col min="15362" max="15362" width="18" style="20" bestFit="1" customWidth="1"/>
    <col min="15363" max="15363" width="17.42578125" style="20" bestFit="1" customWidth="1"/>
    <col min="15364" max="15365" width="12.7109375" style="20" bestFit="1" customWidth="1"/>
    <col min="15366" max="15368" width="11.5703125" style="20" bestFit="1" customWidth="1"/>
    <col min="15369" max="15369" width="17.42578125" style="20" bestFit="1" customWidth="1"/>
    <col min="15370" max="15370" width="18" style="20" bestFit="1" customWidth="1"/>
    <col min="15371" max="15371" width="13.5703125" style="20" bestFit="1" customWidth="1"/>
    <col min="15372" max="15372" width="13" style="20" bestFit="1" customWidth="1"/>
    <col min="15373" max="15373" width="15.5703125" style="20" bestFit="1" customWidth="1"/>
    <col min="15374" max="15376" width="14.42578125" style="20" bestFit="1" customWidth="1"/>
    <col min="15377" max="15377" width="13.5703125" style="20" bestFit="1" customWidth="1"/>
    <col min="15378" max="15378" width="14.42578125" style="20" bestFit="1" customWidth="1"/>
    <col min="15379" max="15379" width="13" style="20" bestFit="1" customWidth="1"/>
    <col min="15380" max="15381" width="15.5703125" style="20" bestFit="1" customWidth="1"/>
    <col min="15382" max="15382" width="11.5703125" style="20" bestFit="1" customWidth="1"/>
    <col min="15383" max="15383" width="12.28515625" style="20" bestFit="1" customWidth="1"/>
    <col min="15384" max="15384" width="16.7109375" style="20" bestFit="1" customWidth="1"/>
    <col min="15385" max="15385" width="16.28515625" style="20" bestFit="1" customWidth="1"/>
    <col min="15386" max="15386" width="18" style="20" bestFit="1" customWidth="1"/>
    <col min="15387" max="15616" width="9.140625" style="20"/>
    <col min="15617" max="15617" width="82" style="20" customWidth="1"/>
    <col min="15618" max="15618" width="18" style="20" bestFit="1" customWidth="1"/>
    <col min="15619" max="15619" width="17.42578125" style="20" bestFit="1" customWidth="1"/>
    <col min="15620" max="15621" width="12.7109375" style="20" bestFit="1" customWidth="1"/>
    <col min="15622" max="15624" width="11.5703125" style="20" bestFit="1" customWidth="1"/>
    <col min="15625" max="15625" width="17.42578125" style="20" bestFit="1" customWidth="1"/>
    <col min="15626" max="15626" width="18" style="20" bestFit="1" customWidth="1"/>
    <col min="15627" max="15627" width="13.5703125" style="20" bestFit="1" customWidth="1"/>
    <col min="15628" max="15628" width="13" style="20" bestFit="1" customWidth="1"/>
    <col min="15629" max="15629" width="15.5703125" style="20" bestFit="1" customWidth="1"/>
    <col min="15630" max="15632" width="14.42578125" style="20" bestFit="1" customWidth="1"/>
    <col min="15633" max="15633" width="13.5703125" style="20" bestFit="1" customWidth="1"/>
    <col min="15634" max="15634" width="14.42578125" style="20" bestFit="1" customWidth="1"/>
    <col min="15635" max="15635" width="13" style="20" bestFit="1" customWidth="1"/>
    <col min="15636" max="15637" width="15.5703125" style="20" bestFit="1" customWidth="1"/>
    <col min="15638" max="15638" width="11.5703125" style="20" bestFit="1" customWidth="1"/>
    <col min="15639" max="15639" width="12.28515625" style="20" bestFit="1" customWidth="1"/>
    <col min="15640" max="15640" width="16.7109375" style="20" bestFit="1" customWidth="1"/>
    <col min="15641" max="15641" width="16.28515625" style="20" bestFit="1" customWidth="1"/>
    <col min="15642" max="15642" width="18" style="20" bestFit="1" customWidth="1"/>
    <col min="15643" max="15872" width="9.140625" style="20"/>
    <col min="15873" max="15873" width="82" style="20" customWidth="1"/>
    <col min="15874" max="15874" width="18" style="20" bestFit="1" customWidth="1"/>
    <col min="15875" max="15875" width="17.42578125" style="20" bestFit="1" customWidth="1"/>
    <col min="15876" max="15877" width="12.7109375" style="20" bestFit="1" customWidth="1"/>
    <col min="15878" max="15880" width="11.5703125" style="20" bestFit="1" customWidth="1"/>
    <col min="15881" max="15881" width="17.42578125" style="20" bestFit="1" customWidth="1"/>
    <col min="15882" max="15882" width="18" style="20" bestFit="1" customWidth="1"/>
    <col min="15883" max="15883" width="13.5703125" style="20" bestFit="1" customWidth="1"/>
    <col min="15884" max="15884" width="13" style="20" bestFit="1" customWidth="1"/>
    <col min="15885" max="15885" width="15.5703125" style="20" bestFit="1" customWidth="1"/>
    <col min="15886" max="15888" width="14.42578125" style="20" bestFit="1" customWidth="1"/>
    <col min="15889" max="15889" width="13.5703125" style="20" bestFit="1" customWidth="1"/>
    <col min="15890" max="15890" width="14.42578125" style="20" bestFit="1" customWidth="1"/>
    <col min="15891" max="15891" width="13" style="20" bestFit="1" customWidth="1"/>
    <col min="15892" max="15893" width="15.5703125" style="20" bestFit="1" customWidth="1"/>
    <col min="15894" max="15894" width="11.5703125" style="20" bestFit="1" customWidth="1"/>
    <col min="15895" max="15895" width="12.28515625" style="20" bestFit="1" customWidth="1"/>
    <col min="15896" max="15896" width="16.7109375" style="20" bestFit="1" customWidth="1"/>
    <col min="15897" max="15897" width="16.28515625" style="20" bestFit="1" customWidth="1"/>
    <col min="15898" max="15898" width="18" style="20" bestFit="1" customWidth="1"/>
    <col min="15899" max="16128" width="9.140625" style="20"/>
    <col min="16129" max="16129" width="82" style="20" customWidth="1"/>
    <col min="16130" max="16130" width="18" style="20" bestFit="1" customWidth="1"/>
    <col min="16131" max="16131" width="17.42578125" style="20" bestFit="1" customWidth="1"/>
    <col min="16132" max="16133" width="12.7109375" style="20" bestFit="1" customWidth="1"/>
    <col min="16134" max="16136" width="11.5703125" style="20" bestFit="1" customWidth="1"/>
    <col min="16137" max="16137" width="17.42578125" style="20" bestFit="1" customWidth="1"/>
    <col min="16138" max="16138" width="18" style="20" bestFit="1" customWidth="1"/>
    <col min="16139" max="16139" width="13.5703125" style="20" bestFit="1" customWidth="1"/>
    <col min="16140" max="16140" width="13" style="20" bestFit="1" customWidth="1"/>
    <col min="16141" max="16141" width="15.5703125" style="20" bestFit="1" customWidth="1"/>
    <col min="16142" max="16144" width="14.42578125" style="20" bestFit="1" customWidth="1"/>
    <col min="16145" max="16145" width="13.5703125" style="20" bestFit="1" customWidth="1"/>
    <col min="16146" max="16146" width="14.42578125" style="20" bestFit="1" customWidth="1"/>
    <col min="16147" max="16147" width="13" style="20" bestFit="1" customWidth="1"/>
    <col min="16148" max="16149" width="15.5703125" style="20" bestFit="1" customWidth="1"/>
    <col min="16150" max="16150" width="11.5703125" style="20" bestFit="1" customWidth="1"/>
    <col min="16151" max="16151" width="12.28515625" style="20" bestFit="1" customWidth="1"/>
    <col min="16152" max="16152" width="16.7109375" style="20" bestFit="1" customWidth="1"/>
    <col min="16153" max="16153" width="16.28515625" style="20" bestFit="1" customWidth="1"/>
    <col min="16154" max="16154" width="18" style="20" bestFit="1" customWidth="1"/>
    <col min="16155" max="16384" width="9.140625" style="20"/>
  </cols>
  <sheetData>
    <row r="1" spans="1:26" ht="20.25" x14ac:dyDescent="0.25">
      <c r="A1" s="19" t="s">
        <v>299</v>
      </c>
      <c r="C1" s="8"/>
      <c r="O1" s="20"/>
      <c r="W1" s="113"/>
      <c r="Z1" s="115"/>
    </row>
    <row r="2" spans="1:26" ht="15.75" x14ac:dyDescent="0.25">
      <c r="A2" s="24" t="s">
        <v>300</v>
      </c>
      <c r="O2" s="20"/>
      <c r="Z2" s="116"/>
    </row>
    <row r="3" spans="1:26" x14ac:dyDescent="0.2">
      <c r="A3" s="20" t="s">
        <v>43</v>
      </c>
      <c r="O3" s="20"/>
    </row>
    <row r="4" spans="1:26" ht="13.5" thickBot="1" x14ac:dyDescent="0.25">
      <c r="O4" s="20"/>
    </row>
    <row r="5" spans="1:26" ht="97.5" thickBot="1" x14ac:dyDescent="0.25">
      <c r="A5" s="223" t="s">
        <v>44</v>
      </c>
      <c r="B5" s="224"/>
      <c r="C5" s="225" t="s">
        <v>45</v>
      </c>
      <c r="D5" s="225" t="s">
        <v>256</v>
      </c>
      <c r="E5" s="225" t="s">
        <v>257</v>
      </c>
      <c r="F5" s="225" t="s">
        <v>258</v>
      </c>
      <c r="G5" s="225" t="s">
        <v>259</v>
      </c>
      <c r="H5" s="225" t="s">
        <v>260</v>
      </c>
      <c r="I5" s="226"/>
      <c r="J5" s="227"/>
      <c r="K5" s="225" t="s">
        <v>261</v>
      </c>
      <c r="L5" s="225" t="s">
        <v>262</v>
      </c>
      <c r="M5" s="228" t="s">
        <v>263</v>
      </c>
      <c r="N5" s="225" t="s">
        <v>264</v>
      </c>
      <c r="O5" s="225" t="s">
        <v>265</v>
      </c>
      <c r="P5" s="225" t="s">
        <v>266</v>
      </c>
      <c r="Q5" s="225" t="s">
        <v>267</v>
      </c>
      <c r="R5" s="225" t="s">
        <v>268</v>
      </c>
      <c r="S5" s="225" t="s">
        <v>269</v>
      </c>
      <c r="T5" s="225" t="s">
        <v>46</v>
      </c>
      <c r="U5" s="225" t="s">
        <v>270</v>
      </c>
      <c r="V5" s="225" t="s">
        <v>259</v>
      </c>
      <c r="W5" s="229" t="s">
        <v>271</v>
      </c>
      <c r="X5" s="226"/>
      <c r="Y5" s="227"/>
      <c r="Z5" s="227"/>
    </row>
    <row r="6" spans="1:26" ht="14.25" x14ac:dyDescent="0.2">
      <c r="A6" s="230"/>
      <c r="B6" s="231" t="s">
        <v>47</v>
      </c>
      <c r="C6" s="232"/>
      <c r="D6" s="232"/>
      <c r="E6" s="232"/>
      <c r="F6" s="232"/>
      <c r="G6" s="232"/>
      <c r="H6" s="232"/>
      <c r="I6" s="233" t="s">
        <v>48</v>
      </c>
      <c r="J6" s="234" t="s">
        <v>49</v>
      </c>
      <c r="K6" s="232"/>
      <c r="L6" s="232"/>
      <c r="M6" s="235"/>
      <c r="N6" s="232"/>
      <c r="O6" s="232"/>
      <c r="P6" s="232"/>
      <c r="Q6" s="232"/>
      <c r="R6" s="232"/>
      <c r="S6" s="232"/>
      <c r="T6" s="232"/>
      <c r="U6" s="232"/>
      <c r="V6" s="232"/>
      <c r="W6" s="236"/>
      <c r="X6" s="233" t="s">
        <v>48</v>
      </c>
      <c r="Y6" s="234" t="s">
        <v>50</v>
      </c>
      <c r="Z6" s="234" t="s">
        <v>75</v>
      </c>
    </row>
    <row r="7" spans="1:26" ht="14.25" x14ac:dyDescent="0.2">
      <c r="A7" s="230"/>
      <c r="B7" s="231" t="s">
        <v>51</v>
      </c>
      <c r="C7" s="232">
        <v>1</v>
      </c>
      <c r="D7" s="232">
        <v>2</v>
      </c>
      <c r="E7" s="232">
        <v>3</v>
      </c>
      <c r="F7" s="232">
        <v>4</v>
      </c>
      <c r="G7" s="232">
        <v>5</v>
      </c>
      <c r="H7" s="232">
        <v>6</v>
      </c>
      <c r="I7" s="233" t="s">
        <v>53</v>
      </c>
      <c r="J7" s="234" t="s">
        <v>54</v>
      </c>
      <c r="K7" s="232">
        <v>7</v>
      </c>
      <c r="L7" s="232">
        <v>8</v>
      </c>
      <c r="M7" s="235">
        <v>9</v>
      </c>
      <c r="N7" s="232">
        <v>10</v>
      </c>
      <c r="O7" s="232">
        <v>11</v>
      </c>
      <c r="P7" s="232">
        <v>12</v>
      </c>
      <c r="Q7" s="232">
        <v>13</v>
      </c>
      <c r="R7" s="232">
        <v>14</v>
      </c>
      <c r="S7" s="232">
        <v>15</v>
      </c>
      <c r="T7" s="232">
        <v>16</v>
      </c>
      <c r="U7" s="232">
        <v>17</v>
      </c>
      <c r="V7" s="232">
        <v>18</v>
      </c>
      <c r="W7" s="236">
        <v>19</v>
      </c>
      <c r="X7" s="233" t="s">
        <v>56</v>
      </c>
      <c r="Y7" s="234" t="s">
        <v>57</v>
      </c>
      <c r="Z7" s="234" t="s">
        <v>76</v>
      </c>
    </row>
    <row r="8" spans="1:26" ht="15" thickBot="1" x14ac:dyDescent="0.25">
      <c r="A8" s="230"/>
      <c r="B8" s="231"/>
      <c r="C8" s="232"/>
      <c r="D8" s="232"/>
      <c r="E8" s="232"/>
      <c r="F8" s="232"/>
      <c r="G8" s="232"/>
      <c r="H8" s="232"/>
      <c r="I8" s="233" t="s">
        <v>58</v>
      </c>
      <c r="J8" s="234"/>
      <c r="K8" s="232"/>
      <c r="L8" s="232"/>
      <c r="M8" s="235"/>
      <c r="N8" s="232"/>
      <c r="O8" s="232"/>
      <c r="P8" s="232"/>
      <c r="Q8" s="232"/>
      <c r="R8" s="232"/>
      <c r="S8" s="232"/>
      <c r="T8" s="232"/>
      <c r="U8" s="232"/>
      <c r="V8" s="232"/>
      <c r="W8" s="236"/>
      <c r="X8" s="233">
        <v>2015</v>
      </c>
      <c r="Y8" s="234" t="s">
        <v>59</v>
      </c>
      <c r="Z8" s="234">
        <v>2015</v>
      </c>
    </row>
    <row r="9" spans="1:26" ht="15" x14ac:dyDescent="0.25">
      <c r="A9" s="255" t="s">
        <v>60</v>
      </c>
      <c r="B9" s="237"/>
      <c r="C9" s="238"/>
      <c r="D9" s="238"/>
      <c r="E9" s="238"/>
      <c r="F9" s="238"/>
      <c r="G9" s="238"/>
      <c r="H9" s="238"/>
      <c r="I9" s="239"/>
      <c r="J9" s="240"/>
      <c r="K9" s="238"/>
      <c r="L9" s="238"/>
      <c r="M9" s="241"/>
      <c r="N9" s="238"/>
      <c r="O9" s="238"/>
      <c r="P9" s="238"/>
      <c r="Q9" s="238"/>
      <c r="R9" s="238"/>
      <c r="S9" s="238"/>
      <c r="T9" s="238"/>
      <c r="U9" s="238"/>
      <c r="V9" s="238"/>
      <c r="W9" s="242"/>
      <c r="X9" s="239"/>
      <c r="Y9" s="240"/>
      <c r="Z9" s="240"/>
    </row>
    <row r="10" spans="1:26" ht="13.5" x14ac:dyDescent="0.2">
      <c r="A10" s="256" t="s">
        <v>272</v>
      </c>
      <c r="B10" s="261">
        <v>137301155903</v>
      </c>
      <c r="C10" s="262">
        <v>-12307474667</v>
      </c>
      <c r="D10" s="262">
        <v>0</v>
      </c>
      <c r="E10" s="262">
        <v>0</v>
      </c>
      <c r="F10" s="262">
        <v>0</v>
      </c>
      <c r="G10" s="262">
        <v>0</v>
      </c>
      <c r="H10" s="262">
        <v>0</v>
      </c>
      <c r="I10" s="263">
        <v>-12307474667</v>
      </c>
      <c r="J10" s="264">
        <v>124993681236</v>
      </c>
      <c r="K10" s="262">
        <v>490034000</v>
      </c>
      <c r="L10" s="262">
        <v>-50000000</v>
      </c>
      <c r="M10" s="265">
        <v>2816998616</v>
      </c>
      <c r="N10" s="262">
        <v>-800000000</v>
      </c>
      <c r="O10" s="262">
        <v>-140000000</v>
      </c>
      <c r="P10" s="262">
        <v>-200000000</v>
      </c>
      <c r="Q10" s="262">
        <v>200000000</v>
      </c>
      <c r="R10" s="262">
        <v>-325312791</v>
      </c>
      <c r="S10" s="262">
        <v>-10000000</v>
      </c>
      <c r="T10" s="262">
        <v>7097828724</v>
      </c>
      <c r="U10" s="262">
        <v>1799999700</v>
      </c>
      <c r="V10" s="262">
        <v>0</v>
      </c>
      <c r="W10" s="266">
        <v>31293931</v>
      </c>
      <c r="X10" s="263">
        <v>10910842180</v>
      </c>
      <c r="Y10" s="264">
        <v>-1396632487</v>
      </c>
      <c r="Z10" s="264">
        <v>135904523416</v>
      </c>
    </row>
    <row r="11" spans="1:26" ht="13.5" x14ac:dyDescent="0.2">
      <c r="A11" s="256" t="s">
        <v>273</v>
      </c>
      <c r="B11" s="261"/>
      <c r="C11" s="262"/>
      <c r="D11" s="262"/>
      <c r="E11" s="262"/>
      <c r="F11" s="262"/>
      <c r="G11" s="262"/>
      <c r="H11" s="262"/>
      <c r="I11" s="263"/>
      <c r="J11" s="264"/>
      <c r="K11" s="262"/>
      <c r="L11" s="262"/>
      <c r="M11" s="265"/>
      <c r="N11" s="262"/>
      <c r="O11" s="262"/>
      <c r="P11" s="262"/>
      <c r="Q11" s="262"/>
      <c r="R11" s="262"/>
      <c r="S11" s="262"/>
      <c r="T11" s="262"/>
      <c r="U11" s="262"/>
      <c r="V11" s="262"/>
      <c r="W11" s="266"/>
      <c r="X11" s="263"/>
      <c r="Y11" s="264"/>
      <c r="Z11" s="264"/>
    </row>
    <row r="12" spans="1:26" s="114" customFormat="1" ht="13.5" x14ac:dyDescent="0.2">
      <c r="A12" s="257" t="s">
        <v>274</v>
      </c>
      <c r="B12" s="261">
        <v>38296363100</v>
      </c>
      <c r="C12" s="267">
        <v>-5993046000</v>
      </c>
      <c r="D12" s="267">
        <v>50000000</v>
      </c>
      <c r="E12" s="267"/>
      <c r="F12" s="267"/>
      <c r="G12" s="267"/>
      <c r="H12" s="267"/>
      <c r="I12" s="263">
        <v>-5943046000</v>
      </c>
      <c r="J12" s="264">
        <v>32353317100</v>
      </c>
      <c r="K12" s="267">
        <v>490034000</v>
      </c>
      <c r="L12" s="267"/>
      <c r="M12" s="268"/>
      <c r="N12" s="267"/>
      <c r="O12" s="267"/>
      <c r="P12" s="267">
        <v>-200000000</v>
      </c>
      <c r="Q12" s="267"/>
      <c r="R12" s="267">
        <v>-288000000</v>
      </c>
      <c r="S12" s="267"/>
      <c r="T12" s="267">
        <v>5963046000</v>
      </c>
      <c r="U12" s="267">
        <v>400000000</v>
      </c>
      <c r="V12" s="267"/>
      <c r="W12" s="269"/>
      <c r="X12" s="263">
        <v>6365080000</v>
      </c>
      <c r="Y12" s="264">
        <v>422034000</v>
      </c>
      <c r="Z12" s="264">
        <v>38718397100</v>
      </c>
    </row>
    <row r="13" spans="1:26" ht="13.5" x14ac:dyDescent="0.2">
      <c r="A13" s="258" t="s">
        <v>275</v>
      </c>
      <c r="B13" s="270">
        <v>21770802000</v>
      </c>
      <c r="C13" s="271"/>
      <c r="D13" s="271">
        <v>50000000</v>
      </c>
      <c r="E13" s="271"/>
      <c r="F13" s="271"/>
      <c r="G13" s="271"/>
      <c r="H13" s="271"/>
      <c r="I13" s="272">
        <v>50000000</v>
      </c>
      <c r="J13" s="273">
        <v>21820802000</v>
      </c>
      <c r="K13" s="271"/>
      <c r="L13" s="271"/>
      <c r="M13" s="274"/>
      <c r="N13" s="271"/>
      <c r="O13" s="271"/>
      <c r="P13" s="271">
        <v>-200000000</v>
      </c>
      <c r="Q13" s="271"/>
      <c r="R13" s="271">
        <v>-288000000</v>
      </c>
      <c r="S13" s="271"/>
      <c r="T13" s="271"/>
      <c r="U13" s="271">
        <v>158931845</v>
      </c>
      <c r="V13" s="271"/>
      <c r="W13" s="275"/>
      <c r="X13" s="272">
        <v>-329068155</v>
      </c>
      <c r="Y13" s="273">
        <v>-279068155</v>
      </c>
      <c r="Z13" s="273">
        <v>21491733845</v>
      </c>
    </row>
    <row r="14" spans="1:26" ht="13.5" x14ac:dyDescent="0.2">
      <c r="A14" s="258" t="s">
        <v>276</v>
      </c>
      <c r="B14" s="270">
        <v>3873530000</v>
      </c>
      <c r="C14" s="271"/>
      <c r="D14" s="271"/>
      <c r="E14" s="271"/>
      <c r="F14" s="271"/>
      <c r="G14" s="271">
        <v>12723000</v>
      </c>
      <c r="H14" s="271"/>
      <c r="I14" s="272">
        <v>12723000</v>
      </c>
      <c r="J14" s="273">
        <v>3886253000</v>
      </c>
      <c r="K14" s="271"/>
      <c r="L14" s="271"/>
      <c r="M14" s="274"/>
      <c r="N14" s="271"/>
      <c r="O14" s="271"/>
      <c r="P14" s="271"/>
      <c r="Q14" s="271"/>
      <c r="R14" s="271"/>
      <c r="S14" s="271"/>
      <c r="T14" s="271"/>
      <c r="U14" s="271">
        <v>400000000</v>
      </c>
      <c r="V14" s="271"/>
      <c r="W14" s="275"/>
      <c r="X14" s="272">
        <v>400000000</v>
      </c>
      <c r="Y14" s="273">
        <v>412723000</v>
      </c>
      <c r="Z14" s="273">
        <v>4286253000</v>
      </c>
    </row>
    <row r="15" spans="1:26" ht="13.5" x14ac:dyDescent="0.2">
      <c r="A15" s="258" t="s">
        <v>277</v>
      </c>
      <c r="B15" s="270">
        <v>17897272000</v>
      </c>
      <c r="C15" s="271"/>
      <c r="D15" s="271">
        <v>50000000</v>
      </c>
      <c r="E15" s="271"/>
      <c r="F15" s="271"/>
      <c r="G15" s="271">
        <v>-12723000</v>
      </c>
      <c r="H15" s="271"/>
      <c r="I15" s="272">
        <v>37277000</v>
      </c>
      <c r="J15" s="273">
        <v>17934549000</v>
      </c>
      <c r="K15" s="271"/>
      <c r="L15" s="271"/>
      <c r="M15" s="274"/>
      <c r="N15" s="271"/>
      <c r="O15" s="271"/>
      <c r="P15" s="271">
        <v>-200000000</v>
      </c>
      <c r="Q15" s="271"/>
      <c r="R15" s="271">
        <v>-288000000</v>
      </c>
      <c r="S15" s="271"/>
      <c r="T15" s="271"/>
      <c r="U15" s="271">
        <v>-241068155</v>
      </c>
      <c r="V15" s="271"/>
      <c r="W15" s="275"/>
      <c r="X15" s="272">
        <v>-729068155</v>
      </c>
      <c r="Y15" s="273">
        <v>-691791155</v>
      </c>
      <c r="Z15" s="273">
        <v>17205480845</v>
      </c>
    </row>
    <row r="16" spans="1:26" ht="13.5" x14ac:dyDescent="0.2">
      <c r="A16" s="258" t="s">
        <v>278</v>
      </c>
      <c r="B16" s="270">
        <v>16525561100</v>
      </c>
      <c r="C16" s="271">
        <v>-5993046000</v>
      </c>
      <c r="D16" s="271"/>
      <c r="E16" s="271"/>
      <c r="F16" s="271"/>
      <c r="G16" s="271"/>
      <c r="H16" s="271"/>
      <c r="I16" s="272">
        <v>-5993046000</v>
      </c>
      <c r="J16" s="273">
        <v>10532515100</v>
      </c>
      <c r="K16" s="271">
        <v>490034000</v>
      </c>
      <c r="L16" s="271"/>
      <c r="M16" s="274"/>
      <c r="N16" s="271"/>
      <c r="O16" s="271"/>
      <c r="P16" s="271"/>
      <c r="Q16" s="271"/>
      <c r="R16" s="271"/>
      <c r="S16" s="271"/>
      <c r="T16" s="271">
        <v>5963046000</v>
      </c>
      <c r="U16" s="271">
        <v>241068155</v>
      </c>
      <c r="V16" s="271"/>
      <c r="W16" s="275"/>
      <c r="X16" s="272">
        <v>6694148155</v>
      </c>
      <c r="Y16" s="273">
        <v>701102155</v>
      </c>
      <c r="Z16" s="273">
        <v>17226663255</v>
      </c>
    </row>
    <row r="17" spans="1:26" s="114" customFormat="1" ht="13.5" x14ac:dyDescent="0.2">
      <c r="A17" s="257" t="s">
        <v>279</v>
      </c>
      <c r="B17" s="261">
        <v>86773439015</v>
      </c>
      <c r="C17" s="267"/>
      <c r="D17" s="267">
        <v>50000000</v>
      </c>
      <c r="E17" s="267"/>
      <c r="F17" s="267">
        <v>16128000</v>
      </c>
      <c r="G17" s="267"/>
      <c r="H17" s="267">
        <v>-15000000</v>
      </c>
      <c r="I17" s="263">
        <v>51128000</v>
      </c>
      <c r="J17" s="264">
        <v>86824567015</v>
      </c>
      <c r="K17" s="267"/>
      <c r="L17" s="267">
        <v>-50000000</v>
      </c>
      <c r="M17" s="268">
        <v>2780140989</v>
      </c>
      <c r="N17" s="267"/>
      <c r="O17" s="267">
        <v>-140000000</v>
      </c>
      <c r="P17" s="267"/>
      <c r="Q17" s="267">
        <v>200000000</v>
      </c>
      <c r="R17" s="267">
        <v>-22000000</v>
      </c>
      <c r="S17" s="267"/>
      <c r="T17" s="267"/>
      <c r="U17" s="267">
        <v>599999700</v>
      </c>
      <c r="V17" s="267">
        <v>-13268000</v>
      </c>
      <c r="W17" s="269">
        <v>14903149</v>
      </c>
      <c r="X17" s="263">
        <v>3369775838</v>
      </c>
      <c r="Y17" s="264">
        <v>3420903838</v>
      </c>
      <c r="Z17" s="264">
        <v>90194342853</v>
      </c>
    </row>
    <row r="18" spans="1:26" ht="13.5" x14ac:dyDescent="0.2">
      <c r="A18" s="258" t="s">
        <v>280</v>
      </c>
      <c r="B18" s="270">
        <v>84444774015</v>
      </c>
      <c r="C18" s="271"/>
      <c r="D18" s="271">
        <v>50000000</v>
      </c>
      <c r="E18" s="271"/>
      <c r="F18" s="271">
        <v>16128000</v>
      </c>
      <c r="G18" s="271"/>
      <c r="H18" s="271"/>
      <c r="I18" s="272">
        <v>66128000</v>
      </c>
      <c r="J18" s="273">
        <v>84510902015</v>
      </c>
      <c r="K18" s="271"/>
      <c r="L18" s="271">
        <v>-50000000</v>
      </c>
      <c r="M18" s="274">
        <v>2717165899</v>
      </c>
      <c r="N18" s="271"/>
      <c r="O18" s="271">
        <v>-140000000</v>
      </c>
      <c r="P18" s="271"/>
      <c r="Q18" s="271">
        <v>300000000</v>
      </c>
      <c r="R18" s="271"/>
      <c r="S18" s="271"/>
      <c r="T18" s="271"/>
      <c r="U18" s="271">
        <v>599999700</v>
      </c>
      <c r="V18" s="271">
        <v>-13268000</v>
      </c>
      <c r="W18" s="275">
        <v>14636718</v>
      </c>
      <c r="X18" s="272">
        <v>3428534317</v>
      </c>
      <c r="Y18" s="273">
        <v>3494662317</v>
      </c>
      <c r="Z18" s="273">
        <v>87939436332</v>
      </c>
    </row>
    <row r="19" spans="1:26" ht="13.5" x14ac:dyDescent="0.2">
      <c r="A19" s="258" t="s">
        <v>281</v>
      </c>
      <c r="B19" s="270">
        <v>320000000</v>
      </c>
      <c r="C19" s="271"/>
      <c r="D19" s="271"/>
      <c r="E19" s="271">
        <v>268000000</v>
      </c>
      <c r="F19" s="271"/>
      <c r="G19" s="271"/>
      <c r="H19" s="271"/>
      <c r="I19" s="272">
        <v>268000000</v>
      </c>
      <c r="J19" s="273">
        <v>588000000</v>
      </c>
      <c r="K19" s="271"/>
      <c r="L19" s="271"/>
      <c r="M19" s="274"/>
      <c r="N19" s="271"/>
      <c r="O19" s="271"/>
      <c r="P19" s="271"/>
      <c r="Q19" s="271"/>
      <c r="R19" s="271"/>
      <c r="S19" s="271"/>
      <c r="T19" s="271"/>
      <c r="U19" s="271"/>
      <c r="V19" s="271"/>
      <c r="W19" s="275"/>
      <c r="X19" s="272">
        <v>0</v>
      </c>
      <c r="Y19" s="273">
        <v>268000000</v>
      </c>
      <c r="Z19" s="273">
        <v>588000000</v>
      </c>
    </row>
    <row r="20" spans="1:26" ht="13.5" x14ac:dyDescent="0.2">
      <c r="A20" s="258" t="s">
        <v>282</v>
      </c>
      <c r="B20" s="270">
        <v>84124774015</v>
      </c>
      <c r="C20" s="271"/>
      <c r="D20" s="271">
        <v>50000000</v>
      </c>
      <c r="E20" s="271">
        <v>-268000000</v>
      </c>
      <c r="F20" s="271"/>
      <c r="G20" s="271"/>
      <c r="H20" s="271"/>
      <c r="I20" s="272">
        <v>-218000000</v>
      </c>
      <c r="J20" s="273">
        <v>83906774015</v>
      </c>
      <c r="K20" s="271"/>
      <c r="L20" s="271">
        <v>-50000000</v>
      </c>
      <c r="M20" s="274">
        <v>2717165899</v>
      </c>
      <c r="N20" s="271"/>
      <c r="O20" s="271">
        <v>-140000000</v>
      </c>
      <c r="P20" s="271"/>
      <c r="Q20" s="271"/>
      <c r="R20" s="271"/>
      <c r="S20" s="271"/>
      <c r="T20" s="271"/>
      <c r="U20" s="271">
        <v>599999700</v>
      </c>
      <c r="V20" s="271">
        <v>-12648000</v>
      </c>
      <c r="W20" s="275">
        <v>14636718</v>
      </c>
      <c r="X20" s="272">
        <v>3129154317</v>
      </c>
      <c r="Y20" s="273">
        <v>2911154317</v>
      </c>
      <c r="Z20" s="273">
        <v>87035928332</v>
      </c>
    </row>
    <row r="21" spans="1:26" ht="13.5" x14ac:dyDescent="0.2">
      <c r="A21" s="258" t="s">
        <v>283</v>
      </c>
      <c r="B21" s="270">
        <v>0</v>
      </c>
      <c r="C21" s="271"/>
      <c r="D21" s="271"/>
      <c r="E21" s="271"/>
      <c r="F21" s="271">
        <v>16128000</v>
      </c>
      <c r="G21" s="271"/>
      <c r="H21" s="271"/>
      <c r="I21" s="272">
        <v>16128000</v>
      </c>
      <c r="J21" s="273">
        <v>16128000</v>
      </c>
      <c r="K21" s="271"/>
      <c r="L21" s="271"/>
      <c r="M21" s="274"/>
      <c r="N21" s="271"/>
      <c r="O21" s="271"/>
      <c r="P21" s="271"/>
      <c r="Q21" s="271">
        <v>300000000</v>
      </c>
      <c r="R21" s="271"/>
      <c r="S21" s="271"/>
      <c r="T21" s="271"/>
      <c r="U21" s="271"/>
      <c r="V21" s="271">
        <v>-620000</v>
      </c>
      <c r="W21" s="275"/>
      <c r="X21" s="272">
        <v>299380000</v>
      </c>
      <c r="Y21" s="273">
        <v>315508000</v>
      </c>
      <c r="Z21" s="273">
        <v>315508000</v>
      </c>
    </row>
    <row r="22" spans="1:26" ht="13.5" x14ac:dyDescent="0.2">
      <c r="A22" s="258" t="s">
        <v>284</v>
      </c>
      <c r="B22" s="270">
        <v>2328665000</v>
      </c>
      <c r="C22" s="271"/>
      <c r="D22" s="271"/>
      <c r="E22" s="271"/>
      <c r="F22" s="271"/>
      <c r="G22" s="271"/>
      <c r="H22" s="271">
        <v>-15000000</v>
      </c>
      <c r="I22" s="272">
        <v>-15000000</v>
      </c>
      <c r="J22" s="273">
        <v>2313665000</v>
      </c>
      <c r="K22" s="271"/>
      <c r="L22" s="271"/>
      <c r="M22" s="274">
        <v>62975090</v>
      </c>
      <c r="N22" s="271"/>
      <c r="O22" s="271"/>
      <c r="P22" s="271"/>
      <c r="Q22" s="271">
        <v>-100000000</v>
      </c>
      <c r="R22" s="271">
        <v>-22000000</v>
      </c>
      <c r="S22" s="271"/>
      <c r="T22" s="271"/>
      <c r="U22" s="271"/>
      <c r="V22" s="271"/>
      <c r="W22" s="275">
        <v>266431</v>
      </c>
      <c r="X22" s="272">
        <v>-58758479</v>
      </c>
      <c r="Y22" s="273">
        <v>-73758479</v>
      </c>
      <c r="Z22" s="273">
        <v>2254906521</v>
      </c>
    </row>
    <row r="23" spans="1:26" ht="13.5" x14ac:dyDescent="0.2">
      <c r="A23" s="258" t="s">
        <v>285</v>
      </c>
      <c r="B23" s="270">
        <v>0</v>
      </c>
      <c r="C23" s="271"/>
      <c r="D23" s="271"/>
      <c r="E23" s="271"/>
      <c r="F23" s="271"/>
      <c r="G23" s="271"/>
      <c r="H23" s="271"/>
      <c r="I23" s="272">
        <v>0</v>
      </c>
      <c r="J23" s="273">
        <v>0</v>
      </c>
      <c r="K23" s="271"/>
      <c r="L23" s="271"/>
      <c r="M23" s="274"/>
      <c r="N23" s="271"/>
      <c r="O23" s="271"/>
      <c r="P23" s="271"/>
      <c r="Q23" s="271"/>
      <c r="R23" s="271"/>
      <c r="S23" s="271"/>
      <c r="T23" s="271"/>
      <c r="U23" s="271"/>
      <c r="V23" s="271"/>
      <c r="W23" s="275"/>
      <c r="X23" s="272">
        <v>0</v>
      </c>
      <c r="Y23" s="273">
        <v>0</v>
      </c>
      <c r="Z23" s="273">
        <v>0</v>
      </c>
    </row>
    <row r="24" spans="1:26" ht="13.5" x14ac:dyDescent="0.2">
      <c r="A24" s="258" t="s">
        <v>286</v>
      </c>
      <c r="B24" s="270">
        <v>2122665000</v>
      </c>
      <c r="C24" s="271"/>
      <c r="D24" s="271"/>
      <c r="E24" s="271"/>
      <c r="F24" s="271"/>
      <c r="G24" s="271"/>
      <c r="H24" s="271"/>
      <c r="I24" s="272">
        <v>0</v>
      </c>
      <c r="J24" s="273">
        <v>2122665000</v>
      </c>
      <c r="K24" s="271"/>
      <c r="L24" s="271"/>
      <c r="M24" s="274">
        <v>62975090</v>
      </c>
      <c r="N24" s="271"/>
      <c r="O24" s="271"/>
      <c r="P24" s="271"/>
      <c r="Q24" s="271"/>
      <c r="R24" s="271">
        <v>-22000000</v>
      </c>
      <c r="S24" s="271"/>
      <c r="T24" s="271"/>
      <c r="U24" s="271"/>
      <c r="V24" s="271"/>
      <c r="W24" s="275">
        <v>266431</v>
      </c>
      <c r="X24" s="272">
        <v>41241521</v>
      </c>
      <c r="Y24" s="273">
        <v>41241521</v>
      </c>
      <c r="Z24" s="273">
        <v>2163906521</v>
      </c>
    </row>
    <row r="25" spans="1:26" ht="13.5" x14ac:dyDescent="0.2">
      <c r="A25" s="258" t="s">
        <v>287</v>
      </c>
      <c r="B25" s="270">
        <v>206000000</v>
      </c>
      <c r="C25" s="271"/>
      <c r="D25" s="271"/>
      <c r="E25" s="271"/>
      <c r="F25" s="271"/>
      <c r="G25" s="271"/>
      <c r="H25" s="271">
        <v>-15000000</v>
      </c>
      <c r="I25" s="272">
        <v>-15000000</v>
      </c>
      <c r="J25" s="273">
        <v>191000000</v>
      </c>
      <c r="K25" s="271"/>
      <c r="L25" s="271"/>
      <c r="M25" s="274"/>
      <c r="N25" s="271"/>
      <c r="O25" s="271"/>
      <c r="P25" s="271"/>
      <c r="Q25" s="271">
        <v>-100000000</v>
      </c>
      <c r="R25" s="271"/>
      <c r="S25" s="271"/>
      <c r="T25" s="271"/>
      <c r="U25" s="271"/>
      <c r="V25" s="271"/>
      <c r="W25" s="275"/>
      <c r="X25" s="272">
        <v>-100000000</v>
      </c>
      <c r="Y25" s="273">
        <v>-115000000</v>
      </c>
      <c r="Z25" s="273">
        <v>91000000</v>
      </c>
    </row>
    <row r="26" spans="1:26" s="114" customFormat="1" ht="13.5" x14ac:dyDescent="0.2">
      <c r="A26" s="257" t="s">
        <v>288</v>
      </c>
      <c r="B26" s="261">
        <v>206073000</v>
      </c>
      <c r="C26" s="267"/>
      <c r="D26" s="267"/>
      <c r="E26" s="267"/>
      <c r="F26" s="267"/>
      <c r="G26" s="267"/>
      <c r="H26" s="267"/>
      <c r="I26" s="263">
        <v>0</v>
      </c>
      <c r="J26" s="264">
        <v>206073000</v>
      </c>
      <c r="K26" s="267"/>
      <c r="L26" s="267"/>
      <c r="M26" s="268"/>
      <c r="N26" s="267"/>
      <c r="O26" s="267"/>
      <c r="P26" s="267"/>
      <c r="Q26" s="267"/>
      <c r="R26" s="267"/>
      <c r="S26" s="267"/>
      <c r="T26" s="267"/>
      <c r="U26" s="267"/>
      <c r="V26" s="267"/>
      <c r="W26" s="269"/>
      <c r="X26" s="263">
        <v>0</v>
      </c>
      <c r="Y26" s="264">
        <v>0</v>
      </c>
      <c r="Z26" s="264">
        <v>206073000</v>
      </c>
    </row>
    <row r="27" spans="1:26" ht="13.5" x14ac:dyDescent="0.2">
      <c r="A27" s="258" t="s">
        <v>289</v>
      </c>
      <c r="B27" s="270">
        <v>173784000</v>
      </c>
      <c r="C27" s="271"/>
      <c r="D27" s="271"/>
      <c r="E27" s="271"/>
      <c r="F27" s="271"/>
      <c r="G27" s="271"/>
      <c r="H27" s="271"/>
      <c r="I27" s="272">
        <v>0</v>
      </c>
      <c r="J27" s="273">
        <v>173784000</v>
      </c>
      <c r="K27" s="271"/>
      <c r="L27" s="271"/>
      <c r="M27" s="274"/>
      <c r="N27" s="271"/>
      <c r="O27" s="271"/>
      <c r="P27" s="271"/>
      <c r="Q27" s="271"/>
      <c r="R27" s="271"/>
      <c r="S27" s="271"/>
      <c r="T27" s="271"/>
      <c r="U27" s="271"/>
      <c r="V27" s="271"/>
      <c r="W27" s="275"/>
      <c r="X27" s="272">
        <v>0</v>
      </c>
      <c r="Y27" s="273">
        <v>0</v>
      </c>
      <c r="Z27" s="273">
        <v>173784000</v>
      </c>
    </row>
    <row r="28" spans="1:26" ht="13.5" x14ac:dyDescent="0.2">
      <c r="A28" s="258" t="s">
        <v>290</v>
      </c>
      <c r="B28" s="270">
        <v>32289000</v>
      </c>
      <c r="C28" s="271"/>
      <c r="D28" s="271"/>
      <c r="E28" s="271"/>
      <c r="F28" s="271"/>
      <c r="G28" s="271"/>
      <c r="H28" s="271"/>
      <c r="I28" s="272">
        <v>0</v>
      </c>
      <c r="J28" s="273">
        <v>32289000</v>
      </c>
      <c r="K28" s="271"/>
      <c r="L28" s="271"/>
      <c r="M28" s="274"/>
      <c r="N28" s="271"/>
      <c r="O28" s="271"/>
      <c r="P28" s="271"/>
      <c r="Q28" s="271"/>
      <c r="R28" s="271"/>
      <c r="S28" s="271"/>
      <c r="T28" s="271"/>
      <c r="U28" s="271"/>
      <c r="V28" s="271"/>
      <c r="W28" s="275"/>
      <c r="X28" s="272">
        <v>0</v>
      </c>
      <c r="Y28" s="273">
        <v>0</v>
      </c>
      <c r="Z28" s="273">
        <v>32289000</v>
      </c>
    </row>
    <row r="29" spans="1:26" s="114" customFormat="1" ht="13.5" x14ac:dyDescent="0.2">
      <c r="A29" s="257" t="s">
        <v>291</v>
      </c>
      <c r="B29" s="261">
        <v>2979541397</v>
      </c>
      <c r="C29" s="267"/>
      <c r="D29" s="267"/>
      <c r="E29" s="267"/>
      <c r="F29" s="267"/>
      <c r="G29" s="267"/>
      <c r="H29" s="267"/>
      <c r="I29" s="263">
        <v>0</v>
      </c>
      <c r="J29" s="264">
        <v>2979541397</v>
      </c>
      <c r="K29" s="267"/>
      <c r="L29" s="267"/>
      <c r="M29" s="268">
        <v>1777946</v>
      </c>
      <c r="N29" s="267">
        <v>-800000000</v>
      </c>
      <c r="O29" s="267"/>
      <c r="P29" s="267"/>
      <c r="Q29" s="267"/>
      <c r="R29" s="267">
        <v>-1000000</v>
      </c>
      <c r="S29" s="267"/>
      <c r="T29" s="267"/>
      <c r="U29" s="267">
        <v>800000000</v>
      </c>
      <c r="V29" s="267"/>
      <c r="W29" s="269">
        <v>816997</v>
      </c>
      <c r="X29" s="263">
        <v>1594943</v>
      </c>
      <c r="Y29" s="264">
        <v>1594943</v>
      </c>
      <c r="Z29" s="264">
        <v>2981136340</v>
      </c>
    </row>
    <row r="30" spans="1:26" ht="13.5" x14ac:dyDescent="0.2">
      <c r="A30" s="258" t="s">
        <v>292</v>
      </c>
      <c r="B30" s="270">
        <v>1061917397</v>
      </c>
      <c r="C30" s="271"/>
      <c r="D30" s="271"/>
      <c r="E30" s="271"/>
      <c r="F30" s="271"/>
      <c r="G30" s="271"/>
      <c r="H30" s="271"/>
      <c r="I30" s="272">
        <v>0</v>
      </c>
      <c r="J30" s="273">
        <v>1061917397</v>
      </c>
      <c r="K30" s="271"/>
      <c r="L30" s="271"/>
      <c r="M30" s="274">
        <v>1777946</v>
      </c>
      <c r="N30" s="271"/>
      <c r="O30" s="271"/>
      <c r="P30" s="271"/>
      <c r="Q30" s="271"/>
      <c r="R30" s="271">
        <v>-1000000</v>
      </c>
      <c r="S30" s="271"/>
      <c r="T30" s="271"/>
      <c r="U30" s="271"/>
      <c r="V30" s="271"/>
      <c r="W30" s="275">
        <v>816997</v>
      </c>
      <c r="X30" s="272">
        <v>1594943</v>
      </c>
      <c r="Y30" s="273">
        <v>1594943</v>
      </c>
      <c r="Z30" s="273">
        <v>1063512340</v>
      </c>
    </row>
    <row r="31" spans="1:26" ht="13.5" x14ac:dyDescent="0.2">
      <c r="A31" s="258" t="s">
        <v>293</v>
      </c>
      <c r="B31" s="270">
        <v>691509000</v>
      </c>
      <c r="C31" s="271"/>
      <c r="D31" s="271"/>
      <c r="E31" s="271"/>
      <c r="F31" s="271"/>
      <c r="G31" s="271"/>
      <c r="H31" s="271"/>
      <c r="I31" s="272">
        <v>0</v>
      </c>
      <c r="J31" s="273">
        <v>691509000</v>
      </c>
      <c r="K31" s="271"/>
      <c r="L31" s="271"/>
      <c r="M31" s="274"/>
      <c r="N31" s="271"/>
      <c r="O31" s="271"/>
      <c r="P31" s="271"/>
      <c r="Q31" s="271"/>
      <c r="R31" s="271"/>
      <c r="S31" s="271"/>
      <c r="T31" s="271"/>
      <c r="U31" s="271"/>
      <c r="V31" s="271">
        <v>-9599650</v>
      </c>
      <c r="W31" s="275"/>
      <c r="X31" s="272">
        <v>-9599650</v>
      </c>
      <c r="Y31" s="273">
        <v>-9599650</v>
      </c>
      <c r="Z31" s="273">
        <v>681909350</v>
      </c>
    </row>
    <row r="32" spans="1:26" ht="13.5" x14ac:dyDescent="0.2">
      <c r="A32" s="258" t="s">
        <v>294</v>
      </c>
      <c r="B32" s="270">
        <v>370408397</v>
      </c>
      <c r="C32" s="271"/>
      <c r="D32" s="271"/>
      <c r="E32" s="271"/>
      <c r="F32" s="271"/>
      <c r="G32" s="271"/>
      <c r="H32" s="271"/>
      <c r="I32" s="272">
        <v>0</v>
      </c>
      <c r="J32" s="273">
        <v>370408397</v>
      </c>
      <c r="K32" s="271"/>
      <c r="L32" s="271"/>
      <c r="M32" s="274">
        <v>1777946</v>
      </c>
      <c r="N32" s="271"/>
      <c r="O32" s="271"/>
      <c r="P32" s="271"/>
      <c r="Q32" s="271"/>
      <c r="R32" s="271">
        <v>-1000000</v>
      </c>
      <c r="S32" s="271"/>
      <c r="T32" s="271"/>
      <c r="U32" s="271"/>
      <c r="V32" s="271">
        <v>9599650</v>
      </c>
      <c r="W32" s="275">
        <v>816997</v>
      </c>
      <c r="X32" s="272">
        <v>11194593</v>
      </c>
      <c r="Y32" s="273">
        <v>11194593</v>
      </c>
      <c r="Z32" s="273">
        <v>381602990</v>
      </c>
    </row>
    <row r="33" spans="1:26" ht="13.5" x14ac:dyDescent="0.2">
      <c r="A33" s="258" t="s">
        <v>295</v>
      </c>
      <c r="B33" s="270">
        <v>1917624000</v>
      </c>
      <c r="C33" s="271"/>
      <c r="D33" s="271"/>
      <c r="E33" s="271"/>
      <c r="F33" s="271"/>
      <c r="G33" s="271"/>
      <c r="H33" s="271"/>
      <c r="I33" s="272">
        <v>0</v>
      </c>
      <c r="J33" s="273">
        <v>1917624000</v>
      </c>
      <c r="K33" s="271"/>
      <c r="L33" s="271"/>
      <c r="M33" s="274"/>
      <c r="N33" s="271">
        <v>-800000000</v>
      </c>
      <c r="O33" s="271"/>
      <c r="P33" s="271"/>
      <c r="Q33" s="271"/>
      <c r="R33" s="271"/>
      <c r="S33" s="271"/>
      <c r="T33" s="271"/>
      <c r="U33" s="271">
        <v>800000000</v>
      </c>
      <c r="V33" s="271"/>
      <c r="W33" s="275"/>
      <c r="X33" s="272">
        <v>0</v>
      </c>
      <c r="Y33" s="273">
        <v>0</v>
      </c>
      <c r="Z33" s="273">
        <v>1917624000</v>
      </c>
    </row>
    <row r="34" spans="1:26" ht="13.5" x14ac:dyDescent="0.2">
      <c r="A34" s="258" t="s">
        <v>296</v>
      </c>
      <c r="B34" s="270">
        <v>1917624000</v>
      </c>
      <c r="C34" s="271"/>
      <c r="D34" s="271"/>
      <c r="E34" s="271"/>
      <c r="F34" s="271"/>
      <c r="G34" s="271"/>
      <c r="H34" s="271"/>
      <c r="I34" s="272">
        <v>0</v>
      </c>
      <c r="J34" s="273">
        <v>1917624000</v>
      </c>
      <c r="K34" s="271"/>
      <c r="L34" s="271"/>
      <c r="M34" s="274"/>
      <c r="N34" s="271">
        <v>-800000000</v>
      </c>
      <c r="O34" s="271"/>
      <c r="P34" s="271"/>
      <c r="Q34" s="271"/>
      <c r="R34" s="271"/>
      <c r="S34" s="271"/>
      <c r="T34" s="271"/>
      <c r="U34" s="271">
        <v>800000000</v>
      </c>
      <c r="V34" s="271"/>
      <c r="W34" s="275"/>
      <c r="X34" s="272">
        <v>0</v>
      </c>
      <c r="Y34" s="273">
        <v>0</v>
      </c>
      <c r="Z34" s="273">
        <v>1917624000</v>
      </c>
    </row>
    <row r="35" spans="1:26" s="114" customFormat="1" ht="13.5" x14ac:dyDescent="0.2">
      <c r="A35" s="257" t="s">
        <v>314</v>
      </c>
      <c r="B35" s="261">
        <v>7469611917</v>
      </c>
      <c r="C35" s="267">
        <v>-6314428667</v>
      </c>
      <c r="D35" s="267">
        <v>-100000000</v>
      </c>
      <c r="E35" s="267"/>
      <c r="F35" s="267"/>
      <c r="G35" s="267">
        <v>-390283</v>
      </c>
      <c r="H35" s="267"/>
      <c r="I35" s="263">
        <v>-6414818950</v>
      </c>
      <c r="J35" s="264">
        <v>1054792967</v>
      </c>
      <c r="K35" s="267"/>
      <c r="L35" s="267"/>
      <c r="M35" s="268"/>
      <c r="N35" s="267"/>
      <c r="O35" s="267"/>
      <c r="P35" s="267"/>
      <c r="Q35" s="267"/>
      <c r="R35" s="267">
        <v>-3300000</v>
      </c>
      <c r="S35" s="267"/>
      <c r="T35" s="267">
        <v>1134782724</v>
      </c>
      <c r="U35" s="267"/>
      <c r="V35" s="267">
        <v>1910824</v>
      </c>
      <c r="W35" s="269"/>
      <c r="X35" s="263">
        <v>1133393548</v>
      </c>
      <c r="Y35" s="264">
        <v>-5281425402</v>
      </c>
      <c r="Z35" s="264">
        <v>2188186515</v>
      </c>
    </row>
    <row r="36" spans="1:26" s="114" customFormat="1" ht="13.5" x14ac:dyDescent="0.2">
      <c r="A36" s="257" t="s">
        <v>297</v>
      </c>
      <c r="B36" s="261">
        <v>1576127474</v>
      </c>
      <c r="C36" s="267"/>
      <c r="D36" s="267"/>
      <c r="E36" s="267"/>
      <c r="F36" s="267">
        <v>-16128000</v>
      </c>
      <c r="G36" s="267">
        <v>390283</v>
      </c>
      <c r="H36" s="267">
        <v>15000000</v>
      </c>
      <c r="I36" s="263">
        <v>-737717</v>
      </c>
      <c r="J36" s="264">
        <v>1575389757</v>
      </c>
      <c r="K36" s="267"/>
      <c r="L36" s="267"/>
      <c r="M36" s="268">
        <v>35079681</v>
      </c>
      <c r="N36" s="267"/>
      <c r="O36" s="267"/>
      <c r="P36" s="267"/>
      <c r="Q36" s="267"/>
      <c r="R36" s="267">
        <v>-11012791</v>
      </c>
      <c r="S36" s="267">
        <v>-10000000</v>
      </c>
      <c r="T36" s="267"/>
      <c r="U36" s="267"/>
      <c r="V36" s="267">
        <v>11357176</v>
      </c>
      <c r="W36" s="269">
        <v>15573785</v>
      </c>
      <c r="X36" s="263">
        <v>40997851</v>
      </c>
      <c r="Y36" s="264">
        <v>40260134</v>
      </c>
      <c r="Z36" s="264">
        <v>1616387608</v>
      </c>
    </row>
    <row r="37" spans="1:26" ht="13.5" x14ac:dyDescent="0.2">
      <c r="A37" s="259" t="s">
        <v>298</v>
      </c>
      <c r="B37" s="261"/>
      <c r="C37" s="276"/>
      <c r="D37" s="276"/>
      <c r="E37" s="276"/>
      <c r="F37" s="276"/>
      <c r="G37" s="276"/>
      <c r="H37" s="276"/>
      <c r="I37" s="263"/>
      <c r="J37" s="264"/>
      <c r="K37" s="276"/>
      <c r="L37" s="276"/>
      <c r="M37" s="277"/>
      <c r="N37" s="276"/>
      <c r="O37" s="276"/>
      <c r="P37" s="276"/>
      <c r="Q37" s="276"/>
      <c r="R37" s="276"/>
      <c r="S37" s="276"/>
      <c r="T37" s="276"/>
      <c r="U37" s="276"/>
      <c r="V37" s="276"/>
      <c r="W37" s="278"/>
      <c r="X37" s="263"/>
      <c r="Y37" s="264"/>
      <c r="Z37" s="264"/>
    </row>
    <row r="38" spans="1:26" ht="14.25" thickBot="1" x14ac:dyDescent="0.25">
      <c r="A38" s="260" t="s">
        <v>2</v>
      </c>
      <c r="B38" s="279">
        <v>3052130000</v>
      </c>
      <c r="C38" s="280"/>
      <c r="D38" s="280"/>
      <c r="E38" s="280"/>
      <c r="F38" s="280"/>
      <c r="G38" s="280"/>
      <c r="H38" s="280"/>
      <c r="I38" s="281">
        <v>0</v>
      </c>
      <c r="J38" s="282">
        <v>3052130000</v>
      </c>
      <c r="K38" s="280"/>
      <c r="L38" s="280"/>
      <c r="M38" s="283"/>
      <c r="N38" s="280">
        <v>-300000000</v>
      </c>
      <c r="O38" s="280"/>
      <c r="P38" s="280"/>
      <c r="Q38" s="280">
        <v>200000000</v>
      </c>
      <c r="R38" s="280"/>
      <c r="S38" s="280"/>
      <c r="T38" s="280"/>
      <c r="U38" s="280">
        <v>400000000</v>
      </c>
      <c r="V38" s="280"/>
      <c r="W38" s="284"/>
      <c r="X38" s="281">
        <v>300000000</v>
      </c>
      <c r="Y38" s="282">
        <v>300000000</v>
      </c>
      <c r="Z38" s="282">
        <v>3352130000</v>
      </c>
    </row>
  </sheetData>
  <pageMargins left="0.39370078740157483" right="0.39370078740157483" top="0.98425196850393704" bottom="0.98425196850393704" header="0.51181102362204722" footer="0.51181102362204722"/>
  <pageSetup paperSize="9" scale="55" orientation="landscape" r:id="rId1"/>
  <headerFooter alignWithMargins="0">
    <oddHeader>&amp;RKapitola A
&amp;"-,Tučné"Tabulka č. 3b/str.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selection activeCell="J9" sqref="J9"/>
    </sheetView>
  </sheetViews>
  <sheetFormatPr defaultRowHeight="12.75" x14ac:dyDescent="0.2"/>
  <cols>
    <col min="1" max="1" width="71.28515625" style="18" customWidth="1"/>
    <col min="2" max="2" width="15.85546875" style="18" hidden="1" customWidth="1"/>
    <col min="3" max="3" width="15.5703125" style="18" hidden="1" customWidth="1"/>
    <col min="4" max="4" width="15" style="18" hidden="1" customWidth="1"/>
    <col min="5" max="7" width="15.42578125" style="18" hidden="1" customWidth="1"/>
    <col min="8" max="8" width="15.28515625" style="18" hidden="1" customWidth="1"/>
    <col min="9" max="9" width="14.5703125" style="18" hidden="1" customWidth="1"/>
    <col min="10" max="11" width="15.5703125" style="18" customWidth="1"/>
    <col min="12" max="15" width="18.140625" style="18" customWidth="1"/>
    <col min="16" max="256" width="9.140625" style="18"/>
    <col min="257" max="257" width="71.28515625" style="18" customWidth="1"/>
    <col min="258" max="258" width="15.85546875" style="18" customWidth="1"/>
    <col min="259" max="259" width="15.5703125" style="18" customWidth="1"/>
    <col min="260" max="260" width="15" style="18" customWidth="1"/>
    <col min="261" max="263" width="15.42578125" style="18" customWidth="1"/>
    <col min="264" max="264" width="15.28515625" style="18" customWidth="1"/>
    <col min="265" max="265" width="14.5703125" style="18" customWidth="1"/>
    <col min="266" max="267" width="15.5703125" style="18" customWidth="1"/>
    <col min="268" max="271" width="18.140625" style="18" customWidth="1"/>
    <col min="272" max="512" width="9.140625" style="18"/>
    <col min="513" max="513" width="71.28515625" style="18" customWidth="1"/>
    <col min="514" max="514" width="15.85546875" style="18" customWidth="1"/>
    <col min="515" max="515" width="15.5703125" style="18" customWidth="1"/>
    <col min="516" max="516" width="15" style="18" customWidth="1"/>
    <col min="517" max="519" width="15.42578125" style="18" customWidth="1"/>
    <col min="520" max="520" width="15.28515625" style="18" customWidth="1"/>
    <col min="521" max="521" width="14.5703125" style="18" customWidth="1"/>
    <col min="522" max="523" width="15.5703125" style="18" customWidth="1"/>
    <col min="524" max="527" width="18.140625" style="18" customWidth="1"/>
    <col min="528" max="768" width="9.140625" style="18"/>
    <col min="769" max="769" width="71.28515625" style="18" customWidth="1"/>
    <col min="770" max="770" width="15.85546875" style="18" customWidth="1"/>
    <col min="771" max="771" width="15.5703125" style="18" customWidth="1"/>
    <col min="772" max="772" width="15" style="18" customWidth="1"/>
    <col min="773" max="775" width="15.42578125" style="18" customWidth="1"/>
    <col min="776" max="776" width="15.28515625" style="18" customWidth="1"/>
    <col min="777" max="777" width="14.5703125" style="18" customWidth="1"/>
    <col min="778" max="779" width="15.5703125" style="18" customWidth="1"/>
    <col min="780" max="783" width="18.140625" style="18" customWidth="1"/>
    <col min="784" max="1024" width="9.140625" style="18"/>
    <col min="1025" max="1025" width="71.28515625" style="18" customWidth="1"/>
    <col min="1026" max="1026" width="15.85546875" style="18" customWidth="1"/>
    <col min="1027" max="1027" width="15.5703125" style="18" customWidth="1"/>
    <col min="1028" max="1028" width="15" style="18" customWidth="1"/>
    <col min="1029" max="1031" width="15.42578125" style="18" customWidth="1"/>
    <col min="1032" max="1032" width="15.28515625" style="18" customWidth="1"/>
    <col min="1033" max="1033" width="14.5703125" style="18" customWidth="1"/>
    <col min="1034" max="1035" width="15.5703125" style="18" customWidth="1"/>
    <col min="1036" max="1039" width="18.140625" style="18" customWidth="1"/>
    <col min="1040" max="1280" width="9.140625" style="18"/>
    <col min="1281" max="1281" width="71.28515625" style="18" customWidth="1"/>
    <col min="1282" max="1282" width="15.85546875" style="18" customWidth="1"/>
    <col min="1283" max="1283" width="15.5703125" style="18" customWidth="1"/>
    <col min="1284" max="1284" width="15" style="18" customWidth="1"/>
    <col min="1285" max="1287" width="15.42578125" style="18" customWidth="1"/>
    <col min="1288" max="1288" width="15.28515625" style="18" customWidth="1"/>
    <col min="1289" max="1289" width="14.5703125" style="18" customWidth="1"/>
    <col min="1290" max="1291" width="15.5703125" style="18" customWidth="1"/>
    <col min="1292" max="1295" width="18.140625" style="18" customWidth="1"/>
    <col min="1296" max="1536" width="9.140625" style="18"/>
    <col min="1537" max="1537" width="71.28515625" style="18" customWidth="1"/>
    <col min="1538" max="1538" width="15.85546875" style="18" customWidth="1"/>
    <col min="1539" max="1539" width="15.5703125" style="18" customWidth="1"/>
    <col min="1540" max="1540" width="15" style="18" customWidth="1"/>
    <col min="1541" max="1543" width="15.42578125" style="18" customWidth="1"/>
    <col min="1544" max="1544" width="15.28515625" style="18" customWidth="1"/>
    <col min="1545" max="1545" width="14.5703125" style="18" customWidth="1"/>
    <col min="1546" max="1547" width="15.5703125" style="18" customWidth="1"/>
    <col min="1548" max="1551" width="18.140625" style="18" customWidth="1"/>
    <col min="1552" max="1792" width="9.140625" style="18"/>
    <col min="1793" max="1793" width="71.28515625" style="18" customWidth="1"/>
    <col min="1794" max="1794" width="15.85546875" style="18" customWidth="1"/>
    <col min="1795" max="1795" width="15.5703125" style="18" customWidth="1"/>
    <col min="1796" max="1796" width="15" style="18" customWidth="1"/>
    <col min="1797" max="1799" width="15.42578125" style="18" customWidth="1"/>
    <col min="1800" max="1800" width="15.28515625" style="18" customWidth="1"/>
    <col min="1801" max="1801" width="14.5703125" style="18" customWidth="1"/>
    <col min="1802" max="1803" width="15.5703125" style="18" customWidth="1"/>
    <col min="1804" max="1807" width="18.140625" style="18" customWidth="1"/>
    <col min="1808" max="2048" width="9.140625" style="18"/>
    <col min="2049" max="2049" width="71.28515625" style="18" customWidth="1"/>
    <col min="2050" max="2050" width="15.85546875" style="18" customWidth="1"/>
    <col min="2051" max="2051" width="15.5703125" style="18" customWidth="1"/>
    <col min="2052" max="2052" width="15" style="18" customWidth="1"/>
    <col min="2053" max="2055" width="15.42578125" style="18" customWidth="1"/>
    <col min="2056" max="2056" width="15.28515625" style="18" customWidth="1"/>
    <col min="2057" max="2057" width="14.5703125" style="18" customWidth="1"/>
    <col min="2058" max="2059" width="15.5703125" style="18" customWidth="1"/>
    <col min="2060" max="2063" width="18.140625" style="18" customWidth="1"/>
    <col min="2064" max="2304" width="9.140625" style="18"/>
    <col min="2305" max="2305" width="71.28515625" style="18" customWidth="1"/>
    <col min="2306" max="2306" width="15.85546875" style="18" customWidth="1"/>
    <col min="2307" max="2307" width="15.5703125" style="18" customWidth="1"/>
    <col min="2308" max="2308" width="15" style="18" customWidth="1"/>
    <col min="2309" max="2311" width="15.42578125" style="18" customWidth="1"/>
    <col min="2312" max="2312" width="15.28515625" style="18" customWidth="1"/>
    <col min="2313" max="2313" width="14.5703125" style="18" customWidth="1"/>
    <col min="2314" max="2315" width="15.5703125" style="18" customWidth="1"/>
    <col min="2316" max="2319" width="18.140625" style="18" customWidth="1"/>
    <col min="2320" max="2560" width="9.140625" style="18"/>
    <col min="2561" max="2561" width="71.28515625" style="18" customWidth="1"/>
    <col min="2562" max="2562" width="15.85546875" style="18" customWidth="1"/>
    <col min="2563" max="2563" width="15.5703125" style="18" customWidth="1"/>
    <col min="2564" max="2564" width="15" style="18" customWidth="1"/>
    <col min="2565" max="2567" width="15.42578125" style="18" customWidth="1"/>
    <col min="2568" max="2568" width="15.28515625" style="18" customWidth="1"/>
    <col min="2569" max="2569" width="14.5703125" style="18" customWidth="1"/>
    <col min="2570" max="2571" width="15.5703125" style="18" customWidth="1"/>
    <col min="2572" max="2575" width="18.140625" style="18" customWidth="1"/>
    <col min="2576" max="2816" width="9.140625" style="18"/>
    <col min="2817" max="2817" width="71.28515625" style="18" customWidth="1"/>
    <col min="2818" max="2818" width="15.85546875" style="18" customWidth="1"/>
    <col min="2819" max="2819" width="15.5703125" style="18" customWidth="1"/>
    <col min="2820" max="2820" width="15" style="18" customWidth="1"/>
    <col min="2821" max="2823" width="15.42578125" style="18" customWidth="1"/>
    <col min="2824" max="2824" width="15.28515625" style="18" customWidth="1"/>
    <col min="2825" max="2825" width="14.5703125" style="18" customWidth="1"/>
    <col min="2826" max="2827" width="15.5703125" style="18" customWidth="1"/>
    <col min="2828" max="2831" width="18.140625" style="18" customWidth="1"/>
    <col min="2832" max="3072" width="9.140625" style="18"/>
    <col min="3073" max="3073" width="71.28515625" style="18" customWidth="1"/>
    <col min="3074" max="3074" width="15.85546875" style="18" customWidth="1"/>
    <col min="3075" max="3075" width="15.5703125" style="18" customWidth="1"/>
    <col min="3076" max="3076" width="15" style="18" customWidth="1"/>
    <col min="3077" max="3079" width="15.42578125" style="18" customWidth="1"/>
    <col min="3080" max="3080" width="15.28515625" style="18" customWidth="1"/>
    <col min="3081" max="3081" width="14.5703125" style="18" customWidth="1"/>
    <col min="3082" max="3083" width="15.5703125" style="18" customWidth="1"/>
    <col min="3084" max="3087" width="18.140625" style="18" customWidth="1"/>
    <col min="3088" max="3328" width="9.140625" style="18"/>
    <col min="3329" max="3329" width="71.28515625" style="18" customWidth="1"/>
    <col min="3330" max="3330" width="15.85546875" style="18" customWidth="1"/>
    <col min="3331" max="3331" width="15.5703125" style="18" customWidth="1"/>
    <col min="3332" max="3332" width="15" style="18" customWidth="1"/>
    <col min="3333" max="3335" width="15.42578125" style="18" customWidth="1"/>
    <col min="3336" max="3336" width="15.28515625" style="18" customWidth="1"/>
    <col min="3337" max="3337" width="14.5703125" style="18" customWidth="1"/>
    <col min="3338" max="3339" width="15.5703125" style="18" customWidth="1"/>
    <col min="3340" max="3343" width="18.140625" style="18" customWidth="1"/>
    <col min="3344" max="3584" width="9.140625" style="18"/>
    <col min="3585" max="3585" width="71.28515625" style="18" customWidth="1"/>
    <col min="3586" max="3586" width="15.85546875" style="18" customWidth="1"/>
    <col min="3587" max="3587" width="15.5703125" style="18" customWidth="1"/>
    <col min="3588" max="3588" width="15" style="18" customWidth="1"/>
    <col min="3589" max="3591" width="15.42578125" style="18" customWidth="1"/>
    <col min="3592" max="3592" width="15.28515625" style="18" customWidth="1"/>
    <col min="3593" max="3593" width="14.5703125" style="18" customWidth="1"/>
    <col min="3594" max="3595" width="15.5703125" style="18" customWidth="1"/>
    <col min="3596" max="3599" width="18.140625" style="18" customWidth="1"/>
    <col min="3600" max="3840" width="9.140625" style="18"/>
    <col min="3841" max="3841" width="71.28515625" style="18" customWidth="1"/>
    <col min="3842" max="3842" width="15.85546875" style="18" customWidth="1"/>
    <col min="3843" max="3843" width="15.5703125" style="18" customWidth="1"/>
    <col min="3844" max="3844" width="15" style="18" customWidth="1"/>
    <col min="3845" max="3847" width="15.42578125" style="18" customWidth="1"/>
    <col min="3848" max="3848" width="15.28515625" style="18" customWidth="1"/>
    <col min="3849" max="3849" width="14.5703125" style="18" customWidth="1"/>
    <col min="3850" max="3851" width="15.5703125" style="18" customWidth="1"/>
    <col min="3852" max="3855" width="18.140625" style="18" customWidth="1"/>
    <col min="3856" max="4096" width="9.140625" style="18"/>
    <col min="4097" max="4097" width="71.28515625" style="18" customWidth="1"/>
    <col min="4098" max="4098" width="15.85546875" style="18" customWidth="1"/>
    <col min="4099" max="4099" width="15.5703125" style="18" customWidth="1"/>
    <col min="4100" max="4100" width="15" style="18" customWidth="1"/>
    <col min="4101" max="4103" width="15.42578125" style="18" customWidth="1"/>
    <col min="4104" max="4104" width="15.28515625" style="18" customWidth="1"/>
    <col min="4105" max="4105" width="14.5703125" style="18" customWidth="1"/>
    <col min="4106" max="4107" width="15.5703125" style="18" customWidth="1"/>
    <col min="4108" max="4111" width="18.140625" style="18" customWidth="1"/>
    <col min="4112" max="4352" width="9.140625" style="18"/>
    <col min="4353" max="4353" width="71.28515625" style="18" customWidth="1"/>
    <col min="4354" max="4354" width="15.85546875" style="18" customWidth="1"/>
    <col min="4355" max="4355" width="15.5703125" style="18" customWidth="1"/>
    <col min="4356" max="4356" width="15" style="18" customWidth="1"/>
    <col min="4357" max="4359" width="15.42578125" style="18" customWidth="1"/>
    <col min="4360" max="4360" width="15.28515625" style="18" customWidth="1"/>
    <col min="4361" max="4361" width="14.5703125" style="18" customWidth="1"/>
    <col min="4362" max="4363" width="15.5703125" style="18" customWidth="1"/>
    <col min="4364" max="4367" width="18.140625" style="18" customWidth="1"/>
    <col min="4368" max="4608" width="9.140625" style="18"/>
    <col min="4609" max="4609" width="71.28515625" style="18" customWidth="1"/>
    <col min="4610" max="4610" width="15.85546875" style="18" customWidth="1"/>
    <col min="4611" max="4611" width="15.5703125" style="18" customWidth="1"/>
    <col min="4612" max="4612" width="15" style="18" customWidth="1"/>
    <col min="4613" max="4615" width="15.42578125" style="18" customWidth="1"/>
    <col min="4616" max="4616" width="15.28515625" style="18" customWidth="1"/>
    <col min="4617" max="4617" width="14.5703125" style="18" customWidth="1"/>
    <col min="4618" max="4619" width="15.5703125" style="18" customWidth="1"/>
    <col min="4620" max="4623" width="18.140625" style="18" customWidth="1"/>
    <col min="4624" max="4864" width="9.140625" style="18"/>
    <col min="4865" max="4865" width="71.28515625" style="18" customWidth="1"/>
    <col min="4866" max="4866" width="15.85546875" style="18" customWidth="1"/>
    <col min="4867" max="4867" width="15.5703125" style="18" customWidth="1"/>
    <col min="4868" max="4868" width="15" style="18" customWidth="1"/>
    <col min="4869" max="4871" width="15.42578125" style="18" customWidth="1"/>
    <col min="4872" max="4872" width="15.28515625" style="18" customWidth="1"/>
    <col min="4873" max="4873" width="14.5703125" style="18" customWidth="1"/>
    <col min="4874" max="4875" width="15.5703125" style="18" customWidth="1"/>
    <col min="4876" max="4879" width="18.140625" style="18" customWidth="1"/>
    <col min="4880" max="5120" width="9.140625" style="18"/>
    <col min="5121" max="5121" width="71.28515625" style="18" customWidth="1"/>
    <col min="5122" max="5122" width="15.85546875" style="18" customWidth="1"/>
    <col min="5123" max="5123" width="15.5703125" style="18" customWidth="1"/>
    <col min="5124" max="5124" width="15" style="18" customWidth="1"/>
    <col min="5125" max="5127" width="15.42578125" style="18" customWidth="1"/>
    <col min="5128" max="5128" width="15.28515625" style="18" customWidth="1"/>
    <col min="5129" max="5129" width="14.5703125" style="18" customWidth="1"/>
    <col min="5130" max="5131" width="15.5703125" style="18" customWidth="1"/>
    <col min="5132" max="5135" width="18.140625" style="18" customWidth="1"/>
    <col min="5136" max="5376" width="9.140625" style="18"/>
    <col min="5377" max="5377" width="71.28515625" style="18" customWidth="1"/>
    <col min="5378" max="5378" width="15.85546875" style="18" customWidth="1"/>
    <col min="5379" max="5379" width="15.5703125" style="18" customWidth="1"/>
    <col min="5380" max="5380" width="15" style="18" customWidth="1"/>
    <col min="5381" max="5383" width="15.42578125" style="18" customWidth="1"/>
    <col min="5384" max="5384" width="15.28515625" style="18" customWidth="1"/>
    <col min="5385" max="5385" width="14.5703125" style="18" customWidth="1"/>
    <col min="5386" max="5387" width="15.5703125" style="18" customWidth="1"/>
    <col min="5388" max="5391" width="18.140625" style="18" customWidth="1"/>
    <col min="5392" max="5632" width="9.140625" style="18"/>
    <col min="5633" max="5633" width="71.28515625" style="18" customWidth="1"/>
    <col min="5634" max="5634" width="15.85546875" style="18" customWidth="1"/>
    <col min="5635" max="5635" width="15.5703125" style="18" customWidth="1"/>
    <col min="5636" max="5636" width="15" style="18" customWidth="1"/>
    <col min="5637" max="5639" width="15.42578125" style="18" customWidth="1"/>
    <col min="5640" max="5640" width="15.28515625" style="18" customWidth="1"/>
    <col min="5641" max="5641" width="14.5703125" style="18" customWidth="1"/>
    <col min="5642" max="5643" width="15.5703125" style="18" customWidth="1"/>
    <col min="5644" max="5647" width="18.140625" style="18" customWidth="1"/>
    <col min="5648" max="5888" width="9.140625" style="18"/>
    <col min="5889" max="5889" width="71.28515625" style="18" customWidth="1"/>
    <col min="5890" max="5890" width="15.85546875" style="18" customWidth="1"/>
    <col min="5891" max="5891" width="15.5703125" style="18" customWidth="1"/>
    <col min="5892" max="5892" width="15" style="18" customWidth="1"/>
    <col min="5893" max="5895" width="15.42578125" style="18" customWidth="1"/>
    <col min="5896" max="5896" width="15.28515625" style="18" customWidth="1"/>
    <col min="5897" max="5897" width="14.5703125" style="18" customWidth="1"/>
    <col min="5898" max="5899" width="15.5703125" style="18" customWidth="1"/>
    <col min="5900" max="5903" width="18.140625" style="18" customWidth="1"/>
    <col min="5904" max="6144" width="9.140625" style="18"/>
    <col min="6145" max="6145" width="71.28515625" style="18" customWidth="1"/>
    <col min="6146" max="6146" width="15.85546875" style="18" customWidth="1"/>
    <col min="6147" max="6147" width="15.5703125" style="18" customWidth="1"/>
    <col min="6148" max="6148" width="15" style="18" customWidth="1"/>
    <col min="6149" max="6151" width="15.42578125" style="18" customWidth="1"/>
    <col min="6152" max="6152" width="15.28515625" style="18" customWidth="1"/>
    <col min="6153" max="6153" width="14.5703125" style="18" customWidth="1"/>
    <col min="6154" max="6155" width="15.5703125" style="18" customWidth="1"/>
    <col min="6156" max="6159" width="18.140625" style="18" customWidth="1"/>
    <col min="6160" max="6400" width="9.140625" style="18"/>
    <col min="6401" max="6401" width="71.28515625" style="18" customWidth="1"/>
    <col min="6402" max="6402" width="15.85546875" style="18" customWidth="1"/>
    <col min="6403" max="6403" width="15.5703125" style="18" customWidth="1"/>
    <col min="6404" max="6404" width="15" style="18" customWidth="1"/>
    <col min="6405" max="6407" width="15.42578125" style="18" customWidth="1"/>
    <col min="6408" max="6408" width="15.28515625" style="18" customWidth="1"/>
    <col min="6409" max="6409" width="14.5703125" style="18" customWidth="1"/>
    <col min="6410" max="6411" width="15.5703125" style="18" customWidth="1"/>
    <col min="6412" max="6415" width="18.140625" style="18" customWidth="1"/>
    <col min="6416" max="6656" width="9.140625" style="18"/>
    <col min="6657" max="6657" width="71.28515625" style="18" customWidth="1"/>
    <col min="6658" max="6658" width="15.85546875" style="18" customWidth="1"/>
    <col min="6659" max="6659" width="15.5703125" style="18" customWidth="1"/>
    <col min="6660" max="6660" width="15" style="18" customWidth="1"/>
    <col min="6661" max="6663" width="15.42578125" style="18" customWidth="1"/>
    <col min="6664" max="6664" width="15.28515625" style="18" customWidth="1"/>
    <col min="6665" max="6665" width="14.5703125" style="18" customWidth="1"/>
    <col min="6666" max="6667" width="15.5703125" style="18" customWidth="1"/>
    <col min="6668" max="6671" width="18.140625" style="18" customWidth="1"/>
    <col min="6672" max="6912" width="9.140625" style="18"/>
    <col min="6913" max="6913" width="71.28515625" style="18" customWidth="1"/>
    <col min="6914" max="6914" width="15.85546875" style="18" customWidth="1"/>
    <col min="6915" max="6915" width="15.5703125" style="18" customWidth="1"/>
    <col min="6916" max="6916" width="15" style="18" customWidth="1"/>
    <col min="6917" max="6919" width="15.42578125" style="18" customWidth="1"/>
    <col min="6920" max="6920" width="15.28515625" style="18" customWidth="1"/>
    <col min="6921" max="6921" width="14.5703125" style="18" customWidth="1"/>
    <col min="6922" max="6923" width="15.5703125" style="18" customWidth="1"/>
    <col min="6924" max="6927" width="18.140625" style="18" customWidth="1"/>
    <col min="6928" max="7168" width="9.140625" style="18"/>
    <col min="7169" max="7169" width="71.28515625" style="18" customWidth="1"/>
    <col min="7170" max="7170" width="15.85546875" style="18" customWidth="1"/>
    <col min="7171" max="7171" width="15.5703125" style="18" customWidth="1"/>
    <col min="7172" max="7172" width="15" style="18" customWidth="1"/>
    <col min="7173" max="7175" width="15.42578125" style="18" customWidth="1"/>
    <col min="7176" max="7176" width="15.28515625" style="18" customWidth="1"/>
    <col min="7177" max="7177" width="14.5703125" style="18" customWidth="1"/>
    <col min="7178" max="7179" width="15.5703125" style="18" customWidth="1"/>
    <col min="7180" max="7183" width="18.140625" style="18" customWidth="1"/>
    <col min="7184" max="7424" width="9.140625" style="18"/>
    <col min="7425" max="7425" width="71.28515625" style="18" customWidth="1"/>
    <col min="7426" max="7426" width="15.85546875" style="18" customWidth="1"/>
    <col min="7427" max="7427" width="15.5703125" style="18" customWidth="1"/>
    <col min="7428" max="7428" width="15" style="18" customWidth="1"/>
    <col min="7429" max="7431" width="15.42578125" style="18" customWidth="1"/>
    <col min="7432" max="7432" width="15.28515625" style="18" customWidth="1"/>
    <col min="7433" max="7433" width="14.5703125" style="18" customWidth="1"/>
    <col min="7434" max="7435" width="15.5703125" style="18" customWidth="1"/>
    <col min="7436" max="7439" width="18.140625" style="18" customWidth="1"/>
    <col min="7440" max="7680" width="9.140625" style="18"/>
    <col min="7681" max="7681" width="71.28515625" style="18" customWidth="1"/>
    <col min="7682" max="7682" width="15.85546875" style="18" customWidth="1"/>
    <col min="7683" max="7683" width="15.5703125" style="18" customWidth="1"/>
    <col min="7684" max="7684" width="15" style="18" customWidth="1"/>
    <col min="7685" max="7687" width="15.42578125" style="18" customWidth="1"/>
    <col min="7688" max="7688" width="15.28515625" style="18" customWidth="1"/>
    <col min="7689" max="7689" width="14.5703125" style="18" customWidth="1"/>
    <col min="7690" max="7691" width="15.5703125" style="18" customWidth="1"/>
    <col min="7692" max="7695" width="18.140625" style="18" customWidth="1"/>
    <col min="7696" max="7936" width="9.140625" style="18"/>
    <col min="7937" max="7937" width="71.28515625" style="18" customWidth="1"/>
    <col min="7938" max="7938" width="15.85546875" style="18" customWidth="1"/>
    <col min="7939" max="7939" width="15.5703125" style="18" customWidth="1"/>
    <col min="7940" max="7940" width="15" style="18" customWidth="1"/>
    <col min="7941" max="7943" width="15.42578125" style="18" customWidth="1"/>
    <col min="7944" max="7944" width="15.28515625" style="18" customWidth="1"/>
    <col min="7945" max="7945" width="14.5703125" style="18" customWidth="1"/>
    <col min="7946" max="7947" width="15.5703125" style="18" customWidth="1"/>
    <col min="7948" max="7951" width="18.140625" style="18" customWidth="1"/>
    <col min="7952" max="8192" width="9.140625" style="18"/>
    <col min="8193" max="8193" width="71.28515625" style="18" customWidth="1"/>
    <col min="8194" max="8194" width="15.85546875" style="18" customWidth="1"/>
    <col min="8195" max="8195" width="15.5703125" style="18" customWidth="1"/>
    <col min="8196" max="8196" width="15" style="18" customWidth="1"/>
    <col min="8197" max="8199" width="15.42578125" style="18" customWidth="1"/>
    <col min="8200" max="8200" width="15.28515625" style="18" customWidth="1"/>
    <col min="8201" max="8201" width="14.5703125" style="18" customWidth="1"/>
    <col min="8202" max="8203" width="15.5703125" style="18" customWidth="1"/>
    <col min="8204" max="8207" width="18.140625" style="18" customWidth="1"/>
    <col min="8208" max="8448" width="9.140625" style="18"/>
    <col min="8449" max="8449" width="71.28515625" style="18" customWidth="1"/>
    <col min="8450" max="8450" width="15.85546875" style="18" customWidth="1"/>
    <col min="8451" max="8451" width="15.5703125" style="18" customWidth="1"/>
    <col min="8452" max="8452" width="15" style="18" customWidth="1"/>
    <col min="8453" max="8455" width="15.42578125" style="18" customWidth="1"/>
    <col min="8456" max="8456" width="15.28515625" style="18" customWidth="1"/>
    <col min="8457" max="8457" width="14.5703125" style="18" customWidth="1"/>
    <col min="8458" max="8459" width="15.5703125" style="18" customWidth="1"/>
    <col min="8460" max="8463" width="18.140625" style="18" customWidth="1"/>
    <col min="8464" max="8704" width="9.140625" style="18"/>
    <col min="8705" max="8705" width="71.28515625" style="18" customWidth="1"/>
    <col min="8706" max="8706" width="15.85546875" style="18" customWidth="1"/>
    <col min="8707" max="8707" width="15.5703125" style="18" customWidth="1"/>
    <col min="8708" max="8708" width="15" style="18" customWidth="1"/>
    <col min="8709" max="8711" width="15.42578125" style="18" customWidth="1"/>
    <col min="8712" max="8712" width="15.28515625" style="18" customWidth="1"/>
    <col min="8713" max="8713" width="14.5703125" style="18" customWidth="1"/>
    <col min="8714" max="8715" width="15.5703125" style="18" customWidth="1"/>
    <col min="8716" max="8719" width="18.140625" style="18" customWidth="1"/>
    <col min="8720" max="8960" width="9.140625" style="18"/>
    <col min="8961" max="8961" width="71.28515625" style="18" customWidth="1"/>
    <col min="8962" max="8962" width="15.85546875" style="18" customWidth="1"/>
    <col min="8963" max="8963" width="15.5703125" style="18" customWidth="1"/>
    <col min="8964" max="8964" width="15" style="18" customWidth="1"/>
    <col min="8965" max="8967" width="15.42578125" style="18" customWidth="1"/>
    <col min="8968" max="8968" width="15.28515625" style="18" customWidth="1"/>
    <col min="8969" max="8969" width="14.5703125" style="18" customWidth="1"/>
    <col min="8970" max="8971" width="15.5703125" style="18" customWidth="1"/>
    <col min="8972" max="8975" width="18.140625" style="18" customWidth="1"/>
    <col min="8976" max="9216" width="9.140625" style="18"/>
    <col min="9217" max="9217" width="71.28515625" style="18" customWidth="1"/>
    <col min="9218" max="9218" width="15.85546875" style="18" customWidth="1"/>
    <col min="9219" max="9219" width="15.5703125" style="18" customWidth="1"/>
    <col min="9220" max="9220" width="15" style="18" customWidth="1"/>
    <col min="9221" max="9223" width="15.42578125" style="18" customWidth="1"/>
    <col min="9224" max="9224" width="15.28515625" style="18" customWidth="1"/>
    <col min="9225" max="9225" width="14.5703125" style="18" customWidth="1"/>
    <col min="9226" max="9227" width="15.5703125" style="18" customWidth="1"/>
    <col min="9228" max="9231" width="18.140625" style="18" customWidth="1"/>
    <col min="9232" max="9472" width="9.140625" style="18"/>
    <col min="9473" max="9473" width="71.28515625" style="18" customWidth="1"/>
    <col min="9474" max="9474" width="15.85546875" style="18" customWidth="1"/>
    <col min="9475" max="9475" width="15.5703125" style="18" customWidth="1"/>
    <col min="9476" max="9476" width="15" style="18" customWidth="1"/>
    <col min="9477" max="9479" width="15.42578125" style="18" customWidth="1"/>
    <col min="9480" max="9480" width="15.28515625" style="18" customWidth="1"/>
    <col min="9481" max="9481" width="14.5703125" style="18" customWidth="1"/>
    <col min="9482" max="9483" width="15.5703125" style="18" customWidth="1"/>
    <col min="9484" max="9487" width="18.140625" style="18" customWidth="1"/>
    <col min="9488" max="9728" width="9.140625" style="18"/>
    <col min="9729" max="9729" width="71.28515625" style="18" customWidth="1"/>
    <col min="9730" max="9730" width="15.85546875" style="18" customWidth="1"/>
    <col min="9731" max="9731" width="15.5703125" style="18" customWidth="1"/>
    <col min="9732" max="9732" width="15" style="18" customWidth="1"/>
    <col min="9733" max="9735" width="15.42578125" style="18" customWidth="1"/>
    <col min="9736" max="9736" width="15.28515625" style="18" customWidth="1"/>
    <col min="9737" max="9737" width="14.5703125" style="18" customWidth="1"/>
    <col min="9738" max="9739" width="15.5703125" style="18" customWidth="1"/>
    <col min="9740" max="9743" width="18.140625" style="18" customWidth="1"/>
    <col min="9744" max="9984" width="9.140625" style="18"/>
    <col min="9985" max="9985" width="71.28515625" style="18" customWidth="1"/>
    <col min="9986" max="9986" width="15.85546875" style="18" customWidth="1"/>
    <col min="9987" max="9987" width="15.5703125" style="18" customWidth="1"/>
    <col min="9988" max="9988" width="15" style="18" customWidth="1"/>
    <col min="9989" max="9991" width="15.42578125" style="18" customWidth="1"/>
    <col min="9992" max="9992" width="15.28515625" style="18" customWidth="1"/>
    <col min="9993" max="9993" width="14.5703125" style="18" customWidth="1"/>
    <col min="9994" max="9995" width="15.5703125" style="18" customWidth="1"/>
    <col min="9996" max="9999" width="18.140625" style="18" customWidth="1"/>
    <col min="10000" max="10240" width="9.140625" style="18"/>
    <col min="10241" max="10241" width="71.28515625" style="18" customWidth="1"/>
    <col min="10242" max="10242" width="15.85546875" style="18" customWidth="1"/>
    <col min="10243" max="10243" width="15.5703125" style="18" customWidth="1"/>
    <col min="10244" max="10244" width="15" style="18" customWidth="1"/>
    <col min="10245" max="10247" width="15.42578125" style="18" customWidth="1"/>
    <col min="10248" max="10248" width="15.28515625" style="18" customWidth="1"/>
    <col min="10249" max="10249" width="14.5703125" style="18" customWidth="1"/>
    <col min="10250" max="10251" width="15.5703125" style="18" customWidth="1"/>
    <col min="10252" max="10255" width="18.140625" style="18" customWidth="1"/>
    <col min="10256" max="10496" width="9.140625" style="18"/>
    <col min="10497" max="10497" width="71.28515625" style="18" customWidth="1"/>
    <col min="10498" max="10498" width="15.85546875" style="18" customWidth="1"/>
    <col min="10499" max="10499" width="15.5703125" style="18" customWidth="1"/>
    <col min="10500" max="10500" width="15" style="18" customWidth="1"/>
    <col min="10501" max="10503" width="15.42578125" style="18" customWidth="1"/>
    <col min="10504" max="10504" width="15.28515625" style="18" customWidth="1"/>
    <col min="10505" max="10505" width="14.5703125" style="18" customWidth="1"/>
    <col min="10506" max="10507" width="15.5703125" style="18" customWidth="1"/>
    <col min="10508" max="10511" width="18.140625" style="18" customWidth="1"/>
    <col min="10512" max="10752" width="9.140625" style="18"/>
    <col min="10753" max="10753" width="71.28515625" style="18" customWidth="1"/>
    <col min="10754" max="10754" width="15.85546875" style="18" customWidth="1"/>
    <col min="10755" max="10755" width="15.5703125" style="18" customWidth="1"/>
    <col min="10756" max="10756" width="15" style="18" customWidth="1"/>
    <col min="10757" max="10759" width="15.42578125" style="18" customWidth="1"/>
    <col min="10760" max="10760" width="15.28515625" style="18" customWidth="1"/>
    <col min="10761" max="10761" width="14.5703125" style="18" customWidth="1"/>
    <col min="10762" max="10763" width="15.5703125" style="18" customWidth="1"/>
    <col min="10764" max="10767" width="18.140625" style="18" customWidth="1"/>
    <col min="10768" max="11008" width="9.140625" style="18"/>
    <col min="11009" max="11009" width="71.28515625" style="18" customWidth="1"/>
    <col min="11010" max="11010" width="15.85546875" style="18" customWidth="1"/>
    <col min="11011" max="11011" width="15.5703125" style="18" customWidth="1"/>
    <col min="11012" max="11012" width="15" style="18" customWidth="1"/>
    <col min="11013" max="11015" width="15.42578125" style="18" customWidth="1"/>
    <col min="11016" max="11016" width="15.28515625" style="18" customWidth="1"/>
    <col min="11017" max="11017" width="14.5703125" style="18" customWidth="1"/>
    <col min="11018" max="11019" width="15.5703125" style="18" customWidth="1"/>
    <col min="11020" max="11023" width="18.140625" style="18" customWidth="1"/>
    <col min="11024" max="11264" width="9.140625" style="18"/>
    <col min="11265" max="11265" width="71.28515625" style="18" customWidth="1"/>
    <col min="11266" max="11266" width="15.85546875" style="18" customWidth="1"/>
    <col min="11267" max="11267" width="15.5703125" style="18" customWidth="1"/>
    <col min="11268" max="11268" width="15" style="18" customWidth="1"/>
    <col min="11269" max="11271" width="15.42578125" style="18" customWidth="1"/>
    <col min="11272" max="11272" width="15.28515625" style="18" customWidth="1"/>
    <col min="11273" max="11273" width="14.5703125" style="18" customWidth="1"/>
    <col min="11274" max="11275" width="15.5703125" style="18" customWidth="1"/>
    <col min="11276" max="11279" width="18.140625" style="18" customWidth="1"/>
    <col min="11280" max="11520" width="9.140625" style="18"/>
    <col min="11521" max="11521" width="71.28515625" style="18" customWidth="1"/>
    <col min="11522" max="11522" width="15.85546875" style="18" customWidth="1"/>
    <col min="11523" max="11523" width="15.5703125" style="18" customWidth="1"/>
    <col min="11524" max="11524" width="15" style="18" customWidth="1"/>
    <col min="11525" max="11527" width="15.42578125" style="18" customWidth="1"/>
    <col min="11528" max="11528" width="15.28515625" style="18" customWidth="1"/>
    <col min="11529" max="11529" width="14.5703125" style="18" customWidth="1"/>
    <col min="11530" max="11531" width="15.5703125" style="18" customWidth="1"/>
    <col min="11532" max="11535" width="18.140625" style="18" customWidth="1"/>
    <col min="11536" max="11776" width="9.140625" style="18"/>
    <col min="11777" max="11777" width="71.28515625" style="18" customWidth="1"/>
    <col min="11778" max="11778" width="15.85546875" style="18" customWidth="1"/>
    <col min="11779" max="11779" width="15.5703125" style="18" customWidth="1"/>
    <col min="11780" max="11780" width="15" style="18" customWidth="1"/>
    <col min="11781" max="11783" width="15.42578125" style="18" customWidth="1"/>
    <col min="11784" max="11784" width="15.28515625" style="18" customWidth="1"/>
    <col min="11785" max="11785" width="14.5703125" style="18" customWidth="1"/>
    <col min="11786" max="11787" width="15.5703125" style="18" customWidth="1"/>
    <col min="11788" max="11791" width="18.140625" style="18" customWidth="1"/>
    <col min="11792" max="12032" width="9.140625" style="18"/>
    <col min="12033" max="12033" width="71.28515625" style="18" customWidth="1"/>
    <col min="12034" max="12034" width="15.85546875" style="18" customWidth="1"/>
    <col min="12035" max="12035" width="15.5703125" style="18" customWidth="1"/>
    <col min="12036" max="12036" width="15" style="18" customWidth="1"/>
    <col min="12037" max="12039" width="15.42578125" style="18" customWidth="1"/>
    <col min="12040" max="12040" width="15.28515625" style="18" customWidth="1"/>
    <col min="12041" max="12041" width="14.5703125" style="18" customWidth="1"/>
    <col min="12042" max="12043" width="15.5703125" style="18" customWidth="1"/>
    <col min="12044" max="12047" width="18.140625" style="18" customWidth="1"/>
    <col min="12048" max="12288" width="9.140625" style="18"/>
    <col min="12289" max="12289" width="71.28515625" style="18" customWidth="1"/>
    <col min="12290" max="12290" width="15.85546875" style="18" customWidth="1"/>
    <col min="12291" max="12291" width="15.5703125" style="18" customWidth="1"/>
    <col min="12292" max="12292" width="15" style="18" customWidth="1"/>
    <col min="12293" max="12295" width="15.42578125" style="18" customWidth="1"/>
    <col min="12296" max="12296" width="15.28515625" style="18" customWidth="1"/>
    <col min="12297" max="12297" width="14.5703125" style="18" customWidth="1"/>
    <col min="12298" max="12299" width="15.5703125" style="18" customWidth="1"/>
    <col min="12300" max="12303" width="18.140625" style="18" customWidth="1"/>
    <col min="12304" max="12544" width="9.140625" style="18"/>
    <col min="12545" max="12545" width="71.28515625" style="18" customWidth="1"/>
    <col min="12546" max="12546" width="15.85546875" style="18" customWidth="1"/>
    <col min="12547" max="12547" width="15.5703125" style="18" customWidth="1"/>
    <col min="12548" max="12548" width="15" style="18" customWidth="1"/>
    <col min="12549" max="12551" width="15.42578125" style="18" customWidth="1"/>
    <col min="12552" max="12552" width="15.28515625" style="18" customWidth="1"/>
    <col min="12553" max="12553" width="14.5703125" style="18" customWidth="1"/>
    <col min="12554" max="12555" width="15.5703125" style="18" customWidth="1"/>
    <col min="12556" max="12559" width="18.140625" style="18" customWidth="1"/>
    <col min="12560" max="12800" width="9.140625" style="18"/>
    <col min="12801" max="12801" width="71.28515625" style="18" customWidth="1"/>
    <col min="12802" max="12802" width="15.85546875" style="18" customWidth="1"/>
    <col min="12803" max="12803" width="15.5703125" style="18" customWidth="1"/>
    <col min="12804" max="12804" width="15" style="18" customWidth="1"/>
    <col min="12805" max="12807" width="15.42578125" style="18" customWidth="1"/>
    <col min="12808" max="12808" width="15.28515625" style="18" customWidth="1"/>
    <col min="12809" max="12809" width="14.5703125" style="18" customWidth="1"/>
    <col min="12810" max="12811" width="15.5703125" style="18" customWidth="1"/>
    <col min="12812" max="12815" width="18.140625" style="18" customWidth="1"/>
    <col min="12816" max="13056" width="9.140625" style="18"/>
    <col min="13057" max="13057" width="71.28515625" style="18" customWidth="1"/>
    <col min="13058" max="13058" width="15.85546875" style="18" customWidth="1"/>
    <col min="13059" max="13059" width="15.5703125" style="18" customWidth="1"/>
    <col min="13060" max="13060" width="15" style="18" customWidth="1"/>
    <col min="13061" max="13063" width="15.42578125" style="18" customWidth="1"/>
    <col min="13064" max="13064" width="15.28515625" style="18" customWidth="1"/>
    <col min="13065" max="13065" width="14.5703125" style="18" customWidth="1"/>
    <col min="13066" max="13067" width="15.5703125" style="18" customWidth="1"/>
    <col min="13068" max="13071" width="18.140625" style="18" customWidth="1"/>
    <col min="13072" max="13312" width="9.140625" style="18"/>
    <col min="13313" max="13313" width="71.28515625" style="18" customWidth="1"/>
    <col min="13314" max="13314" width="15.85546875" style="18" customWidth="1"/>
    <col min="13315" max="13315" width="15.5703125" style="18" customWidth="1"/>
    <col min="13316" max="13316" width="15" style="18" customWidth="1"/>
    <col min="13317" max="13319" width="15.42578125" style="18" customWidth="1"/>
    <col min="13320" max="13320" width="15.28515625" style="18" customWidth="1"/>
    <col min="13321" max="13321" width="14.5703125" style="18" customWidth="1"/>
    <col min="13322" max="13323" width="15.5703125" style="18" customWidth="1"/>
    <col min="13324" max="13327" width="18.140625" style="18" customWidth="1"/>
    <col min="13328" max="13568" width="9.140625" style="18"/>
    <col min="13569" max="13569" width="71.28515625" style="18" customWidth="1"/>
    <col min="13570" max="13570" width="15.85546875" style="18" customWidth="1"/>
    <col min="13571" max="13571" width="15.5703125" style="18" customWidth="1"/>
    <col min="13572" max="13572" width="15" style="18" customWidth="1"/>
    <col min="13573" max="13575" width="15.42578125" style="18" customWidth="1"/>
    <col min="13576" max="13576" width="15.28515625" style="18" customWidth="1"/>
    <col min="13577" max="13577" width="14.5703125" style="18" customWidth="1"/>
    <col min="13578" max="13579" width="15.5703125" style="18" customWidth="1"/>
    <col min="13580" max="13583" width="18.140625" style="18" customWidth="1"/>
    <col min="13584" max="13824" width="9.140625" style="18"/>
    <col min="13825" max="13825" width="71.28515625" style="18" customWidth="1"/>
    <col min="13826" max="13826" width="15.85546875" style="18" customWidth="1"/>
    <col min="13827" max="13827" width="15.5703125" style="18" customWidth="1"/>
    <col min="13828" max="13828" width="15" style="18" customWidth="1"/>
    <col min="13829" max="13831" width="15.42578125" style="18" customWidth="1"/>
    <col min="13832" max="13832" width="15.28515625" style="18" customWidth="1"/>
    <col min="13833" max="13833" width="14.5703125" style="18" customWidth="1"/>
    <col min="13834" max="13835" width="15.5703125" style="18" customWidth="1"/>
    <col min="13836" max="13839" width="18.140625" style="18" customWidth="1"/>
    <col min="13840" max="14080" width="9.140625" style="18"/>
    <col min="14081" max="14081" width="71.28515625" style="18" customWidth="1"/>
    <col min="14082" max="14082" width="15.85546875" style="18" customWidth="1"/>
    <col min="14083" max="14083" width="15.5703125" style="18" customWidth="1"/>
    <col min="14084" max="14084" width="15" style="18" customWidth="1"/>
    <col min="14085" max="14087" width="15.42578125" style="18" customWidth="1"/>
    <col min="14088" max="14088" width="15.28515625" style="18" customWidth="1"/>
    <col min="14089" max="14089" width="14.5703125" style="18" customWidth="1"/>
    <col min="14090" max="14091" width="15.5703125" style="18" customWidth="1"/>
    <col min="14092" max="14095" width="18.140625" style="18" customWidth="1"/>
    <col min="14096" max="14336" width="9.140625" style="18"/>
    <col min="14337" max="14337" width="71.28515625" style="18" customWidth="1"/>
    <col min="14338" max="14338" width="15.85546875" style="18" customWidth="1"/>
    <col min="14339" max="14339" width="15.5703125" style="18" customWidth="1"/>
    <col min="14340" max="14340" width="15" style="18" customWidth="1"/>
    <col min="14341" max="14343" width="15.42578125" style="18" customWidth="1"/>
    <col min="14344" max="14344" width="15.28515625" style="18" customWidth="1"/>
    <col min="14345" max="14345" width="14.5703125" style="18" customWidth="1"/>
    <col min="14346" max="14347" width="15.5703125" style="18" customWidth="1"/>
    <col min="14348" max="14351" width="18.140625" style="18" customWidth="1"/>
    <col min="14352" max="14592" width="9.140625" style="18"/>
    <col min="14593" max="14593" width="71.28515625" style="18" customWidth="1"/>
    <col min="14594" max="14594" width="15.85546875" style="18" customWidth="1"/>
    <col min="14595" max="14595" width="15.5703125" style="18" customWidth="1"/>
    <col min="14596" max="14596" width="15" style="18" customWidth="1"/>
    <col min="14597" max="14599" width="15.42578125" style="18" customWidth="1"/>
    <col min="14600" max="14600" width="15.28515625" style="18" customWidth="1"/>
    <col min="14601" max="14601" width="14.5703125" style="18" customWidth="1"/>
    <col min="14602" max="14603" width="15.5703125" style="18" customWidth="1"/>
    <col min="14604" max="14607" width="18.140625" style="18" customWidth="1"/>
    <col min="14608" max="14848" width="9.140625" style="18"/>
    <col min="14849" max="14849" width="71.28515625" style="18" customWidth="1"/>
    <col min="14850" max="14850" width="15.85546875" style="18" customWidth="1"/>
    <col min="14851" max="14851" width="15.5703125" style="18" customWidth="1"/>
    <col min="14852" max="14852" width="15" style="18" customWidth="1"/>
    <col min="14853" max="14855" width="15.42578125" style="18" customWidth="1"/>
    <col min="14856" max="14856" width="15.28515625" style="18" customWidth="1"/>
    <col min="14857" max="14857" width="14.5703125" style="18" customWidth="1"/>
    <col min="14858" max="14859" width="15.5703125" style="18" customWidth="1"/>
    <col min="14860" max="14863" width="18.140625" style="18" customWidth="1"/>
    <col min="14864" max="15104" width="9.140625" style="18"/>
    <col min="15105" max="15105" width="71.28515625" style="18" customWidth="1"/>
    <col min="15106" max="15106" width="15.85546875" style="18" customWidth="1"/>
    <col min="15107" max="15107" width="15.5703125" style="18" customWidth="1"/>
    <col min="15108" max="15108" width="15" style="18" customWidth="1"/>
    <col min="15109" max="15111" width="15.42578125" style="18" customWidth="1"/>
    <col min="15112" max="15112" width="15.28515625" style="18" customWidth="1"/>
    <col min="15113" max="15113" width="14.5703125" style="18" customWidth="1"/>
    <col min="15114" max="15115" width="15.5703125" style="18" customWidth="1"/>
    <col min="15116" max="15119" width="18.140625" style="18" customWidth="1"/>
    <col min="15120" max="15360" width="9.140625" style="18"/>
    <col min="15361" max="15361" width="71.28515625" style="18" customWidth="1"/>
    <col min="15362" max="15362" width="15.85546875" style="18" customWidth="1"/>
    <col min="15363" max="15363" width="15.5703125" style="18" customWidth="1"/>
    <col min="15364" max="15364" width="15" style="18" customWidth="1"/>
    <col min="15365" max="15367" width="15.42578125" style="18" customWidth="1"/>
    <col min="15368" max="15368" width="15.28515625" style="18" customWidth="1"/>
    <col min="15369" max="15369" width="14.5703125" style="18" customWidth="1"/>
    <col min="15370" max="15371" width="15.5703125" style="18" customWidth="1"/>
    <col min="15372" max="15375" width="18.140625" style="18" customWidth="1"/>
    <col min="15376" max="15616" width="9.140625" style="18"/>
    <col min="15617" max="15617" width="71.28515625" style="18" customWidth="1"/>
    <col min="15618" max="15618" width="15.85546875" style="18" customWidth="1"/>
    <col min="15619" max="15619" width="15.5703125" style="18" customWidth="1"/>
    <col min="15620" max="15620" width="15" style="18" customWidth="1"/>
    <col min="15621" max="15623" width="15.42578125" style="18" customWidth="1"/>
    <col min="15624" max="15624" width="15.28515625" style="18" customWidth="1"/>
    <col min="15625" max="15625" width="14.5703125" style="18" customWidth="1"/>
    <col min="15626" max="15627" width="15.5703125" style="18" customWidth="1"/>
    <col min="15628" max="15631" width="18.140625" style="18" customWidth="1"/>
    <col min="15632" max="15872" width="9.140625" style="18"/>
    <col min="15873" max="15873" width="71.28515625" style="18" customWidth="1"/>
    <col min="15874" max="15874" width="15.85546875" style="18" customWidth="1"/>
    <col min="15875" max="15875" width="15.5703125" style="18" customWidth="1"/>
    <col min="15876" max="15876" width="15" style="18" customWidth="1"/>
    <col min="15877" max="15879" width="15.42578125" style="18" customWidth="1"/>
    <col min="15880" max="15880" width="15.28515625" style="18" customWidth="1"/>
    <col min="15881" max="15881" width="14.5703125" style="18" customWidth="1"/>
    <col min="15882" max="15883" width="15.5703125" style="18" customWidth="1"/>
    <col min="15884" max="15887" width="18.140625" style="18" customWidth="1"/>
    <col min="15888" max="16128" width="9.140625" style="18"/>
    <col min="16129" max="16129" width="71.28515625" style="18" customWidth="1"/>
    <col min="16130" max="16130" width="15.85546875" style="18" customWidth="1"/>
    <col min="16131" max="16131" width="15.5703125" style="18" customWidth="1"/>
    <col min="16132" max="16132" width="15" style="18" customWidth="1"/>
    <col min="16133" max="16135" width="15.42578125" style="18" customWidth="1"/>
    <col min="16136" max="16136" width="15.28515625" style="18" customWidth="1"/>
    <col min="16137" max="16137" width="14.5703125" style="18" customWidth="1"/>
    <col min="16138" max="16139" width="15.5703125" style="18" customWidth="1"/>
    <col min="16140" max="16143" width="18.140625" style="18" customWidth="1"/>
    <col min="16144" max="16384" width="9.140625" style="18"/>
  </cols>
  <sheetData>
    <row r="1" spans="1:16" ht="18" x14ac:dyDescent="0.25">
      <c r="A1" s="19" t="s">
        <v>299</v>
      </c>
      <c r="O1" s="15"/>
    </row>
    <row r="2" spans="1:16" ht="15.75" x14ac:dyDescent="0.25">
      <c r="A2" s="24" t="s">
        <v>302</v>
      </c>
      <c r="O2" s="70"/>
    </row>
    <row r="3" spans="1:16" x14ac:dyDescent="0.2">
      <c r="A3" s="63" t="s">
        <v>303</v>
      </c>
      <c r="C3" s="22"/>
    </row>
    <row r="4" spans="1:16" x14ac:dyDescent="0.2">
      <c r="C4" s="22"/>
    </row>
    <row r="5" spans="1:16" ht="13.5" thickBot="1" x14ac:dyDescent="0.25"/>
    <row r="6" spans="1:16" s="27" customFormat="1" ht="15" x14ac:dyDescent="0.25">
      <c r="A6" s="199"/>
      <c r="B6" s="533" t="s">
        <v>189</v>
      </c>
      <c r="C6" s="537"/>
      <c r="D6" s="534"/>
      <c r="E6" s="533" t="s">
        <v>190</v>
      </c>
      <c r="F6" s="534"/>
      <c r="G6" s="533" t="s">
        <v>191</v>
      </c>
      <c r="H6" s="537"/>
      <c r="I6" s="534"/>
      <c r="J6" s="533" t="s">
        <v>192</v>
      </c>
      <c r="K6" s="534"/>
      <c r="L6" s="533" t="s">
        <v>193</v>
      </c>
      <c r="M6" s="534"/>
      <c r="N6" s="533" t="s">
        <v>194</v>
      </c>
      <c r="O6" s="534"/>
    </row>
    <row r="7" spans="1:16" s="27" customFormat="1" ht="15" x14ac:dyDescent="0.25">
      <c r="A7" s="203"/>
      <c r="B7" s="535" t="s">
        <v>195</v>
      </c>
      <c r="C7" s="538" t="s">
        <v>196</v>
      </c>
      <c r="D7" s="540" t="s">
        <v>197</v>
      </c>
      <c r="E7" s="535" t="s">
        <v>195</v>
      </c>
      <c r="F7" s="542" t="s">
        <v>196</v>
      </c>
      <c r="G7" s="535" t="s">
        <v>195</v>
      </c>
      <c r="H7" s="538" t="s">
        <v>196</v>
      </c>
      <c r="I7" s="540" t="s">
        <v>197</v>
      </c>
      <c r="J7" s="535" t="s">
        <v>195</v>
      </c>
      <c r="K7" s="542" t="s">
        <v>196</v>
      </c>
      <c r="L7" s="535" t="s">
        <v>198</v>
      </c>
      <c r="M7" s="542" t="s">
        <v>199</v>
      </c>
      <c r="N7" s="535" t="s">
        <v>198</v>
      </c>
      <c r="O7" s="542" t="s">
        <v>220</v>
      </c>
    </row>
    <row r="8" spans="1:16" s="27" customFormat="1" ht="33.75" customHeight="1" thickBot="1" x14ac:dyDescent="0.3">
      <c r="A8" s="203"/>
      <c r="B8" s="536"/>
      <c r="C8" s="539"/>
      <c r="D8" s="541" t="s">
        <v>200</v>
      </c>
      <c r="E8" s="536"/>
      <c r="F8" s="543"/>
      <c r="G8" s="536"/>
      <c r="H8" s="539"/>
      <c r="I8" s="541" t="s">
        <v>197</v>
      </c>
      <c r="J8" s="536"/>
      <c r="K8" s="543"/>
      <c r="L8" s="536"/>
      <c r="M8" s="543"/>
      <c r="N8" s="536"/>
      <c r="O8" s="543"/>
    </row>
    <row r="9" spans="1:16" s="65" customFormat="1" ht="16.5" thickBot="1" x14ac:dyDescent="0.3">
      <c r="A9" s="285" t="s">
        <v>4</v>
      </c>
      <c r="B9" s="286">
        <f t="shared" ref="B9:H9" si="0">+B10+B13+B14+B20+B21+B22+B23</f>
        <v>123185164</v>
      </c>
      <c r="C9" s="287">
        <f t="shared" si="0"/>
        <v>125207635</v>
      </c>
      <c r="D9" s="288">
        <v>-3160052</v>
      </c>
      <c r="E9" s="286">
        <f t="shared" si="0"/>
        <v>121038946</v>
      </c>
      <c r="F9" s="289">
        <f t="shared" si="0"/>
        <v>127086415</v>
      </c>
      <c r="G9" s="286">
        <f t="shared" si="0"/>
        <v>122790910</v>
      </c>
      <c r="H9" s="287">
        <f t="shared" si="0"/>
        <v>137851240</v>
      </c>
      <c r="I9" s="288">
        <v>-2445336</v>
      </c>
      <c r="J9" s="286">
        <v>122659880</v>
      </c>
      <c r="K9" s="289">
        <v>140411693</v>
      </c>
      <c r="L9" s="290">
        <f>L10+L13+L14+L20+L21+L22+L23</f>
        <v>124993681.23600002</v>
      </c>
      <c r="M9" s="291">
        <f>M10+M13+M14+M20+M21+M22+M23</f>
        <v>137301155.90300003</v>
      </c>
      <c r="N9" s="290">
        <v>128806694.69199999</v>
      </c>
      <c r="O9" s="291">
        <v>135904523.41600001</v>
      </c>
      <c r="P9" s="64"/>
    </row>
    <row r="10" spans="1:16" s="27" customFormat="1" ht="15" x14ac:dyDescent="0.25">
      <c r="A10" s="292" t="s">
        <v>88</v>
      </c>
      <c r="B10" s="293">
        <v>23449130</v>
      </c>
      <c r="C10" s="294">
        <v>23449130</v>
      </c>
      <c r="D10" s="295">
        <v>-522065</v>
      </c>
      <c r="E10" s="293">
        <v>22423938</v>
      </c>
      <c r="F10" s="296">
        <v>22423938</v>
      </c>
      <c r="G10" s="293">
        <v>21221802</v>
      </c>
      <c r="H10" s="294">
        <v>21221802</v>
      </c>
      <c r="I10" s="295">
        <v>-568000</v>
      </c>
      <c r="J10" s="293">
        <v>21803802</v>
      </c>
      <c r="K10" s="296">
        <v>21803802</v>
      </c>
      <c r="L10" s="297">
        <v>21770802</v>
      </c>
      <c r="M10" s="298">
        <v>21770802</v>
      </c>
      <c r="N10" s="297">
        <v>21491733.844999999</v>
      </c>
      <c r="O10" s="298">
        <v>21491733.844999999</v>
      </c>
    </row>
    <row r="11" spans="1:16" s="27" customFormat="1" ht="14.25" x14ac:dyDescent="0.2">
      <c r="A11" s="299" t="s">
        <v>201</v>
      </c>
      <c r="B11" s="300">
        <f>+B10-B12</f>
        <v>20815242</v>
      </c>
      <c r="C11" s="301">
        <f>+C10-C12</f>
        <v>20815242</v>
      </c>
      <c r="D11" s="302"/>
      <c r="E11" s="300">
        <f>+E10-E12</f>
        <v>20160908</v>
      </c>
      <c r="F11" s="303">
        <f>+F10-F12</f>
        <v>20160908</v>
      </c>
      <c r="G11" s="300">
        <v>18858772</v>
      </c>
      <c r="H11" s="301">
        <v>18858772</v>
      </c>
      <c r="I11" s="302"/>
      <c r="J11" s="300">
        <v>19808772</v>
      </c>
      <c r="K11" s="303">
        <v>19808772</v>
      </c>
      <c r="L11" s="304">
        <f>L10-L12</f>
        <v>19907272</v>
      </c>
      <c r="M11" s="305">
        <f>M10-M12</f>
        <v>19907272</v>
      </c>
      <c r="N11" s="304">
        <v>19228203.848000001</v>
      </c>
      <c r="O11" s="305">
        <v>19228203.848000001</v>
      </c>
    </row>
    <row r="12" spans="1:16" s="27" customFormat="1" ht="15" thickBot="1" x14ac:dyDescent="0.25">
      <c r="A12" s="306" t="s">
        <v>202</v>
      </c>
      <c r="B12" s="300">
        <v>2633888</v>
      </c>
      <c r="C12" s="301">
        <v>2633888</v>
      </c>
      <c r="D12" s="302"/>
      <c r="E12" s="300">
        <v>2263030</v>
      </c>
      <c r="F12" s="303">
        <v>2263030</v>
      </c>
      <c r="G12" s="300">
        <v>2363030</v>
      </c>
      <c r="H12" s="301">
        <v>2363030</v>
      </c>
      <c r="I12" s="302">
        <v>-568000</v>
      </c>
      <c r="J12" s="300">
        <v>1995030</v>
      </c>
      <c r="K12" s="303">
        <v>1995030</v>
      </c>
      <c r="L12" s="304">
        <v>1863530</v>
      </c>
      <c r="M12" s="305">
        <v>1863530</v>
      </c>
      <c r="N12" s="304">
        <v>2263530</v>
      </c>
      <c r="O12" s="305">
        <v>2263530</v>
      </c>
    </row>
    <row r="13" spans="1:16" s="27" customFormat="1" ht="15.75" thickBot="1" x14ac:dyDescent="0.3">
      <c r="A13" s="307" t="s">
        <v>203</v>
      </c>
      <c r="B13" s="308">
        <v>10937558</v>
      </c>
      <c r="C13" s="309">
        <v>12095757</v>
      </c>
      <c r="D13" s="310">
        <v>-543481</v>
      </c>
      <c r="E13" s="308">
        <v>10446996</v>
      </c>
      <c r="F13" s="311">
        <v>13446996</v>
      </c>
      <c r="G13" s="308">
        <v>10129052</v>
      </c>
      <c r="H13" s="309">
        <v>21055099</v>
      </c>
      <c r="I13" s="310"/>
      <c r="J13" s="308">
        <v>9779203</v>
      </c>
      <c r="K13" s="311">
        <v>21757254</v>
      </c>
      <c r="L13" s="312">
        <f>10534015.1-1500</f>
        <v>10532515.1</v>
      </c>
      <c r="M13" s="313">
        <f>16527061.1-1500</f>
        <v>16525561.1</v>
      </c>
      <c r="N13" s="312">
        <v>12166663.254999999</v>
      </c>
      <c r="O13" s="313">
        <v>17226663.254999999</v>
      </c>
    </row>
    <row r="14" spans="1:16" s="27" customFormat="1" ht="15" x14ac:dyDescent="0.25">
      <c r="A14" s="292" t="s">
        <v>90</v>
      </c>
      <c r="B14" s="293">
        <v>83481526</v>
      </c>
      <c r="C14" s="294">
        <f>81117645+2363881</f>
        <v>83481526</v>
      </c>
      <c r="D14" s="295">
        <f>-1304654-27052</f>
        <v>-1331706</v>
      </c>
      <c r="E14" s="293">
        <v>82832690</v>
      </c>
      <c r="F14" s="296">
        <v>82832690</v>
      </c>
      <c r="G14" s="293">
        <v>85520347</v>
      </c>
      <c r="H14" s="294">
        <v>85520347</v>
      </c>
      <c r="I14" s="295">
        <v>-1798000</v>
      </c>
      <c r="J14" s="293">
        <v>85232526</v>
      </c>
      <c r="K14" s="296">
        <v>85232526</v>
      </c>
      <c r="L14" s="297">
        <f>86723439.015+50000</f>
        <v>86773439.015000001</v>
      </c>
      <c r="M14" s="298">
        <f>86723439.015+50000</f>
        <v>86773439.015000001</v>
      </c>
      <c r="N14" s="297">
        <v>90194342.853</v>
      </c>
      <c r="O14" s="298">
        <v>90194342.853</v>
      </c>
      <c r="P14" s="66"/>
    </row>
    <row r="15" spans="1:16" s="27" customFormat="1" ht="14.25" x14ac:dyDescent="0.2">
      <c r="A15" s="314" t="s">
        <v>204</v>
      </c>
      <c r="B15" s="544">
        <f>B14-B17-B18-B19</f>
        <v>76323585</v>
      </c>
      <c r="C15" s="546">
        <f>+C28+C35</f>
        <v>76323585</v>
      </c>
      <c r="D15" s="548">
        <f>D28+D35</f>
        <v>-918828</v>
      </c>
      <c r="E15" s="544">
        <f>E14-E17-E18-E19</f>
        <v>76129445</v>
      </c>
      <c r="F15" s="550">
        <v>76129445</v>
      </c>
      <c r="G15" s="315">
        <v>64362070</v>
      </c>
      <c r="H15" s="316">
        <v>64362070</v>
      </c>
      <c r="I15" s="317">
        <v>-1371700</v>
      </c>
      <c r="J15" s="315">
        <v>63583735</v>
      </c>
      <c r="K15" s="318">
        <v>63583735</v>
      </c>
      <c r="L15" s="556">
        <f>58834046+20586740+50000</f>
        <v>79470786</v>
      </c>
      <c r="M15" s="552">
        <f>79420786+50000</f>
        <v>79470786</v>
      </c>
      <c r="N15" s="556">
        <v>82393605.852999985</v>
      </c>
      <c r="O15" s="552">
        <v>82393605.852999985</v>
      </c>
    </row>
    <row r="16" spans="1:16" s="27" customFormat="1" ht="14.25" x14ac:dyDescent="0.2">
      <c r="A16" s="319" t="s">
        <v>205</v>
      </c>
      <c r="B16" s="545"/>
      <c r="C16" s="547"/>
      <c r="D16" s="549"/>
      <c r="E16" s="545"/>
      <c r="F16" s="551"/>
      <c r="G16" s="320">
        <v>14852174</v>
      </c>
      <c r="H16" s="321">
        <v>14852174</v>
      </c>
      <c r="I16" s="322">
        <v>-317701</v>
      </c>
      <c r="J16" s="300">
        <v>14534473</v>
      </c>
      <c r="K16" s="303">
        <v>14534473</v>
      </c>
      <c r="L16" s="557"/>
      <c r="M16" s="553"/>
      <c r="N16" s="557"/>
      <c r="O16" s="553"/>
    </row>
    <row r="17" spans="1:15" s="27" customFormat="1" ht="14.25" x14ac:dyDescent="0.2">
      <c r="A17" s="299" t="s">
        <v>206</v>
      </c>
      <c r="B17" s="300">
        <f>+B30+B37</f>
        <v>1618941</v>
      </c>
      <c r="C17" s="301">
        <f>+C30+C37</f>
        <v>1618941</v>
      </c>
      <c r="D17" s="302">
        <f>D30+D37</f>
        <v>-310000</v>
      </c>
      <c r="E17" s="300">
        <f>+E30+E37</f>
        <v>1461759</v>
      </c>
      <c r="F17" s="303">
        <f>+F30+F37</f>
        <v>1461759</v>
      </c>
      <c r="G17" s="300">
        <v>1027894</v>
      </c>
      <c r="H17" s="301">
        <v>1027894</v>
      </c>
      <c r="I17" s="302"/>
      <c r="J17" s="300">
        <v>1894708</v>
      </c>
      <c r="K17" s="303">
        <v>1894708</v>
      </c>
      <c r="L17" s="304">
        <f>L14-L15-L18-L19</f>
        <v>1886463.0150000006</v>
      </c>
      <c r="M17" s="305">
        <v>1886463</v>
      </c>
      <c r="N17" s="305">
        <v>2229697</v>
      </c>
      <c r="O17" s="305">
        <v>2229697</v>
      </c>
    </row>
    <row r="18" spans="1:15" s="27" customFormat="1" ht="14.25" x14ac:dyDescent="0.2">
      <c r="A18" s="299" t="s">
        <v>207</v>
      </c>
      <c r="B18" s="300">
        <f>+B31+B32</f>
        <v>5289000</v>
      </c>
      <c r="C18" s="301">
        <f>+C31+C32</f>
        <v>5289000</v>
      </c>
      <c r="D18" s="302">
        <f>D31+D32</f>
        <v>-102878</v>
      </c>
      <c r="E18" s="300">
        <f>+E31+E32</f>
        <v>4937486</v>
      </c>
      <c r="F18" s="303">
        <f>+F31+F32</f>
        <v>4937486</v>
      </c>
      <c r="G18" s="300">
        <v>5174209</v>
      </c>
      <c r="H18" s="301">
        <f>4093451+1080758</f>
        <v>5174209</v>
      </c>
      <c r="I18" s="302">
        <v>-95599</v>
      </c>
      <c r="J18" s="300">
        <v>5128610</v>
      </c>
      <c r="K18" s="303">
        <v>5128610</v>
      </c>
      <c r="L18" s="304">
        <f>4028000+1182190</f>
        <v>5210190</v>
      </c>
      <c r="M18" s="305">
        <v>5210190</v>
      </c>
      <c r="N18" s="305">
        <v>5180040</v>
      </c>
      <c r="O18" s="305">
        <v>5180040</v>
      </c>
    </row>
    <row r="19" spans="1:15" s="27" customFormat="1" ht="15" thickBot="1" x14ac:dyDescent="0.25">
      <c r="A19" s="319" t="s">
        <v>208</v>
      </c>
      <c r="B19" s="300">
        <f>+B38</f>
        <v>250000</v>
      </c>
      <c r="C19" s="301">
        <f>+C38</f>
        <v>250000</v>
      </c>
      <c r="D19" s="302">
        <v>0</v>
      </c>
      <c r="E19" s="300">
        <f>+E38</f>
        <v>304000</v>
      </c>
      <c r="F19" s="303">
        <f>+F38</f>
        <v>304000</v>
      </c>
      <c r="G19" s="300">
        <v>104000</v>
      </c>
      <c r="H19" s="301">
        <v>104000</v>
      </c>
      <c r="I19" s="302">
        <v>-13000</v>
      </c>
      <c r="J19" s="300">
        <v>91000</v>
      </c>
      <c r="K19" s="303">
        <v>91000</v>
      </c>
      <c r="L19" s="304">
        <v>206000</v>
      </c>
      <c r="M19" s="305">
        <v>206000</v>
      </c>
      <c r="N19" s="305">
        <v>391000</v>
      </c>
      <c r="O19" s="305">
        <v>391000</v>
      </c>
    </row>
    <row r="20" spans="1:15" s="27" customFormat="1" ht="15.75" thickBot="1" x14ac:dyDescent="0.3">
      <c r="A20" s="323" t="s">
        <v>91</v>
      </c>
      <c r="B20" s="308">
        <v>223137</v>
      </c>
      <c r="C20" s="309">
        <v>223137</v>
      </c>
      <c r="D20" s="310">
        <v>-5460</v>
      </c>
      <c r="E20" s="308">
        <v>202150</v>
      </c>
      <c r="F20" s="311">
        <v>202150</v>
      </c>
      <c r="G20" s="308">
        <v>197573</v>
      </c>
      <c r="H20" s="309">
        <v>197573</v>
      </c>
      <c r="I20" s="310"/>
      <c r="J20" s="308">
        <v>206073</v>
      </c>
      <c r="K20" s="311">
        <v>206073</v>
      </c>
      <c r="L20" s="312">
        <v>206073</v>
      </c>
      <c r="M20" s="313">
        <v>206073</v>
      </c>
      <c r="N20" s="312">
        <v>206073</v>
      </c>
      <c r="O20" s="313">
        <v>206073</v>
      </c>
    </row>
    <row r="21" spans="1:15" s="27" customFormat="1" ht="15.75" thickBot="1" x14ac:dyDescent="0.3">
      <c r="A21" s="323" t="s">
        <v>92</v>
      </c>
      <c r="B21" s="308">
        <v>1899446</v>
      </c>
      <c r="C21" s="309">
        <v>1899446</v>
      </c>
      <c r="D21" s="310">
        <v>-24542</v>
      </c>
      <c r="E21" s="308">
        <v>1899160</v>
      </c>
      <c r="F21" s="311">
        <v>1899160</v>
      </c>
      <c r="G21" s="308">
        <v>2982784</v>
      </c>
      <c r="H21" s="309">
        <v>2982784</v>
      </c>
      <c r="I21" s="310"/>
      <c r="J21" s="308">
        <v>2982784</v>
      </c>
      <c r="K21" s="311">
        <v>2982784</v>
      </c>
      <c r="L21" s="312">
        <f>2982841.397-3300</f>
        <v>2979541.3969999999</v>
      </c>
      <c r="M21" s="313">
        <f>2982841.397-3300</f>
        <v>2979541.3969999999</v>
      </c>
      <c r="N21" s="312">
        <v>2981136.34</v>
      </c>
      <c r="O21" s="313">
        <v>2981136.34</v>
      </c>
    </row>
    <row r="22" spans="1:15" s="27" customFormat="1" ht="30.75" thickBot="1" x14ac:dyDescent="0.3">
      <c r="A22" s="324" t="s">
        <v>209</v>
      </c>
      <c r="B22" s="308">
        <v>1065501</v>
      </c>
      <c r="C22" s="309">
        <v>1929773</v>
      </c>
      <c r="D22" s="310">
        <v>-673310</v>
      </c>
      <c r="E22" s="308">
        <v>1065501</v>
      </c>
      <c r="F22" s="311">
        <v>4112970</v>
      </c>
      <c r="G22" s="308">
        <v>1057985</v>
      </c>
      <c r="H22" s="309">
        <v>5192268</v>
      </c>
      <c r="I22" s="310"/>
      <c r="J22" s="308">
        <v>1055787</v>
      </c>
      <c r="K22" s="311">
        <v>6829549</v>
      </c>
      <c r="L22" s="312">
        <f>1156683.25-1500</f>
        <v>1155183.25</v>
      </c>
      <c r="M22" s="313">
        <f>7471111.917-1500</f>
        <v>7469611.9170000004</v>
      </c>
      <c r="N22" s="312">
        <v>150357.7910000002</v>
      </c>
      <c r="O22" s="313">
        <v>2188186.5150000001</v>
      </c>
    </row>
    <row r="23" spans="1:15" s="27" customFormat="1" ht="15.75" thickBot="1" x14ac:dyDescent="0.3">
      <c r="A23" s="323" t="s">
        <v>94</v>
      </c>
      <c r="B23" s="325">
        <v>2128866</v>
      </c>
      <c r="C23" s="326">
        <v>2128866</v>
      </c>
      <c r="D23" s="327">
        <v>-59488</v>
      </c>
      <c r="E23" s="325">
        <v>2168511</v>
      </c>
      <c r="F23" s="328">
        <v>2168511</v>
      </c>
      <c r="G23" s="325">
        <v>1681367</v>
      </c>
      <c r="H23" s="326">
        <v>1681367</v>
      </c>
      <c r="I23" s="327">
        <v>-79336</v>
      </c>
      <c r="J23" s="325">
        <v>1599705</v>
      </c>
      <c r="K23" s="328">
        <v>1599705</v>
      </c>
      <c r="L23" s="329">
        <f>1587644.889-4742.415-250-1700-45-1100-180-3500</f>
        <v>1576127.4739999999</v>
      </c>
      <c r="M23" s="330">
        <f>1587644.889-4742.415-250-1700-45-1100-180-3500</f>
        <v>1576127.4739999999</v>
      </c>
      <c r="N23" s="329">
        <v>1616387.608</v>
      </c>
      <c r="O23" s="330">
        <v>1616387.608</v>
      </c>
    </row>
    <row r="24" spans="1:15" s="27" customFormat="1" ht="15" x14ac:dyDescent="0.25">
      <c r="A24" s="331"/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3"/>
      <c r="M24" s="333"/>
      <c r="N24" s="333"/>
      <c r="O24" s="333"/>
    </row>
    <row r="25" spans="1:15" s="27" customFormat="1" ht="15" x14ac:dyDescent="0.25">
      <c r="A25" s="334"/>
      <c r="B25" s="335"/>
      <c r="C25" s="335"/>
      <c r="D25" s="335"/>
      <c r="E25" s="335"/>
      <c r="F25" s="335"/>
      <c r="G25" s="335"/>
      <c r="H25" s="335"/>
      <c r="I25" s="335"/>
      <c r="J25" s="335"/>
      <c r="K25" s="335"/>
      <c r="L25" s="336"/>
      <c r="M25" s="336"/>
      <c r="N25" s="336"/>
      <c r="O25" s="336"/>
    </row>
    <row r="26" spans="1:15" s="27" customFormat="1" ht="15.75" thickBot="1" x14ac:dyDescent="0.3">
      <c r="A26" s="334" t="s">
        <v>210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6"/>
      <c r="M26" s="336"/>
      <c r="N26" s="336"/>
      <c r="O26" s="336"/>
    </row>
    <row r="27" spans="1:15" s="27" customFormat="1" ht="15" x14ac:dyDescent="0.25">
      <c r="A27" s="292" t="s">
        <v>211</v>
      </c>
      <c r="B27" s="293">
        <v>81117645</v>
      </c>
      <c r="C27" s="296">
        <v>81117645</v>
      </c>
      <c r="D27" s="337">
        <v>-1304654</v>
      </c>
      <c r="E27" s="293">
        <v>80506242</v>
      </c>
      <c r="F27" s="296">
        <v>80506242</v>
      </c>
      <c r="G27" s="293">
        <v>83234084</v>
      </c>
      <c r="H27" s="296">
        <v>83234084</v>
      </c>
      <c r="I27" s="337">
        <v>-1749782</v>
      </c>
      <c r="J27" s="293">
        <v>83010616</v>
      </c>
      <c r="K27" s="296">
        <v>83010616</v>
      </c>
      <c r="L27" s="297">
        <f>84394774.015+50000</f>
        <v>84444774.015000001</v>
      </c>
      <c r="M27" s="298">
        <f>84394774.015+50000</f>
        <v>84444774.015000001</v>
      </c>
      <c r="N27" s="297">
        <v>87939436.341999993</v>
      </c>
      <c r="O27" s="338">
        <v>87939436.341999993</v>
      </c>
    </row>
    <row r="28" spans="1:15" s="27" customFormat="1" ht="14.25" x14ac:dyDescent="0.2">
      <c r="A28" s="314" t="s">
        <v>204</v>
      </c>
      <c r="B28" s="544">
        <v>74600093</v>
      </c>
      <c r="C28" s="550">
        <v>74600093</v>
      </c>
      <c r="D28" s="554">
        <v>-901776</v>
      </c>
      <c r="E28" s="315">
        <v>59865045</v>
      </c>
      <c r="F28" s="318">
        <v>59865045</v>
      </c>
      <c r="G28" s="315">
        <v>62941681</v>
      </c>
      <c r="H28" s="318">
        <v>62941681</v>
      </c>
      <c r="I28" s="339">
        <v>-1344674</v>
      </c>
      <c r="J28" s="315">
        <v>62206507</v>
      </c>
      <c r="K28" s="318">
        <v>62206507</v>
      </c>
      <c r="L28" s="556">
        <f>57501145.015+20119896+50000</f>
        <v>77671041.015000001</v>
      </c>
      <c r="M28" s="552">
        <f>77621041.015+50000</f>
        <v>77671041.015000001</v>
      </c>
      <c r="N28" s="556">
        <v>80530619.341999993</v>
      </c>
      <c r="O28" s="558">
        <v>80530619.341999993</v>
      </c>
    </row>
    <row r="29" spans="1:15" s="27" customFormat="1" ht="14.25" x14ac:dyDescent="0.2">
      <c r="A29" s="319" t="s">
        <v>205</v>
      </c>
      <c r="B29" s="545"/>
      <c r="C29" s="551"/>
      <c r="D29" s="555"/>
      <c r="E29" s="300">
        <v>14593302</v>
      </c>
      <c r="F29" s="303">
        <v>14593302</v>
      </c>
      <c r="G29" s="300">
        <v>14421465</v>
      </c>
      <c r="H29" s="303">
        <v>14421465</v>
      </c>
      <c r="I29" s="340">
        <v>-309509</v>
      </c>
      <c r="J29" s="300">
        <v>14111956</v>
      </c>
      <c r="K29" s="303">
        <v>14111956</v>
      </c>
      <c r="L29" s="557"/>
      <c r="M29" s="553"/>
      <c r="N29" s="557"/>
      <c r="O29" s="559"/>
    </row>
    <row r="30" spans="1:15" s="27" customFormat="1" ht="14.25" x14ac:dyDescent="0.2">
      <c r="A30" s="299" t="s">
        <v>212</v>
      </c>
      <c r="B30" s="300">
        <v>1228552</v>
      </c>
      <c r="C30" s="303">
        <v>1228552</v>
      </c>
      <c r="D30" s="340">
        <v>-300000</v>
      </c>
      <c r="E30" s="300">
        <v>1110409</v>
      </c>
      <c r="F30" s="303">
        <v>1110409</v>
      </c>
      <c r="G30" s="300">
        <v>696729</v>
      </c>
      <c r="H30" s="303">
        <v>696729</v>
      </c>
      <c r="I30" s="340">
        <v>0</v>
      </c>
      <c r="J30" s="300">
        <v>1563543</v>
      </c>
      <c r="K30" s="303">
        <v>1563543</v>
      </c>
      <c r="L30" s="304">
        <f>L27-L28-L31-L32</f>
        <v>1553543</v>
      </c>
      <c r="M30" s="305">
        <f>M27-M28-M31-M32</f>
        <v>1553543</v>
      </c>
      <c r="N30" s="304">
        <v>1928777</v>
      </c>
      <c r="O30" s="341">
        <v>1928777</v>
      </c>
    </row>
    <row r="31" spans="1:15" s="27" customFormat="1" ht="14.25" x14ac:dyDescent="0.2">
      <c r="A31" s="299" t="s">
        <v>213</v>
      </c>
      <c r="B31" s="300">
        <v>4244000</v>
      </c>
      <c r="C31" s="303">
        <v>4244000</v>
      </c>
      <c r="D31" s="340">
        <v>-68891</v>
      </c>
      <c r="E31" s="300">
        <v>3920888</v>
      </c>
      <c r="F31" s="303">
        <v>3920888</v>
      </c>
      <c r="G31" s="300">
        <v>4093451</v>
      </c>
      <c r="H31" s="303">
        <v>4093451</v>
      </c>
      <c r="I31" s="340">
        <v>-75631</v>
      </c>
      <c r="J31" s="300">
        <v>4017820</v>
      </c>
      <c r="K31" s="303">
        <v>4017820</v>
      </c>
      <c r="L31" s="304">
        <v>4028000</v>
      </c>
      <c r="M31" s="305">
        <v>4028000</v>
      </c>
      <c r="N31" s="304">
        <v>3946040</v>
      </c>
      <c r="O31" s="341">
        <v>3946040</v>
      </c>
    </row>
    <row r="32" spans="1:15" s="27" customFormat="1" ht="14.25" x14ac:dyDescent="0.2">
      <c r="A32" s="299" t="s">
        <v>214</v>
      </c>
      <c r="B32" s="300">
        <v>1045000</v>
      </c>
      <c r="C32" s="303">
        <v>1045000</v>
      </c>
      <c r="D32" s="340">
        <v>-33987</v>
      </c>
      <c r="E32" s="300">
        <v>1016598</v>
      </c>
      <c r="F32" s="303">
        <v>1016598</v>
      </c>
      <c r="G32" s="300">
        <v>1080758</v>
      </c>
      <c r="H32" s="303">
        <v>1080758</v>
      </c>
      <c r="I32" s="340">
        <v>-19968</v>
      </c>
      <c r="J32" s="300">
        <v>1110790</v>
      </c>
      <c r="K32" s="303">
        <v>1110790</v>
      </c>
      <c r="L32" s="304">
        <v>1192190</v>
      </c>
      <c r="M32" s="305">
        <v>1192190</v>
      </c>
      <c r="N32" s="304">
        <v>1234000</v>
      </c>
      <c r="O32" s="341">
        <v>1234000</v>
      </c>
    </row>
    <row r="33" spans="1:15" s="27" customFormat="1" ht="15" thickBot="1" x14ac:dyDescent="0.25">
      <c r="A33" s="319" t="s">
        <v>215</v>
      </c>
      <c r="B33" s="300"/>
      <c r="C33" s="303"/>
      <c r="D33" s="340"/>
      <c r="E33" s="300"/>
      <c r="F33" s="303"/>
      <c r="G33" s="300"/>
      <c r="H33" s="303"/>
      <c r="I33" s="340"/>
      <c r="J33" s="300"/>
      <c r="K33" s="303"/>
      <c r="L33" s="304"/>
      <c r="M33" s="305"/>
      <c r="N33" s="304">
        <v>300000</v>
      </c>
      <c r="O33" s="341">
        <v>300000</v>
      </c>
    </row>
    <row r="34" spans="1:15" s="27" customFormat="1" ht="15" x14ac:dyDescent="0.25">
      <c r="A34" s="292" t="s">
        <v>216</v>
      </c>
      <c r="B34" s="293">
        <v>2363881</v>
      </c>
      <c r="C34" s="296">
        <v>2363881</v>
      </c>
      <c r="D34" s="337">
        <f>D14-D27</f>
        <v>-27052</v>
      </c>
      <c r="E34" s="293">
        <v>2326448</v>
      </c>
      <c r="F34" s="296">
        <v>2326448</v>
      </c>
      <c r="G34" s="293">
        <v>2286263</v>
      </c>
      <c r="H34" s="296">
        <v>2286263</v>
      </c>
      <c r="I34" s="337">
        <v>-48218</v>
      </c>
      <c r="J34" s="293">
        <v>2221910</v>
      </c>
      <c r="K34" s="296">
        <v>2221910</v>
      </c>
      <c r="L34" s="297">
        <v>2328665</v>
      </c>
      <c r="M34" s="298">
        <v>2328665</v>
      </c>
      <c r="N34" s="297">
        <v>2254906.5210000002</v>
      </c>
      <c r="O34" s="338">
        <v>2254906.5210000002</v>
      </c>
    </row>
    <row r="35" spans="1:15" s="27" customFormat="1" ht="14.25" x14ac:dyDescent="0.2">
      <c r="A35" s="314" t="s">
        <v>204</v>
      </c>
      <c r="B35" s="544">
        <v>1723492</v>
      </c>
      <c r="C35" s="550">
        <v>1723492</v>
      </c>
      <c r="D35" s="554">
        <v>-17052</v>
      </c>
      <c r="E35" s="315">
        <v>1671098</v>
      </c>
      <c r="F35" s="318">
        <v>1671098</v>
      </c>
      <c r="G35" s="315">
        <v>1420389</v>
      </c>
      <c r="H35" s="318">
        <v>1420389</v>
      </c>
      <c r="I35" s="339">
        <v>-27026</v>
      </c>
      <c r="J35" s="315">
        <v>1377228</v>
      </c>
      <c r="K35" s="318">
        <v>1377228</v>
      </c>
      <c r="L35" s="556">
        <f>1332901+466844</f>
        <v>1799745</v>
      </c>
      <c r="M35" s="552">
        <v>1799745</v>
      </c>
      <c r="N35" s="556">
        <v>1862986.5210000002</v>
      </c>
      <c r="O35" s="558">
        <v>1862986.5210000002</v>
      </c>
    </row>
    <row r="36" spans="1:15" s="27" customFormat="1" ht="14.25" x14ac:dyDescent="0.2">
      <c r="A36" s="319" t="s">
        <v>205</v>
      </c>
      <c r="B36" s="545"/>
      <c r="C36" s="551"/>
      <c r="D36" s="555"/>
      <c r="E36" s="300">
        <v>655350</v>
      </c>
      <c r="F36" s="303">
        <v>655350</v>
      </c>
      <c r="G36" s="300">
        <v>430709</v>
      </c>
      <c r="H36" s="303">
        <v>430709</v>
      </c>
      <c r="I36" s="340">
        <v>-8192</v>
      </c>
      <c r="J36" s="300">
        <v>422517</v>
      </c>
      <c r="K36" s="303">
        <v>422517</v>
      </c>
      <c r="L36" s="557"/>
      <c r="M36" s="553"/>
      <c r="N36" s="557"/>
      <c r="O36" s="559"/>
    </row>
    <row r="37" spans="1:15" s="27" customFormat="1" ht="14.25" x14ac:dyDescent="0.2">
      <c r="A37" s="299" t="s">
        <v>217</v>
      </c>
      <c r="B37" s="300">
        <v>390389</v>
      </c>
      <c r="C37" s="301">
        <v>390389</v>
      </c>
      <c r="D37" s="302">
        <v>-10000</v>
      </c>
      <c r="E37" s="300">
        <v>351350</v>
      </c>
      <c r="F37" s="303">
        <v>351350</v>
      </c>
      <c r="G37" s="300">
        <v>331165</v>
      </c>
      <c r="H37" s="301">
        <v>331165</v>
      </c>
      <c r="I37" s="302">
        <v>0</v>
      </c>
      <c r="J37" s="300">
        <v>331165</v>
      </c>
      <c r="K37" s="303">
        <v>331165</v>
      </c>
      <c r="L37" s="304">
        <v>322920</v>
      </c>
      <c r="M37" s="305">
        <v>322920</v>
      </c>
      <c r="N37" s="305">
        <v>300920</v>
      </c>
      <c r="O37" s="305">
        <v>300920</v>
      </c>
    </row>
    <row r="38" spans="1:15" s="27" customFormat="1" ht="15" thickBot="1" x14ac:dyDescent="0.25">
      <c r="A38" s="306" t="s">
        <v>218</v>
      </c>
      <c r="B38" s="342">
        <v>250000</v>
      </c>
      <c r="C38" s="343">
        <v>250000</v>
      </c>
      <c r="D38" s="344">
        <v>0</v>
      </c>
      <c r="E38" s="342">
        <v>304000</v>
      </c>
      <c r="F38" s="343">
        <v>304000</v>
      </c>
      <c r="G38" s="342">
        <v>104000</v>
      </c>
      <c r="H38" s="343">
        <v>104000</v>
      </c>
      <c r="I38" s="344">
        <v>-13000</v>
      </c>
      <c r="J38" s="342">
        <v>91000</v>
      </c>
      <c r="K38" s="343">
        <v>91000</v>
      </c>
      <c r="L38" s="345">
        <v>206000</v>
      </c>
      <c r="M38" s="346">
        <v>206000</v>
      </c>
      <c r="N38" s="345">
        <v>91000</v>
      </c>
      <c r="O38" s="347">
        <v>91000</v>
      </c>
    </row>
    <row r="39" spans="1:15" s="67" customFormat="1" ht="42.75" x14ac:dyDescent="0.2">
      <c r="A39" s="348" t="s">
        <v>219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50"/>
      <c r="M39" s="349"/>
      <c r="N39" s="350"/>
      <c r="O39" s="349"/>
    </row>
    <row r="40" spans="1:15" s="27" customFormat="1" x14ac:dyDescent="0.2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68"/>
      <c r="N40" s="69"/>
      <c r="O40" s="68"/>
    </row>
    <row r="41" spans="1:15" s="27" customFormat="1" x14ac:dyDescent="0.2"/>
  </sheetData>
  <mergeCells count="43">
    <mergeCell ref="O35:O36"/>
    <mergeCell ref="B35:B36"/>
    <mergeCell ref="C35:C36"/>
    <mergeCell ref="D35:D36"/>
    <mergeCell ref="L35:L36"/>
    <mergeCell ref="M35:M36"/>
    <mergeCell ref="N35:N36"/>
    <mergeCell ref="N28:N29"/>
    <mergeCell ref="O28:O29"/>
    <mergeCell ref="L15:L16"/>
    <mergeCell ref="M15:M16"/>
    <mergeCell ref="N15:N16"/>
    <mergeCell ref="B28:B29"/>
    <mergeCell ref="C28:C29"/>
    <mergeCell ref="D28:D29"/>
    <mergeCell ref="L28:L29"/>
    <mergeCell ref="M28:M29"/>
    <mergeCell ref="I7:I8"/>
    <mergeCell ref="J7:J8"/>
    <mergeCell ref="K7:K8"/>
    <mergeCell ref="L7:L8"/>
    <mergeCell ref="O15:O16"/>
    <mergeCell ref="B15:B16"/>
    <mergeCell ref="C15:C16"/>
    <mergeCell ref="D15:D16"/>
    <mergeCell ref="E15:E16"/>
    <mergeCell ref="F15:F16"/>
    <mergeCell ref="L6:M6"/>
    <mergeCell ref="N6:O6"/>
    <mergeCell ref="G7:G8"/>
    <mergeCell ref="B6:D6"/>
    <mergeCell ref="E6:F6"/>
    <mergeCell ref="G6:I6"/>
    <mergeCell ref="J6:K6"/>
    <mergeCell ref="B7:B8"/>
    <mergeCell ref="C7:C8"/>
    <mergeCell ref="D7:D8"/>
    <mergeCell ref="E7:E8"/>
    <mergeCell ref="F7:F8"/>
    <mergeCell ref="N7:N8"/>
    <mergeCell ref="O7:O8"/>
    <mergeCell ref="M7:M8"/>
    <mergeCell ref="H7:H8"/>
  </mergeCells>
  <printOptions horizontalCentered="1"/>
  <pageMargins left="0.43307086614173229" right="0.31496062992125984" top="0.47244094488188981" bottom="7.874015748031496E-2" header="0.31496062992125984" footer="0.15748031496062992"/>
  <pageSetup paperSize="9" scale="79" orientation="landscape" r:id="rId1"/>
  <headerFooter alignWithMargins="0">
    <oddHeader>&amp;RKapitola A
&amp;"-,Tučné"Tabulka č. 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workbookViewId="0">
      <selection activeCell="D33" sqref="D33"/>
    </sheetView>
  </sheetViews>
  <sheetFormatPr defaultRowHeight="15" x14ac:dyDescent="0.25"/>
  <cols>
    <col min="1" max="1" width="36.42578125" style="55" customWidth="1"/>
    <col min="2" max="2" width="17" customWidth="1"/>
    <col min="3" max="3" width="15.5703125" customWidth="1"/>
    <col min="4" max="4" width="16.85546875" customWidth="1"/>
    <col min="5" max="5" width="14.5703125" customWidth="1"/>
    <col min="6" max="6" width="14" customWidth="1"/>
    <col min="7" max="7" width="11.7109375" customWidth="1"/>
    <col min="8" max="9" width="11.42578125" customWidth="1"/>
    <col min="10" max="10" width="10.7109375" customWidth="1"/>
    <col min="11" max="11" width="13.85546875" hidden="1" customWidth="1"/>
    <col min="12" max="12" width="10.85546875" hidden="1" customWidth="1"/>
    <col min="13" max="13" width="13.5703125" hidden="1" customWidth="1"/>
    <col min="14" max="14" width="11.28515625" hidden="1" customWidth="1"/>
    <col min="15" max="15" width="9.7109375" hidden="1" customWidth="1"/>
    <col min="16" max="16" width="11.42578125" hidden="1" customWidth="1"/>
    <col min="17" max="17" width="11.28515625" hidden="1" customWidth="1"/>
    <col min="18" max="18" width="11" hidden="1" customWidth="1"/>
    <col min="19" max="19" width="10.7109375" hidden="1" customWidth="1"/>
    <col min="20" max="20" width="0" hidden="1" customWidth="1"/>
    <col min="21" max="21" width="10.7109375" customWidth="1"/>
    <col min="22" max="22" width="11.7109375" customWidth="1"/>
    <col min="23" max="24" width="11.7109375" bestFit="1" customWidth="1"/>
    <col min="257" max="257" width="35.5703125" customWidth="1"/>
    <col min="258" max="258" width="17" customWidth="1"/>
    <col min="259" max="259" width="15.5703125" customWidth="1"/>
    <col min="260" max="260" width="16.85546875" customWidth="1"/>
    <col min="261" max="261" width="14.5703125" customWidth="1"/>
    <col min="262" max="262" width="14" customWidth="1"/>
    <col min="263" max="263" width="11.7109375" customWidth="1"/>
    <col min="264" max="265" width="11.42578125" customWidth="1"/>
    <col min="266" max="266" width="10.7109375" customWidth="1"/>
    <col min="267" max="276" width="0" hidden="1" customWidth="1"/>
    <col min="277" max="277" width="10.7109375" customWidth="1"/>
    <col min="278" max="278" width="11.7109375" customWidth="1"/>
    <col min="279" max="280" width="11.7109375" bestFit="1" customWidth="1"/>
    <col min="513" max="513" width="35.5703125" customWidth="1"/>
    <col min="514" max="514" width="17" customWidth="1"/>
    <col min="515" max="515" width="15.5703125" customWidth="1"/>
    <col min="516" max="516" width="16.85546875" customWidth="1"/>
    <col min="517" max="517" width="14.5703125" customWidth="1"/>
    <col min="518" max="518" width="14" customWidth="1"/>
    <col min="519" max="519" width="11.7109375" customWidth="1"/>
    <col min="520" max="521" width="11.42578125" customWidth="1"/>
    <col min="522" max="522" width="10.7109375" customWidth="1"/>
    <col min="523" max="532" width="0" hidden="1" customWidth="1"/>
    <col min="533" max="533" width="10.7109375" customWidth="1"/>
    <col min="534" max="534" width="11.7109375" customWidth="1"/>
    <col min="535" max="536" width="11.7109375" bestFit="1" customWidth="1"/>
    <col min="769" max="769" width="35.5703125" customWidth="1"/>
    <col min="770" max="770" width="17" customWidth="1"/>
    <col min="771" max="771" width="15.5703125" customWidth="1"/>
    <col min="772" max="772" width="16.85546875" customWidth="1"/>
    <col min="773" max="773" width="14.5703125" customWidth="1"/>
    <col min="774" max="774" width="14" customWidth="1"/>
    <col min="775" max="775" width="11.7109375" customWidth="1"/>
    <col min="776" max="777" width="11.42578125" customWidth="1"/>
    <col min="778" max="778" width="10.7109375" customWidth="1"/>
    <col min="779" max="788" width="0" hidden="1" customWidth="1"/>
    <col min="789" max="789" width="10.7109375" customWidth="1"/>
    <col min="790" max="790" width="11.7109375" customWidth="1"/>
    <col min="791" max="792" width="11.7109375" bestFit="1" customWidth="1"/>
    <col min="1025" max="1025" width="35.5703125" customWidth="1"/>
    <col min="1026" max="1026" width="17" customWidth="1"/>
    <col min="1027" max="1027" width="15.5703125" customWidth="1"/>
    <col min="1028" max="1028" width="16.85546875" customWidth="1"/>
    <col min="1029" max="1029" width="14.5703125" customWidth="1"/>
    <col min="1030" max="1030" width="14" customWidth="1"/>
    <col min="1031" max="1031" width="11.7109375" customWidth="1"/>
    <col min="1032" max="1033" width="11.42578125" customWidth="1"/>
    <col min="1034" max="1034" width="10.7109375" customWidth="1"/>
    <col min="1035" max="1044" width="0" hidden="1" customWidth="1"/>
    <col min="1045" max="1045" width="10.7109375" customWidth="1"/>
    <col min="1046" max="1046" width="11.7109375" customWidth="1"/>
    <col min="1047" max="1048" width="11.7109375" bestFit="1" customWidth="1"/>
    <col min="1281" max="1281" width="35.5703125" customWidth="1"/>
    <col min="1282" max="1282" width="17" customWidth="1"/>
    <col min="1283" max="1283" width="15.5703125" customWidth="1"/>
    <col min="1284" max="1284" width="16.85546875" customWidth="1"/>
    <col min="1285" max="1285" width="14.5703125" customWidth="1"/>
    <col min="1286" max="1286" width="14" customWidth="1"/>
    <col min="1287" max="1287" width="11.7109375" customWidth="1"/>
    <col min="1288" max="1289" width="11.42578125" customWidth="1"/>
    <col min="1290" max="1290" width="10.7109375" customWidth="1"/>
    <col min="1291" max="1300" width="0" hidden="1" customWidth="1"/>
    <col min="1301" max="1301" width="10.7109375" customWidth="1"/>
    <col min="1302" max="1302" width="11.7109375" customWidth="1"/>
    <col min="1303" max="1304" width="11.7109375" bestFit="1" customWidth="1"/>
    <col min="1537" max="1537" width="35.5703125" customWidth="1"/>
    <col min="1538" max="1538" width="17" customWidth="1"/>
    <col min="1539" max="1539" width="15.5703125" customWidth="1"/>
    <col min="1540" max="1540" width="16.85546875" customWidth="1"/>
    <col min="1541" max="1541" width="14.5703125" customWidth="1"/>
    <col min="1542" max="1542" width="14" customWidth="1"/>
    <col min="1543" max="1543" width="11.7109375" customWidth="1"/>
    <col min="1544" max="1545" width="11.42578125" customWidth="1"/>
    <col min="1546" max="1546" width="10.7109375" customWidth="1"/>
    <col min="1547" max="1556" width="0" hidden="1" customWidth="1"/>
    <col min="1557" max="1557" width="10.7109375" customWidth="1"/>
    <col min="1558" max="1558" width="11.7109375" customWidth="1"/>
    <col min="1559" max="1560" width="11.7109375" bestFit="1" customWidth="1"/>
    <col min="1793" max="1793" width="35.5703125" customWidth="1"/>
    <col min="1794" max="1794" width="17" customWidth="1"/>
    <col min="1795" max="1795" width="15.5703125" customWidth="1"/>
    <col min="1796" max="1796" width="16.85546875" customWidth="1"/>
    <col min="1797" max="1797" width="14.5703125" customWidth="1"/>
    <col min="1798" max="1798" width="14" customWidth="1"/>
    <col min="1799" max="1799" width="11.7109375" customWidth="1"/>
    <col min="1800" max="1801" width="11.42578125" customWidth="1"/>
    <col min="1802" max="1802" width="10.7109375" customWidth="1"/>
    <col min="1803" max="1812" width="0" hidden="1" customWidth="1"/>
    <col min="1813" max="1813" width="10.7109375" customWidth="1"/>
    <col min="1814" max="1814" width="11.7109375" customWidth="1"/>
    <col min="1815" max="1816" width="11.7109375" bestFit="1" customWidth="1"/>
    <col min="2049" max="2049" width="35.5703125" customWidth="1"/>
    <col min="2050" max="2050" width="17" customWidth="1"/>
    <col min="2051" max="2051" width="15.5703125" customWidth="1"/>
    <col min="2052" max="2052" width="16.85546875" customWidth="1"/>
    <col min="2053" max="2053" width="14.5703125" customWidth="1"/>
    <col min="2054" max="2054" width="14" customWidth="1"/>
    <col min="2055" max="2055" width="11.7109375" customWidth="1"/>
    <col min="2056" max="2057" width="11.42578125" customWidth="1"/>
    <col min="2058" max="2058" width="10.7109375" customWidth="1"/>
    <col min="2059" max="2068" width="0" hidden="1" customWidth="1"/>
    <col min="2069" max="2069" width="10.7109375" customWidth="1"/>
    <col min="2070" max="2070" width="11.7109375" customWidth="1"/>
    <col min="2071" max="2072" width="11.7109375" bestFit="1" customWidth="1"/>
    <col min="2305" max="2305" width="35.5703125" customWidth="1"/>
    <col min="2306" max="2306" width="17" customWidth="1"/>
    <col min="2307" max="2307" width="15.5703125" customWidth="1"/>
    <col min="2308" max="2308" width="16.85546875" customWidth="1"/>
    <col min="2309" max="2309" width="14.5703125" customWidth="1"/>
    <col min="2310" max="2310" width="14" customWidth="1"/>
    <col min="2311" max="2311" width="11.7109375" customWidth="1"/>
    <col min="2312" max="2313" width="11.42578125" customWidth="1"/>
    <col min="2314" max="2314" width="10.7109375" customWidth="1"/>
    <col min="2315" max="2324" width="0" hidden="1" customWidth="1"/>
    <col min="2325" max="2325" width="10.7109375" customWidth="1"/>
    <col min="2326" max="2326" width="11.7109375" customWidth="1"/>
    <col min="2327" max="2328" width="11.7109375" bestFit="1" customWidth="1"/>
    <col min="2561" max="2561" width="35.5703125" customWidth="1"/>
    <col min="2562" max="2562" width="17" customWidth="1"/>
    <col min="2563" max="2563" width="15.5703125" customWidth="1"/>
    <col min="2564" max="2564" width="16.85546875" customWidth="1"/>
    <col min="2565" max="2565" width="14.5703125" customWidth="1"/>
    <col min="2566" max="2566" width="14" customWidth="1"/>
    <col min="2567" max="2567" width="11.7109375" customWidth="1"/>
    <col min="2568" max="2569" width="11.42578125" customWidth="1"/>
    <col min="2570" max="2570" width="10.7109375" customWidth="1"/>
    <col min="2571" max="2580" width="0" hidden="1" customWidth="1"/>
    <col min="2581" max="2581" width="10.7109375" customWidth="1"/>
    <col min="2582" max="2582" width="11.7109375" customWidth="1"/>
    <col min="2583" max="2584" width="11.7109375" bestFit="1" customWidth="1"/>
    <col min="2817" max="2817" width="35.5703125" customWidth="1"/>
    <col min="2818" max="2818" width="17" customWidth="1"/>
    <col min="2819" max="2819" width="15.5703125" customWidth="1"/>
    <col min="2820" max="2820" width="16.85546875" customWidth="1"/>
    <col min="2821" max="2821" width="14.5703125" customWidth="1"/>
    <col min="2822" max="2822" width="14" customWidth="1"/>
    <col min="2823" max="2823" width="11.7109375" customWidth="1"/>
    <col min="2824" max="2825" width="11.42578125" customWidth="1"/>
    <col min="2826" max="2826" width="10.7109375" customWidth="1"/>
    <col min="2827" max="2836" width="0" hidden="1" customWidth="1"/>
    <col min="2837" max="2837" width="10.7109375" customWidth="1"/>
    <col min="2838" max="2838" width="11.7109375" customWidth="1"/>
    <col min="2839" max="2840" width="11.7109375" bestFit="1" customWidth="1"/>
    <col min="3073" max="3073" width="35.5703125" customWidth="1"/>
    <col min="3074" max="3074" width="17" customWidth="1"/>
    <col min="3075" max="3075" width="15.5703125" customWidth="1"/>
    <col min="3076" max="3076" width="16.85546875" customWidth="1"/>
    <col min="3077" max="3077" width="14.5703125" customWidth="1"/>
    <col min="3078" max="3078" width="14" customWidth="1"/>
    <col min="3079" max="3079" width="11.7109375" customWidth="1"/>
    <col min="3080" max="3081" width="11.42578125" customWidth="1"/>
    <col min="3082" max="3082" width="10.7109375" customWidth="1"/>
    <col min="3083" max="3092" width="0" hidden="1" customWidth="1"/>
    <col min="3093" max="3093" width="10.7109375" customWidth="1"/>
    <col min="3094" max="3094" width="11.7109375" customWidth="1"/>
    <col min="3095" max="3096" width="11.7109375" bestFit="1" customWidth="1"/>
    <col min="3329" max="3329" width="35.5703125" customWidth="1"/>
    <col min="3330" max="3330" width="17" customWidth="1"/>
    <col min="3331" max="3331" width="15.5703125" customWidth="1"/>
    <col min="3332" max="3332" width="16.85546875" customWidth="1"/>
    <col min="3333" max="3333" width="14.5703125" customWidth="1"/>
    <col min="3334" max="3334" width="14" customWidth="1"/>
    <col min="3335" max="3335" width="11.7109375" customWidth="1"/>
    <col min="3336" max="3337" width="11.42578125" customWidth="1"/>
    <col min="3338" max="3338" width="10.7109375" customWidth="1"/>
    <col min="3339" max="3348" width="0" hidden="1" customWidth="1"/>
    <col min="3349" max="3349" width="10.7109375" customWidth="1"/>
    <col min="3350" max="3350" width="11.7109375" customWidth="1"/>
    <col min="3351" max="3352" width="11.7109375" bestFit="1" customWidth="1"/>
    <col min="3585" max="3585" width="35.5703125" customWidth="1"/>
    <col min="3586" max="3586" width="17" customWidth="1"/>
    <col min="3587" max="3587" width="15.5703125" customWidth="1"/>
    <col min="3588" max="3588" width="16.85546875" customWidth="1"/>
    <col min="3589" max="3589" width="14.5703125" customWidth="1"/>
    <col min="3590" max="3590" width="14" customWidth="1"/>
    <col min="3591" max="3591" width="11.7109375" customWidth="1"/>
    <col min="3592" max="3593" width="11.42578125" customWidth="1"/>
    <col min="3594" max="3594" width="10.7109375" customWidth="1"/>
    <col min="3595" max="3604" width="0" hidden="1" customWidth="1"/>
    <col min="3605" max="3605" width="10.7109375" customWidth="1"/>
    <col min="3606" max="3606" width="11.7109375" customWidth="1"/>
    <col min="3607" max="3608" width="11.7109375" bestFit="1" customWidth="1"/>
    <col min="3841" max="3841" width="35.5703125" customWidth="1"/>
    <col min="3842" max="3842" width="17" customWidth="1"/>
    <col min="3843" max="3843" width="15.5703125" customWidth="1"/>
    <col min="3844" max="3844" width="16.85546875" customWidth="1"/>
    <col min="3845" max="3845" width="14.5703125" customWidth="1"/>
    <col min="3846" max="3846" width="14" customWidth="1"/>
    <col min="3847" max="3847" width="11.7109375" customWidth="1"/>
    <col min="3848" max="3849" width="11.42578125" customWidth="1"/>
    <col min="3850" max="3850" width="10.7109375" customWidth="1"/>
    <col min="3851" max="3860" width="0" hidden="1" customWidth="1"/>
    <col min="3861" max="3861" width="10.7109375" customWidth="1"/>
    <col min="3862" max="3862" width="11.7109375" customWidth="1"/>
    <col min="3863" max="3864" width="11.7109375" bestFit="1" customWidth="1"/>
    <col min="4097" max="4097" width="35.5703125" customWidth="1"/>
    <col min="4098" max="4098" width="17" customWidth="1"/>
    <col min="4099" max="4099" width="15.5703125" customWidth="1"/>
    <col min="4100" max="4100" width="16.85546875" customWidth="1"/>
    <col min="4101" max="4101" width="14.5703125" customWidth="1"/>
    <col min="4102" max="4102" width="14" customWidth="1"/>
    <col min="4103" max="4103" width="11.7109375" customWidth="1"/>
    <col min="4104" max="4105" width="11.42578125" customWidth="1"/>
    <col min="4106" max="4106" width="10.7109375" customWidth="1"/>
    <col min="4107" max="4116" width="0" hidden="1" customWidth="1"/>
    <col min="4117" max="4117" width="10.7109375" customWidth="1"/>
    <col min="4118" max="4118" width="11.7109375" customWidth="1"/>
    <col min="4119" max="4120" width="11.7109375" bestFit="1" customWidth="1"/>
    <col min="4353" max="4353" width="35.5703125" customWidth="1"/>
    <col min="4354" max="4354" width="17" customWidth="1"/>
    <col min="4355" max="4355" width="15.5703125" customWidth="1"/>
    <col min="4356" max="4356" width="16.85546875" customWidth="1"/>
    <col min="4357" max="4357" width="14.5703125" customWidth="1"/>
    <col min="4358" max="4358" width="14" customWidth="1"/>
    <col min="4359" max="4359" width="11.7109375" customWidth="1"/>
    <col min="4360" max="4361" width="11.42578125" customWidth="1"/>
    <col min="4362" max="4362" width="10.7109375" customWidth="1"/>
    <col min="4363" max="4372" width="0" hidden="1" customWidth="1"/>
    <col min="4373" max="4373" width="10.7109375" customWidth="1"/>
    <col min="4374" max="4374" width="11.7109375" customWidth="1"/>
    <col min="4375" max="4376" width="11.7109375" bestFit="1" customWidth="1"/>
    <col min="4609" max="4609" width="35.5703125" customWidth="1"/>
    <col min="4610" max="4610" width="17" customWidth="1"/>
    <col min="4611" max="4611" width="15.5703125" customWidth="1"/>
    <col min="4612" max="4612" width="16.85546875" customWidth="1"/>
    <col min="4613" max="4613" width="14.5703125" customWidth="1"/>
    <col min="4614" max="4614" width="14" customWidth="1"/>
    <col min="4615" max="4615" width="11.7109375" customWidth="1"/>
    <col min="4616" max="4617" width="11.42578125" customWidth="1"/>
    <col min="4618" max="4618" width="10.7109375" customWidth="1"/>
    <col min="4619" max="4628" width="0" hidden="1" customWidth="1"/>
    <col min="4629" max="4629" width="10.7109375" customWidth="1"/>
    <col min="4630" max="4630" width="11.7109375" customWidth="1"/>
    <col min="4631" max="4632" width="11.7109375" bestFit="1" customWidth="1"/>
    <col min="4865" max="4865" width="35.5703125" customWidth="1"/>
    <col min="4866" max="4866" width="17" customWidth="1"/>
    <col min="4867" max="4867" width="15.5703125" customWidth="1"/>
    <col min="4868" max="4868" width="16.85546875" customWidth="1"/>
    <col min="4869" max="4869" width="14.5703125" customWidth="1"/>
    <col min="4870" max="4870" width="14" customWidth="1"/>
    <col min="4871" max="4871" width="11.7109375" customWidth="1"/>
    <col min="4872" max="4873" width="11.42578125" customWidth="1"/>
    <col min="4874" max="4874" width="10.7109375" customWidth="1"/>
    <col min="4875" max="4884" width="0" hidden="1" customWidth="1"/>
    <col min="4885" max="4885" width="10.7109375" customWidth="1"/>
    <col min="4886" max="4886" width="11.7109375" customWidth="1"/>
    <col min="4887" max="4888" width="11.7109375" bestFit="1" customWidth="1"/>
    <col min="5121" max="5121" width="35.5703125" customWidth="1"/>
    <col min="5122" max="5122" width="17" customWidth="1"/>
    <col min="5123" max="5123" width="15.5703125" customWidth="1"/>
    <col min="5124" max="5124" width="16.85546875" customWidth="1"/>
    <col min="5125" max="5125" width="14.5703125" customWidth="1"/>
    <col min="5126" max="5126" width="14" customWidth="1"/>
    <col min="5127" max="5127" width="11.7109375" customWidth="1"/>
    <col min="5128" max="5129" width="11.42578125" customWidth="1"/>
    <col min="5130" max="5130" width="10.7109375" customWidth="1"/>
    <col min="5131" max="5140" width="0" hidden="1" customWidth="1"/>
    <col min="5141" max="5141" width="10.7109375" customWidth="1"/>
    <col min="5142" max="5142" width="11.7109375" customWidth="1"/>
    <col min="5143" max="5144" width="11.7109375" bestFit="1" customWidth="1"/>
    <col min="5377" max="5377" width="35.5703125" customWidth="1"/>
    <col min="5378" max="5378" width="17" customWidth="1"/>
    <col min="5379" max="5379" width="15.5703125" customWidth="1"/>
    <col min="5380" max="5380" width="16.85546875" customWidth="1"/>
    <col min="5381" max="5381" width="14.5703125" customWidth="1"/>
    <col min="5382" max="5382" width="14" customWidth="1"/>
    <col min="5383" max="5383" width="11.7109375" customWidth="1"/>
    <col min="5384" max="5385" width="11.42578125" customWidth="1"/>
    <col min="5386" max="5386" width="10.7109375" customWidth="1"/>
    <col min="5387" max="5396" width="0" hidden="1" customWidth="1"/>
    <col min="5397" max="5397" width="10.7109375" customWidth="1"/>
    <col min="5398" max="5398" width="11.7109375" customWidth="1"/>
    <col min="5399" max="5400" width="11.7109375" bestFit="1" customWidth="1"/>
    <col min="5633" max="5633" width="35.5703125" customWidth="1"/>
    <col min="5634" max="5634" width="17" customWidth="1"/>
    <col min="5635" max="5635" width="15.5703125" customWidth="1"/>
    <col min="5636" max="5636" width="16.85546875" customWidth="1"/>
    <col min="5637" max="5637" width="14.5703125" customWidth="1"/>
    <col min="5638" max="5638" width="14" customWidth="1"/>
    <col min="5639" max="5639" width="11.7109375" customWidth="1"/>
    <col min="5640" max="5641" width="11.42578125" customWidth="1"/>
    <col min="5642" max="5642" width="10.7109375" customWidth="1"/>
    <col min="5643" max="5652" width="0" hidden="1" customWidth="1"/>
    <col min="5653" max="5653" width="10.7109375" customWidth="1"/>
    <col min="5654" max="5654" width="11.7109375" customWidth="1"/>
    <col min="5655" max="5656" width="11.7109375" bestFit="1" customWidth="1"/>
    <col min="5889" max="5889" width="35.5703125" customWidth="1"/>
    <col min="5890" max="5890" width="17" customWidth="1"/>
    <col min="5891" max="5891" width="15.5703125" customWidth="1"/>
    <col min="5892" max="5892" width="16.85546875" customWidth="1"/>
    <col min="5893" max="5893" width="14.5703125" customWidth="1"/>
    <col min="5894" max="5894" width="14" customWidth="1"/>
    <col min="5895" max="5895" width="11.7109375" customWidth="1"/>
    <col min="5896" max="5897" width="11.42578125" customWidth="1"/>
    <col min="5898" max="5898" width="10.7109375" customWidth="1"/>
    <col min="5899" max="5908" width="0" hidden="1" customWidth="1"/>
    <col min="5909" max="5909" width="10.7109375" customWidth="1"/>
    <col min="5910" max="5910" width="11.7109375" customWidth="1"/>
    <col min="5911" max="5912" width="11.7109375" bestFit="1" customWidth="1"/>
    <col min="6145" max="6145" width="35.5703125" customWidth="1"/>
    <col min="6146" max="6146" width="17" customWidth="1"/>
    <col min="6147" max="6147" width="15.5703125" customWidth="1"/>
    <col min="6148" max="6148" width="16.85546875" customWidth="1"/>
    <col min="6149" max="6149" width="14.5703125" customWidth="1"/>
    <col min="6150" max="6150" width="14" customWidth="1"/>
    <col min="6151" max="6151" width="11.7109375" customWidth="1"/>
    <col min="6152" max="6153" width="11.42578125" customWidth="1"/>
    <col min="6154" max="6154" width="10.7109375" customWidth="1"/>
    <col min="6155" max="6164" width="0" hidden="1" customWidth="1"/>
    <col min="6165" max="6165" width="10.7109375" customWidth="1"/>
    <col min="6166" max="6166" width="11.7109375" customWidth="1"/>
    <col min="6167" max="6168" width="11.7109375" bestFit="1" customWidth="1"/>
    <col min="6401" max="6401" width="35.5703125" customWidth="1"/>
    <col min="6402" max="6402" width="17" customWidth="1"/>
    <col min="6403" max="6403" width="15.5703125" customWidth="1"/>
    <col min="6404" max="6404" width="16.85546875" customWidth="1"/>
    <col min="6405" max="6405" width="14.5703125" customWidth="1"/>
    <col min="6406" max="6406" width="14" customWidth="1"/>
    <col min="6407" max="6407" width="11.7109375" customWidth="1"/>
    <col min="6408" max="6409" width="11.42578125" customWidth="1"/>
    <col min="6410" max="6410" width="10.7109375" customWidth="1"/>
    <col min="6411" max="6420" width="0" hidden="1" customWidth="1"/>
    <col min="6421" max="6421" width="10.7109375" customWidth="1"/>
    <col min="6422" max="6422" width="11.7109375" customWidth="1"/>
    <col min="6423" max="6424" width="11.7109375" bestFit="1" customWidth="1"/>
    <col min="6657" max="6657" width="35.5703125" customWidth="1"/>
    <col min="6658" max="6658" width="17" customWidth="1"/>
    <col min="6659" max="6659" width="15.5703125" customWidth="1"/>
    <col min="6660" max="6660" width="16.85546875" customWidth="1"/>
    <col min="6661" max="6661" width="14.5703125" customWidth="1"/>
    <col min="6662" max="6662" width="14" customWidth="1"/>
    <col min="6663" max="6663" width="11.7109375" customWidth="1"/>
    <col min="6664" max="6665" width="11.42578125" customWidth="1"/>
    <col min="6666" max="6666" width="10.7109375" customWidth="1"/>
    <col min="6667" max="6676" width="0" hidden="1" customWidth="1"/>
    <col min="6677" max="6677" width="10.7109375" customWidth="1"/>
    <col min="6678" max="6678" width="11.7109375" customWidth="1"/>
    <col min="6679" max="6680" width="11.7109375" bestFit="1" customWidth="1"/>
    <col min="6913" max="6913" width="35.5703125" customWidth="1"/>
    <col min="6914" max="6914" width="17" customWidth="1"/>
    <col min="6915" max="6915" width="15.5703125" customWidth="1"/>
    <col min="6916" max="6916" width="16.85546875" customWidth="1"/>
    <col min="6917" max="6917" width="14.5703125" customWidth="1"/>
    <col min="6918" max="6918" width="14" customWidth="1"/>
    <col min="6919" max="6919" width="11.7109375" customWidth="1"/>
    <col min="6920" max="6921" width="11.42578125" customWidth="1"/>
    <col min="6922" max="6922" width="10.7109375" customWidth="1"/>
    <col min="6923" max="6932" width="0" hidden="1" customWidth="1"/>
    <col min="6933" max="6933" width="10.7109375" customWidth="1"/>
    <col min="6934" max="6934" width="11.7109375" customWidth="1"/>
    <col min="6935" max="6936" width="11.7109375" bestFit="1" customWidth="1"/>
    <col min="7169" max="7169" width="35.5703125" customWidth="1"/>
    <col min="7170" max="7170" width="17" customWidth="1"/>
    <col min="7171" max="7171" width="15.5703125" customWidth="1"/>
    <col min="7172" max="7172" width="16.85546875" customWidth="1"/>
    <col min="7173" max="7173" width="14.5703125" customWidth="1"/>
    <col min="7174" max="7174" width="14" customWidth="1"/>
    <col min="7175" max="7175" width="11.7109375" customWidth="1"/>
    <col min="7176" max="7177" width="11.42578125" customWidth="1"/>
    <col min="7178" max="7178" width="10.7109375" customWidth="1"/>
    <col min="7179" max="7188" width="0" hidden="1" customWidth="1"/>
    <col min="7189" max="7189" width="10.7109375" customWidth="1"/>
    <col min="7190" max="7190" width="11.7109375" customWidth="1"/>
    <col min="7191" max="7192" width="11.7109375" bestFit="1" customWidth="1"/>
    <col min="7425" max="7425" width="35.5703125" customWidth="1"/>
    <col min="7426" max="7426" width="17" customWidth="1"/>
    <col min="7427" max="7427" width="15.5703125" customWidth="1"/>
    <col min="7428" max="7428" width="16.85546875" customWidth="1"/>
    <col min="7429" max="7429" width="14.5703125" customWidth="1"/>
    <col min="7430" max="7430" width="14" customWidth="1"/>
    <col min="7431" max="7431" width="11.7109375" customWidth="1"/>
    <col min="7432" max="7433" width="11.42578125" customWidth="1"/>
    <col min="7434" max="7434" width="10.7109375" customWidth="1"/>
    <col min="7435" max="7444" width="0" hidden="1" customWidth="1"/>
    <col min="7445" max="7445" width="10.7109375" customWidth="1"/>
    <col min="7446" max="7446" width="11.7109375" customWidth="1"/>
    <col min="7447" max="7448" width="11.7109375" bestFit="1" customWidth="1"/>
    <col min="7681" max="7681" width="35.5703125" customWidth="1"/>
    <col min="7682" max="7682" width="17" customWidth="1"/>
    <col min="7683" max="7683" width="15.5703125" customWidth="1"/>
    <col min="7684" max="7684" width="16.85546875" customWidth="1"/>
    <col min="7685" max="7685" width="14.5703125" customWidth="1"/>
    <col min="7686" max="7686" width="14" customWidth="1"/>
    <col min="7687" max="7687" width="11.7109375" customWidth="1"/>
    <col min="7688" max="7689" width="11.42578125" customWidth="1"/>
    <col min="7690" max="7690" width="10.7109375" customWidth="1"/>
    <col min="7691" max="7700" width="0" hidden="1" customWidth="1"/>
    <col min="7701" max="7701" width="10.7109375" customWidth="1"/>
    <col min="7702" max="7702" width="11.7109375" customWidth="1"/>
    <col min="7703" max="7704" width="11.7109375" bestFit="1" customWidth="1"/>
    <col min="7937" max="7937" width="35.5703125" customWidth="1"/>
    <col min="7938" max="7938" width="17" customWidth="1"/>
    <col min="7939" max="7939" width="15.5703125" customWidth="1"/>
    <col min="7940" max="7940" width="16.85546875" customWidth="1"/>
    <col min="7941" max="7941" width="14.5703125" customWidth="1"/>
    <col min="7942" max="7942" width="14" customWidth="1"/>
    <col min="7943" max="7943" width="11.7109375" customWidth="1"/>
    <col min="7944" max="7945" width="11.42578125" customWidth="1"/>
    <col min="7946" max="7946" width="10.7109375" customWidth="1"/>
    <col min="7947" max="7956" width="0" hidden="1" customWidth="1"/>
    <col min="7957" max="7957" width="10.7109375" customWidth="1"/>
    <col min="7958" max="7958" width="11.7109375" customWidth="1"/>
    <col min="7959" max="7960" width="11.7109375" bestFit="1" customWidth="1"/>
    <col min="8193" max="8193" width="35.5703125" customWidth="1"/>
    <col min="8194" max="8194" width="17" customWidth="1"/>
    <col min="8195" max="8195" width="15.5703125" customWidth="1"/>
    <col min="8196" max="8196" width="16.85546875" customWidth="1"/>
    <col min="8197" max="8197" width="14.5703125" customWidth="1"/>
    <col min="8198" max="8198" width="14" customWidth="1"/>
    <col min="8199" max="8199" width="11.7109375" customWidth="1"/>
    <col min="8200" max="8201" width="11.42578125" customWidth="1"/>
    <col min="8202" max="8202" width="10.7109375" customWidth="1"/>
    <col min="8203" max="8212" width="0" hidden="1" customWidth="1"/>
    <col min="8213" max="8213" width="10.7109375" customWidth="1"/>
    <col min="8214" max="8214" width="11.7109375" customWidth="1"/>
    <col min="8215" max="8216" width="11.7109375" bestFit="1" customWidth="1"/>
    <col min="8449" max="8449" width="35.5703125" customWidth="1"/>
    <col min="8450" max="8450" width="17" customWidth="1"/>
    <col min="8451" max="8451" width="15.5703125" customWidth="1"/>
    <col min="8452" max="8452" width="16.85546875" customWidth="1"/>
    <col min="8453" max="8453" width="14.5703125" customWidth="1"/>
    <col min="8454" max="8454" width="14" customWidth="1"/>
    <col min="8455" max="8455" width="11.7109375" customWidth="1"/>
    <col min="8456" max="8457" width="11.42578125" customWidth="1"/>
    <col min="8458" max="8458" width="10.7109375" customWidth="1"/>
    <col min="8459" max="8468" width="0" hidden="1" customWidth="1"/>
    <col min="8469" max="8469" width="10.7109375" customWidth="1"/>
    <col min="8470" max="8470" width="11.7109375" customWidth="1"/>
    <col min="8471" max="8472" width="11.7109375" bestFit="1" customWidth="1"/>
    <col min="8705" max="8705" width="35.5703125" customWidth="1"/>
    <col min="8706" max="8706" width="17" customWidth="1"/>
    <col min="8707" max="8707" width="15.5703125" customWidth="1"/>
    <col min="8708" max="8708" width="16.85546875" customWidth="1"/>
    <col min="8709" max="8709" width="14.5703125" customWidth="1"/>
    <col min="8710" max="8710" width="14" customWidth="1"/>
    <col min="8711" max="8711" width="11.7109375" customWidth="1"/>
    <col min="8712" max="8713" width="11.42578125" customWidth="1"/>
    <col min="8714" max="8714" width="10.7109375" customWidth="1"/>
    <col min="8715" max="8724" width="0" hidden="1" customWidth="1"/>
    <col min="8725" max="8725" width="10.7109375" customWidth="1"/>
    <col min="8726" max="8726" width="11.7109375" customWidth="1"/>
    <col min="8727" max="8728" width="11.7109375" bestFit="1" customWidth="1"/>
    <col min="8961" max="8961" width="35.5703125" customWidth="1"/>
    <col min="8962" max="8962" width="17" customWidth="1"/>
    <col min="8963" max="8963" width="15.5703125" customWidth="1"/>
    <col min="8964" max="8964" width="16.85546875" customWidth="1"/>
    <col min="8965" max="8965" width="14.5703125" customWidth="1"/>
    <col min="8966" max="8966" width="14" customWidth="1"/>
    <col min="8967" max="8967" width="11.7109375" customWidth="1"/>
    <col min="8968" max="8969" width="11.42578125" customWidth="1"/>
    <col min="8970" max="8970" width="10.7109375" customWidth="1"/>
    <col min="8971" max="8980" width="0" hidden="1" customWidth="1"/>
    <col min="8981" max="8981" width="10.7109375" customWidth="1"/>
    <col min="8982" max="8982" width="11.7109375" customWidth="1"/>
    <col min="8983" max="8984" width="11.7109375" bestFit="1" customWidth="1"/>
    <col min="9217" max="9217" width="35.5703125" customWidth="1"/>
    <col min="9218" max="9218" width="17" customWidth="1"/>
    <col min="9219" max="9219" width="15.5703125" customWidth="1"/>
    <col min="9220" max="9220" width="16.85546875" customWidth="1"/>
    <col min="9221" max="9221" width="14.5703125" customWidth="1"/>
    <col min="9222" max="9222" width="14" customWidth="1"/>
    <col min="9223" max="9223" width="11.7109375" customWidth="1"/>
    <col min="9224" max="9225" width="11.42578125" customWidth="1"/>
    <col min="9226" max="9226" width="10.7109375" customWidth="1"/>
    <col min="9227" max="9236" width="0" hidden="1" customWidth="1"/>
    <col min="9237" max="9237" width="10.7109375" customWidth="1"/>
    <col min="9238" max="9238" width="11.7109375" customWidth="1"/>
    <col min="9239" max="9240" width="11.7109375" bestFit="1" customWidth="1"/>
    <col min="9473" max="9473" width="35.5703125" customWidth="1"/>
    <col min="9474" max="9474" width="17" customWidth="1"/>
    <col min="9475" max="9475" width="15.5703125" customWidth="1"/>
    <col min="9476" max="9476" width="16.85546875" customWidth="1"/>
    <col min="9477" max="9477" width="14.5703125" customWidth="1"/>
    <col min="9478" max="9478" width="14" customWidth="1"/>
    <col min="9479" max="9479" width="11.7109375" customWidth="1"/>
    <col min="9480" max="9481" width="11.42578125" customWidth="1"/>
    <col min="9482" max="9482" width="10.7109375" customWidth="1"/>
    <col min="9483" max="9492" width="0" hidden="1" customWidth="1"/>
    <col min="9493" max="9493" width="10.7109375" customWidth="1"/>
    <col min="9494" max="9494" width="11.7109375" customWidth="1"/>
    <col min="9495" max="9496" width="11.7109375" bestFit="1" customWidth="1"/>
    <col min="9729" max="9729" width="35.5703125" customWidth="1"/>
    <col min="9730" max="9730" width="17" customWidth="1"/>
    <col min="9731" max="9731" width="15.5703125" customWidth="1"/>
    <col min="9732" max="9732" width="16.85546875" customWidth="1"/>
    <col min="9733" max="9733" width="14.5703125" customWidth="1"/>
    <col min="9734" max="9734" width="14" customWidth="1"/>
    <col min="9735" max="9735" width="11.7109375" customWidth="1"/>
    <col min="9736" max="9737" width="11.42578125" customWidth="1"/>
    <col min="9738" max="9738" width="10.7109375" customWidth="1"/>
    <col min="9739" max="9748" width="0" hidden="1" customWidth="1"/>
    <col min="9749" max="9749" width="10.7109375" customWidth="1"/>
    <col min="9750" max="9750" width="11.7109375" customWidth="1"/>
    <col min="9751" max="9752" width="11.7109375" bestFit="1" customWidth="1"/>
    <col min="9985" max="9985" width="35.5703125" customWidth="1"/>
    <col min="9986" max="9986" width="17" customWidth="1"/>
    <col min="9987" max="9987" width="15.5703125" customWidth="1"/>
    <col min="9988" max="9988" width="16.85546875" customWidth="1"/>
    <col min="9989" max="9989" width="14.5703125" customWidth="1"/>
    <col min="9990" max="9990" width="14" customWidth="1"/>
    <col min="9991" max="9991" width="11.7109375" customWidth="1"/>
    <col min="9992" max="9993" width="11.42578125" customWidth="1"/>
    <col min="9994" max="9994" width="10.7109375" customWidth="1"/>
    <col min="9995" max="10004" width="0" hidden="1" customWidth="1"/>
    <col min="10005" max="10005" width="10.7109375" customWidth="1"/>
    <col min="10006" max="10006" width="11.7109375" customWidth="1"/>
    <col min="10007" max="10008" width="11.7109375" bestFit="1" customWidth="1"/>
    <col min="10241" max="10241" width="35.5703125" customWidth="1"/>
    <col min="10242" max="10242" width="17" customWidth="1"/>
    <col min="10243" max="10243" width="15.5703125" customWidth="1"/>
    <col min="10244" max="10244" width="16.85546875" customWidth="1"/>
    <col min="10245" max="10245" width="14.5703125" customWidth="1"/>
    <col min="10246" max="10246" width="14" customWidth="1"/>
    <col min="10247" max="10247" width="11.7109375" customWidth="1"/>
    <col min="10248" max="10249" width="11.42578125" customWidth="1"/>
    <col min="10250" max="10250" width="10.7109375" customWidth="1"/>
    <col min="10251" max="10260" width="0" hidden="1" customWidth="1"/>
    <col min="10261" max="10261" width="10.7109375" customWidth="1"/>
    <col min="10262" max="10262" width="11.7109375" customWidth="1"/>
    <col min="10263" max="10264" width="11.7109375" bestFit="1" customWidth="1"/>
    <col min="10497" max="10497" width="35.5703125" customWidth="1"/>
    <col min="10498" max="10498" width="17" customWidth="1"/>
    <col min="10499" max="10499" width="15.5703125" customWidth="1"/>
    <col min="10500" max="10500" width="16.85546875" customWidth="1"/>
    <col min="10501" max="10501" width="14.5703125" customWidth="1"/>
    <col min="10502" max="10502" width="14" customWidth="1"/>
    <col min="10503" max="10503" width="11.7109375" customWidth="1"/>
    <col min="10504" max="10505" width="11.42578125" customWidth="1"/>
    <col min="10506" max="10506" width="10.7109375" customWidth="1"/>
    <col min="10507" max="10516" width="0" hidden="1" customWidth="1"/>
    <col min="10517" max="10517" width="10.7109375" customWidth="1"/>
    <col min="10518" max="10518" width="11.7109375" customWidth="1"/>
    <col min="10519" max="10520" width="11.7109375" bestFit="1" customWidth="1"/>
    <col min="10753" max="10753" width="35.5703125" customWidth="1"/>
    <col min="10754" max="10754" width="17" customWidth="1"/>
    <col min="10755" max="10755" width="15.5703125" customWidth="1"/>
    <col min="10756" max="10756" width="16.85546875" customWidth="1"/>
    <col min="10757" max="10757" width="14.5703125" customWidth="1"/>
    <col min="10758" max="10758" width="14" customWidth="1"/>
    <col min="10759" max="10759" width="11.7109375" customWidth="1"/>
    <col min="10760" max="10761" width="11.42578125" customWidth="1"/>
    <col min="10762" max="10762" width="10.7109375" customWidth="1"/>
    <col min="10763" max="10772" width="0" hidden="1" customWidth="1"/>
    <col min="10773" max="10773" width="10.7109375" customWidth="1"/>
    <col min="10774" max="10774" width="11.7109375" customWidth="1"/>
    <col min="10775" max="10776" width="11.7109375" bestFit="1" customWidth="1"/>
    <col min="11009" max="11009" width="35.5703125" customWidth="1"/>
    <col min="11010" max="11010" width="17" customWidth="1"/>
    <col min="11011" max="11011" width="15.5703125" customWidth="1"/>
    <col min="11012" max="11012" width="16.85546875" customWidth="1"/>
    <col min="11013" max="11013" width="14.5703125" customWidth="1"/>
    <col min="11014" max="11014" width="14" customWidth="1"/>
    <col min="11015" max="11015" width="11.7109375" customWidth="1"/>
    <col min="11016" max="11017" width="11.42578125" customWidth="1"/>
    <col min="11018" max="11018" width="10.7109375" customWidth="1"/>
    <col min="11019" max="11028" width="0" hidden="1" customWidth="1"/>
    <col min="11029" max="11029" width="10.7109375" customWidth="1"/>
    <col min="11030" max="11030" width="11.7109375" customWidth="1"/>
    <col min="11031" max="11032" width="11.7109375" bestFit="1" customWidth="1"/>
    <col min="11265" max="11265" width="35.5703125" customWidth="1"/>
    <col min="11266" max="11266" width="17" customWidth="1"/>
    <col min="11267" max="11267" width="15.5703125" customWidth="1"/>
    <col min="11268" max="11268" width="16.85546875" customWidth="1"/>
    <col min="11269" max="11269" width="14.5703125" customWidth="1"/>
    <col min="11270" max="11270" width="14" customWidth="1"/>
    <col min="11271" max="11271" width="11.7109375" customWidth="1"/>
    <col min="11272" max="11273" width="11.42578125" customWidth="1"/>
    <col min="11274" max="11274" width="10.7109375" customWidth="1"/>
    <col min="11275" max="11284" width="0" hidden="1" customWidth="1"/>
    <col min="11285" max="11285" width="10.7109375" customWidth="1"/>
    <col min="11286" max="11286" width="11.7109375" customWidth="1"/>
    <col min="11287" max="11288" width="11.7109375" bestFit="1" customWidth="1"/>
    <col min="11521" max="11521" width="35.5703125" customWidth="1"/>
    <col min="11522" max="11522" width="17" customWidth="1"/>
    <col min="11523" max="11523" width="15.5703125" customWidth="1"/>
    <col min="11524" max="11524" width="16.85546875" customWidth="1"/>
    <col min="11525" max="11525" width="14.5703125" customWidth="1"/>
    <col min="11526" max="11526" width="14" customWidth="1"/>
    <col min="11527" max="11527" width="11.7109375" customWidth="1"/>
    <col min="11528" max="11529" width="11.42578125" customWidth="1"/>
    <col min="11530" max="11530" width="10.7109375" customWidth="1"/>
    <col min="11531" max="11540" width="0" hidden="1" customWidth="1"/>
    <col min="11541" max="11541" width="10.7109375" customWidth="1"/>
    <col min="11542" max="11542" width="11.7109375" customWidth="1"/>
    <col min="11543" max="11544" width="11.7109375" bestFit="1" customWidth="1"/>
    <col min="11777" max="11777" width="35.5703125" customWidth="1"/>
    <col min="11778" max="11778" width="17" customWidth="1"/>
    <col min="11779" max="11779" width="15.5703125" customWidth="1"/>
    <col min="11780" max="11780" width="16.85546875" customWidth="1"/>
    <col min="11781" max="11781" width="14.5703125" customWidth="1"/>
    <col min="11782" max="11782" width="14" customWidth="1"/>
    <col min="11783" max="11783" width="11.7109375" customWidth="1"/>
    <col min="11784" max="11785" width="11.42578125" customWidth="1"/>
    <col min="11786" max="11786" width="10.7109375" customWidth="1"/>
    <col min="11787" max="11796" width="0" hidden="1" customWidth="1"/>
    <col min="11797" max="11797" width="10.7109375" customWidth="1"/>
    <col min="11798" max="11798" width="11.7109375" customWidth="1"/>
    <col min="11799" max="11800" width="11.7109375" bestFit="1" customWidth="1"/>
    <col min="12033" max="12033" width="35.5703125" customWidth="1"/>
    <col min="12034" max="12034" width="17" customWidth="1"/>
    <col min="12035" max="12035" width="15.5703125" customWidth="1"/>
    <col min="12036" max="12036" width="16.85546875" customWidth="1"/>
    <col min="12037" max="12037" width="14.5703125" customWidth="1"/>
    <col min="12038" max="12038" width="14" customWidth="1"/>
    <col min="12039" max="12039" width="11.7109375" customWidth="1"/>
    <col min="12040" max="12041" width="11.42578125" customWidth="1"/>
    <col min="12042" max="12042" width="10.7109375" customWidth="1"/>
    <col min="12043" max="12052" width="0" hidden="1" customWidth="1"/>
    <col min="12053" max="12053" width="10.7109375" customWidth="1"/>
    <col min="12054" max="12054" width="11.7109375" customWidth="1"/>
    <col min="12055" max="12056" width="11.7109375" bestFit="1" customWidth="1"/>
    <col min="12289" max="12289" width="35.5703125" customWidth="1"/>
    <col min="12290" max="12290" width="17" customWidth="1"/>
    <col min="12291" max="12291" width="15.5703125" customWidth="1"/>
    <col min="12292" max="12292" width="16.85546875" customWidth="1"/>
    <col min="12293" max="12293" width="14.5703125" customWidth="1"/>
    <col min="12294" max="12294" width="14" customWidth="1"/>
    <col min="12295" max="12295" width="11.7109375" customWidth="1"/>
    <col min="12296" max="12297" width="11.42578125" customWidth="1"/>
    <col min="12298" max="12298" width="10.7109375" customWidth="1"/>
    <col min="12299" max="12308" width="0" hidden="1" customWidth="1"/>
    <col min="12309" max="12309" width="10.7109375" customWidth="1"/>
    <col min="12310" max="12310" width="11.7109375" customWidth="1"/>
    <col min="12311" max="12312" width="11.7109375" bestFit="1" customWidth="1"/>
    <col min="12545" max="12545" width="35.5703125" customWidth="1"/>
    <col min="12546" max="12546" width="17" customWidth="1"/>
    <col min="12547" max="12547" width="15.5703125" customWidth="1"/>
    <col min="12548" max="12548" width="16.85546875" customWidth="1"/>
    <col min="12549" max="12549" width="14.5703125" customWidth="1"/>
    <col min="12550" max="12550" width="14" customWidth="1"/>
    <col min="12551" max="12551" width="11.7109375" customWidth="1"/>
    <col min="12552" max="12553" width="11.42578125" customWidth="1"/>
    <col min="12554" max="12554" width="10.7109375" customWidth="1"/>
    <col min="12555" max="12564" width="0" hidden="1" customWidth="1"/>
    <col min="12565" max="12565" width="10.7109375" customWidth="1"/>
    <col min="12566" max="12566" width="11.7109375" customWidth="1"/>
    <col min="12567" max="12568" width="11.7109375" bestFit="1" customWidth="1"/>
    <col min="12801" max="12801" width="35.5703125" customWidth="1"/>
    <col min="12802" max="12802" width="17" customWidth="1"/>
    <col min="12803" max="12803" width="15.5703125" customWidth="1"/>
    <col min="12804" max="12804" width="16.85546875" customWidth="1"/>
    <col min="12805" max="12805" width="14.5703125" customWidth="1"/>
    <col min="12806" max="12806" width="14" customWidth="1"/>
    <col min="12807" max="12807" width="11.7109375" customWidth="1"/>
    <col min="12808" max="12809" width="11.42578125" customWidth="1"/>
    <col min="12810" max="12810" width="10.7109375" customWidth="1"/>
    <col min="12811" max="12820" width="0" hidden="1" customWidth="1"/>
    <col min="12821" max="12821" width="10.7109375" customWidth="1"/>
    <col min="12822" max="12822" width="11.7109375" customWidth="1"/>
    <col min="12823" max="12824" width="11.7109375" bestFit="1" customWidth="1"/>
    <col min="13057" max="13057" width="35.5703125" customWidth="1"/>
    <col min="13058" max="13058" width="17" customWidth="1"/>
    <col min="13059" max="13059" width="15.5703125" customWidth="1"/>
    <col min="13060" max="13060" width="16.85546875" customWidth="1"/>
    <col min="13061" max="13061" width="14.5703125" customWidth="1"/>
    <col min="13062" max="13062" width="14" customWidth="1"/>
    <col min="13063" max="13063" width="11.7109375" customWidth="1"/>
    <col min="13064" max="13065" width="11.42578125" customWidth="1"/>
    <col min="13066" max="13066" width="10.7109375" customWidth="1"/>
    <col min="13067" max="13076" width="0" hidden="1" customWidth="1"/>
    <col min="13077" max="13077" width="10.7109375" customWidth="1"/>
    <col min="13078" max="13078" width="11.7109375" customWidth="1"/>
    <col min="13079" max="13080" width="11.7109375" bestFit="1" customWidth="1"/>
    <col min="13313" max="13313" width="35.5703125" customWidth="1"/>
    <col min="13314" max="13314" width="17" customWidth="1"/>
    <col min="13315" max="13315" width="15.5703125" customWidth="1"/>
    <col min="13316" max="13316" width="16.85546875" customWidth="1"/>
    <col min="13317" max="13317" width="14.5703125" customWidth="1"/>
    <col min="13318" max="13318" width="14" customWidth="1"/>
    <col min="13319" max="13319" width="11.7109375" customWidth="1"/>
    <col min="13320" max="13321" width="11.42578125" customWidth="1"/>
    <col min="13322" max="13322" width="10.7109375" customWidth="1"/>
    <col min="13323" max="13332" width="0" hidden="1" customWidth="1"/>
    <col min="13333" max="13333" width="10.7109375" customWidth="1"/>
    <col min="13334" max="13334" width="11.7109375" customWidth="1"/>
    <col min="13335" max="13336" width="11.7109375" bestFit="1" customWidth="1"/>
    <col min="13569" max="13569" width="35.5703125" customWidth="1"/>
    <col min="13570" max="13570" width="17" customWidth="1"/>
    <col min="13571" max="13571" width="15.5703125" customWidth="1"/>
    <col min="13572" max="13572" width="16.85546875" customWidth="1"/>
    <col min="13573" max="13573" width="14.5703125" customWidth="1"/>
    <col min="13574" max="13574" width="14" customWidth="1"/>
    <col min="13575" max="13575" width="11.7109375" customWidth="1"/>
    <col min="13576" max="13577" width="11.42578125" customWidth="1"/>
    <col min="13578" max="13578" width="10.7109375" customWidth="1"/>
    <col min="13579" max="13588" width="0" hidden="1" customWidth="1"/>
    <col min="13589" max="13589" width="10.7109375" customWidth="1"/>
    <col min="13590" max="13590" width="11.7109375" customWidth="1"/>
    <col min="13591" max="13592" width="11.7109375" bestFit="1" customWidth="1"/>
    <col min="13825" max="13825" width="35.5703125" customWidth="1"/>
    <col min="13826" max="13826" width="17" customWidth="1"/>
    <col min="13827" max="13827" width="15.5703125" customWidth="1"/>
    <col min="13828" max="13828" width="16.85546875" customWidth="1"/>
    <col min="13829" max="13829" width="14.5703125" customWidth="1"/>
    <col min="13830" max="13830" width="14" customWidth="1"/>
    <col min="13831" max="13831" width="11.7109375" customWidth="1"/>
    <col min="13832" max="13833" width="11.42578125" customWidth="1"/>
    <col min="13834" max="13834" width="10.7109375" customWidth="1"/>
    <col min="13835" max="13844" width="0" hidden="1" customWidth="1"/>
    <col min="13845" max="13845" width="10.7109375" customWidth="1"/>
    <col min="13846" max="13846" width="11.7109375" customWidth="1"/>
    <col min="13847" max="13848" width="11.7109375" bestFit="1" customWidth="1"/>
    <col min="14081" max="14081" width="35.5703125" customWidth="1"/>
    <col min="14082" max="14082" width="17" customWidth="1"/>
    <col min="14083" max="14083" width="15.5703125" customWidth="1"/>
    <col min="14084" max="14084" width="16.85546875" customWidth="1"/>
    <col min="14085" max="14085" width="14.5703125" customWidth="1"/>
    <col min="14086" max="14086" width="14" customWidth="1"/>
    <col min="14087" max="14087" width="11.7109375" customWidth="1"/>
    <col min="14088" max="14089" width="11.42578125" customWidth="1"/>
    <col min="14090" max="14090" width="10.7109375" customWidth="1"/>
    <col min="14091" max="14100" width="0" hidden="1" customWidth="1"/>
    <col min="14101" max="14101" width="10.7109375" customWidth="1"/>
    <col min="14102" max="14102" width="11.7109375" customWidth="1"/>
    <col min="14103" max="14104" width="11.7109375" bestFit="1" customWidth="1"/>
    <col min="14337" max="14337" width="35.5703125" customWidth="1"/>
    <col min="14338" max="14338" width="17" customWidth="1"/>
    <col min="14339" max="14339" width="15.5703125" customWidth="1"/>
    <col min="14340" max="14340" width="16.85546875" customWidth="1"/>
    <col min="14341" max="14341" width="14.5703125" customWidth="1"/>
    <col min="14342" max="14342" width="14" customWidth="1"/>
    <col min="14343" max="14343" width="11.7109375" customWidth="1"/>
    <col min="14344" max="14345" width="11.42578125" customWidth="1"/>
    <col min="14346" max="14346" width="10.7109375" customWidth="1"/>
    <col min="14347" max="14356" width="0" hidden="1" customWidth="1"/>
    <col min="14357" max="14357" width="10.7109375" customWidth="1"/>
    <col min="14358" max="14358" width="11.7109375" customWidth="1"/>
    <col min="14359" max="14360" width="11.7109375" bestFit="1" customWidth="1"/>
    <col min="14593" max="14593" width="35.5703125" customWidth="1"/>
    <col min="14594" max="14594" width="17" customWidth="1"/>
    <col min="14595" max="14595" width="15.5703125" customWidth="1"/>
    <col min="14596" max="14596" width="16.85546875" customWidth="1"/>
    <col min="14597" max="14597" width="14.5703125" customWidth="1"/>
    <col min="14598" max="14598" width="14" customWidth="1"/>
    <col min="14599" max="14599" width="11.7109375" customWidth="1"/>
    <col min="14600" max="14601" width="11.42578125" customWidth="1"/>
    <col min="14602" max="14602" width="10.7109375" customWidth="1"/>
    <col min="14603" max="14612" width="0" hidden="1" customWidth="1"/>
    <col min="14613" max="14613" width="10.7109375" customWidth="1"/>
    <col min="14614" max="14614" width="11.7109375" customWidth="1"/>
    <col min="14615" max="14616" width="11.7109375" bestFit="1" customWidth="1"/>
    <col min="14849" max="14849" width="35.5703125" customWidth="1"/>
    <col min="14850" max="14850" width="17" customWidth="1"/>
    <col min="14851" max="14851" width="15.5703125" customWidth="1"/>
    <col min="14852" max="14852" width="16.85546875" customWidth="1"/>
    <col min="14853" max="14853" width="14.5703125" customWidth="1"/>
    <col min="14854" max="14854" width="14" customWidth="1"/>
    <col min="14855" max="14855" width="11.7109375" customWidth="1"/>
    <col min="14856" max="14857" width="11.42578125" customWidth="1"/>
    <col min="14858" max="14858" width="10.7109375" customWidth="1"/>
    <col min="14859" max="14868" width="0" hidden="1" customWidth="1"/>
    <col min="14869" max="14869" width="10.7109375" customWidth="1"/>
    <col min="14870" max="14870" width="11.7109375" customWidth="1"/>
    <col min="14871" max="14872" width="11.7109375" bestFit="1" customWidth="1"/>
    <col min="15105" max="15105" width="35.5703125" customWidth="1"/>
    <col min="15106" max="15106" width="17" customWidth="1"/>
    <col min="15107" max="15107" width="15.5703125" customWidth="1"/>
    <col min="15108" max="15108" width="16.85546875" customWidth="1"/>
    <col min="15109" max="15109" width="14.5703125" customWidth="1"/>
    <col min="15110" max="15110" width="14" customWidth="1"/>
    <col min="15111" max="15111" width="11.7109375" customWidth="1"/>
    <col min="15112" max="15113" width="11.42578125" customWidth="1"/>
    <col min="15114" max="15114" width="10.7109375" customWidth="1"/>
    <col min="15115" max="15124" width="0" hidden="1" customWidth="1"/>
    <col min="15125" max="15125" width="10.7109375" customWidth="1"/>
    <col min="15126" max="15126" width="11.7109375" customWidth="1"/>
    <col min="15127" max="15128" width="11.7109375" bestFit="1" customWidth="1"/>
    <col min="15361" max="15361" width="35.5703125" customWidth="1"/>
    <col min="15362" max="15362" width="17" customWidth="1"/>
    <col min="15363" max="15363" width="15.5703125" customWidth="1"/>
    <col min="15364" max="15364" width="16.85546875" customWidth="1"/>
    <col min="15365" max="15365" width="14.5703125" customWidth="1"/>
    <col min="15366" max="15366" width="14" customWidth="1"/>
    <col min="15367" max="15367" width="11.7109375" customWidth="1"/>
    <col min="15368" max="15369" width="11.42578125" customWidth="1"/>
    <col min="15370" max="15370" width="10.7109375" customWidth="1"/>
    <col min="15371" max="15380" width="0" hidden="1" customWidth="1"/>
    <col min="15381" max="15381" width="10.7109375" customWidth="1"/>
    <col min="15382" max="15382" width="11.7109375" customWidth="1"/>
    <col min="15383" max="15384" width="11.7109375" bestFit="1" customWidth="1"/>
    <col min="15617" max="15617" width="35.5703125" customWidth="1"/>
    <col min="15618" max="15618" width="17" customWidth="1"/>
    <col min="15619" max="15619" width="15.5703125" customWidth="1"/>
    <col min="15620" max="15620" width="16.85546875" customWidth="1"/>
    <col min="15621" max="15621" width="14.5703125" customWidth="1"/>
    <col min="15622" max="15622" width="14" customWidth="1"/>
    <col min="15623" max="15623" width="11.7109375" customWidth="1"/>
    <col min="15624" max="15625" width="11.42578125" customWidth="1"/>
    <col min="15626" max="15626" width="10.7109375" customWidth="1"/>
    <col min="15627" max="15636" width="0" hidden="1" customWidth="1"/>
    <col min="15637" max="15637" width="10.7109375" customWidth="1"/>
    <col min="15638" max="15638" width="11.7109375" customWidth="1"/>
    <col min="15639" max="15640" width="11.7109375" bestFit="1" customWidth="1"/>
    <col min="15873" max="15873" width="35.5703125" customWidth="1"/>
    <col min="15874" max="15874" width="17" customWidth="1"/>
    <col min="15875" max="15875" width="15.5703125" customWidth="1"/>
    <col min="15876" max="15876" width="16.85546875" customWidth="1"/>
    <col min="15877" max="15877" width="14.5703125" customWidth="1"/>
    <col min="15878" max="15878" width="14" customWidth="1"/>
    <col min="15879" max="15879" width="11.7109375" customWidth="1"/>
    <col min="15880" max="15881" width="11.42578125" customWidth="1"/>
    <col min="15882" max="15882" width="10.7109375" customWidth="1"/>
    <col min="15883" max="15892" width="0" hidden="1" customWidth="1"/>
    <col min="15893" max="15893" width="10.7109375" customWidth="1"/>
    <col min="15894" max="15894" width="11.7109375" customWidth="1"/>
    <col min="15895" max="15896" width="11.7109375" bestFit="1" customWidth="1"/>
    <col min="16129" max="16129" width="35.5703125" customWidth="1"/>
    <col min="16130" max="16130" width="17" customWidth="1"/>
    <col min="16131" max="16131" width="15.5703125" customWidth="1"/>
    <col min="16132" max="16132" width="16.85546875" customWidth="1"/>
    <col min="16133" max="16133" width="14.5703125" customWidth="1"/>
    <col min="16134" max="16134" width="14" customWidth="1"/>
    <col min="16135" max="16135" width="11.7109375" customWidth="1"/>
    <col min="16136" max="16137" width="11.42578125" customWidth="1"/>
    <col min="16138" max="16138" width="10.7109375" customWidth="1"/>
    <col min="16139" max="16148" width="0" hidden="1" customWidth="1"/>
    <col min="16149" max="16149" width="10.7109375" customWidth="1"/>
    <col min="16150" max="16150" width="11.7109375" customWidth="1"/>
    <col min="16151" max="16152" width="11.7109375" bestFit="1" customWidth="1"/>
  </cols>
  <sheetData>
    <row r="1" spans="1:23" ht="18" x14ac:dyDescent="0.25">
      <c r="V1" s="59"/>
    </row>
    <row r="2" spans="1:23" ht="18" x14ac:dyDescent="0.25">
      <c r="A2" s="61" t="s">
        <v>144</v>
      </c>
      <c r="B2" s="62"/>
      <c r="C2" s="62"/>
      <c r="D2" s="62"/>
      <c r="E2" s="62"/>
      <c r="F2" s="62"/>
      <c r="G2" s="351"/>
      <c r="H2" s="351"/>
      <c r="I2" s="351"/>
      <c r="J2" s="352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60"/>
    </row>
    <row r="3" spans="1:23" ht="16.5" thickBot="1" x14ac:dyDescent="0.3">
      <c r="A3" s="353"/>
      <c r="B3" s="62"/>
      <c r="C3" s="62"/>
      <c r="D3" s="62"/>
      <c r="E3" s="62"/>
      <c r="F3" s="62"/>
      <c r="G3" s="62"/>
      <c r="H3" s="62"/>
      <c r="I3" s="62"/>
      <c r="J3" s="62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</row>
    <row r="4" spans="1:23" s="56" customFormat="1" ht="12.75" customHeight="1" x14ac:dyDescent="0.2">
      <c r="A4" s="573" t="s">
        <v>145</v>
      </c>
      <c r="B4" s="576" t="s">
        <v>146</v>
      </c>
      <c r="C4" s="579" t="s">
        <v>7</v>
      </c>
      <c r="D4" s="580"/>
      <c r="E4" s="580"/>
      <c r="F4" s="581"/>
      <c r="G4" s="582" t="s">
        <v>147</v>
      </c>
      <c r="H4" s="563" t="s">
        <v>7</v>
      </c>
      <c r="I4" s="564"/>
      <c r="J4" s="576" t="s">
        <v>148</v>
      </c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563" t="s">
        <v>7</v>
      </c>
      <c r="V4" s="564"/>
    </row>
    <row r="5" spans="1:23" s="56" customFormat="1" ht="12.75" customHeight="1" x14ac:dyDescent="0.2">
      <c r="A5" s="574"/>
      <c r="B5" s="577"/>
      <c r="C5" s="565" t="s">
        <v>149</v>
      </c>
      <c r="D5" s="565" t="s">
        <v>150</v>
      </c>
      <c r="E5" s="567" t="s">
        <v>7</v>
      </c>
      <c r="F5" s="568"/>
      <c r="G5" s="583"/>
      <c r="H5" s="569" t="s">
        <v>151</v>
      </c>
      <c r="I5" s="571" t="s">
        <v>152</v>
      </c>
      <c r="J5" s="577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569" t="s">
        <v>153</v>
      </c>
      <c r="V5" s="571" t="s">
        <v>152</v>
      </c>
    </row>
    <row r="6" spans="1:23" s="56" customFormat="1" ht="28.5" customHeight="1" thickBot="1" x14ac:dyDescent="0.25">
      <c r="A6" s="575"/>
      <c r="B6" s="578"/>
      <c r="C6" s="566"/>
      <c r="D6" s="566"/>
      <c r="E6" s="356" t="s">
        <v>154</v>
      </c>
      <c r="F6" s="357" t="s">
        <v>155</v>
      </c>
      <c r="G6" s="584"/>
      <c r="H6" s="570"/>
      <c r="I6" s="572"/>
      <c r="J6" s="57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570"/>
      <c r="V6" s="572"/>
    </row>
    <row r="7" spans="1:23" ht="15.75" thickBot="1" x14ac:dyDescent="0.3">
      <c r="A7" s="359"/>
      <c r="B7" s="360"/>
      <c r="C7" s="361"/>
      <c r="D7" s="361"/>
      <c r="E7" s="361"/>
      <c r="F7" s="362"/>
      <c r="G7" s="360"/>
      <c r="H7" s="361"/>
      <c r="I7" s="362"/>
      <c r="J7" s="363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1"/>
      <c r="V7" s="362"/>
    </row>
    <row r="8" spans="1:23" ht="15.75" thickBot="1" x14ac:dyDescent="0.3">
      <c r="A8" s="365" t="s">
        <v>156</v>
      </c>
      <c r="B8" s="366">
        <f>B23+B26</f>
        <v>842846777</v>
      </c>
      <c r="C8" s="367">
        <f t="shared" ref="C8:I8" si="0">C23+C26</f>
        <v>192815124</v>
      </c>
      <c r="D8" s="367">
        <f t="shared" si="0"/>
        <v>650031653</v>
      </c>
      <c r="E8" s="367">
        <f>E23</f>
        <v>275657101</v>
      </c>
      <c r="F8" s="368">
        <f t="shared" si="0"/>
        <v>374374552</v>
      </c>
      <c r="G8" s="366">
        <f t="shared" si="0"/>
        <v>1569</v>
      </c>
      <c r="H8" s="367">
        <f>H23</f>
        <v>655</v>
      </c>
      <c r="I8" s="368">
        <f t="shared" si="0"/>
        <v>914</v>
      </c>
      <c r="J8" s="366">
        <f>IF(G8=0,0,ROUND(D8/G8/12,0))</f>
        <v>34525</v>
      </c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7">
        <f>IF(H8=0,0,ROUND(E8/H8/12,0))</f>
        <v>35071</v>
      </c>
      <c r="V8" s="368">
        <f>IF(I8=0,0,ROUND(F8/I8/12,0))</f>
        <v>34133</v>
      </c>
    </row>
    <row r="9" spans="1:23" x14ac:dyDescent="0.25">
      <c r="A9" s="370" t="s">
        <v>157</v>
      </c>
      <c r="B9" s="371">
        <f>C9+D9</f>
        <v>617161545</v>
      </c>
      <c r="C9" s="372">
        <f>C11+C12+C13+C14+C15</f>
        <v>178028260</v>
      </c>
      <c r="D9" s="372">
        <f>F9+E9</f>
        <v>439133285</v>
      </c>
      <c r="E9" s="372">
        <f>E11+E12+E13+E14+E15</f>
        <v>200281642</v>
      </c>
      <c r="F9" s="373">
        <f>F11+F12+F13+F14+F15</f>
        <v>238851643</v>
      </c>
      <c r="G9" s="371">
        <f>H9+I9</f>
        <v>963</v>
      </c>
      <c r="H9" s="372">
        <f>H11+H12+H13+H14+H15</f>
        <v>452</v>
      </c>
      <c r="I9" s="373">
        <f>I11+I12+I13+I14+I15</f>
        <v>511</v>
      </c>
      <c r="J9" s="374">
        <f>IF(G9=0,0,ROUND(D9/G9/12,0))</f>
        <v>38000</v>
      </c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2">
        <f>IF(H9=0,0,ROUND(E9/H9/12,0))</f>
        <v>36925</v>
      </c>
      <c r="V9" s="373">
        <f>IF(I9=0,0,ROUND(F9/I9/12,0))</f>
        <v>38952</v>
      </c>
      <c r="W9" s="43"/>
    </row>
    <row r="10" spans="1:23" x14ac:dyDescent="0.25">
      <c r="A10" s="376" t="s">
        <v>158</v>
      </c>
      <c r="B10" s="377"/>
      <c r="C10" s="378"/>
      <c r="D10" s="378"/>
      <c r="E10" s="378"/>
      <c r="F10" s="379"/>
      <c r="G10" s="377"/>
      <c r="H10" s="378"/>
      <c r="I10" s="379"/>
      <c r="J10" s="377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78"/>
      <c r="V10" s="379"/>
    </row>
    <row r="11" spans="1:23" x14ac:dyDescent="0.25">
      <c r="A11" s="381" t="s">
        <v>159</v>
      </c>
      <c r="B11" s="382">
        <f>C11+D11</f>
        <v>224038212</v>
      </c>
      <c r="C11" s="383">
        <v>18384927</v>
      </c>
      <c r="D11" s="383">
        <f>E11+F11</f>
        <v>205653285</v>
      </c>
      <c r="E11" s="383">
        <v>83541642</v>
      </c>
      <c r="F11" s="384">
        <v>122111643</v>
      </c>
      <c r="G11" s="385">
        <f>H11+I11</f>
        <v>452</v>
      </c>
      <c r="H11" s="383">
        <v>196</v>
      </c>
      <c r="I11" s="384">
        <v>256</v>
      </c>
      <c r="J11" s="385">
        <f>IF(G11=0,0,ROUND(D11/G11/12,0))</f>
        <v>37915</v>
      </c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3">
        <f>IF(H11=0,0,ROUND(E11/H11/12,0))</f>
        <v>35519</v>
      </c>
      <c r="V11" s="384">
        <f>IF(I11=0,0,ROUND(F11/I11/12,0))</f>
        <v>39750</v>
      </c>
    </row>
    <row r="12" spans="1:23" x14ac:dyDescent="0.25">
      <c r="A12" s="387" t="s">
        <v>160</v>
      </c>
      <c r="B12" s="388">
        <f>C12+D12</f>
        <v>8770000</v>
      </c>
      <c r="C12" s="389">
        <v>8770000</v>
      </c>
      <c r="D12" s="389">
        <f>E12+F12</f>
        <v>0</v>
      </c>
      <c r="E12" s="389">
        <v>0</v>
      </c>
      <c r="F12" s="390">
        <v>0</v>
      </c>
      <c r="G12" s="391">
        <f>H12+I12</f>
        <v>0</v>
      </c>
      <c r="H12" s="389">
        <v>0</v>
      </c>
      <c r="I12" s="390">
        <v>0</v>
      </c>
      <c r="J12" s="392" t="s">
        <v>161</v>
      </c>
      <c r="K12" s="393"/>
      <c r="L12" s="393"/>
      <c r="M12" s="393"/>
      <c r="N12" s="393"/>
      <c r="O12" s="393"/>
      <c r="P12" s="393"/>
      <c r="Q12" s="393"/>
      <c r="R12" s="393"/>
      <c r="S12" s="393"/>
      <c r="T12" s="393"/>
      <c r="U12" s="394" t="s">
        <v>161</v>
      </c>
      <c r="V12" s="395" t="s">
        <v>161</v>
      </c>
    </row>
    <row r="13" spans="1:23" x14ac:dyDescent="0.25">
      <c r="A13" s="387" t="s">
        <v>162</v>
      </c>
      <c r="B13" s="388">
        <f>C13+D13</f>
        <v>217953333</v>
      </c>
      <c r="C13" s="389">
        <v>88873333</v>
      </c>
      <c r="D13" s="389">
        <f>E13+F13</f>
        <v>129080000</v>
      </c>
      <c r="E13" s="389">
        <v>64540000</v>
      </c>
      <c r="F13" s="390">
        <v>64540000</v>
      </c>
      <c r="G13" s="391">
        <f>H13+I13</f>
        <v>313</v>
      </c>
      <c r="H13" s="389">
        <v>157</v>
      </c>
      <c r="I13" s="390">
        <v>156</v>
      </c>
      <c r="J13" s="391">
        <f t="shared" ref="J13:J21" si="1">IF(G13=0,0,ROUND(D13/G13/12,0))</f>
        <v>34366</v>
      </c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89">
        <f>IF(H13=0,0,ROUND(E13/H13/12,0))</f>
        <v>34257</v>
      </c>
      <c r="V13" s="395" t="s">
        <v>161</v>
      </c>
    </row>
    <row r="14" spans="1:23" x14ac:dyDescent="0.25">
      <c r="A14" s="387" t="s">
        <v>163</v>
      </c>
      <c r="B14" s="388">
        <f>C14+D14</f>
        <v>163600000</v>
      </c>
      <c r="C14" s="389">
        <v>61000000</v>
      </c>
      <c r="D14" s="389">
        <f>E14+F14</f>
        <v>102600000</v>
      </c>
      <c r="E14" s="389">
        <v>51300000</v>
      </c>
      <c r="F14" s="390">
        <v>51300000</v>
      </c>
      <c r="G14" s="391">
        <f>H14+I14</f>
        <v>195</v>
      </c>
      <c r="H14" s="389">
        <v>98</v>
      </c>
      <c r="I14" s="390">
        <v>97</v>
      </c>
      <c r="J14" s="391">
        <f t="shared" si="1"/>
        <v>43846</v>
      </c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89">
        <f>IF(H14=0,0,ROUND(E14/H14/12,0))</f>
        <v>43622</v>
      </c>
      <c r="V14" s="395" t="s">
        <v>161</v>
      </c>
    </row>
    <row r="15" spans="1:23" x14ac:dyDescent="0.25">
      <c r="A15" s="396" t="s">
        <v>164</v>
      </c>
      <c r="B15" s="397">
        <f>C15+D15</f>
        <v>2800000</v>
      </c>
      <c r="C15" s="398">
        <v>1000000</v>
      </c>
      <c r="D15" s="398">
        <f>E15+F15</f>
        <v>1800000</v>
      </c>
      <c r="E15" s="398">
        <v>900000</v>
      </c>
      <c r="F15" s="399">
        <v>900000</v>
      </c>
      <c r="G15" s="400">
        <f>H15+I15</f>
        <v>3</v>
      </c>
      <c r="H15" s="398">
        <v>1</v>
      </c>
      <c r="I15" s="399">
        <v>2</v>
      </c>
      <c r="J15" s="400">
        <f t="shared" si="1"/>
        <v>50000</v>
      </c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398">
        <f>IF(H15=0,0,ROUND(E15/H15/12,0))</f>
        <v>75000</v>
      </c>
      <c r="V15" s="395" t="s">
        <v>161</v>
      </c>
    </row>
    <row r="16" spans="1:23" x14ac:dyDescent="0.25">
      <c r="A16" s="402"/>
      <c r="B16" s="403"/>
      <c r="C16" s="404"/>
      <c r="D16" s="404"/>
      <c r="E16" s="404"/>
      <c r="F16" s="405"/>
      <c r="G16" s="406"/>
      <c r="H16" s="404"/>
      <c r="I16" s="405"/>
      <c r="J16" s="406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4"/>
      <c r="V16" s="405"/>
    </row>
    <row r="17" spans="1:26" x14ac:dyDescent="0.25">
      <c r="A17" s="370" t="s">
        <v>165</v>
      </c>
      <c r="B17" s="371">
        <f>C17+D17</f>
        <v>187992755</v>
      </c>
      <c r="C17" s="408">
        <f>C19+C20+C21</f>
        <v>12804523</v>
      </c>
      <c r="D17" s="408">
        <f>E17+F17</f>
        <v>175188232</v>
      </c>
      <c r="E17" s="408">
        <f>E19+E20+E21</f>
        <v>75375459</v>
      </c>
      <c r="F17" s="409">
        <f>F19+F20+F21</f>
        <v>99812773</v>
      </c>
      <c r="G17" s="410">
        <f>I17+H17</f>
        <v>510</v>
      </c>
      <c r="H17" s="408">
        <f>H19+H20+H21</f>
        <v>203</v>
      </c>
      <c r="I17" s="409">
        <f>I19+I20+I21</f>
        <v>307</v>
      </c>
      <c r="J17" s="411">
        <f t="shared" si="1"/>
        <v>28626</v>
      </c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08">
        <f>IF(H17=0,0,ROUND(E17/H17/12,0))</f>
        <v>30942</v>
      </c>
      <c r="V17" s="409">
        <f>IF(I17=0,0,ROUND(F17/I17/12,0))</f>
        <v>27094</v>
      </c>
      <c r="W17" s="43"/>
    </row>
    <row r="18" spans="1:26" x14ac:dyDescent="0.25">
      <c r="A18" s="376" t="s">
        <v>158</v>
      </c>
      <c r="B18" s="377"/>
      <c r="C18" s="378"/>
      <c r="D18" s="378"/>
      <c r="E18" s="378"/>
      <c r="F18" s="379"/>
      <c r="G18" s="377"/>
      <c r="H18" s="378"/>
      <c r="I18" s="379"/>
      <c r="J18" s="377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78"/>
      <c r="V18" s="379"/>
    </row>
    <row r="19" spans="1:26" x14ac:dyDescent="0.25">
      <c r="A19" s="381" t="s">
        <v>166</v>
      </c>
      <c r="B19" s="382">
        <f>C19+D19</f>
        <v>179448570</v>
      </c>
      <c r="C19" s="413">
        <v>6373388</v>
      </c>
      <c r="D19" s="413">
        <f>F19+E19</f>
        <v>173075182</v>
      </c>
      <c r="E19" s="413">
        <v>74318934</v>
      </c>
      <c r="F19" s="414">
        <v>98756248</v>
      </c>
      <c r="G19" s="382">
        <f>H19+I19</f>
        <v>505</v>
      </c>
      <c r="H19" s="413">
        <v>200</v>
      </c>
      <c r="I19" s="414">
        <v>305</v>
      </c>
      <c r="J19" s="382">
        <f t="shared" si="1"/>
        <v>28560</v>
      </c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3">
        <f>IF(H19=0,0,ROUND(E19/H19/12,0))</f>
        <v>30966</v>
      </c>
      <c r="V19" s="414">
        <f>IF(I19=0,0,ROUND(F19/I19/12,0))</f>
        <v>26983</v>
      </c>
    </row>
    <row r="20" spans="1:26" x14ac:dyDescent="0.25">
      <c r="A20" s="387" t="s">
        <v>167</v>
      </c>
      <c r="B20" s="388">
        <f>C20+D20</f>
        <v>2474685</v>
      </c>
      <c r="C20" s="416">
        <v>1719135</v>
      </c>
      <c r="D20" s="416">
        <f>E20+F20</f>
        <v>755550</v>
      </c>
      <c r="E20" s="416">
        <v>377775</v>
      </c>
      <c r="F20" s="417">
        <v>377775</v>
      </c>
      <c r="G20" s="388">
        <f>H20+I20</f>
        <v>2</v>
      </c>
      <c r="H20" s="416">
        <v>1</v>
      </c>
      <c r="I20" s="417">
        <v>1</v>
      </c>
      <c r="J20" s="418">
        <f t="shared" si="1"/>
        <v>31481</v>
      </c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6">
        <f>IF(H20=0,0,ROUND(E20/H20/12,0))</f>
        <v>31481</v>
      </c>
      <c r="V20" s="420" t="s">
        <v>161</v>
      </c>
    </row>
    <row r="21" spans="1:26" x14ac:dyDescent="0.25">
      <c r="A21" s="396" t="s">
        <v>162</v>
      </c>
      <c r="B21" s="397">
        <f>C21+D21</f>
        <v>6069500</v>
      </c>
      <c r="C21" s="421">
        <v>4712000</v>
      </c>
      <c r="D21" s="421">
        <f>E21+F21</f>
        <v>1357500</v>
      </c>
      <c r="E21" s="421">
        <v>678750</v>
      </c>
      <c r="F21" s="422">
        <v>678750</v>
      </c>
      <c r="G21" s="397">
        <f>H21+I21</f>
        <v>3</v>
      </c>
      <c r="H21" s="421">
        <v>2</v>
      </c>
      <c r="I21" s="422">
        <v>1</v>
      </c>
      <c r="J21" s="397">
        <f t="shared" si="1"/>
        <v>37708</v>
      </c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1">
        <f>IF(H21=0,0,ROUND(E21/H21/12,0))</f>
        <v>28281</v>
      </c>
      <c r="V21" s="424" t="s">
        <v>161</v>
      </c>
    </row>
    <row r="22" spans="1:26" ht="15.75" thickBot="1" x14ac:dyDescent="0.3">
      <c r="A22" s="402"/>
      <c r="B22" s="403"/>
      <c r="C22" s="425"/>
      <c r="D22" s="425"/>
      <c r="E22" s="425"/>
      <c r="F22" s="426"/>
      <c r="G22" s="403"/>
      <c r="H22" s="425"/>
      <c r="I22" s="426"/>
      <c r="J22" s="403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5"/>
      <c r="V22" s="426"/>
    </row>
    <row r="23" spans="1:26" s="58" customFormat="1" ht="13.5" thickBot="1" x14ac:dyDescent="0.25">
      <c r="A23" s="428" t="s">
        <v>168</v>
      </c>
      <c r="B23" s="429">
        <f>C23+D23</f>
        <v>805154300</v>
      </c>
      <c r="C23" s="430">
        <f t="shared" ref="C23:I23" si="2">C17+C9</f>
        <v>190832783</v>
      </c>
      <c r="D23" s="430">
        <f t="shared" si="2"/>
        <v>614321517</v>
      </c>
      <c r="E23" s="430">
        <f t="shared" si="2"/>
        <v>275657101</v>
      </c>
      <c r="F23" s="431">
        <f t="shared" si="2"/>
        <v>338664416</v>
      </c>
      <c r="G23" s="429">
        <f t="shared" si="2"/>
        <v>1473</v>
      </c>
      <c r="H23" s="430">
        <f t="shared" si="2"/>
        <v>655</v>
      </c>
      <c r="I23" s="431">
        <f t="shared" si="2"/>
        <v>818</v>
      </c>
      <c r="J23" s="429">
        <f>IF(G23=0,0,ROUND(D23/G23/12,0))</f>
        <v>34755</v>
      </c>
      <c r="K23" s="432"/>
      <c r="L23" s="432"/>
      <c r="M23" s="432"/>
      <c r="N23" s="432"/>
      <c r="O23" s="432"/>
      <c r="P23" s="432"/>
      <c r="Q23" s="432"/>
      <c r="R23" s="432"/>
      <c r="S23" s="432"/>
      <c r="T23" s="432"/>
      <c r="U23" s="430">
        <f>IF(H23=0,0,ROUND(E23/H23/12,0))</f>
        <v>35071</v>
      </c>
      <c r="V23" s="431">
        <f>IF(I23=0,0,ROUND(F23/I23/12,0))</f>
        <v>34501</v>
      </c>
    </row>
    <row r="24" spans="1:26" x14ac:dyDescent="0.25">
      <c r="A24" s="433"/>
      <c r="B24" s="403"/>
      <c r="C24" s="425"/>
      <c r="D24" s="425"/>
      <c r="E24" s="425"/>
      <c r="F24" s="426"/>
      <c r="G24" s="403"/>
      <c r="H24" s="425"/>
      <c r="I24" s="426"/>
      <c r="J24" s="403"/>
      <c r="K24" s="427"/>
      <c r="L24" s="427"/>
      <c r="M24" s="427"/>
      <c r="N24" s="427"/>
      <c r="O24" s="427"/>
      <c r="P24" s="427"/>
      <c r="Q24" s="427"/>
      <c r="R24" s="427"/>
      <c r="S24" s="427"/>
      <c r="T24" s="427"/>
      <c r="U24" s="425"/>
      <c r="V24" s="426"/>
    </row>
    <row r="25" spans="1:26" x14ac:dyDescent="0.25">
      <c r="A25" s="434" t="s">
        <v>169</v>
      </c>
      <c r="B25" s="403"/>
      <c r="C25" s="435"/>
      <c r="D25" s="435"/>
      <c r="E25" s="435"/>
      <c r="F25" s="436"/>
      <c r="G25" s="437"/>
      <c r="H25" s="435"/>
      <c r="I25" s="436"/>
      <c r="J25" s="403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35"/>
      <c r="V25" s="436"/>
    </row>
    <row r="26" spans="1:26" x14ac:dyDescent="0.25">
      <c r="A26" s="438" t="s">
        <v>170</v>
      </c>
      <c r="B26" s="374">
        <f>C26+D26</f>
        <v>37692477</v>
      </c>
      <c r="C26" s="439">
        <v>1982341</v>
      </c>
      <c r="D26" s="439">
        <f>F26</f>
        <v>35710136</v>
      </c>
      <c r="E26" s="440" t="s">
        <v>161</v>
      </c>
      <c r="F26" s="441">
        <v>35710136</v>
      </c>
      <c r="G26" s="374">
        <f>I26</f>
        <v>96</v>
      </c>
      <c r="H26" s="440" t="s">
        <v>161</v>
      </c>
      <c r="I26" s="441">
        <v>96</v>
      </c>
      <c r="J26" s="374">
        <f>IF(G26=0,0,ROUND(D26/G26/12,0))</f>
        <v>30998</v>
      </c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440" t="s">
        <v>161</v>
      </c>
      <c r="V26" s="441">
        <f>IF(I26=0,0,ROUND(F26/I26/12,0))</f>
        <v>30998</v>
      </c>
    </row>
    <row r="27" spans="1:26" x14ac:dyDescent="0.25">
      <c r="A27" s="442"/>
      <c r="B27" s="443"/>
      <c r="C27" s="444"/>
      <c r="D27" s="444"/>
      <c r="E27" s="444"/>
      <c r="F27" s="445"/>
      <c r="G27" s="443"/>
      <c r="H27" s="444"/>
      <c r="I27" s="445"/>
      <c r="J27" s="443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44"/>
      <c r="V27" s="445"/>
    </row>
    <row r="28" spans="1:26" ht="15.75" thickBot="1" x14ac:dyDescent="0.3">
      <c r="A28" s="442"/>
      <c r="B28" s="443"/>
      <c r="C28" s="444"/>
      <c r="D28" s="444"/>
      <c r="E28" s="444"/>
      <c r="F28" s="445"/>
      <c r="G28" s="443"/>
      <c r="H28" s="444"/>
      <c r="I28" s="445"/>
      <c r="J28" s="443"/>
      <c r="K28" s="427"/>
      <c r="L28" s="427"/>
      <c r="M28" s="427"/>
      <c r="N28" s="427"/>
      <c r="O28" s="427"/>
      <c r="P28" s="427"/>
      <c r="Q28" s="427"/>
      <c r="R28" s="427"/>
      <c r="S28" s="427"/>
      <c r="T28" s="427"/>
      <c r="U28" s="444"/>
      <c r="V28" s="445"/>
      <c r="Z28" t="s">
        <v>171</v>
      </c>
    </row>
    <row r="29" spans="1:26" ht="15.75" thickBot="1" x14ac:dyDescent="0.3">
      <c r="A29" s="446" t="s">
        <v>172</v>
      </c>
      <c r="B29" s="447">
        <f>C29+D29</f>
        <v>61521514495</v>
      </c>
      <c r="C29" s="448">
        <f>C30+C43+C48</f>
        <v>985686996</v>
      </c>
      <c r="D29" s="448">
        <f>D30+D43+D48</f>
        <v>60535827499</v>
      </c>
      <c r="E29" s="449" t="s">
        <v>161</v>
      </c>
      <c r="F29" s="450">
        <f>F30+G43+G48</f>
        <v>241972484</v>
      </c>
      <c r="G29" s="447">
        <f>G30+G43+G48</f>
        <v>217130</v>
      </c>
      <c r="H29" s="448">
        <v>0</v>
      </c>
      <c r="I29" s="450">
        <f>I30+I43+I48</f>
        <v>217130</v>
      </c>
      <c r="J29" s="451">
        <f>IF(G29=0,0,ROUND(D29/G29/12,0))</f>
        <v>23233</v>
      </c>
      <c r="K29" s="452"/>
      <c r="L29" s="452"/>
      <c r="M29" s="452"/>
      <c r="N29" s="452"/>
      <c r="O29" s="452"/>
      <c r="P29" s="452"/>
      <c r="Q29" s="452"/>
      <c r="R29" s="452"/>
      <c r="S29" s="452"/>
      <c r="T29" s="452"/>
      <c r="U29" s="449" t="s">
        <v>161</v>
      </c>
      <c r="V29" s="453">
        <f>J29</f>
        <v>23233</v>
      </c>
    </row>
    <row r="30" spans="1:26" ht="15.75" thickBot="1" x14ac:dyDescent="0.3">
      <c r="A30" s="454" t="s">
        <v>173</v>
      </c>
      <c r="B30" s="455">
        <f>C30+D30</f>
        <v>474871256</v>
      </c>
      <c r="C30" s="456">
        <f>SUM(C32:C41)</f>
        <v>233115053</v>
      </c>
      <c r="D30" s="456">
        <f>SUM(D32:D41)</f>
        <v>241756203</v>
      </c>
      <c r="E30" s="457" t="s">
        <v>161</v>
      </c>
      <c r="F30" s="458">
        <f>D30</f>
        <v>241756203</v>
      </c>
      <c r="G30" s="455">
        <f>SUM(G32:G41)</f>
        <v>849</v>
      </c>
      <c r="H30" s="456">
        <v>0</v>
      </c>
      <c r="I30" s="458">
        <f>SUM(I32:I41)</f>
        <v>849</v>
      </c>
      <c r="J30" s="455">
        <f t="shared" ref="J30:J37" si="3">IF(G30=0,0,ROUND(D30/G30/12,0))</f>
        <v>23730</v>
      </c>
      <c r="K30" s="459"/>
      <c r="L30" s="459"/>
      <c r="M30" s="459"/>
      <c r="N30" s="459"/>
      <c r="O30" s="459"/>
      <c r="P30" s="459"/>
      <c r="Q30" s="459"/>
      <c r="R30" s="459"/>
      <c r="S30" s="459"/>
      <c r="T30" s="459"/>
      <c r="U30" s="457" t="s">
        <v>161</v>
      </c>
      <c r="V30" s="453">
        <f>J30</f>
        <v>23730</v>
      </c>
    </row>
    <row r="31" spans="1:26" x14ac:dyDescent="0.25">
      <c r="A31" s="460" t="s">
        <v>7</v>
      </c>
      <c r="B31" s="461"/>
      <c r="C31" s="462"/>
      <c r="D31" s="462"/>
      <c r="E31" s="462"/>
      <c r="F31" s="463"/>
      <c r="G31" s="461"/>
      <c r="H31" s="462"/>
      <c r="I31" s="463"/>
      <c r="J31" s="461"/>
      <c r="K31" s="380"/>
      <c r="L31" s="380"/>
      <c r="M31" s="380"/>
      <c r="N31" s="380"/>
      <c r="O31" s="380"/>
      <c r="P31" s="380"/>
      <c r="Q31" s="380"/>
      <c r="R31" s="380"/>
      <c r="S31" s="380"/>
      <c r="T31" s="380"/>
      <c r="U31" s="462"/>
      <c r="V31" s="463"/>
    </row>
    <row r="32" spans="1:26" ht="46.5" customHeight="1" x14ac:dyDescent="0.25">
      <c r="A32" s="464" t="s">
        <v>174</v>
      </c>
      <c r="B32" s="382">
        <f>C32+D32</f>
        <v>249400297</v>
      </c>
      <c r="C32" s="413">
        <v>74807570</v>
      </c>
      <c r="D32" s="413">
        <f>F32</f>
        <v>174592727</v>
      </c>
      <c r="E32" s="465" t="s">
        <v>161</v>
      </c>
      <c r="F32" s="414">
        <v>174592727</v>
      </c>
      <c r="G32" s="466">
        <f>I32</f>
        <v>581.5</v>
      </c>
      <c r="H32" s="465" t="s">
        <v>161</v>
      </c>
      <c r="I32" s="467">
        <v>581.5</v>
      </c>
      <c r="J32" s="382">
        <f t="shared" si="3"/>
        <v>25020</v>
      </c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65" t="s">
        <v>161</v>
      </c>
      <c r="V32" s="414">
        <f t="shared" ref="V32:V37" si="4">IF(I32=0,0,ROUND(F32/I32/12,0))</f>
        <v>25020</v>
      </c>
    </row>
    <row r="33" spans="1:24" ht="13.5" customHeight="1" x14ac:dyDescent="0.25">
      <c r="A33" s="468" t="s">
        <v>175</v>
      </c>
      <c r="B33" s="388">
        <f t="shared" ref="B33:B48" si="5">C33+D33</f>
        <v>188593334</v>
      </c>
      <c r="C33" s="416">
        <v>144346667</v>
      </c>
      <c r="D33" s="416">
        <f>F33</f>
        <v>44246667</v>
      </c>
      <c r="E33" s="469" t="s">
        <v>161</v>
      </c>
      <c r="F33" s="417">
        <v>44246667</v>
      </c>
      <c r="G33" s="388">
        <f>I33</f>
        <v>192</v>
      </c>
      <c r="H33" s="469" t="s">
        <v>161</v>
      </c>
      <c r="I33" s="417">
        <v>192</v>
      </c>
      <c r="J33" s="388">
        <f t="shared" si="3"/>
        <v>19204</v>
      </c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69" t="s">
        <v>161</v>
      </c>
      <c r="V33" s="417">
        <f t="shared" si="4"/>
        <v>19204</v>
      </c>
    </row>
    <row r="34" spans="1:24" ht="13.5" customHeight="1" x14ac:dyDescent="0.25">
      <c r="A34" s="468" t="s">
        <v>176</v>
      </c>
      <c r="B34" s="388">
        <f t="shared" si="5"/>
        <v>1615600</v>
      </c>
      <c r="C34" s="416">
        <v>565600</v>
      </c>
      <c r="D34" s="416">
        <f>F34</f>
        <v>1050000</v>
      </c>
      <c r="E34" s="469" t="s">
        <v>161</v>
      </c>
      <c r="F34" s="417">
        <v>1050000</v>
      </c>
      <c r="G34" s="388">
        <f t="shared" ref="G34:G40" si="6">I34</f>
        <v>3</v>
      </c>
      <c r="H34" s="469" t="s">
        <v>161</v>
      </c>
      <c r="I34" s="417">
        <v>3</v>
      </c>
      <c r="J34" s="388">
        <f t="shared" si="3"/>
        <v>29167</v>
      </c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69" t="s">
        <v>161</v>
      </c>
      <c r="V34" s="417">
        <f t="shared" si="4"/>
        <v>29167</v>
      </c>
    </row>
    <row r="35" spans="1:24" ht="13.5" customHeight="1" x14ac:dyDescent="0.25">
      <c r="A35" s="468" t="s">
        <v>177</v>
      </c>
      <c r="B35" s="388">
        <f t="shared" si="5"/>
        <v>123000</v>
      </c>
      <c r="C35" s="416"/>
      <c r="D35" s="416">
        <f t="shared" ref="D35:D41" si="7">F35</f>
        <v>123000</v>
      </c>
      <c r="E35" s="469" t="s">
        <v>161</v>
      </c>
      <c r="F35" s="417">
        <v>123000</v>
      </c>
      <c r="G35" s="388">
        <f t="shared" si="6"/>
        <v>1</v>
      </c>
      <c r="H35" s="469" t="s">
        <v>161</v>
      </c>
      <c r="I35" s="417">
        <v>1</v>
      </c>
      <c r="J35" s="388">
        <f t="shared" si="3"/>
        <v>10250</v>
      </c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69" t="s">
        <v>161</v>
      </c>
      <c r="V35" s="417">
        <f t="shared" si="4"/>
        <v>10250</v>
      </c>
    </row>
    <row r="36" spans="1:24" ht="13.5" customHeight="1" x14ac:dyDescent="0.25">
      <c r="A36" s="468" t="s">
        <v>315</v>
      </c>
      <c r="B36" s="388">
        <f t="shared" si="5"/>
        <v>16567000</v>
      </c>
      <c r="C36" s="416">
        <v>2157000</v>
      </c>
      <c r="D36" s="416">
        <f t="shared" si="7"/>
        <v>14410000</v>
      </c>
      <c r="E36" s="469" t="s">
        <v>161</v>
      </c>
      <c r="F36" s="417">
        <v>14410000</v>
      </c>
      <c r="G36" s="388">
        <f t="shared" si="6"/>
        <v>62</v>
      </c>
      <c r="H36" s="469" t="s">
        <v>161</v>
      </c>
      <c r="I36" s="417">
        <v>62</v>
      </c>
      <c r="J36" s="388">
        <f t="shared" si="3"/>
        <v>19368</v>
      </c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69" t="s">
        <v>161</v>
      </c>
      <c r="V36" s="417">
        <f t="shared" si="4"/>
        <v>19368</v>
      </c>
    </row>
    <row r="37" spans="1:24" ht="12.75" customHeight="1" x14ac:dyDescent="0.25">
      <c r="A37" s="470" t="s">
        <v>178</v>
      </c>
      <c r="B37" s="388">
        <f t="shared" si="5"/>
        <v>3452025</v>
      </c>
      <c r="C37" s="416">
        <v>732216</v>
      </c>
      <c r="D37" s="416">
        <f t="shared" si="7"/>
        <v>2719809</v>
      </c>
      <c r="E37" s="469" t="s">
        <v>161</v>
      </c>
      <c r="F37" s="417">
        <v>2719809</v>
      </c>
      <c r="G37" s="388">
        <f t="shared" si="6"/>
        <v>6</v>
      </c>
      <c r="H37" s="469" t="s">
        <v>161</v>
      </c>
      <c r="I37" s="417">
        <v>6</v>
      </c>
      <c r="J37" s="388">
        <f t="shared" si="3"/>
        <v>37775</v>
      </c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69" t="s">
        <v>161</v>
      </c>
      <c r="V37" s="417">
        <f t="shared" si="4"/>
        <v>37775</v>
      </c>
    </row>
    <row r="38" spans="1:24" x14ac:dyDescent="0.25">
      <c r="A38" s="470" t="s">
        <v>179</v>
      </c>
      <c r="B38" s="388">
        <f t="shared" si="5"/>
        <v>4871000</v>
      </c>
      <c r="C38" s="416">
        <v>1948000</v>
      </c>
      <c r="D38" s="416">
        <f t="shared" si="7"/>
        <v>2923000</v>
      </c>
      <c r="E38" s="469" t="s">
        <v>161</v>
      </c>
      <c r="F38" s="417">
        <v>2923000</v>
      </c>
      <c r="G38" s="388">
        <f t="shared" si="6"/>
        <v>1</v>
      </c>
      <c r="H38" s="469" t="s">
        <v>161</v>
      </c>
      <c r="I38" s="417">
        <v>1</v>
      </c>
      <c r="J38" s="418" t="s">
        <v>161</v>
      </c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69" t="s">
        <v>161</v>
      </c>
      <c r="V38" s="420" t="str">
        <f>J38</f>
        <v xml:space="preserve"> -</v>
      </c>
    </row>
    <row r="39" spans="1:24" x14ac:dyDescent="0.25">
      <c r="A39" s="470" t="s">
        <v>180</v>
      </c>
      <c r="B39" s="388">
        <f t="shared" si="5"/>
        <v>8640000</v>
      </c>
      <c r="C39" s="416">
        <v>7240000</v>
      </c>
      <c r="D39" s="416">
        <f t="shared" si="7"/>
        <v>1400000</v>
      </c>
      <c r="E39" s="469" t="s">
        <v>161</v>
      </c>
      <c r="F39" s="417">
        <v>1400000</v>
      </c>
      <c r="G39" s="388">
        <f t="shared" si="6"/>
        <v>2</v>
      </c>
      <c r="H39" s="469" t="s">
        <v>161</v>
      </c>
      <c r="I39" s="417">
        <v>2</v>
      </c>
      <c r="J39" s="388">
        <f>IF(G39=0,0,ROUND(D39/G39/12,0))</f>
        <v>58333</v>
      </c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69" t="s">
        <v>161</v>
      </c>
      <c r="V39" s="417">
        <f>IF(I39=0,0,ROUND(F39/I39/12,0))</f>
        <v>58333</v>
      </c>
    </row>
    <row r="40" spans="1:24" x14ac:dyDescent="0.25">
      <c r="A40" s="470" t="s">
        <v>181</v>
      </c>
      <c r="B40" s="388">
        <f t="shared" si="5"/>
        <v>57000</v>
      </c>
      <c r="C40" s="416">
        <v>57000</v>
      </c>
      <c r="D40" s="416">
        <f t="shared" si="7"/>
        <v>0</v>
      </c>
      <c r="E40" s="469" t="s">
        <v>161</v>
      </c>
      <c r="F40" s="417">
        <v>0</v>
      </c>
      <c r="G40" s="388">
        <f t="shared" si="6"/>
        <v>0</v>
      </c>
      <c r="H40" s="469" t="s">
        <v>161</v>
      </c>
      <c r="I40" s="417">
        <v>0</v>
      </c>
      <c r="J40" s="418" t="s">
        <v>161</v>
      </c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69" t="s">
        <v>161</v>
      </c>
      <c r="V40" s="420" t="str">
        <f>J40</f>
        <v xml:space="preserve"> -</v>
      </c>
    </row>
    <row r="41" spans="1:24" x14ac:dyDescent="0.25">
      <c r="A41" s="471" t="s">
        <v>182</v>
      </c>
      <c r="B41" s="397">
        <f t="shared" si="5"/>
        <v>1552000</v>
      </c>
      <c r="C41" s="421">
        <v>1261000</v>
      </c>
      <c r="D41" s="421">
        <f t="shared" si="7"/>
        <v>291000</v>
      </c>
      <c r="E41" s="472" t="s">
        <v>161</v>
      </c>
      <c r="F41" s="422">
        <v>291000</v>
      </c>
      <c r="G41" s="473">
        <f>I41</f>
        <v>0.5</v>
      </c>
      <c r="H41" s="472" t="s">
        <v>161</v>
      </c>
      <c r="I41" s="474">
        <v>0.5</v>
      </c>
      <c r="J41" s="397">
        <f>IF(G41=0,0,ROUND(D41/G41/12,0))</f>
        <v>48500</v>
      </c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72" t="s">
        <v>161</v>
      </c>
      <c r="V41" s="422">
        <f>J41</f>
        <v>48500</v>
      </c>
    </row>
    <row r="42" spans="1:24" x14ac:dyDescent="0.25">
      <c r="A42" s="475"/>
      <c r="B42" s="403"/>
      <c r="C42" s="425"/>
      <c r="D42" s="425"/>
      <c r="E42" s="425"/>
      <c r="F42" s="426"/>
      <c r="G42" s="403"/>
      <c r="H42" s="425"/>
      <c r="I42" s="426"/>
      <c r="J42" s="403"/>
      <c r="K42" s="427"/>
      <c r="L42" s="427"/>
      <c r="M42" s="427"/>
      <c r="N42" s="427"/>
      <c r="O42" s="427"/>
      <c r="P42" s="427"/>
      <c r="Q42" s="427"/>
      <c r="R42" s="427"/>
      <c r="S42" s="427"/>
      <c r="T42" s="427"/>
      <c r="U42" s="425"/>
      <c r="V42" s="426"/>
    </row>
    <row r="43" spans="1:24" ht="15.75" thickBot="1" x14ac:dyDescent="0.3">
      <c r="A43" s="476" t="s">
        <v>183</v>
      </c>
      <c r="B43" s="477">
        <f t="shared" si="5"/>
        <v>59666891875</v>
      </c>
      <c r="C43" s="478">
        <f t="shared" ref="C43:I43" si="8">SUM(C45:C46)</f>
        <v>739117869</v>
      </c>
      <c r="D43" s="478">
        <f t="shared" si="8"/>
        <v>58927774006</v>
      </c>
      <c r="E43" s="479" t="s">
        <v>161</v>
      </c>
      <c r="F43" s="480">
        <f t="shared" si="8"/>
        <v>58927774006</v>
      </c>
      <c r="G43" s="477">
        <f t="shared" si="8"/>
        <v>211946</v>
      </c>
      <c r="H43" s="478">
        <f t="shared" si="8"/>
        <v>0</v>
      </c>
      <c r="I43" s="480">
        <f t="shared" si="8"/>
        <v>211946</v>
      </c>
      <c r="J43" s="477">
        <f>IF(G43=0,0,ROUND(D43/G43/12,0))</f>
        <v>23169</v>
      </c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81" t="s">
        <v>161</v>
      </c>
      <c r="V43" s="480">
        <f>IF(I43=0,0,ROUND(F43/I43/12,0))</f>
        <v>23169</v>
      </c>
      <c r="X43" t="s">
        <v>184</v>
      </c>
    </row>
    <row r="44" spans="1:24" x14ac:dyDescent="0.25">
      <c r="A44" s="438" t="s">
        <v>7</v>
      </c>
      <c r="B44" s="482"/>
      <c r="C44" s="483"/>
      <c r="D44" s="483"/>
      <c r="E44" s="484"/>
      <c r="F44" s="485"/>
      <c r="G44" s="486"/>
      <c r="H44" s="483"/>
      <c r="I44" s="485"/>
      <c r="J44" s="486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83"/>
      <c r="V44" s="485"/>
    </row>
    <row r="45" spans="1:24" x14ac:dyDescent="0.25">
      <c r="A45" s="438" t="s">
        <v>185</v>
      </c>
      <c r="B45" s="482">
        <f t="shared" si="5"/>
        <v>59656701875</v>
      </c>
      <c r="C45" s="487">
        <v>730127869</v>
      </c>
      <c r="D45" s="487">
        <f>F45</f>
        <v>58926574006</v>
      </c>
      <c r="E45" s="488" t="s">
        <v>161</v>
      </c>
      <c r="F45" s="489">
        <v>58926574006</v>
      </c>
      <c r="G45" s="482">
        <f>H45+I45</f>
        <v>211946</v>
      </c>
      <c r="H45" s="487">
        <v>0</v>
      </c>
      <c r="I45" s="489">
        <f>211147+799</f>
        <v>211946</v>
      </c>
      <c r="J45" s="482">
        <f>IF(G45=0,0,ROUND(D45/G45/12,0))</f>
        <v>23169</v>
      </c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88" t="s">
        <v>161</v>
      </c>
      <c r="V45" s="489">
        <f>IF(I45=0,0,ROUND(F45/I45/12,0))</f>
        <v>23169</v>
      </c>
    </row>
    <row r="46" spans="1:24" x14ac:dyDescent="0.25">
      <c r="A46" s="438" t="s">
        <v>186</v>
      </c>
      <c r="B46" s="482">
        <f t="shared" si="5"/>
        <v>10190000</v>
      </c>
      <c r="C46" s="487">
        <v>8990000</v>
      </c>
      <c r="D46" s="487">
        <f>F46</f>
        <v>1200000</v>
      </c>
      <c r="E46" s="488" t="s">
        <v>161</v>
      </c>
      <c r="F46" s="489">
        <v>1200000</v>
      </c>
      <c r="G46" s="482">
        <v>0</v>
      </c>
      <c r="H46" s="487">
        <v>0</v>
      </c>
      <c r="I46" s="489">
        <v>0</v>
      </c>
      <c r="J46" s="490" t="s">
        <v>161</v>
      </c>
      <c r="K46" s="427"/>
      <c r="L46" s="427"/>
      <c r="M46" s="427"/>
      <c r="N46" s="427"/>
      <c r="O46" s="427"/>
      <c r="P46" s="427"/>
      <c r="Q46" s="427"/>
      <c r="R46" s="427"/>
      <c r="S46" s="427"/>
      <c r="T46" s="427"/>
      <c r="U46" s="488" t="s">
        <v>161</v>
      </c>
      <c r="V46" s="491" t="s">
        <v>161</v>
      </c>
      <c r="W46" s="57"/>
    </row>
    <row r="47" spans="1:24" x14ac:dyDescent="0.25">
      <c r="A47" s="475"/>
      <c r="B47" s="403"/>
      <c r="C47" s="425"/>
      <c r="D47" s="425"/>
      <c r="E47" s="425"/>
      <c r="F47" s="426"/>
      <c r="G47" s="403"/>
      <c r="H47" s="425"/>
      <c r="I47" s="426"/>
      <c r="J47" s="492"/>
      <c r="K47" s="427"/>
      <c r="L47" s="427"/>
      <c r="M47" s="427"/>
      <c r="N47" s="427"/>
      <c r="O47" s="427"/>
      <c r="P47" s="427"/>
      <c r="Q47" s="427"/>
      <c r="R47" s="427"/>
      <c r="S47" s="427"/>
      <c r="T47" s="427"/>
      <c r="U47" s="425"/>
      <c r="V47" s="426"/>
      <c r="W47" s="57"/>
    </row>
    <row r="48" spans="1:24" ht="15.75" thickBot="1" x14ac:dyDescent="0.3">
      <c r="A48" s="476" t="s">
        <v>187</v>
      </c>
      <c r="B48" s="477">
        <f t="shared" si="5"/>
        <v>1379751364</v>
      </c>
      <c r="C48" s="478">
        <v>13454074</v>
      </c>
      <c r="D48" s="478">
        <f>F48</f>
        <v>1366297290</v>
      </c>
      <c r="E48" s="479" t="s">
        <v>161</v>
      </c>
      <c r="F48" s="480">
        <v>1366297290</v>
      </c>
      <c r="G48" s="477">
        <f>H48+I48</f>
        <v>4335</v>
      </c>
      <c r="H48" s="478">
        <v>0</v>
      </c>
      <c r="I48" s="480">
        <v>4335</v>
      </c>
      <c r="J48" s="477">
        <f>IF(G48=0,0,ROUND(D48/G48/12,0))</f>
        <v>26265</v>
      </c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81" t="s">
        <v>161</v>
      </c>
      <c r="V48" s="480">
        <f>IF(I48=0,0,ROUND(F48/I48/12,0))</f>
        <v>26265</v>
      </c>
    </row>
    <row r="49" spans="1:24" ht="15.75" hidden="1" thickBot="1" x14ac:dyDescent="0.3">
      <c r="A49" s="493"/>
      <c r="B49" s="494"/>
      <c r="C49" s="495"/>
      <c r="D49" s="495"/>
      <c r="E49" s="495"/>
      <c r="F49" s="496"/>
      <c r="G49" s="494"/>
      <c r="H49" s="495"/>
      <c r="I49" s="496"/>
      <c r="J49" s="494">
        <f>IF(G49=0,0,ROUND(D49/G49/12*1000,0))</f>
        <v>0</v>
      </c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95"/>
      <c r="V49" s="496"/>
    </row>
    <row r="50" spans="1:24" x14ac:dyDescent="0.25">
      <c r="A50" s="560" t="s">
        <v>188</v>
      </c>
      <c r="B50" s="443"/>
      <c r="C50" s="444"/>
      <c r="D50" s="444"/>
      <c r="E50" s="444"/>
      <c r="F50" s="445"/>
      <c r="G50" s="443"/>
      <c r="H50" s="444"/>
      <c r="I50" s="445"/>
      <c r="J50" s="443"/>
      <c r="K50" s="427"/>
      <c r="L50" s="427"/>
      <c r="M50" s="427"/>
      <c r="N50" s="427"/>
      <c r="O50" s="427"/>
      <c r="P50" s="427"/>
      <c r="Q50" s="427"/>
      <c r="R50" s="427"/>
      <c r="S50" s="427"/>
      <c r="T50" s="427"/>
      <c r="U50" s="444"/>
      <c r="V50" s="445"/>
    </row>
    <row r="51" spans="1:24" ht="17.25" customHeight="1" x14ac:dyDescent="0.25">
      <c r="A51" s="561"/>
      <c r="B51" s="497">
        <f>D51+C51</f>
        <v>62364361272</v>
      </c>
      <c r="C51" s="498">
        <f>C29+C8</f>
        <v>1178502120</v>
      </c>
      <c r="D51" s="498">
        <f t="shared" ref="D51:I51" si="9">D29+D8</f>
        <v>61185859152</v>
      </c>
      <c r="E51" s="498">
        <f>E8</f>
        <v>275657101</v>
      </c>
      <c r="F51" s="499">
        <f t="shared" si="9"/>
        <v>616347036</v>
      </c>
      <c r="G51" s="497">
        <f t="shared" si="9"/>
        <v>218699</v>
      </c>
      <c r="H51" s="498">
        <f t="shared" si="9"/>
        <v>655</v>
      </c>
      <c r="I51" s="499">
        <f t="shared" si="9"/>
        <v>218044</v>
      </c>
      <c r="J51" s="497">
        <f>IF(G51=0,0,ROUND(D51/G51/12,0))</f>
        <v>23314</v>
      </c>
      <c r="K51" s="427"/>
      <c r="L51" s="427"/>
      <c r="M51" s="427"/>
      <c r="N51" s="427"/>
      <c r="O51" s="427"/>
      <c r="P51" s="427"/>
      <c r="Q51" s="427"/>
      <c r="R51" s="427"/>
      <c r="S51" s="427"/>
      <c r="T51" s="427"/>
      <c r="U51" s="498">
        <f>IF(H51=0,0,ROUND(E51/H51/12,0))</f>
        <v>35071</v>
      </c>
      <c r="V51" s="499">
        <f>J51</f>
        <v>23314</v>
      </c>
      <c r="W51" s="43"/>
    </row>
    <row r="52" spans="1:24" ht="15.75" thickBot="1" x14ac:dyDescent="0.3">
      <c r="A52" s="562"/>
      <c r="B52" s="363"/>
      <c r="C52" s="500"/>
      <c r="D52" s="500"/>
      <c r="E52" s="500"/>
      <c r="F52" s="362"/>
      <c r="G52" s="363"/>
      <c r="H52" s="500"/>
      <c r="I52" s="362"/>
      <c r="J52" s="363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500"/>
      <c r="V52" s="362"/>
      <c r="W52" s="43"/>
      <c r="X52" s="43"/>
    </row>
    <row r="53" spans="1:24" x14ac:dyDescent="0.25">
      <c r="B53" s="43"/>
    </row>
  </sheetData>
  <mergeCells count="15">
    <mergeCell ref="A50:A52"/>
    <mergeCell ref="U4:V4"/>
    <mergeCell ref="C5:C6"/>
    <mergeCell ref="D5:D6"/>
    <mergeCell ref="E5:F5"/>
    <mergeCell ref="H5:H6"/>
    <mergeCell ref="I5:I6"/>
    <mergeCell ref="U5:U6"/>
    <mergeCell ref="V5:V6"/>
    <mergeCell ref="A4:A6"/>
    <mergeCell ref="B4:B6"/>
    <mergeCell ref="C4:F4"/>
    <mergeCell ref="G4:G6"/>
    <mergeCell ref="H4:I4"/>
    <mergeCell ref="J4:J6"/>
  </mergeCells>
  <printOptions horizontalCentered="1"/>
  <pageMargins left="1.2598425196850394" right="0.74803149606299213" top="0.98425196850393704" bottom="0.78740157480314965" header="0.51181102362204722" footer="0.51181102362204722"/>
  <pageSetup paperSize="9" scale="55" orientation="landscape" r:id="rId1"/>
  <headerFooter alignWithMargins="0">
    <oddHeader>&amp;RKapitola A
&amp;"-,Tučné"Tabulka č. 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A3" sqref="A3"/>
    </sheetView>
  </sheetViews>
  <sheetFormatPr defaultRowHeight="12.75" x14ac:dyDescent="0.2"/>
  <cols>
    <col min="1" max="1" width="88.85546875" style="18" customWidth="1"/>
    <col min="2" max="3" width="16.140625" style="18" customWidth="1"/>
    <col min="4" max="4" width="16.7109375" style="18" customWidth="1"/>
    <col min="5" max="5" width="14.140625" style="18" bestFit="1" customWidth="1"/>
    <col min="6" max="6" width="14.7109375" style="18" customWidth="1"/>
    <col min="7" max="7" width="15" style="18" customWidth="1"/>
    <col min="8" max="8" width="15.140625" style="18" customWidth="1"/>
    <col min="9" max="9" width="15.7109375" style="18" customWidth="1"/>
    <col min="10" max="11" width="15.28515625" style="18" bestFit="1" customWidth="1"/>
    <col min="12" max="12" width="16.28515625" style="18" bestFit="1" customWidth="1"/>
    <col min="13" max="256" width="9.140625" style="18"/>
    <col min="257" max="257" width="81" style="18" customWidth="1"/>
    <col min="258" max="258" width="18.7109375" style="18" bestFit="1" customWidth="1"/>
    <col min="259" max="259" width="19.42578125" style="18" bestFit="1" customWidth="1"/>
    <col min="260" max="260" width="17.5703125" style="18" bestFit="1" customWidth="1"/>
    <col min="261" max="261" width="14.140625" style="18" bestFit="1" customWidth="1"/>
    <col min="262" max="263" width="16.85546875" style="18" bestFit="1" customWidth="1"/>
    <col min="264" max="264" width="16.42578125" style="18" bestFit="1" customWidth="1"/>
    <col min="265" max="265" width="16.85546875" style="18" bestFit="1" customWidth="1"/>
    <col min="266" max="267" width="15.28515625" style="18" bestFit="1" customWidth="1"/>
    <col min="268" max="268" width="16.28515625" style="18" bestFit="1" customWidth="1"/>
    <col min="269" max="512" width="9.140625" style="18"/>
    <col min="513" max="513" width="81" style="18" customWidth="1"/>
    <col min="514" max="514" width="18.7109375" style="18" bestFit="1" customWidth="1"/>
    <col min="515" max="515" width="19.42578125" style="18" bestFit="1" customWidth="1"/>
    <col min="516" max="516" width="17.5703125" style="18" bestFit="1" customWidth="1"/>
    <col min="517" max="517" width="14.140625" style="18" bestFit="1" customWidth="1"/>
    <col min="518" max="519" width="16.85546875" style="18" bestFit="1" customWidth="1"/>
    <col min="520" max="520" width="16.42578125" style="18" bestFit="1" customWidth="1"/>
    <col min="521" max="521" width="16.85546875" style="18" bestFit="1" customWidth="1"/>
    <col min="522" max="523" width="15.28515625" style="18" bestFit="1" customWidth="1"/>
    <col min="524" max="524" width="16.28515625" style="18" bestFit="1" customWidth="1"/>
    <col min="525" max="768" width="9.140625" style="18"/>
    <col min="769" max="769" width="81" style="18" customWidth="1"/>
    <col min="770" max="770" width="18.7109375" style="18" bestFit="1" customWidth="1"/>
    <col min="771" max="771" width="19.42578125" style="18" bestFit="1" customWidth="1"/>
    <col min="772" max="772" width="17.5703125" style="18" bestFit="1" customWidth="1"/>
    <col min="773" max="773" width="14.140625" style="18" bestFit="1" customWidth="1"/>
    <col min="774" max="775" width="16.85546875" style="18" bestFit="1" customWidth="1"/>
    <col min="776" max="776" width="16.42578125" style="18" bestFit="1" customWidth="1"/>
    <col min="777" max="777" width="16.85546875" style="18" bestFit="1" customWidth="1"/>
    <col min="778" max="779" width="15.28515625" style="18" bestFit="1" customWidth="1"/>
    <col min="780" max="780" width="16.28515625" style="18" bestFit="1" customWidth="1"/>
    <col min="781" max="1024" width="9.140625" style="18"/>
    <col min="1025" max="1025" width="81" style="18" customWidth="1"/>
    <col min="1026" max="1026" width="18.7109375" style="18" bestFit="1" customWidth="1"/>
    <col min="1027" max="1027" width="19.42578125" style="18" bestFit="1" customWidth="1"/>
    <col min="1028" max="1028" width="17.5703125" style="18" bestFit="1" customWidth="1"/>
    <col min="1029" max="1029" width="14.140625" style="18" bestFit="1" customWidth="1"/>
    <col min="1030" max="1031" width="16.85546875" style="18" bestFit="1" customWidth="1"/>
    <col min="1032" max="1032" width="16.42578125" style="18" bestFit="1" customWidth="1"/>
    <col min="1033" max="1033" width="16.85546875" style="18" bestFit="1" customWidth="1"/>
    <col min="1034" max="1035" width="15.28515625" style="18" bestFit="1" customWidth="1"/>
    <col min="1036" max="1036" width="16.28515625" style="18" bestFit="1" customWidth="1"/>
    <col min="1037" max="1280" width="9.140625" style="18"/>
    <col min="1281" max="1281" width="81" style="18" customWidth="1"/>
    <col min="1282" max="1282" width="18.7109375" style="18" bestFit="1" customWidth="1"/>
    <col min="1283" max="1283" width="19.42578125" style="18" bestFit="1" customWidth="1"/>
    <col min="1284" max="1284" width="17.5703125" style="18" bestFit="1" customWidth="1"/>
    <col min="1285" max="1285" width="14.140625" style="18" bestFit="1" customWidth="1"/>
    <col min="1286" max="1287" width="16.85546875" style="18" bestFit="1" customWidth="1"/>
    <col min="1288" max="1288" width="16.42578125" style="18" bestFit="1" customWidth="1"/>
    <col min="1289" max="1289" width="16.85546875" style="18" bestFit="1" customWidth="1"/>
    <col min="1290" max="1291" width="15.28515625" style="18" bestFit="1" customWidth="1"/>
    <col min="1292" max="1292" width="16.28515625" style="18" bestFit="1" customWidth="1"/>
    <col min="1293" max="1536" width="9.140625" style="18"/>
    <col min="1537" max="1537" width="81" style="18" customWidth="1"/>
    <col min="1538" max="1538" width="18.7109375" style="18" bestFit="1" customWidth="1"/>
    <col min="1539" max="1539" width="19.42578125" style="18" bestFit="1" customWidth="1"/>
    <col min="1540" max="1540" width="17.5703125" style="18" bestFit="1" customWidth="1"/>
    <col min="1541" max="1541" width="14.140625" style="18" bestFit="1" customWidth="1"/>
    <col min="1542" max="1543" width="16.85546875" style="18" bestFit="1" customWidth="1"/>
    <col min="1544" max="1544" width="16.42578125" style="18" bestFit="1" customWidth="1"/>
    <col min="1545" max="1545" width="16.85546875" style="18" bestFit="1" customWidth="1"/>
    <col min="1546" max="1547" width="15.28515625" style="18" bestFit="1" customWidth="1"/>
    <col min="1548" max="1548" width="16.28515625" style="18" bestFit="1" customWidth="1"/>
    <col min="1549" max="1792" width="9.140625" style="18"/>
    <col min="1793" max="1793" width="81" style="18" customWidth="1"/>
    <col min="1794" max="1794" width="18.7109375" style="18" bestFit="1" customWidth="1"/>
    <col min="1795" max="1795" width="19.42578125" style="18" bestFit="1" customWidth="1"/>
    <col min="1796" max="1796" width="17.5703125" style="18" bestFit="1" customWidth="1"/>
    <col min="1797" max="1797" width="14.140625" style="18" bestFit="1" customWidth="1"/>
    <col min="1798" max="1799" width="16.85546875" style="18" bestFit="1" customWidth="1"/>
    <col min="1800" max="1800" width="16.42578125" style="18" bestFit="1" customWidth="1"/>
    <col min="1801" max="1801" width="16.85546875" style="18" bestFit="1" customWidth="1"/>
    <col min="1802" max="1803" width="15.28515625" style="18" bestFit="1" customWidth="1"/>
    <col min="1804" max="1804" width="16.28515625" style="18" bestFit="1" customWidth="1"/>
    <col min="1805" max="2048" width="9.140625" style="18"/>
    <col min="2049" max="2049" width="81" style="18" customWidth="1"/>
    <col min="2050" max="2050" width="18.7109375" style="18" bestFit="1" customWidth="1"/>
    <col min="2051" max="2051" width="19.42578125" style="18" bestFit="1" customWidth="1"/>
    <col min="2052" max="2052" width="17.5703125" style="18" bestFit="1" customWidth="1"/>
    <col min="2053" max="2053" width="14.140625" style="18" bestFit="1" customWidth="1"/>
    <col min="2054" max="2055" width="16.85546875" style="18" bestFit="1" customWidth="1"/>
    <col min="2056" max="2056" width="16.42578125" style="18" bestFit="1" customWidth="1"/>
    <col min="2057" max="2057" width="16.85546875" style="18" bestFit="1" customWidth="1"/>
    <col min="2058" max="2059" width="15.28515625" style="18" bestFit="1" customWidth="1"/>
    <col min="2060" max="2060" width="16.28515625" style="18" bestFit="1" customWidth="1"/>
    <col min="2061" max="2304" width="9.140625" style="18"/>
    <col min="2305" max="2305" width="81" style="18" customWidth="1"/>
    <col min="2306" max="2306" width="18.7109375" style="18" bestFit="1" customWidth="1"/>
    <col min="2307" max="2307" width="19.42578125" style="18" bestFit="1" customWidth="1"/>
    <col min="2308" max="2308" width="17.5703125" style="18" bestFit="1" customWidth="1"/>
    <col min="2309" max="2309" width="14.140625" style="18" bestFit="1" customWidth="1"/>
    <col min="2310" max="2311" width="16.85546875" style="18" bestFit="1" customWidth="1"/>
    <col min="2312" max="2312" width="16.42578125" style="18" bestFit="1" customWidth="1"/>
    <col min="2313" max="2313" width="16.85546875" style="18" bestFit="1" customWidth="1"/>
    <col min="2314" max="2315" width="15.28515625" style="18" bestFit="1" customWidth="1"/>
    <col min="2316" max="2316" width="16.28515625" style="18" bestFit="1" customWidth="1"/>
    <col min="2317" max="2560" width="9.140625" style="18"/>
    <col min="2561" max="2561" width="81" style="18" customWidth="1"/>
    <col min="2562" max="2562" width="18.7109375" style="18" bestFit="1" customWidth="1"/>
    <col min="2563" max="2563" width="19.42578125" style="18" bestFit="1" customWidth="1"/>
    <col min="2564" max="2564" width="17.5703125" style="18" bestFit="1" customWidth="1"/>
    <col min="2565" max="2565" width="14.140625" style="18" bestFit="1" customWidth="1"/>
    <col min="2566" max="2567" width="16.85546875" style="18" bestFit="1" customWidth="1"/>
    <col min="2568" max="2568" width="16.42578125" style="18" bestFit="1" customWidth="1"/>
    <col min="2569" max="2569" width="16.85546875" style="18" bestFit="1" customWidth="1"/>
    <col min="2570" max="2571" width="15.28515625" style="18" bestFit="1" customWidth="1"/>
    <col min="2572" max="2572" width="16.28515625" style="18" bestFit="1" customWidth="1"/>
    <col min="2573" max="2816" width="9.140625" style="18"/>
    <col min="2817" max="2817" width="81" style="18" customWidth="1"/>
    <col min="2818" max="2818" width="18.7109375" style="18" bestFit="1" customWidth="1"/>
    <col min="2819" max="2819" width="19.42578125" style="18" bestFit="1" customWidth="1"/>
    <col min="2820" max="2820" width="17.5703125" style="18" bestFit="1" customWidth="1"/>
    <col min="2821" max="2821" width="14.140625" style="18" bestFit="1" customWidth="1"/>
    <col min="2822" max="2823" width="16.85546875" style="18" bestFit="1" customWidth="1"/>
    <col min="2824" max="2824" width="16.42578125" style="18" bestFit="1" customWidth="1"/>
    <col min="2825" max="2825" width="16.85546875" style="18" bestFit="1" customWidth="1"/>
    <col min="2826" max="2827" width="15.28515625" style="18" bestFit="1" customWidth="1"/>
    <col min="2828" max="2828" width="16.28515625" style="18" bestFit="1" customWidth="1"/>
    <col min="2829" max="3072" width="9.140625" style="18"/>
    <col min="3073" max="3073" width="81" style="18" customWidth="1"/>
    <col min="3074" max="3074" width="18.7109375" style="18" bestFit="1" customWidth="1"/>
    <col min="3075" max="3075" width="19.42578125" style="18" bestFit="1" customWidth="1"/>
    <col min="3076" max="3076" width="17.5703125" style="18" bestFit="1" customWidth="1"/>
    <col min="3077" max="3077" width="14.140625" style="18" bestFit="1" customWidth="1"/>
    <col min="3078" max="3079" width="16.85546875" style="18" bestFit="1" customWidth="1"/>
    <col min="3080" max="3080" width="16.42578125" style="18" bestFit="1" customWidth="1"/>
    <col min="3081" max="3081" width="16.85546875" style="18" bestFit="1" customWidth="1"/>
    <col min="3082" max="3083" width="15.28515625" style="18" bestFit="1" customWidth="1"/>
    <col min="3084" max="3084" width="16.28515625" style="18" bestFit="1" customWidth="1"/>
    <col min="3085" max="3328" width="9.140625" style="18"/>
    <col min="3329" max="3329" width="81" style="18" customWidth="1"/>
    <col min="3330" max="3330" width="18.7109375" style="18" bestFit="1" customWidth="1"/>
    <col min="3331" max="3331" width="19.42578125" style="18" bestFit="1" customWidth="1"/>
    <col min="3332" max="3332" width="17.5703125" style="18" bestFit="1" customWidth="1"/>
    <col min="3333" max="3333" width="14.140625" style="18" bestFit="1" customWidth="1"/>
    <col min="3334" max="3335" width="16.85546875" style="18" bestFit="1" customWidth="1"/>
    <col min="3336" max="3336" width="16.42578125" style="18" bestFit="1" customWidth="1"/>
    <col min="3337" max="3337" width="16.85546875" style="18" bestFit="1" customWidth="1"/>
    <col min="3338" max="3339" width="15.28515625" style="18" bestFit="1" customWidth="1"/>
    <col min="3340" max="3340" width="16.28515625" style="18" bestFit="1" customWidth="1"/>
    <col min="3341" max="3584" width="9.140625" style="18"/>
    <col min="3585" max="3585" width="81" style="18" customWidth="1"/>
    <col min="3586" max="3586" width="18.7109375" style="18" bestFit="1" customWidth="1"/>
    <col min="3587" max="3587" width="19.42578125" style="18" bestFit="1" customWidth="1"/>
    <col min="3588" max="3588" width="17.5703125" style="18" bestFit="1" customWidth="1"/>
    <col min="3589" max="3589" width="14.140625" style="18" bestFit="1" customWidth="1"/>
    <col min="3590" max="3591" width="16.85546875" style="18" bestFit="1" customWidth="1"/>
    <col min="3592" max="3592" width="16.42578125" style="18" bestFit="1" customWidth="1"/>
    <col min="3593" max="3593" width="16.85546875" style="18" bestFit="1" customWidth="1"/>
    <col min="3594" max="3595" width="15.28515625" style="18" bestFit="1" customWidth="1"/>
    <col min="3596" max="3596" width="16.28515625" style="18" bestFit="1" customWidth="1"/>
    <col min="3597" max="3840" width="9.140625" style="18"/>
    <col min="3841" max="3841" width="81" style="18" customWidth="1"/>
    <col min="3842" max="3842" width="18.7109375" style="18" bestFit="1" customWidth="1"/>
    <col min="3843" max="3843" width="19.42578125" style="18" bestFit="1" customWidth="1"/>
    <col min="3844" max="3844" width="17.5703125" style="18" bestFit="1" customWidth="1"/>
    <col min="3845" max="3845" width="14.140625" style="18" bestFit="1" customWidth="1"/>
    <col min="3846" max="3847" width="16.85546875" style="18" bestFit="1" customWidth="1"/>
    <col min="3848" max="3848" width="16.42578125" style="18" bestFit="1" customWidth="1"/>
    <col min="3849" max="3849" width="16.85546875" style="18" bestFit="1" customWidth="1"/>
    <col min="3850" max="3851" width="15.28515625" style="18" bestFit="1" customWidth="1"/>
    <col min="3852" max="3852" width="16.28515625" style="18" bestFit="1" customWidth="1"/>
    <col min="3853" max="4096" width="9.140625" style="18"/>
    <col min="4097" max="4097" width="81" style="18" customWidth="1"/>
    <col min="4098" max="4098" width="18.7109375" style="18" bestFit="1" customWidth="1"/>
    <col min="4099" max="4099" width="19.42578125" style="18" bestFit="1" customWidth="1"/>
    <col min="4100" max="4100" width="17.5703125" style="18" bestFit="1" customWidth="1"/>
    <col min="4101" max="4101" width="14.140625" style="18" bestFit="1" customWidth="1"/>
    <col min="4102" max="4103" width="16.85546875" style="18" bestFit="1" customWidth="1"/>
    <col min="4104" max="4104" width="16.42578125" style="18" bestFit="1" customWidth="1"/>
    <col min="4105" max="4105" width="16.85546875" style="18" bestFit="1" customWidth="1"/>
    <col min="4106" max="4107" width="15.28515625" style="18" bestFit="1" customWidth="1"/>
    <col min="4108" max="4108" width="16.28515625" style="18" bestFit="1" customWidth="1"/>
    <col min="4109" max="4352" width="9.140625" style="18"/>
    <col min="4353" max="4353" width="81" style="18" customWidth="1"/>
    <col min="4354" max="4354" width="18.7109375" style="18" bestFit="1" customWidth="1"/>
    <col min="4355" max="4355" width="19.42578125" style="18" bestFit="1" customWidth="1"/>
    <col min="4356" max="4356" width="17.5703125" style="18" bestFit="1" customWidth="1"/>
    <col min="4357" max="4357" width="14.140625" style="18" bestFit="1" customWidth="1"/>
    <col min="4358" max="4359" width="16.85546875" style="18" bestFit="1" customWidth="1"/>
    <col min="4360" max="4360" width="16.42578125" style="18" bestFit="1" customWidth="1"/>
    <col min="4361" max="4361" width="16.85546875" style="18" bestFit="1" customWidth="1"/>
    <col min="4362" max="4363" width="15.28515625" style="18" bestFit="1" customWidth="1"/>
    <col min="4364" max="4364" width="16.28515625" style="18" bestFit="1" customWidth="1"/>
    <col min="4365" max="4608" width="9.140625" style="18"/>
    <col min="4609" max="4609" width="81" style="18" customWidth="1"/>
    <col min="4610" max="4610" width="18.7109375" style="18" bestFit="1" customWidth="1"/>
    <col min="4611" max="4611" width="19.42578125" style="18" bestFit="1" customWidth="1"/>
    <col min="4612" max="4612" width="17.5703125" style="18" bestFit="1" customWidth="1"/>
    <col min="4613" max="4613" width="14.140625" style="18" bestFit="1" customWidth="1"/>
    <col min="4614" max="4615" width="16.85546875" style="18" bestFit="1" customWidth="1"/>
    <col min="4616" max="4616" width="16.42578125" style="18" bestFit="1" customWidth="1"/>
    <col min="4617" max="4617" width="16.85546875" style="18" bestFit="1" customWidth="1"/>
    <col min="4618" max="4619" width="15.28515625" style="18" bestFit="1" customWidth="1"/>
    <col min="4620" max="4620" width="16.28515625" style="18" bestFit="1" customWidth="1"/>
    <col min="4621" max="4864" width="9.140625" style="18"/>
    <col min="4865" max="4865" width="81" style="18" customWidth="1"/>
    <col min="4866" max="4866" width="18.7109375" style="18" bestFit="1" customWidth="1"/>
    <col min="4867" max="4867" width="19.42578125" style="18" bestFit="1" customWidth="1"/>
    <col min="4868" max="4868" width="17.5703125" style="18" bestFit="1" customWidth="1"/>
    <col min="4869" max="4869" width="14.140625" style="18" bestFit="1" customWidth="1"/>
    <col min="4870" max="4871" width="16.85546875" style="18" bestFit="1" customWidth="1"/>
    <col min="4872" max="4872" width="16.42578125" style="18" bestFit="1" customWidth="1"/>
    <col min="4873" max="4873" width="16.85546875" style="18" bestFit="1" customWidth="1"/>
    <col min="4874" max="4875" width="15.28515625" style="18" bestFit="1" customWidth="1"/>
    <col min="4876" max="4876" width="16.28515625" style="18" bestFit="1" customWidth="1"/>
    <col min="4877" max="5120" width="9.140625" style="18"/>
    <col min="5121" max="5121" width="81" style="18" customWidth="1"/>
    <col min="5122" max="5122" width="18.7109375" style="18" bestFit="1" customWidth="1"/>
    <col min="5123" max="5123" width="19.42578125" style="18" bestFit="1" customWidth="1"/>
    <col min="5124" max="5124" width="17.5703125" style="18" bestFit="1" customWidth="1"/>
    <col min="5125" max="5125" width="14.140625" style="18" bestFit="1" customWidth="1"/>
    <col min="5126" max="5127" width="16.85546875" style="18" bestFit="1" customWidth="1"/>
    <col min="5128" max="5128" width="16.42578125" style="18" bestFit="1" customWidth="1"/>
    <col min="5129" max="5129" width="16.85546875" style="18" bestFit="1" customWidth="1"/>
    <col min="5130" max="5131" width="15.28515625" style="18" bestFit="1" customWidth="1"/>
    <col min="5132" max="5132" width="16.28515625" style="18" bestFit="1" customWidth="1"/>
    <col min="5133" max="5376" width="9.140625" style="18"/>
    <col min="5377" max="5377" width="81" style="18" customWidth="1"/>
    <col min="5378" max="5378" width="18.7109375" style="18" bestFit="1" customWidth="1"/>
    <col min="5379" max="5379" width="19.42578125" style="18" bestFit="1" customWidth="1"/>
    <col min="5380" max="5380" width="17.5703125" style="18" bestFit="1" customWidth="1"/>
    <col min="5381" max="5381" width="14.140625" style="18" bestFit="1" customWidth="1"/>
    <col min="5382" max="5383" width="16.85546875" style="18" bestFit="1" customWidth="1"/>
    <col min="5384" max="5384" width="16.42578125" style="18" bestFit="1" customWidth="1"/>
    <col min="5385" max="5385" width="16.85546875" style="18" bestFit="1" customWidth="1"/>
    <col min="5386" max="5387" width="15.28515625" style="18" bestFit="1" customWidth="1"/>
    <col min="5388" max="5388" width="16.28515625" style="18" bestFit="1" customWidth="1"/>
    <col min="5389" max="5632" width="9.140625" style="18"/>
    <col min="5633" max="5633" width="81" style="18" customWidth="1"/>
    <col min="5634" max="5634" width="18.7109375" style="18" bestFit="1" customWidth="1"/>
    <col min="5635" max="5635" width="19.42578125" style="18" bestFit="1" customWidth="1"/>
    <col min="5636" max="5636" width="17.5703125" style="18" bestFit="1" customWidth="1"/>
    <col min="5637" max="5637" width="14.140625" style="18" bestFit="1" customWidth="1"/>
    <col min="5638" max="5639" width="16.85546875" style="18" bestFit="1" customWidth="1"/>
    <col min="5640" max="5640" width="16.42578125" style="18" bestFit="1" customWidth="1"/>
    <col min="5641" max="5641" width="16.85546875" style="18" bestFit="1" customWidth="1"/>
    <col min="5642" max="5643" width="15.28515625" style="18" bestFit="1" customWidth="1"/>
    <col min="5644" max="5644" width="16.28515625" style="18" bestFit="1" customWidth="1"/>
    <col min="5645" max="5888" width="9.140625" style="18"/>
    <col min="5889" max="5889" width="81" style="18" customWidth="1"/>
    <col min="5890" max="5890" width="18.7109375" style="18" bestFit="1" customWidth="1"/>
    <col min="5891" max="5891" width="19.42578125" style="18" bestFit="1" customWidth="1"/>
    <col min="5892" max="5892" width="17.5703125" style="18" bestFit="1" customWidth="1"/>
    <col min="5893" max="5893" width="14.140625" style="18" bestFit="1" customWidth="1"/>
    <col min="5894" max="5895" width="16.85546875" style="18" bestFit="1" customWidth="1"/>
    <col min="5896" max="5896" width="16.42578125" style="18" bestFit="1" customWidth="1"/>
    <col min="5897" max="5897" width="16.85546875" style="18" bestFit="1" customWidth="1"/>
    <col min="5898" max="5899" width="15.28515625" style="18" bestFit="1" customWidth="1"/>
    <col min="5900" max="5900" width="16.28515625" style="18" bestFit="1" customWidth="1"/>
    <col min="5901" max="6144" width="9.140625" style="18"/>
    <col min="6145" max="6145" width="81" style="18" customWidth="1"/>
    <col min="6146" max="6146" width="18.7109375" style="18" bestFit="1" customWidth="1"/>
    <col min="6147" max="6147" width="19.42578125" style="18" bestFit="1" customWidth="1"/>
    <col min="6148" max="6148" width="17.5703125" style="18" bestFit="1" customWidth="1"/>
    <col min="6149" max="6149" width="14.140625" style="18" bestFit="1" customWidth="1"/>
    <col min="6150" max="6151" width="16.85546875" style="18" bestFit="1" customWidth="1"/>
    <col min="6152" max="6152" width="16.42578125" style="18" bestFit="1" customWidth="1"/>
    <col min="6153" max="6153" width="16.85546875" style="18" bestFit="1" customWidth="1"/>
    <col min="6154" max="6155" width="15.28515625" style="18" bestFit="1" customWidth="1"/>
    <col min="6156" max="6156" width="16.28515625" style="18" bestFit="1" customWidth="1"/>
    <col min="6157" max="6400" width="9.140625" style="18"/>
    <col min="6401" max="6401" width="81" style="18" customWidth="1"/>
    <col min="6402" max="6402" width="18.7109375" style="18" bestFit="1" customWidth="1"/>
    <col min="6403" max="6403" width="19.42578125" style="18" bestFit="1" customWidth="1"/>
    <col min="6404" max="6404" width="17.5703125" style="18" bestFit="1" customWidth="1"/>
    <col min="6405" max="6405" width="14.140625" style="18" bestFit="1" customWidth="1"/>
    <col min="6406" max="6407" width="16.85546875" style="18" bestFit="1" customWidth="1"/>
    <col min="6408" max="6408" width="16.42578125" style="18" bestFit="1" customWidth="1"/>
    <col min="6409" max="6409" width="16.85546875" style="18" bestFit="1" customWidth="1"/>
    <col min="6410" max="6411" width="15.28515625" style="18" bestFit="1" customWidth="1"/>
    <col min="6412" max="6412" width="16.28515625" style="18" bestFit="1" customWidth="1"/>
    <col min="6413" max="6656" width="9.140625" style="18"/>
    <col min="6657" max="6657" width="81" style="18" customWidth="1"/>
    <col min="6658" max="6658" width="18.7109375" style="18" bestFit="1" customWidth="1"/>
    <col min="6659" max="6659" width="19.42578125" style="18" bestFit="1" customWidth="1"/>
    <col min="6660" max="6660" width="17.5703125" style="18" bestFit="1" customWidth="1"/>
    <col min="6661" max="6661" width="14.140625" style="18" bestFit="1" customWidth="1"/>
    <col min="6662" max="6663" width="16.85546875" style="18" bestFit="1" customWidth="1"/>
    <col min="6664" max="6664" width="16.42578125" style="18" bestFit="1" customWidth="1"/>
    <col min="6665" max="6665" width="16.85546875" style="18" bestFit="1" customWidth="1"/>
    <col min="6666" max="6667" width="15.28515625" style="18" bestFit="1" customWidth="1"/>
    <col min="6668" max="6668" width="16.28515625" style="18" bestFit="1" customWidth="1"/>
    <col min="6669" max="6912" width="9.140625" style="18"/>
    <col min="6913" max="6913" width="81" style="18" customWidth="1"/>
    <col min="6914" max="6914" width="18.7109375" style="18" bestFit="1" customWidth="1"/>
    <col min="6915" max="6915" width="19.42578125" style="18" bestFit="1" customWidth="1"/>
    <col min="6916" max="6916" width="17.5703125" style="18" bestFit="1" customWidth="1"/>
    <col min="6917" max="6917" width="14.140625" style="18" bestFit="1" customWidth="1"/>
    <col min="6918" max="6919" width="16.85546875" style="18" bestFit="1" customWidth="1"/>
    <col min="6920" max="6920" width="16.42578125" style="18" bestFit="1" customWidth="1"/>
    <col min="6921" max="6921" width="16.85546875" style="18" bestFit="1" customWidth="1"/>
    <col min="6922" max="6923" width="15.28515625" style="18" bestFit="1" customWidth="1"/>
    <col min="6924" max="6924" width="16.28515625" style="18" bestFit="1" customWidth="1"/>
    <col min="6925" max="7168" width="9.140625" style="18"/>
    <col min="7169" max="7169" width="81" style="18" customWidth="1"/>
    <col min="7170" max="7170" width="18.7109375" style="18" bestFit="1" customWidth="1"/>
    <col min="7171" max="7171" width="19.42578125" style="18" bestFit="1" customWidth="1"/>
    <col min="7172" max="7172" width="17.5703125" style="18" bestFit="1" customWidth="1"/>
    <col min="7173" max="7173" width="14.140625" style="18" bestFit="1" customWidth="1"/>
    <col min="7174" max="7175" width="16.85546875" style="18" bestFit="1" customWidth="1"/>
    <col min="7176" max="7176" width="16.42578125" style="18" bestFit="1" customWidth="1"/>
    <col min="7177" max="7177" width="16.85546875" style="18" bestFit="1" customWidth="1"/>
    <col min="7178" max="7179" width="15.28515625" style="18" bestFit="1" customWidth="1"/>
    <col min="7180" max="7180" width="16.28515625" style="18" bestFit="1" customWidth="1"/>
    <col min="7181" max="7424" width="9.140625" style="18"/>
    <col min="7425" max="7425" width="81" style="18" customWidth="1"/>
    <col min="7426" max="7426" width="18.7109375" style="18" bestFit="1" customWidth="1"/>
    <col min="7427" max="7427" width="19.42578125" style="18" bestFit="1" customWidth="1"/>
    <col min="7428" max="7428" width="17.5703125" style="18" bestFit="1" customWidth="1"/>
    <col min="7429" max="7429" width="14.140625" style="18" bestFit="1" customWidth="1"/>
    <col min="7430" max="7431" width="16.85546875" style="18" bestFit="1" customWidth="1"/>
    <col min="7432" max="7432" width="16.42578125" style="18" bestFit="1" customWidth="1"/>
    <col min="7433" max="7433" width="16.85546875" style="18" bestFit="1" customWidth="1"/>
    <col min="7434" max="7435" width="15.28515625" style="18" bestFit="1" customWidth="1"/>
    <col min="7436" max="7436" width="16.28515625" style="18" bestFit="1" customWidth="1"/>
    <col min="7437" max="7680" width="9.140625" style="18"/>
    <col min="7681" max="7681" width="81" style="18" customWidth="1"/>
    <col min="7682" max="7682" width="18.7109375" style="18" bestFit="1" customWidth="1"/>
    <col min="7683" max="7683" width="19.42578125" style="18" bestFit="1" customWidth="1"/>
    <col min="7684" max="7684" width="17.5703125" style="18" bestFit="1" customWidth="1"/>
    <col min="7685" max="7685" width="14.140625" style="18" bestFit="1" customWidth="1"/>
    <col min="7686" max="7687" width="16.85546875" style="18" bestFit="1" customWidth="1"/>
    <col min="7688" max="7688" width="16.42578125" style="18" bestFit="1" customWidth="1"/>
    <col min="7689" max="7689" width="16.85546875" style="18" bestFit="1" customWidth="1"/>
    <col min="7690" max="7691" width="15.28515625" style="18" bestFit="1" customWidth="1"/>
    <col min="7692" max="7692" width="16.28515625" style="18" bestFit="1" customWidth="1"/>
    <col min="7693" max="7936" width="9.140625" style="18"/>
    <col min="7937" max="7937" width="81" style="18" customWidth="1"/>
    <col min="7938" max="7938" width="18.7109375" style="18" bestFit="1" customWidth="1"/>
    <col min="7939" max="7939" width="19.42578125" style="18" bestFit="1" customWidth="1"/>
    <col min="7940" max="7940" width="17.5703125" style="18" bestFit="1" customWidth="1"/>
    <col min="7941" max="7941" width="14.140625" style="18" bestFit="1" customWidth="1"/>
    <col min="7942" max="7943" width="16.85546875" style="18" bestFit="1" customWidth="1"/>
    <col min="7944" max="7944" width="16.42578125" style="18" bestFit="1" customWidth="1"/>
    <col min="7945" max="7945" width="16.85546875" style="18" bestFit="1" customWidth="1"/>
    <col min="7946" max="7947" width="15.28515625" style="18" bestFit="1" customWidth="1"/>
    <col min="7948" max="7948" width="16.28515625" style="18" bestFit="1" customWidth="1"/>
    <col min="7949" max="8192" width="9.140625" style="18"/>
    <col min="8193" max="8193" width="81" style="18" customWidth="1"/>
    <col min="8194" max="8194" width="18.7109375" style="18" bestFit="1" customWidth="1"/>
    <col min="8195" max="8195" width="19.42578125" style="18" bestFit="1" customWidth="1"/>
    <col min="8196" max="8196" width="17.5703125" style="18" bestFit="1" customWidth="1"/>
    <col min="8197" max="8197" width="14.140625" style="18" bestFit="1" customWidth="1"/>
    <col min="8198" max="8199" width="16.85546875" style="18" bestFit="1" customWidth="1"/>
    <col min="8200" max="8200" width="16.42578125" style="18" bestFit="1" customWidth="1"/>
    <col min="8201" max="8201" width="16.85546875" style="18" bestFit="1" customWidth="1"/>
    <col min="8202" max="8203" width="15.28515625" style="18" bestFit="1" customWidth="1"/>
    <col min="8204" max="8204" width="16.28515625" style="18" bestFit="1" customWidth="1"/>
    <col min="8205" max="8448" width="9.140625" style="18"/>
    <col min="8449" max="8449" width="81" style="18" customWidth="1"/>
    <col min="8450" max="8450" width="18.7109375" style="18" bestFit="1" customWidth="1"/>
    <col min="8451" max="8451" width="19.42578125" style="18" bestFit="1" customWidth="1"/>
    <col min="8452" max="8452" width="17.5703125" style="18" bestFit="1" customWidth="1"/>
    <col min="8453" max="8453" width="14.140625" style="18" bestFit="1" customWidth="1"/>
    <col min="8454" max="8455" width="16.85546875" style="18" bestFit="1" customWidth="1"/>
    <col min="8456" max="8456" width="16.42578125" style="18" bestFit="1" customWidth="1"/>
    <col min="8457" max="8457" width="16.85546875" style="18" bestFit="1" customWidth="1"/>
    <col min="8458" max="8459" width="15.28515625" style="18" bestFit="1" customWidth="1"/>
    <col min="8460" max="8460" width="16.28515625" style="18" bestFit="1" customWidth="1"/>
    <col min="8461" max="8704" width="9.140625" style="18"/>
    <col min="8705" max="8705" width="81" style="18" customWidth="1"/>
    <col min="8706" max="8706" width="18.7109375" style="18" bestFit="1" customWidth="1"/>
    <col min="8707" max="8707" width="19.42578125" style="18" bestFit="1" customWidth="1"/>
    <col min="8708" max="8708" width="17.5703125" style="18" bestFit="1" customWidth="1"/>
    <col min="8709" max="8709" width="14.140625" style="18" bestFit="1" customWidth="1"/>
    <col min="8710" max="8711" width="16.85546875" style="18" bestFit="1" customWidth="1"/>
    <col min="8712" max="8712" width="16.42578125" style="18" bestFit="1" customWidth="1"/>
    <col min="8713" max="8713" width="16.85546875" style="18" bestFit="1" customWidth="1"/>
    <col min="8714" max="8715" width="15.28515625" style="18" bestFit="1" customWidth="1"/>
    <col min="8716" max="8716" width="16.28515625" style="18" bestFit="1" customWidth="1"/>
    <col min="8717" max="8960" width="9.140625" style="18"/>
    <col min="8961" max="8961" width="81" style="18" customWidth="1"/>
    <col min="8962" max="8962" width="18.7109375" style="18" bestFit="1" customWidth="1"/>
    <col min="8963" max="8963" width="19.42578125" style="18" bestFit="1" customWidth="1"/>
    <col min="8964" max="8964" width="17.5703125" style="18" bestFit="1" customWidth="1"/>
    <col min="8965" max="8965" width="14.140625" style="18" bestFit="1" customWidth="1"/>
    <col min="8966" max="8967" width="16.85546875" style="18" bestFit="1" customWidth="1"/>
    <col min="8968" max="8968" width="16.42578125" style="18" bestFit="1" customWidth="1"/>
    <col min="8969" max="8969" width="16.85546875" style="18" bestFit="1" customWidth="1"/>
    <col min="8970" max="8971" width="15.28515625" style="18" bestFit="1" customWidth="1"/>
    <col min="8972" max="8972" width="16.28515625" style="18" bestFit="1" customWidth="1"/>
    <col min="8973" max="9216" width="9.140625" style="18"/>
    <col min="9217" max="9217" width="81" style="18" customWidth="1"/>
    <col min="9218" max="9218" width="18.7109375" style="18" bestFit="1" customWidth="1"/>
    <col min="9219" max="9219" width="19.42578125" style="18" bestFit="1" customWidth="1"/>
    <col min="9220" max="9220" width="17.5703125" style="18" bestFit="1" customWidth="1"/>
    <col min="9221" max="9221" width="14.140625" style="18" bestFit="1" customWidth="1"/>
    <col min="9222" max="9223" width="16.85546875" style="18" bestFit="1" customWidth="1"/>
    <col min="9224" max="9224" width="16.42578125" style="18" bestFit="1" customWidth="1"/>
    <col min="9225" max="9225" width="16.85546875" style="18" bestFit="1" customWidth="1"/>
    <col min="9226" max="9227" width="15.28515625" style="18" bestFit="1" customWidth="1"/>
    <col min="9228" max="9228" width="16.28515625" style="18" bestFit="1" customWidth="1"/>
    <col min="9229" max="9472" width="9.140625" style="18"/>
    <col min="9473" max="9473" width="81" style="18" customWidth="1"/>
    <col min="9474" max="9474" width="18.7109375" style="18" bestFit="1" customWidth="1"/>
    <col min="9475" max="9475" width="19.42578125" style="18" bestFit="1" customWidth="1"/>
    <col min="9476" max="9476" width="17.5703125" style="18" bestFit="1" customWidth="1"/>
    <col min="9477" max="9477" width="14.140625" style="18" bestFit="1" customWidth="1"/>
    <col min="9478" max="9479" width="16.85546875" style="18" bestFit="1" customWidth="1"/>
    <col min="9480" max="9480" width="16.42578125" style="18" bestFit="1" customWidth="1"/>
    <col min="9481" max="9481" width="16.85546875" style="18" bestFit="1" customWidth="1"/>
    <col min="9482" max="9483" width="15.28515625" style="18" bestFit="1" customWidth="1"/>
    <col min="9484" max="9484" width="16.28515625" style="18" bestFit="1" customWidth="1"/>
    <col min="9485" max="9728" width="9.140625" style="18"/>
    <col min="9729" max="9729" width="81" style="18" customWidth="1"/>
    <col min="9730" max="9730" width="18.7109375" style="18" bestFit="1" customWidth="1"/>
    <col min="9731" max="9731" width="19.42578125" style="18" bestFit="1" customWidth="1"/>
    <col min="9732" max="9732" width="17.5703125" style="18" bestFit="1" customWidth="1"/>
    <col min="9733" max="9733" width="14.140625" style="18" bestFit="1" customWidth="1"/>
    <col min="9734" max="9735" width="16.85546875" style="18" bestFit="1" customWidth="1"/>
    <col min="9736" max="9736" width="16.42578125" style="18" bestFit="1" customWidth="1"/>
    <col min="9737" max="9737" width="16.85546875" style="18" bestFit="1" customWidth="1"/>
    <col min="9738" max="9739" width="15.28515625" style="18" bestFit="1" customWidth="1"/>
    <col min="9740" max="9740" width="16.28515625" style="18" bestFit="1" customWidth="1"/>
    <col min="9741" max="9984" width="9.140625" style="18"/>
    <col min="9985" max="9985" width="81" style="18" customWidth="1"/>
    <col min="9986" max="9986" width="18.7109375" style="18" bestFit="1" customWidth="1"/>
    <col min="9987" max="9987" width="19.42578125" style="18" bestFit="1" customWidth="1"/>
    <col min="9988" max="9988" width="17.5703125" style="18" bestFit="1" customWidth="1"/>
    <col min="9989" max="9989" width="14.140625" style="18" bestFit="1" customWidth="1"/>
    <col min="9990" max="9991" width="16.85546875" style="18" bestFit="1" customWidth="1"/>
    <col min="9992" max="9992" width="16.42578125" style="18" bestFit="1" customWidth="1"/>
    <col min="9993" max="9993" width="16.85546875" style="18" bestFit="1" customWidth="1"/>
    <col min="9994" max="9995" width="15.28515625" style="18" bestFit="1" customWidth="1"/>
    <col min="9996" max="9996" width="16.28515625" style="18" bestFit="1" customWidth="1"/>
    <col min="9997" max="10240" width="9.140625" style="18"/>
    <col min="10241" max="10241" width="81" style="18" customWidth="1"/>
    <col min="10242" max="10242" width="18.7109375" style="18" bestFit="1" customWidth="1"/>
    <col min="10243" max="10243" width="19.42578125" style="18" bestFit="1" customWidth="1"/>
    <col min="10244" max="10244" width="17.5703125" style="18" bestFit="1" customWidth="1"/>
    <col min="10245" max="10245" width="14.140625" style="18" bestFit="1" customWidth="1"/>
    <col min="10246" max="10247" width="16.85546875" style="18" bestFit="1" customWidth="1"/>
    <col min="10248" max="10248" width="16.42578125" style="18" bestFit="1" customWidth="1"/>
    <col min="10249" max="10249" width="16.85546875" style="18" bestFit="1" customWidth="1"/>
    <col min="10250" max="10251" width="15.28515625" style="18" bestFit="1" customWidth="1"/>
    <col min="10252" max="10252" width="16.28515625" style="18" bestFit="1" customWidth="1"/>
    <col min="10253" max="10496" width="9.140625" style="18"/>
    <col min="10497" max="10497" width="81" style="18" customWidth="1"/>
    <col min="10498" max="10498" width="18.7109375" style="18" bestFit="1" customWidth="1"/>
    <col min="10499" max="10499" width="19.42578125" style="18" bestFit="1" customWidth="1"/>
    <col min="10500" max="10500" width="17.5703125" style="18" bestFit="1" customWidth="1"/>
    <col min="10501" max="10501" width="14.140625" style="18" bestFit="1" customWidth="1"/>
    <col min="10502" max="10503" width="16.85546875" style="18" bestFit="1" customWidth="1"/>
    <col min="10504" max="10504" width="16.42578125" style="18" bestFit="1" customWidth="1"/>
    <col min="10505" max="10505" width="16.85546875" style="18" bestFit="1" customWidth="1"/>
    <col min="10506" max="10507" width="15.28515625" style="18" bestFit="1" customWidth="1"/>
    <col min="10508" max="10508" width="16.28515625" style="18" bestFit="1" customWidth="1"/>
    <col min="10509" max="10752" width="9.140625" style="18"/>
    <col min="10753" max="10753" width="81" style="18" customWidth="1"/>
    <col min="10754" max="10754" width="18.7109375" style="18" bestFit="1" customWidth="1"/>
    <col min="10755" max="10755" width="19.42578125" style="18" bestFit="1" customWidth="1"/>
    <col min="10756" max="10756" width="17.5703125" style="18" bestFit="1" customWidth="1"/>
    <col min="10757" max="10757" width="14.140625" style="18" bestFit="1" customWidth="1"/>
    <col min="10758" max="10759" width="16.85546875" style="18" bestFit="1" customWidth="1"/>
    <col min="10760" max="10760" width="16.42578125" style="18" bestFit="1" customWidth="1"/>
    <col min="10761" max="10761" width="16.85546875" style="18" bestFit="1" customWidth="1"/>
    <col min="10762" max="10763" width="15.28515625" style="18" bestFit="1" customWidth="1"/>
    <col min="10764" max="10764" width="16.28515625" style="18" bestFit="1" customWidth="1"/>
    <col min="10765" max="11008" width="9.140625" style="18"/>
    <col min="11009" max="11009" width="81" style="18" customWidth="1"/>
    <col min="11010" max="11010" width="18.7109375" style="18" bestFit="1" customWidth="1"/>
    <col min="11011" max="11011" width="19.42578125" style="18" bestFit="1" customWidth="1"/>
    <col min="11012" max="11012" width="17.5703125" style="18" bestFit="1" customWidth="1"/>
    <col min="11013" max="11013" width="14.140625" style="18" bestFit="1" customWidth="1"/>
    <col min="11014" max="11015" width="16.85546875" style="18" bestFit="1" customWidth="1"/>
    <col min="11016" max="11016" width="16.42578125" style="18" bestFit="1" customWidth="1"/>
    <col min="11017" max="11017" width="16.85546875" style="18" bestFit="1" customWidth="1"/>
    <col min="11018" max="11019" width="15.28515625" style="18" bestFit="1" customWidth="1"/>
    <col min="11020" max="11020" width="16.28515625" style="18" bestFit="1" customWidth="1"/>
    <col min="11021" max="11264" width="9.140625" style="18"/>
    <col min="11265" max="11265" width="81" style="18" customWidth="1"/>
    <col min="11266" max="11266" width="18.7109375" style="18" bestFit="1" customWidth="1"/>
    <col min="11267" max="11267" width="19.42578125" style="18" bestFit="1" customWidth="1"/>
    <col min="11268" max="11268" width="17.5703125" style="18" bestFit="1" customWidth="1"/>
    <col min="11269" max="11269" width="14.140625" style="18" bestFit="1" customWidth="1"/>
    <col min="11270" max="11271" width="16.85546875" style="18" bestFit="1" customWidth="1"/>
    <col min="11272" max="11272" width="16.42578125" style="18" bestFit="1" customWidth="1"/>
    <col min="11273" max="11273" width="16.85546875" style="18" bestFit="1" customWidth="1"/>
    <col min="11274" max="11275" width="15.28515625" style="18" bestFit="1" customWidth="1"/>
    <col min="11276" max="11276" width="16.28515625" style="18" bestFit="1" customWidth="1"/>
    <col min="11277" max="11520" width="9.140625" style="18"/>
    <col min="11521" max="11521" width="81" style="18" customWidth="1"/>
    <col min="11522" max="11522" width="18.7109375" style="18" bestFit="1" customWidth="1"/>
    <col min="11523" max="11523" width="19.42578125" style="18" bestFit="1" customWidth="1"/>
    <col min="11524" max="11524" width="17.5703125" style="18" bestFit="1" customWidth="1"/>
    <col min="11525" max="11525" width="14.140625" style="18" bestFit="1" customWidth="1"/>
    <col min="11526" max="11527" width="16.85546875" style="18" bestFit="1" customWidth="1"/>
    <col min="11528" max="11528" width="16.42578125" style="18" bestFit="1" customWidth="1"/>
    <col min="11529" max="11529" width="16.85546875" style="18" bestFit="1" customWidth="1"/>
    <col min="11530" max="11531" width="15.28515625" style="18" bestFit="1" customWidth="1"/>
    <col min="11532" max="11532" width="16.28515625" style="18" bestFit="1" customWidth="1"/>
    <col min="11533" max="11776" width="9.140625" style="18"/>
    <col min="11777" max="11777" width="81" style="18" customWidth="1"/>
    <col min="11778" max="11778" width="18.7109375" style="18" bestFit="1" customWidth="1"/>
    <col min="11779" max="11779" width="19.42578125" style="18" bestFit="1" customWidth="1"/>
    <col min="11780" max="11780" width="17.5703125" style="18" bestFit="1" customWidth="1"/>
    <col min="11781" max="11781" width="14.140625" style="18" bestFit="1" customWidth="1"/>
    <col min="11782" max="11783" width="16.85546875" style="18" bestFit="1" customWidth="1"/>
    <col min="11784" max="11784" width="16.42578125" style="18" bestFit="1" customWidth="1"/>
    <col min="11785" max="11785" width="16.85546875" style="18" bestFit="1" customWidth="1"/>
    <col min="11786" max="11787" width="15.28515625" style="18" bestFit="1" customWidth="1"/>
    <col min="11788" max="11788" width="16.28515625" style="18" bestFit="1" customWidth="1"/>
    <col min="11789" max="12032" width="9.140625" style="18"/>
    <col min="12033" max="12033" width="81" style="18" customWidth="1"/>
    <col min="12034" max="12034" width="18.7109375" style="18" bestFit="1" customWidth="1"/>
    <col min="12035" max="12035" width="19.42578125" style="18" bestFit="1" customWidth="1"/>
    <col min="12036" max="12036" width="17.5703125" style="18" bestFit="1" customWidth="1"/>
    <col min="12037" max="12037" width="14.140625" style="18" bestFit="1" customWidth="1"/>
    <col min="12038" max="12039" width="16.85546875" style="18" bestFit="1" customWidth="1"/>
    <col min="12040" max="12040" width="16.42578125" style="18" bestFit="1" customWidth="1"/>
    <col min="12041" max="12041" width="16.85546875" style="18" bestFit="1" customWidth="1"/>
    <col min="12042" max="12043" width="15.28515625" style="18" bestFit="1" customWidth="1"/>
    <col min="12044" max="12044" width="16.28515625" style="18" bestFit="1" customWidth="1"/>
    <col min="12045" max="12288" width="9.140625" style="18"/>
    <col min="12289" max="12289" width="81" style="18" customWidth="1"/>
    <col min="12290" max="12290" width="18.7109375" style="18" bestFit="1" customWidth="1"/>
    <col min="12291" max="12291" width="19.42578125" style="18" bestFit="1" customWidth="1"/>
    <col min="12292" max="12292" width="17.5703125" style="18" bestFit="1" customWidth="1"/>
    <col min="12293" max="12293" width="14.140625" style="18" bestFit="1" customWidth="1"/>
    <col min="12294" max="12295" width="16.85546875" style="18" bestFit="1" customWidth="1"/>
    <col min="12296" max="12296" width="16.42578125" style="18" bestFit="1" customWidth="1"/>
    <col min="12297" max="12297" width="16.85546875" style="18" bestFit="1" customWidth="1"/>
    <col min="12298" max="12299" width="15.28515625" style="18" bestFit="1" customWidth="1"/>
    <col min="12300" max="12300" width="16.28515625" style="18" bestFit="1" customWidth="1"/>
    <col min="12301" max="12544" width="9.140625" style="18"/>
    <col min="12545" max="12545" width="81" style="18" customWidth="1"/>
    <col min="12546" max="12546" width="18.7109375" style="18" bestFit="1" customWidth="1"/>
    <col min="12547" max="12547" width="19.42578125" style="18" bestFit="1" customWidth="1"/>
    <col min="12548" max="12548" width="17.5703125" style="18" bestFit="1" customWidth="1"/>
    <col min="12549" max="12549" width="14.140625" style="18" bestFit="1" customWidth="1"/>
    <col min="12550" max="12551" width="16.85546875" style="18" bestFit="1" customWidth="1"/>
    <col min="12552" max="12552" width="16.42578125" style="18" bestFit="1" customWidth="1"/>
    <col min="12553" max="12553" width="16.85546875" style="18" bestFit="1" customWidth="1"/>
    <col min="12554" max="12555" width="15.28515625" style="18" bestFit="1" customWidth="1"/>
    <col min="12556" max="12556" width="16.28515625" style="18" bestFit="1" customWidth="1"/>
    <col min="12557" max="12800" width="9.140625" style="18"/>
    <col min="12801" max="12801" width="81" style="18" customWidth="1"/>
    <col min="12802" max="12802" width="18.7109375" style="18" bestFit="1" customWidth="1"/>
    <col min="12803" max="12803" width="19.42578125" style="18" bestFit="1" customWidth="1"/>
    <col min="12804" max="12804" width="17.5703125" style="18" bestFit="1" customWidth="1"/>
    <col min="12805" max="12805" width="14.140625" style="18" bestFit="1" customWidth="1"/>
    <col min="12806" max="12807" width="16.85546875" style="18" bestFit="1" customWidth="1"/>
    <col min="12808" max="12808" width="16.42578125" style="18" bestFit="1" customWidth="1"/>
    <col min="12809" max="12809" width="16.85546875" style="18" bestFit="1" customWidth="1"/>
    <col min="12810" max="12811" width="15.28515625" style="18" bestFit="1" customWidth="1"/>
    <col min="12812" max="12812" width="16.28515625" style="18" bestFit="1" customWidth="1"/>
    <col min="12813" max="13056" width="9.140625" style="18"/>
    <col min="13057" max="13057" width="81" style="18" customWidth="1"/>
    <col min="13058" max="13058" width="18.7109375" style="18" bestFit="1" customWidth="1"/>
    <col min="13059" max="13059" width="19.42578125" style="18" bestFit="1" customWidth="1"/>
    <col min="13060" max="13060" width="17.5703125" style="18" bestFit="1" customWidth="1"/>
    <col min="13061" max="13061" width="14.140625" style="18" bestFit="1" customWidth="1"/>
    <col min="13062" max="13063" width="16.85546875" style="18" bestFit="1" customWidth="1"/>
    <col min="13064" max="13064" width="16.42578125" style="18" bestFit="1" customWidth="1"/>
    <col min="13065" max="13065" width="16.85546875" style="18" bestFit="1" customWidth="1"/>
    <col min="13066" max="13067" width="15.28515625" style="18" bestFit="1" customWidth="1"/>
    <col min="13068" max="13068" width="16.28515625" style="18" bestFit="1" customWidth="1"/>
    <col min="13069" max="13312" width="9.140625" style="18"/>
    <col min="13313" max="13313" width="81" style="18" customWidth="1"/>
    <col min="13314" max="13314" width="18.7109375" style="18" bestFit="1" customWidth="1"/>
    <col min="13315" max="13315" width="19.42578125" style="18" bestFit="1" customWidth="1"/>
    <col min="13316" max="13316" width="17.5703125" style="18" bestFit="1" customWidth="1"/>
    <col min="13317" max="13317" width="14.140625" style="18" bestFit="1" customWidth="1"/>
    <col min="13318" max="13319" width="16.85546875" style="18" bestFit="1" customWidth="1"/>
    <col min="13320" max="13320" width="16.42578125" style="18" bestFit="1" customWidth="1"/>
    <col min="13321" max="13321" width="16.85546875" style="18" bestFit="1" customWidth="1"/>
    <col min="13322" max="13323" width="15.28515625" style="18" bestFit="1" customWidth="1"/>
    <col min="13324" max="13324" width="16.28515625" style="18" bestFit="1" customWidth="1"/>
    <col min="13325" max="13568" width="9.140625" style="18"/>
    <col min="13569" max="13569" width="81" style="18" customWidth="1"/>
    <col min="13570" max="13570" width="18.7109375" style="18" bestFit="1" customWidth="1"/>
    <col min="13571" max="13571" width="19.42578125" style="18" bestFit="1" customWidth="1"/>
    <col min="13572" max="13572" width="17.5703125" style="18" bestFit="1" customWidth="1"/>
    <col min="13573" max="13573" width="14.140625" style="18" bestFit="1" customWidth="1"/>
    <col min="13574" max="13575" width="16.85546875" style="18" bestFit="1" customWidth="1"/>
    <col min="13576" max="13576" width="16.42578125" style="18" bestFit="1" customWidth="1"/>
    <col min="13577" max="13577" width="16.85546875" style="18" bestFit="1" customWidth="1"/>
    <col min="13578" max="13579" width="15.28515625" style="18" bestFit="1" customWidth="1"/>
    <col min="13580" max="13580" width="16.28515625" style="18" bestFit="1" customWidth="1"/>
    <col min="13581" max="13824" width="9.140625" style="18"/>
    <col min="13825" max="13825" width="81" style="18" customWidth="1"/>
    <col min="13826" max="13826" width="18.7109375" style="18" bestFit="1" customWidth="1"/>
    <col min="13827" max="13827" width="19.42578125" style="18" bestFit="1" customWidth="1"/>
    <col min="13828" max="13828" width="17.5703125" style="18" bestFit="1" customWidth="1"/>
    <col min="13829" max="13829" width="14.140625" style="18" bestFit="1" customWidth="1"/>
    <col min="13830" max="13831" width="16.85546875" style="18" bestFit="1" customWidth="1"/>
    <col min="13832" max="13832" width="16.42578125" style="18" bestFit="1" customWidth="1"/>
    <col min="13833" max="13833" width="16.85546875" style="18" bestFit="1" customWidth="1"/>
    <col min="13834" max="13835" width="15.28515625" style="18" bestFit="1" customWidth="1"/>
    <col min="13836" max="13836" width="16.28515625" style="18" bestFit="1" customWidth="1"/>
    <col min="13837" max="14080" width="9.140625" style="18"/>
    <col min="14081" max="14081" width="81" style="18" customWidth="1"/>
    <col min="14082" max="14082" width="18.7109375" style="18" bestFit="1" customWidth="1"/>
    <col min="14083" max="14083" width="19.42578125" style="18" bestFit="1" customWidth="1"/>
    <col min="14084" max="14084" width="17.5703125" style="18" bestFit="1" customWidth="1"/>
    <col min="14085" max="14085" width="14.140625" style="18" bestFit="1" customWidth="1"/>
    <col min="14086" max="14087" width="16.85546875" style="18" bestFit="1" customWidth="1"/>
    <col min="14088" max="14088" width="16.42578125" style="18" bestFit="1" customWidth="1"/>
    <col min="14089" max="14089" width="16.85546875" style="18" bestFit="1" customWidth="1"/>
    <col min="14090" max="14091" width="15.28515625" style="18" bestFit="1" customWidth="1"/>
    <col min="14092" max="14092" width="16.28515625" style="18" bestFit="1" customWidth="1"/>
    <col min="14093" max="14336" width="9.140625" style="18"/>
    <col min="14337" max="14337" width="81" style="18" customWidth="1"/>
    <col min="14338" max="14338" width="18.7109375" style="18" bestFit="1" customWidth="1"/>
    <col min="14339" max="14339" width="19.42578125" style="18" bestFit="1" customWidth="1"/>
    <col min="14340" max="14340" width="17.5703125" style="18" bestFit="1" customWidth="1"/>
    <col min="14341" max="14341" width="14.140625" style="18" bestFit="1" customWidth="1"/>
    <col min="14342" max="14343" width="16.85546875" style="18" bestFit="1" customWidth="1"/>
    <col min="14344" max="14344" width="16.42578125" style="18" bestFit="1" customWidth="1"/>
    <col min="14345" max="14345" width="16.85546875" style="18" bestFit="1" customWidth="1"/>
    <col min="14346" max="14347" width="15.28515625" style="18" bestFit="1" customWidth="1"/>
    <col min="14348" max="14348" width="16.28515625" style="18" bestFit="1" customWidth="1"/>
    <col min="14349" max="14592" width="9.140625" style="18"/>
    <col min="14593" max="14593" width="81" style="18" customWidth="1"/>
    <col min="14594" max="14594" width="18.7109375" style="18" bestFit="1" customWidth="1"/>
    <col min="14595" max="14595" width="19.42578125" style="18" bestFit="1" customWidth="1"/>
    <col min="14596" max="14596" width="17.5703125" style="18" bestFit="1" customWidth="1"/>
    <col min="14597" max="14597" width="14.140625" style="18" bestFit="1" customWidth="1"/>
    <col min="14598" max="14599" width="16.85546875" style="18" bestFit="1" customWidth="1"/>
    <col min="14600" max="14600" width="16.42578125" style="18" bestFit="1" customWidth="1"/>
    <col min="14601" max="14601" width="16.85546875" style="18" bestFit="1" customWidth="1"/>
    <col min="14602" max="14603" width="15.28515625" style="18" bestFit="1" customWidth="1"/>
    <col min="14604" max="14604" width="16.28515625" style="18" bestFit="1" customWidth="1"/>
    <col min="14605" max="14848" width="9.140625" style="18"/>
    <col min="14849" max="14849" width="81" style="18" customWidth="1"/>
    <col min="14850" max="14850" width="18.7109375" style="18" bestFit="1" customWidth="1"/>
    <col min="14851" max="14851" width="19.42578125" style="18" bestFit="1" customWidth="1"/>
    <col min="14852" max="14852" width="17.5703125" style="18" bestFit="1" customWidth="1"/>
    <col min="14853" max="14853" width="14.140625" style="18" bestFit="1" customWidth="1"/>
    <col min="14854" max="14855" width="16.85546875" style="18" bestFit="1" customWidth="1"/>
    <col min="14856" max="14856" width="16.42578125" style="18" bestFit="1" customWidth="1"/>
    <col min="14857" max="14857" width="16.85546875" style="18" bestFit="1" customWidth="1"/>
    <col min="14858" max="14859" width="15.28515625" style="18" bestFit="1" customWidth="1"/>
    <col min="14860" max="14860" width="16.28515625" style="18" bestFit="1" customWidth="1"/>
    <col min="14861" max="15104" width="9.140625" style="18"/>
    <col min="15105" max="15105" width="81" style="18" customWidth="1"/>
    <col min="15106" max="15106" width="18.7109375" style="18" bestFit="1" customWidth="1"/>
    <col min="15107" max="15107" width="19.42578125" style="18" bestFit="1" customWidth="1"/>
    <col min="15108" max="15108" width="17.5703125" style="18" bestFit="1" customWidth="1"/>
    <col min="15109" max="15109" width="14.140625" style="18" bestFit="1" customWidth="1"/>
    <col min="15110" max="15111" width="16.85546875" style="18" bestFit="1" customWidth="1"/>
    <col min="15112" max="15112" width="16.42578125" style="18" bestFit="1" customWidth="1"/>
    <col min="15113" max="15113" width="16.85546875" style="18" bestFit="1" customWidth="1"/>
    <col min="15114" max="15115" width="15.28515625" style="18" bestFit="1" customWidth="1"/>
    <col min="15116" max="15116" width="16.28515625" style="18" bestFit="1" customWidth="1"/>
    <col min="15117" max="15360" width="9.140625" style="18"/>
    <col min="15361" max="15361" width="81" style="18" customWidth="1"/>
    <col min="15362" max="15362" width="18.7109375" style="18" bestFit="1" customWidth="1"/>
    <col min="15363" max="15363" width="19.42578125" style="18" bestFit="1" customWidth="1"/>
    <col min="15364" max="15364" width="17.5703125" style="18" bestFit="1" customWidth="1"/>
    <col min="15365" max="15365" width="14.140625" style="18" bestFit="1" customWidth="1"/>
    <col min="15366" max="15367" width="16.85546875" style="18" bestFit="1" customWidth="1"/>
    <col min="15368" max="15368" width="16.42578125" style="18" bestFit="1" customWidth="1"/>
    <col min="15369" max="15369" width="16.85546875" style="18" bestFit="1" customWidth="1"/>
    <col min="15370" max="15371" width="15.28515625" style="18" bestFit="1" customWidth="1"/>
    <col min="15372" max="15372" width="16.28515625" style="18" bestFit="1" customWidth="1"/>
    <col min="15373" max="15616" width="9.140625" style="18"/>
    <col min="15617" max="15617" width="81" style="18" customWidth="1"/>
    <col min="15618" max="15618" width="18.7109375" style="18" bestFit="1" customWidth="1"/>
    <col min="15619" max="15619" width="19.42578125" style="18" bestFit="1" customWidth="1"/>
    <col min="15620" max="15620" width="17.5703125" style="18" bestFit="1" customWidth="1"/>
    <col min="15621" max="15621" width="14.140625" style="18" bestFit="1" customWidth="1"/>
    <col min="15622" max="15623" width="16.85546875" style="18" bestFit="1" customWidth="1"/>
    <col min="15624" max="15624" width="16.42578125" style="18" bestFit="1" customWidth="1"/>
    <col min="15625" max="15625" width="16.85546875" style="18" bestFit="1" customWidth="1"/>
    <col min="15626" max="15627" width="15.28515625" style="18" bestFit="1" customWidth="1"/>
    <col min="15628" max="15628" width="16.28515625" style="18" bestFit="1" customWidth="1"/>
    <col min="15629" max="15872" width="9.140625" style="18"/>
    <col min="15873" max="15873" width="81" style="18" customWidth="1"/>
    <col min="15874" max="15874" width="18.7109375" style="18" bestFit="1" customWidth="1"/>
    <col min="15875" max="15875" width="19.42578125" style="18" bestFit="1" customWidth="1"/>
    <col min="15876" max="15876" width="17.5703125" style="18" bestFit="1" customWidth="1"/>
    <col min="15877" max="15877" width="14.140625" style="18" bestFit="1" customWidth="1"/>
    <col min="15878" max="15879" width="16.85546875" style="18" bestFit="1" customWidth="1"/>
    <col min="15880" max="15880" width="16.42578125" style="18" bestFit="1" customWidth="1"/>
    <col min="15881" max="15881" width="16.85546875" style="18" bestFit="1" customWidth="1"/>
    <col min="15882" max="15883" width="15.28515625" style="18" bestFit="1" customWidth="1"/>
    <col min="15884" max="15884" width="16.28515625" style="18" bestFit="1" customWidth="1"/>
    <col min="15885" max="16128" width="9.140625" style="18"/>
    <col min="16129" max="16129" width="81" style="18" customWidth="1"/>
    <col min="16130" max="16130" width="18.7109375" style="18" bestFit="1" customWidth="1"/>
    <col min="16131" max="16131" width="19.42578125" style="18" bestFit="1" customWidth="1"/>
    <col min="16132" max="16132" width="17.5703125" style="18" bestFit="1" customWidth="1"/>
    <col min="16133" max="16133" width="14.140625" style="18" bestFit="1" customWidth="1"/>
    <col min="16134" max="16135" width="16.85546875" style="18" bestFit="1" customWidth="1"/>
    <col min="16136" max="16136" width="16.42578125" style="18" bestFit="1" customWidth="1"/>
    <col min="16137" max="16137" width="16.85546875" style="18" bestFit="1" customWidth="1"/>
    <col min="16138" max="16139" width="15.28515625" style="18" bestFit="1" customWidth="1"/>
    <col min="16140" max="16140" width="16.28515625" style="18" bestFit="1" customWidth="1"/>
    <col min="16141" max="16384" width="9.140625" style="18"/>
  </cols>
  <sheetData>
    <row r="1" spans="1:9" ht="18" x14ac:dyDescent="0.25">
      <c r="A1" s="19" t="s">
        <v>77</v>
      </c>
      <c r="B1" s="17"/>
      <c r="I1" s="15"/>
    </row>
    <row r="2" spans="1:9" ht="18" customHeight="1" x14ac:dyDescent="0.25">
      <c r="A2" s="24" t="s">
        <v>42</v>
      </c>
      <c r="I2" s="23"/>
    </row>
    <row r="3" spans="1:9" x14ac:dyDescent="0.2">
      <c r="A3" s="20" t="s">
        <v>43</v>
      </c>
    </row>
    <row r="4" spans="1:9" ht="13.5" thickBot="1" x14ac:dyDescent="0.25"/>
    <row r="5" spans="1:9" ht="30.75" thickBot="1" x14ac:dyDescent="0.25">
      <c r="A5" s="501" t="s">
        <v>44</v>
      </c>
      <c r="B5" s="224"/>
      <c r="C5" s="225" t="s">
        <v>45</v>
      </c>
      <c r="D5" s="226"/>
      <c r="E5" s="227"/>
      <c r="F5" s="225" t="s">
        <v>46</v>
      </c>
      <c r="G5" s="226"/>
      <c r="H5" s="227"/>
      <c r="I5" s="227"/>
    </row>
    <row r="6" spans="1:9" ht="14.25" x14ac:dyDescent="0.2">
      <c r="A6" s="230"/>
      <c r="B6" s="231" t="s">
        <v>47</v>
      </c>
      <c r="C6" s="232"/>
      <c r="D6" s="233" t="s">
        <v>48</v>
      </c>
      <c r="E6" s="234" t="s">
        <v>49</v>
      </c>
      <c r="F6" s="232"/>
      <c r="G6" s="233" t="s">
        <v>48</v>
      </c>
      <c r="H6" s="234" t="s">
        <v>50</v>
      </c>
      <c r="I6" s="234" t="s">
        <v>75</v>
      </c>
    </row>
    <row r="7" spans="1:9" ht="14.25" x14ac:dyDescent="0.2">
      <c r="A7" s="230"/>
      <c r="B7" s="231" t="s">
        <v>51</v>
      </c>
      <c r="C7" s="232" t="s">
        <v>52</v>
      </c>
      <c r="D7" s="233" t="s">
        <v>53</v>
      </c>
      <c r="E7" s="234" t="s">
        <v>54</v>
      </c>
      <c r="F7" s="232" t="s">
        <v>55</v>
      </c>
      <c r="G7" s="233" t="s">
        <v>56</v>
      </c>
      <c r="H7" s="234" t="s">
        <v>57</v>
      </c>
      <c r="I7" s="234" t="s">
        <v>76</v>
      </c>
    </row>
    <row r="8" spans="1:9" ht="15" thickBot="1" x14ac:dyDescent="0.25">
      <c r="A8" s="230"/>
      <c r="B8" s="231"/>
      <c r="C8" s="232"/>
      <c r="D8" s="233" t="s">
        <v>58</v>
      </c>
      <c r="E8" s="234"/>
      <c r="F8" s="232"/>
      <c r="G8" s="233">
        <v>2015</v>
      </c>
      <c r="H8" s="234" t="s">
        <v>59</v>
      </c>
      <c r="I8" s="234">
        <v>2015</v>
      </c>
    </row>
    <row r="9" spans="1:9" ht="15" x14ac:dyDescent="0.25">
      <c r="A9" s="502" t="s">
        <v>60</v>
      </c>
      <c r="B9" s="503"/>
      <c r="C9" s="504"/>
      <c r="D9" s="505"/>
      <c r="E9" s="506"/>
      <c r="F9" s="504"/>
      <c r="G9" s="505"/>
      <c r="H9" s="506"/>
      <c r="I9" s="506"/>
    </row>
    <row r="10" spans="1:9" s="21" customFormat="1" ht="15" x14ac:dyDescent="0.25">
      <c r="A10" s="507" t="s">
        <v>61</v>
      </c>
      <c r="B10" s="243">
        <v>12397426667</v>
      </c>
      <c r="C10" s="244">
        <v>-12307474667</v>
      </c>
      <c r="D10" s="245">
        <f>+C10</f>
        <v>-12307474667</v>
      </c>
      <c r="E10" s="246">
        <f>+B10+D10</f>
        <v>89952000</v>
      </c>
      <c r="F10" s="244">
        <v>7097828724</v>
      </c>
      <c r="G10" s="245">
        <f>+F10</f>
        <v>7097828724</v>
      </c>
      <c r="H10" s="246">
        <f>+D10+G10</f>
        <v>-5209645943</v>
      </c>
      <c r="I10" s="246">
        <f>+B10+H10</f>
        <v>7187780724</v>
      </c>
    </row>
    <row r="11" spans="1:9" ht="15" x14ac:dyDescent="0.25">
      <c r="A11" s="507" t="s">
        <v>62</v>
      </c>
      <c r="B11" s="243"/>
      <c r="C11" s="244"/>
      <c r="D11" s="245"/>
      <c r="E11" s="246"/>
      <c r="F11" s="244"/>
      <c r="G11" s="245"/>
      <c r="H11" s="246"/>
      <c r="I11" s="246"/>
    </row>
    <row r="12" spans="1:9" ht="14.25" x14ac:dyDescent="0.2">
      <c r="A12" s="508" t="s">
        <v>63</v>
      </c>
      <c r="B12" s="247">
        <v>400000</v>
      </c>
      <c r="C12" s="248"/>
      <c r="D12" s="249">
        <f t="shared" ref="D12:D23" si="0">+C12</f>
        <v>0</v>
      </c>
      <c r="E12" s="250">
        <f t="shared" ref="E12:E23" si="1">+B12+D12</f>
        <v>400000</v>
      </c>
      <c r="F12" s="248"/>
      <c r="G12" s="249">
        <f t="shared" ref="G12:G23" si="2">+F12</f>
        <v>0</v>
      </c>
      <c r="H12" s="250">
        <f t="shared" ref="H12:H23" si="3">+D12+G12</f>
        <v>0</v>
      </c>
      <c r="I12" s="250">
        <f t="shared" ref="I12:I23" si="4">+B12+H12</f>
        <v>400000</v>
      </c>
    </row>
    <row r="13" spans="1:9" ht="14.25" x14ac:dyDescent="0.2">
      <c r="A13" s="508" t="s">
        <v>64</v>
      </c>
      <c r="B13" s="247">
        <v>12397026667</v>
      </c>
      <c r="C13" s="248">
        <v>-12307474667</v>
      </c>
      <c r="D13" s="249">
        <f t="shared" si="0"/>
        <v>-12307474667</v>
      </c>
      <c r="E13" s="250">
        <f t="shared" si="1"/>
        <v>89552000</v>
      </c>
      <c r="F13" s="248">
        <v>7097828724</v>
      </c>
      <c r="G13" s="249">
        <f t="shared" si="2"/>
        <v>7097828724</v>
      </c>
      <c r="H13" s="250">
        <f t="shared" si="3"/>
        <v>-5209645943</v>
      </c>
      <c r="I13" s="250">
        <f t="shared" si="4"/>
        <v>7187380724</v>
      </c>
    </row>
    <row r="14" spans="1:9" ht="14.25" x14ac:dyDescent="0.2">
      <c r="A14" s="508" t="s">
        <v>65</v>
      </c>
      <c r="B14" s="247">
        <v>12217474667</v>
      </c>
      <c r="C14" s="248">
        <v>-12217474667</v>
      </c>
      <c r="D14" s="249">
        <f t="shared" si="0"/>
        <v>-12217474667</v>
      </c>
      <c r="E14" s="250">
        <f t="shared" si="1"/>
        <v>0</v>
      </c>
      <c r="F14" s="248">
        <v>7000000000</v>
      </c>
      <c r="G14" s="249">
        <f t="shared" si="2"/>
        <v>7000000000</v>
      </c>
      <c r="H14" s="250">
        <f t="shared" si="3"/>
        <v>-5217474667</v>
      </c>
      <c r="I14" s="250">
        <f t="shared" si="4"/>
        <v>7000000000</v>
      </c>
    </row>
    <row r="15" spans="1:9" ht="14.25" x14ac:dyDescent="0.2">
      <c r="A15" s="508" t="s">
        <v>66</v>
      </c>
      <c r="B15" s="247">
        <v>7206934667</v>
      </c>
      <c r="C15" s="248">
        <v>-7206934667</v>
      </c>
      <c r="D15" s="249">
        <f t="shared" si="0"/>
        <v>-7206934667</v>
      </c>
      <c r="E15" s="250">
        <f t="shared" si="1"/>
        <v>0</v>
      </c>
      <c r="F15" s="248">
        <v>2000000000</v>
      </c>
      <c r="G15" s="249">
        <f t="shared" si="2"/>
        <v>2000000000</v>
      </c>
      <c r="H15" s="250">
        <f t="shared" si="3"/>
        <v>-5206934667</v>
      </c>
      <c r="I15" s="250">
        <f t="shared" si="4"/>
        <v>2000000000</v>
      </c>
    </row>
    <row r="16" spans="1:9" ht="14.25" x14ac:dyDescent="0.2">
      <c r="A16" s="508" t="s">
        <v>67</v>
      </c>
      <c r="B16" s="247">
        <v>5000000000</v>
      </c>
      <c r="C16" s="248">
        <v>-5000000000</v>
      </c>
      <c r="D16" s="249">
        <f t="shared" si="0"/>
        <v>-5000000000</v>
      </c>
      <c r="E16" s="250">
        <f t="shared" si="1"/>
        <v>0</v>
      </c>
      <c r="F16" s="248">
        <v>5000000000</v>
      </c>
      <c r="G16" s="249">
        <f t="shared" si="2"/>
        <v>5000000000</v>
      </c>
      <c r="H16" s="250">
        <f t="shared" si="3"/>
        <v>0</v>
      </c>
      <c r="I16" s="250">
        <f t="shared" si="4"/>
        <v>5000000000</v>
      </c>
    </row>
    <row r="17" spans="1:9" ht="14.25" x14ac:dyDescent="0.2">
      <c r="A17" s="508" t="s">
        <v>68</v>
      </c>
      <c r="B17" s="247"/>
      <c r="C17" s="248"/>
      <c r="D17" s="249">
        <f t="shared" si="0"/>
        <v>0</v>
      </c>
      <c r="E17" s="250">
        <f t="shared" si="1"/>
        <v>0</v>
      </c>
      <c r="F17" s="248"/>
      <c r="G17" s="249">
        <f t="shared" si="2"/>
        <v>0</v>
      </c>
      <c r="H17" s="250">
        <f t="shared" si="3"/>
        <v>0</v>
      </c>
      <c r="I17" s="250">
        <f t="shared" si="4"/>
        <v>0</v>
      </c>
    </row>
    <row r="18" spans="1:9" ht="14.25" x14ac:dyDescent="0.2">
      <c r="A18" s="508" t="s">
        <v>69</v>
      </c>
      <c r="B18" s="247"/>
      <c r="C18" s="248"/>
      <c r="D18" s="249">
        <f t="shared" si="0"/>
        <v>0</v>
      </c>
      <c r="E18" s="250">
        <f t="shared" si="1"/>
        <v>0</v>
      </c>
      <c r="F18" s="248"/>
      <c r="G18" s="249">
        <f t="shared" si="2"/>
        <v>0</v>
      </c>
      <c r="H18" s="250">
        <f t="shared" si="3"/>
        <v>0</v>
      </c>
      <c r="I18" s="250">
        <f t="shared" si="4"/>
        <v>0</v>
      </c>
    </row>
    <row r="19" spans="1:9" ht="14.25" x14ac:dyDescent="0.2">
      <c r="A19" s="508" t="s">
        <v>70</v>
      </c>
      <c r="B19" s="247">
        <v>10540000</v>
      </c>
      <c r="C19" s="248">
        <v>-10540000</v>
      </c>
      <c r="D19" s="249">
        <f t="shared" si="0"/>
        <v>-10540000</v>
      </c>
      <c r="E19" s="250">
        <f t="shared" si="1"/>
        <v>0</v>
      </c>
      <c r="F19" s="248"/>
      <c r="G19" s="249">
        <f t="shared" si="2"/>
        <v>0</v>
      </c>
      <c r="H19" s="250">
        <f t="shared" si="3"/>
        <v>-10540000</v>
      </c>
      <c r="I19" s="250">
        <f t="shared" si="4"/>
        <v>0</v>
      </c>
    </row>
    <row r="20" spans="1:9" ht="14.25" x14ac:dyDescent="0.2">
      <c r="A20" s="508" t="s">
        <v>71</v>
      </c>
      <c r="B20" s="247"/>
      <c r="C20" s="248"/>
      <c r="D20" s="249">
        <f t="shared" si="0"/>
        <v>0</v>
      </c>
      <c r="E20" s="250">
        <f t="shared" si="1"/>
        <v>0</v>
      </c>
      <c r="F20" s="248"/>
      <c r="G20" s="249">
        <f t="shared" si="2"/>
        <v>0</v>
      </c>
      <c r="H20" s="250">
        <f t="shared" si="3"/>
        <v>0</v>
      </c>
      <c r="I20" s="250">
        <f t="shared" si="4"/>
        <v>0</v>
      </c>
    </row>
    <row r="21" spans="1:9" ht="14.25" x14ac:dyDescent="0.2">
      <c r="A21" s="508" t="s">
        <v>72</v>
      </c>
      <c r="B21" s="247">
        <v>90000000</v>
      </c>
      <c r="C21" s="248">
        <v>-90000000</v>
      </c>
      <c r="D21" s="249">
        <f t="shared" si="0"/>
        <v>-90000000</v>
      </c>
      <c r="E21" s="250">
        <f t="shared" si="1"/>
        <v>0</v>
      </c>
      <c r="F21" s="248">
        <v>97828724</v>
      </c>
      <c r="G21" s="249">
        <f t="shared" si="2"/>
        <v>97828724</v>
      </c>
      <c r="H21" s="250">
        <f t="shared" si="3"/>
        <v>7828724</v>
      </c>
      <c r="I21" s="250">
        <f t="shared" si="4"/>
        <v>97828724</v>
      </c>
    </row>
    <row r="22" spans="1:9" ht="14.25" x14ac:dyDescent="0.2">
      <c r="A22" s="508" t="s">
        <v>73</v>
      </c>
      <c r="B22" s="247">
        <v>90000000</v>
      </c>
      <c r="C22" s="248">
        <v>-90000000</v>
      </c>
      <c r="D22" s="249">
        <f t="shared" si="0"/>
        <v>-90000000</v>
      </c>
      <c r="E22" s="250">
        <f t="shared" si="1"/>
        <v>0</v>
      </c>
      <c r="F22" s="248">
        <v>97828724</v>
      </c>
      <c r="G22" s="249">
        <f t="shared" si="2"/>
        <v>97828724</v>
      </c>
      <c r="H22" s="250">
        <f t="shared" si="3"/>
        <v>7828724</v>
      </c>
      <c r="I22" s="250">
        <f t="shared" si="4"/>
        <v>97828724</v>
      </c>
    </row>
    <row r="23" spans="1:9" ht="15" thickBot="1" x14ac:dyDescent="0.25">
      <c r="A23" s="509" t="s">
        <v>74</v>
      </c>
      <c r="B23" s="251">
        <v>89552000</v>
      </c>
      <c r="C23" s="252"/>
      <c r="D23" s="253">
        <f t="shared" si="0"/>
        <v>0</v>
      </c>
      <c r="E23" s="254">
        <f t="shared" si="1"/>
        <v>89552000</v>
      </c>
      <c r="F23" s="252"/>
      <c r="G23" s="253">
        <f t="shared" si="2"/>
        <v>0</v>
      </c>
      <c r="H23" s="254">
        <f t="shared" si="3"/>
        <v>0</v>
      </c>
      <c r="I23" s="254">
        <f t="shared" si="4"/>
        <v>89552000</v>
      </c>
    </row>
  </sheetData>
  <pageMargins left="0.70866141732283472" right="0.74803149606299213" top="0.74" bottom="0.78740157480314965" header="0.75" footer="0.31496062992125984"/>
  <pageSetup paperSize="9" scale="63" orientation="landscape" r:id="rId1"/>
  <headerFooter alignWithMargins="0">
    <oddHeader>&amp;RKapitola A
&amp;"-,Tučné"Tabulka č. 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90" zoomScaleNormal="90" workbookViewId="0">
      <selection activeCell="U28" sqref="U28"/>
    </sheetView>
  </sheetViews>
  <sheetFormatPr defaultRowHeight="12.75" x14ac:dyDescent="0.2"/>
  <cols>
    <col min="1" max="1" width="39.5703125" style="72" customWidth="1"/>
    <col min="2" max="2" width="11.42578125" style="72" bestFit="1" customWidth="1"/>
    <col min="3" max="3" width="10.5703125" style="72" bestFit="1" customWidth="1"/>
    <col min="4" max="4" width="8.42578125" style="72" bestFit="1" customWidth="1"/>
    <col min="5" max="5" width="10.28515625" style="72" bestFit="1" customWidth="1"/>
    <col min="6" max="6" width="9.28515625" style="72" bestFit="1" customWidth="1"/>
    <col min="7" max="7" width="10.42578125" style="72" bestFit="1" customWidth="1"/>
    <col min="8" max="8" width="8.42578125" style="72" bestFit="1" customWidth="1"/>
    <col min="9" max="9" width="8.85546875" style="72" bestFit="1" customWidth="1"/>
    <col min="10" max="10" width="9" style="72" bestFit="1" customWidth="1"/>
    <col min="11" max="11" width="9.140625" style="72"/>
    <col min="12" max="12" width="10.42578125" style="72" bestFit="1" customWidth="1"/>
    <col min="13" max="13" width="10.7109375" style="72" customWidth="1"/>
    <col min="14" max="256" width="9.140625" style="72"/>
    <col min="257" max="257" width="39.5703125" style="72" customWidth="1"/>
    <col min="258" max="258" width="11.42578125" style="72" bestFit="1" customWidth="1"/>
    <col min="259" max="259" width="10.5703125" style="72" bestFit="1" customWidth="1"/>
    <col min="260" max="260" width="8.42578125" style="72" bestFit="1" customWidth="1"/>
    <col min="261" max="261" width="10.28515625" style="72" bestFit="1" customWidth="1"/>
    <col min="262" max="262" width="9.28515625" style="72" bestFit="1" customWidth="1"/>
    <col min="263" max="263" width="10.42578125" style="72" bestFit="1" customWidth="1"/>
    <col min="264" max="264" width="8.42578125" style="72" bestFit="1" customWidth="1"/>
    <col min="265" max="265" width="8.85546875" style="72" bestFit="1" customWidth="1"/>
    <col min="266" max="266" width="9" style="72" bestFit="1" customWidth="1"/>
    <col min="267" max="267" width="9.140625" style="72"/>
    <col min="268" max="268" width="10.42578125" style="72" bestFit="1" customWidth="1"/>
    <col min="269" max="269" width="11.5703125" style="72" bestFit="1" customWidth="1"/>
    <col min="270" max="512" width="9.140625" style="72"/>
    <col min="513" max="513" width="39.5703125" style="72" customWidth="1"/>
    <col min="514" max="514" width="11.42578125" style="72" bestFit="1" customWidth="1"/>
    <col min="515" max="515" width="10.5703125" style="72" bestFit="1" customWidth="1"/>
    <col min="516" max="516" width="8.42578125" style="72" bestFit="1" customWidth="1"/>
    <col min="517" max="517" width="10.28515625" style="72" bestFit="1" customWidth="1"/>
    <col min="518" max="518" width="9.28515625" style="72" bestFit="1" customWidth="1"/>
    <col min="519" max="519" width="10.42578125" style="72" bestFit="1" customWidth="1"/>
    <col min="520" max="520" width="8.42578125" style="72" bestFit="1" customWidth="1"/>
    <col min="521" max="521" width="8.85546875" style="72" bestFit="1" customWidth="1"/>
    <col min="522" max="522" width="9" style="72" bestFit="1" customWidth="1"/>
    <col min="523" max="523" width="9.140625" style="72"/>
    <col min="524" max="524" width="10.42578125" style="72" bestFit="1" customWidth="1"/>
    <col min="525" max="525" width="11.5703125" style="72" bestFit="1" customWidth="1"/>
    <col min="526" max="768" width="9.140625" style="72"/>
    <col min="769" max="769" width="39.5703125" style="72" customWidth="1"/>
    <col min="770" max="770" width="11.42578125" style="72" bestFit="1" customWidth="1"/>
    <col min="771" max="771" width="10.5703125" style="72" bestFit="1" customWidth="1"/>
    <col min="772" max="772" width="8.42578125" style="72" bestFit="1" customWidth="1"/>
    <col min="773" max="773" width="10.28515625" style="72" bestFit="1" customWidth="1"/>
    <col min="774" max="774" width="9.28515625" style="72" bestFit="1" customWidth="1"/>
    <col min="775" max="775" width="10.42578125" style="72" bestFit="1" customWidth="1"/>
    <col min="776" max="776" width="8.42578125" style="72" bestFit="1" customWidth="1"/>
    <col min="777" max="777" width="8.85546875" style="72" bestFit="1" customWidth="1"/>
    <col min="778" max="778" width="9" style="72" bestFit="1" customWidth="1"/>
    <col min="779" max="779" width="9.140625" style="72"/>
    <col min="780" max="780" width="10.42578125" style="72" bestFit="1" customWidth="1"/>
    <col min="781" max="781" width="11.5703125" style="72" bestFit="1" customWidth="1"/>
    <col min="782" max="1024" width="9.140625" style="72"/>
    <col min="1025" max="1025" width="39.5703125" style="72" customWidth="1"/>
    <col min="1026" max="1026" width="11.42578125" style="72" bestFit="1" customWidth="1"/>
    <col min="1027" max="1027" width="10.5703125" style="72" bestFit="1" customWidth="1"/>
    <col min="1028" max="1028" width="8.42578125" style="72" bestFit="1" customWidth="1"/>
    <col min="1029" max="1029" width="10.28515625" style="72" bestFit="1" customWidth="1"/>
    <col min="1030" max="1030" width="9.28515625" style="72" bestFit="1" customWidth="1"/>
    <col min="1031" max="1031" width="10.42578125" style="72" bestFit="1" customWidth="1"/>
    <col min="1032" max="1032" width="8.42578125" style="72" bestFit="1" customWidth="1"/>
    <col min="1033" max="1033" width="8.85546875" style="72" bestFit="1" customWidth="1"/>
    <col min="1034" max="1034" width="9" style="72" bestFit="1" customWidth="1"/>
    <col min="1035" max="1035" width="9.140625" style="72"/>
    <col min="1036" max="1036" width="10.42578125" style="72" bestFit="1" customWidth="1"/>
    <col min="1037" max="1037" width="11.5703125" style="72" bestFit="1" customWidth="1"/>
    <col min="1038" max="1280" width="9.140625" style="72"/>
    <col min="1281" max="1281" width="39.5703125" style="72" customWidth="1"/>
    <col min="1282" max="1282" width="11.42578125" style="72" bestFit="1" customWidth="1"/>
    <col min="1283" max="1283" width="10.5703125" style="72" bestFit="1" customWidth="1"/>
    <col min="1284" max="1284" width="8.42578125" style="72" bestFit="1" customWidth="1"/>
    <col min="1285" max="1285" width="10.28515625" style="72" bestFit="1" customWidth="1"/>
    <col min="1286" max="1286" width="9.28515625" style="72" bestFit="1" customWidth="1"/>
    <col min="1287" max="1287" width="10.42578125" style="72" bestFit="1" customWidth="1"/>
    <col min="1288" max="1288" width="8.42578125" style="72" bestFit="1" customWidth="1"/>
    <col min="1289" max="1289" width="8.85546875" style="72" bestFit="1" customWidth="1"/>
    <col min="1290" max="1290" width="9" style="72" bestFit="1" customWidth="1"/>
    <col min="1291" max="1291" width="9.140625" style="72"/>
    <col min="1292" max="1292" width="10.42578125" style="72" bestFit="1" customWidth="1"/>
    <col min="1293" max="1293" width="11.5703125" style="72" bestFit="1" customWidth="1"/>
    <col min="1294" max="1536" width="9.140625" style="72"/>
    <col min="1537" max="1537" width="39.5703125" style="72" customWidth="1"/>
    <col min="1538" max="1538" width="11.42578125" style="72" bestFit="1" customWidth="1"/>
    <col min="1539" max="1539" width="10.5703125" style="72" bestFit="1" customWidth="1"/>
    <col min="1540" max="1540" width="8.42578125" style="72" bestFit="1" customWidth="1"/>
    <col min="1541" max="1541" width="10.28515625" style="72" bestFit="1" customWidth="1"/>
    <col min="1542" max="1542" width="9.28515625" style="72" bestFit="1" customWidth="1"/>
    <col min="1543" max="1543" width="10.42578125" style="72" bestFit="1" customWidth="1"/>
    <col min="1544" max="1544" width="8.42578125" style="72" bestFit="1" customWidth="1"/>
    <col min="1545" max="1545" width="8.85546875" style="72" bestFit="1" customWidth="1"/>
    <col min="1546" max="1546" width="9" style="72" bestFit="1" customWidth="1"/>
    <col min="1547" max="1547" width="9.140625" style="72"/>
    <col min="1548" max="1548" width="10.42578125" style="72" bestFit="1" customWidth="1"/>
    <col min="1549" max="1549" width="11.5703125" style="72" bestFit="1" customWidth="1"/>
    <col min="1550" max="1792" width="9.140625" style="72"/>
    <col min="1793" max="1793" width="39.5703125" style="72" customWidth="1"/>
    <col min="1794" max="1794" width="11.42578125" style="72" bestFit="1" customWidth="1"/>
    <col min="1795" max="1795" width="10.5703125" style="72" bestFit="1" customWidth="1"/>
    <col min="1796" max="1796" width="8.42578125" style="72" bestFit="1" customWidth="1"/>
    <col min="1797" max="1797" width="10.28515625" style="72" bestFit="1" customWidth="1"/>
    <col min="1798" max="1798" width="9.28515625" style="72" bestFit="1" customWidth="1"/>
    <col min="1799" max="1799" width="10.42578125" style="72" bestFit="1" customWidth="1"/>
    <col min="1800" max="1800" width="8.42578125" style="72" bestFit="1" customWidth="1"/>
    <col min="1801" max="1801" width="8.85546875" style="72" bestFit="1" customWidth="1"/>
    <col min="1802" max="1802" width="9" style="72" bestFit="1" customWidth="1"/>
    <col min="1803" max="1803" width="9.140625" style="72"/>
    <col min="1804" max="1804" width="10.42578125" style="72" bestFit="1" customWidth="1"/>
    <col min="1805" max="1805" width="11.5703125" style="72" bestFit="1" customWidth="1"/>
    <col min="1806" max="2048" width="9.140625" style="72"/>
    <col min="2049" max="2049" width="39.5703125" style="72" customWidth="1"/>
    <col min="2050" max="2050" width="11.42578125" style="72" bestFit="1" customWidth="1"/>
    <col min="2051" max="2051" width="10.5703125" style="72" bestFit="1" customWidth="1"/>
    <col min="2052" max="2052" width="8.42578125" style="72" bestFit="1" customWidth="1"/>
    <col min="2053" max="2053" width="10.28515625" style="72" bestFit="1" customWidth="1"/>
    <col min="2054" max="2054" width="9.28515625" style="72" bestFit="1" customWidth="1"/>
    <col min="2055" max="2055" width="10.42578125" style="72" bestFit="1" customWidth="1"/>
    <col min="2056" max="2056" width="8.42578125" style="72" bestFit="1" customWidth="1"/>
    <col min="2057" max="2057" width="8.85546875" style="72" bestFit="1" customWidth="1"/>
    <col min="2058" max="2058" width="9" style="72" bestFit="1" customWidth="1"/>
    <col min="2059" max="2059" width="9.140625" style="72"/>
    <col min="2060" max="2060" width="10.42578125" style="72" bestFit="1" customWidth="1"/>
    <col min="2061" max="2061" width="11.5703125" style="72" bestFit="1" customWidth="1"/>
    <col min="2062" max="2304" width="9.140625" style="72"/>
    <col min="2305" max="2305" width="39.5703125" style="72" customWidth="1"/>
    <col min="2306" max="2306" width="11.42578125" style="72" bestFit="1" customWidth="1"/>
    <col min="2307" max="2307" width="10.5703125" style="72" bestFit="1" customWidth="1"/>
    <col min="2308" max="2308" width="8.42578125" style="72" bestFit="1" customWidth="1"/>
    <col min="2309" max="2309" width="10.28515625" style="72" bestFit="1" customWidth="1"/>
    <col min="2310" max="2310" width="9.28515625" style="72" bestFit="1" customWidth="1"/>
    <col min="2311" max="2311" width="10.42578125" style="72" bestFit="1" customWidth="1"/>
    <col min="2312" max="2312" width="8.42578125" style="72" bestFit="1" customWidth="1"/>
    <col min="2313" max="2313" width="8.85546875" style="72" bestFit="1" customWidth="1"/>
    <col min="2314" max="2314" width="9" style="72" bestFit="1" customWidth="1"/>
    <col min="2315" max="2315" width="9.140625" style="72"/>
    <col min="2316" max="2316" width="10.42578125" style="72" bestFit="1" customWidth="1"/>
    <col min="2317" max="2317" width="11.5703125" style="72" bestFit="1" customWidth="1"/>
    <col min="2318" max="2560" width="9.140625" style="72"/>
    <col min="2561" max="2561" width="39.5703125" style="72" customWidth="1"/>
    <col min="2562" max="2562" width="11.42578125" style="72" bestFit="1" customWidth="1"/>
    <col min="2563" max="2563" width="10.5703125" style="72" bestFit="1" customWidth="1"/>
    <col min="2564" max="2564" width="8.42578125" style="72" bestFit="1" customWidth="1"/>
    <col min="2565" max="2565" width="10.28515625" style="72" bestFit="1" customWidth="1"/>
    <col min="2566" max="2566" width="9.28515625" style="72" bestFit="1" customWidth="1"/>
    <col min="2567" max="2567" width="10.42578125" style="72" bestFit="1" customWidth="1"/>
    <col min="2568" max="2568" width="8.42578125" style="72" bestFit="1" customWidth="1"/>
    <col min="2569" max="2569" width="8.85546875" style="72" bestFit="1" customWidth="1"/>
    <col min="2570" max="2570" width="9" style="72" bestFit="1" customWidth="1"/>
    <col min="2571" max="2571" width="9.140625" style="72"/>
    <col min="2572" max="2572" width="10.42578125" style="72" bestFit="1" customWidth="1"/>
    <col min="2573" max="2573" width="11.5703125" style="72" bestFit="1" customWidth="1"/>
    <col min="2574" max="2816" width="9.140625" style="72"/>
    <col min="2817" max="2817" width="39.5703125" style="72" customWidth="1"/>
    <col min="2818" max="2818" width="11.42578125" style="72" bestFit="1" customWidth="1"/>
    <col min="2819" max="2819" width="10.5703125" style="72" bestFit="1" customWidth="1"/>
    <col min="2820" max="2820" width="8.42578125" style="72" bestFit="1" customWidth="1"/>
    <col min="2821" max="2821" width="10.28515625" style="72" bestFit="1" customWidth="1"/>
    <col min="2822" max="2822" width="9.28515625" style="72" bestFit="1" customWidth="1"/>
    <col min="2823" max="2823" width="10.42578125" style="72" bestFit="1" customWidth="1"/>
    <col min="2824" max="2824" width="8.42578125" style="72" bestFit="1" customWidth="1"/>
    <col min="2825" max="2825" width="8.85546875" style="72" bestFit="1" customWidth="1"/>
    <col min="2826" max="2826" width="9" style="72" bestFit="1" customWidth="1"/>
    <col min="2827" max="2827" width="9.140625" style="72"/>
    <col min="2828" max="2828" width="10.42578125" style="72" bestFit="1" customWidth="1"/>
    <col min="2829" max="2829" width="11.5703125" style="72" bestFit="1" customWidth="1"/>
    <col min="2830" max="3072" width="9.140625" style="72"/>
    <col min="3073" max="3073" width="39.5703125" style="72" customWidth="1"/>
    <col min="3074" max="3074" width="11.42578125" style="72" bestFit="1" customWidth="1"/>
    <col min="3075" max="3075" width="10.5703125" style="72" bestFit="1" customWidth="1"/>
    <col min="3076" max="3076" width="8.42578125" style="72" bestFit="1" customWidth="1"/>
    <col min="3077" max="3077" width="10.28515625" style="72" bestFit="1" customWidth="1"/>
    <col min="3078" max="3078" width="9.28515625" style="72" bestFit="1" customWidth="1"/>
    <col min="3079" max="3079" width="10.42578125" style="72" bestFit="1" customWidth="1"/>
    <col min="3080" max="3080" width="8.42578125" style="72" bestFit="1" customWidth="1"/>
    <col min="3081" max="3081" width="8.85546875" style="72" bestFit="1" customWidth="1"/>
    <col min="3082" max="3082" width="9" style="72" bestFit="1" customWidth="1"/>
    <col min="3083" max="3083" width="9.140625" style="72"/>
    <col min="3084" max="3084" width="10.42578125" style="72" bestFit="1" customWidth="1"/>
    <col min="3085" max="3085" width="11.5703125" style="72" bestFit="1" customWidth="1"/>
    <col min="3086" max="3328" width="9.140625" style="72"/>
    <col min="3329" max="3329" width="39.5703125" style="72" customWidth="1"/>
    <col min="3330" max="3330" width="11.42578125" style="72" bestFit="1" customWidth="1"/>
    <col min="3331" max="3331" width="10.5703125" style="72" bestFit="1" customWidth="1"/>
    <col min="3332" max="3332" width="8.42578125" style="72" bestFit="1" customWidth="1"/>
    <col min="3333" max="3333" width="10.28515625" style="72" bestFit="1" customWidth="1"/>
    <col min="3334" max="3334" width="9.28515625" style="72" bestFit="1" customWidth="1"/>
    <col min="3335" max="3335" width="10.42578125" style="72" bestFit="1" customWidth="1"/>
    <col min="3336" max="3336" width="8.42578125" style="72" bestFit="1" customWidth="1"/>
    <col min="3337" max="3337" width="8.85546875" style="72" bestFit="1" customWidth="1"/>
    <col min="3338" max="3338" width="9" style="72" bestFit="1" customWidth="1"/>
    <col min="3339" max="3339" width="9.140625" style="72"/>
    <col min="3340" max="3340" width="10.42578125" style="72" bestFit="1" customWidth="1"/>
    <col min="3341" max="3341" width="11.5703125" style="72" bestFit="1" customWidth="1"/>
    <col min="3342" max="3584" width="9.140625" style="72"/>
    <col min="3585" max="3585" width="39.5703125" style="72" customWidth="1"/>
    <col min="3586" max="3586" width="11.42578125" style="72" bestFit="1" customWidth="1"/>
    <col min="3587" max="3587" width="10.5703125" style="72" bestFit="1" customWidth="1"/>
    <col min="3588" max="3588" width="8.42578125" style="72" bestFit="1" customWidth="1"/>
    <col min="3589" max="3589" width="10.28515625" style="72" bestFit="1" customWidth="1"/>
    <col min="3590" max="3590" width="9.28515625" style="72" bestFit="1" customWidth="1"/>
    <col min="3591" max="3591" width="10.42578125" style="72" bestFit="1" customWidth="1"/>
    <col min="3592" max="3592" width="8.42578125" style="72" bestFit="1" customWidth="1"/>
    <col min="3593" max="3593" width="8.85546875" style="72" bestFit="1" customWidth="1"/>
    <col min="3594" max="3594" width="9" style="72" bestFit="1" customWidth="1"/>
    <col min="3595" max="3595" width="9.140625" style="72"/>
    <col min="3596" max="3596" width="10.42578125" style="72" bestFit="1" customWidth="1"/>
    <col min="3597" max="3597" width="11.5703125" style="72" bestFit="1" customWidth="1"/>
    <col min="3598" max="3840" width="9.140625" style="72"/>
    <col min="3841" max="3841" width="39.5703125" style="72" customWidth="1"/>
    <col min="3842" max="3842" width="11.42578125" style="72" bestFit="1" customWidth="1"/>
    <col min="3843" max="3843" width="10.5703125" style="72" bestFit="1" customWidth="1"/>
    <col min="3844" max="3844" width="8.42578125" style="72" bestFit="1" customWidth="1"/>
    <col min="3845" max="3845" width="10.28515625" style="72" bestFit="1" customWidth="1"/>
    <col min="3846" max="3846" width="9.28515625" style="72" bestFit="1" customWidth="1"/>
    <col min="3847" max="3847" width="10.42578125" style="72" bestFit="1" customWidth="1"/>
    <col min="3848" max="3848" width="8.42578125" style="72" bestFit="1" customWidth="1"/>
    <col min="3849" max="3849" width="8.85546875" style="72" bestFit="1" customWidth="1"/>
    <col min="3850" max="3850" width="9" style="72" bestFit="1" customWidth="1"/>
    <col min="3851" max="3851" width="9.140625" style="72"/>
    <col min="3852" max="3852" width="10.42578125" style="72" bestFit="1" customWidth="1"/>
    <col min="3853" max="3853" width="11.5703125" style="72" bestFit="1" customWidth="1"/>
    <col min="3854" max="4096" width="9.140625" style="72"/>
    <col min="4097" max="4097" width="39.5703125" style="72" customWidth="1"/>
    <col min="4098" max="4098" width="11.42578125" style="72" bestFit="1" customWidth="1"/>
    <col min="4099" max="4099" width="10.5703125" style="72" bestFit="1" customWidth="1"/>
    <col min="4100" max="4100" width="8.42578125" style="72" bestFit="1" customWidth="1"/>
    <col min="4101" max="4101" width="10.28515625" style="72" bestFit="1" customWidth="1"/>
    <col min="4102" max="4102" width="9.28515625" style="72" bestFit="1" customWidth="1"/>
    <col min="4103" max="4103" width="10.42578125" style="72" bestFit="1" customWidth="1"/>
    <col min="4104" max="4104" width="8.42578125" style="72" bestFit="1" customWidth="1"/>
    <col min="4105" max="4105" width="8.85546875" style="72" bestFit="1" customWidth="1"/>
    <col min="4106" max="4106" width="9" style="72" bestFit="1" customWidth="1"/>
    <col min="4107" max="4107" width="9.140625" style="72"/>
    <col min="4108" max="4108" width="10.42578125" style="72" bestFit="1" customWidth="1"/>
    <col min="4109" max="4109" width="11.5703125" style="72" bestFit="1" customWidth="1"/>
    <col min="4110" max="4352" width="9.140625" style="72"/>
    <col min="4353" max="4353" width="39.5703125" style="72" customWidth="1"/>
    <col min="4354" max="4354" width="11.42578125" style="72" bestFit="1" customWidth="1"/>
    <col min="4355" max="4355" width="10.5703125" style="72" bestFit="1" customWidth="1"/>
    <col min="4356" max="4356" width="8.42578125" style="72" bestFit="1" customWidth="1"/>
    <col min="4357" max="4357" width="10.28515625" style="72" bestFit="1" customWidth="1"/>
    <col min="4358" max="4358" width="9.28515625" style="72" bestFit="1" customWidth="1"/>
    <col min="4359" max="4359" width="10.42578125" style="72" bestFit="1" customWidth="1"/>
    <col min="4360" max="4360" width="8.42578125" style="72" bestFit="1" customWidth="1"/>
    <col min="4361" max="4361" width="8.85546875" style="72" bestFit="1" customWidth="1"/>
    <col min="4362" max="4362" width="9" style="72" bestFit="1" customWidth="1"/>
    <col min="4363" max="4363" width="9.140625" style="72"/>
    <col min="4364" max="4364" width="10.42578125" style="72" bestFit="1" customWidth="1"/>
    <col min="4365" max="4365" width="11.5703125" style="72" bestFit="1" customWidth="1"/>
    <col min="4366" max="4608" width="9.140625" style="72"/>
    <col min="4609" max="4609" width="39.5703125" style="72" customWidth="1"/>
    <col min="4610" max="4610" width="11.42578125" style="72" bestFit="1" customWidth="1"/>
    <col min="4611" max="4611" width="10.5703125" style="72" bestFit="1" customWidth="1"/>
    <col min="4612" max="4612" width="8.42578125" style="72" bestFit="1" customWidth="1"/>
    <col min="4613" max="4613" width="10.28515625" style="72" bestFit="1" customWidth="1"/>
    <col min="4614" max="4614" width="9.28515625" style="72" bestFit="1" customWidth="1"/>
    <col min="4615" max="4615" width="10.42578125" style="72" bestFit="1" customWidth="1"/>
    <col min="4616" max="4616" width="8.42578125" style="72" bestFit="1" customWidth="1"/>
    <col min="4617" max="4617" width="8.85546875" style="72" bestFit="1" customWidth="1"/>
    <col min="4618" max="4618" width="9" style="72" bestFit="1" customWidth="1"/>
    <col min="4619" max="4619" width="9.140625" style="72"/>
    <col min="4620" max="4620" width="10.42578125" style="72" bestFit="1" customWidth="1"/>
    <col min="4621" max="4621" width="11.5703125" style="72" bestFit="1" customWidth="1"/>
    <col min="4622" max="4864" width="9.140625" style="72"/>
    <col min="4865" max="4865" width="39.5703125" style="72" customWidth="1"/>
    <col min="4866" max="4866" width="11.42578125" style="72" bestFit="1" customWidth="1"/>
    <col min="4867" max="4867" width="10.5703125" style="72" bestFit="1" customWidth="1"/>
    <col min="4868" max="4868" width="8.42578125" style="72" bestFit="1" customWidth="1"/>
    <col min="4869" max="4869" width="10.28515625" style="72" bestFit="1" customWidth="1"/>
    <col min="4870" max="4870" width="9.28515625" style="72" bestFit="1" customWidth="1"/>
    <col min="4871" max="4871" width="10.42578125" style="72" bestFit="1" customWidth="1"/>
    <col min="4872" max="4872" width="8.42578125" style="72" bestFit="1" customWidth="1"/>
    <col min="4873" max="4873" width="8.85546875" style="72" bestFit="1" customWidth="1"/>
    <col min="4874" max="4874" width="9" style="72" bestFit="1" customWidth="1"/>
    <col min="4875" max="4875" width="9.140625" style="72"/>
    <col min="4876" max="4876" width="10.42578125" style="72" bestFit="1" customWidth="1"/>
    <col min="4877" max="4877" width="11.5703125" style="72" bestFit="1" customWidth="1"/>
    <col min="4878" max="5120" width="9.140625" style="72"/>
    <col min="5121" max="5121" width="39.5703125" style="72" customWidth="1"/>
    <col min="5122" max="5122" width="11.42578125" style="72" bestFit="1" customWidth="1"/>
    <col min="5123" max="5123" width="10.5703125" style="72" bestFit="1" customWidth="1"/>
    <col min="5124" max="5124" width="8.42578125" style="72" bestFit="1" customWidth="1"/>
    <col min="5125" max="5125" width="10.28515625" style="72" bestFit="1" customWidth="1"/>
    <col min="5126" max="5126" width="9.28515625" style="72" bestFit="1" customWidth="1"/>
    <col min="5127" max="5127" width="10.42578125" style="72" bestFit="1" customWidth="1"/>
    <col min="5128" max="5128" width="8.42578125" style="72" bestFit="1" customWidth="1"/>
    <col min="5129" max="5129" width="8.85546875" style="72" bestFit="1" customWidth="1"/>
    <col min="5130" max="5130" width="9" style="72" bestFit="1" customWidth="1"/>
    <col min="5131" max="5131" width="9.140625" style="72"/>
    <col min="5132" max="5132" width="10.42578125" style="72" bestFit="1" customWidth="1"/>
    <col min="5133" max="5133" width="11.5703125" style="72" bestFit="1" customWidth="1"/>
    <col min="5134" max="5376" width="9.140625" style="72"/>
    <col min="5377" max="5377" width="39.5703125" style="72" customWidth="1"/>
    <col min="5378" max="5378" width="11.42578125" style="72" bestFit="1" customWidth="1"/>
    <col min="5379" max="5379" width="10.5703125" style="72" bestFit="1" customWidth="1"/>
    <col min="5380" max="5380" width="8.42578125" style="72" bestFit="1" customWidth="1"/>
    <col min="5381" max="5381" width="10.28515625" style="72" bestFit="1" customWidth="1"/>
    <col min="5382" max="5382" width="9.28515625" style="72" bestFit="1" customWidth="1"/>
    <col min="5383" max="5383" width="10.42578125" style="72" bestFit="1" customWidth="1"/>
    <col min="5384" max="5384" width="8.42578125" style="72" bestFit="1" customWidth="1"/>
    <col min="5385" max="5385" width="8.85546875" style="72" bestFit="1" customWidth="1"/>
    <col min="5386" max="5386" width="9" style="72" bestFit="1" customWidth="1"/>
    <col min="5387" max="5387" width="9.140625" style="72"/>
    <col min="5388" max="5388" width="10.42578125" style="72" bestFit="1" customWidth="1"/>
    <col min="5389" max="5389" width="11.5703125" style="72" bestFit="1" customWidth="1"/>
    <col min="5390" max="5632" width="9.140625" style="72"/>
    <col min="5633" max="5633" width="39.5703125" style="72" customWidth="1"/>
    <col min="5634" max="5634" width="11.42578125" style="72" bestFit="1" customWidth="1"/>
    <col min="5635" max="5635" width="10.5703125" style="72" bestFit="1" customWidth="1"/>
    <col min="5636" max="5636" width="8.42578125" style="72" bestFit="1" customWidth="1"/>
    <col min="5637" max="5637" width="10.28515625" style="72" bestFit="1" customWidth="1"/>
    <col min="5638" max="5638" width="9.28515625" style="72" bestFit="1" customWidth="1"/>
    <col min="5639" max="5639" width="10.42578125" style="72" bestFit="1" customWidth="1"/>
    <col min="5640" max="5640" width="8.42578125" style="72" bestFit="1" customWidth="1"/>
    <col min="5641" max="5641" width="8.85546875" style="72" bestFit="1" customWidth="1"/>
    <col min="5642" max="5642" width="9" style="72" bestFit="1" customWidth="1"/>
    <col min="5643" max="5643" width="9.140625" style="72"/>
    <col min="5644" max="5644" width="10.42578125" style="72" bestFit="1" customWidth="1"/>
    <col min="5645" max="5645" width="11.5703125" style="72" bestFit="1" customWidth="1"/>
    <col min="5646" max="5888" width="9.140625" style="72"/>
    <col min="5889" max="5889" width="39.5703125" style="72" customWidth="1"/>
    <col min="5890" max="5890" width="11.42578125" style="72" bestFit="1" customWidth="1"/>
    <col min="5891" max="5891" width="10.5703125" style="72" bestFit="1" customWidth="1"/>
    <col min="5892" max="5892" width="8.42578125" style="72" bestFit="1" customWidth="1"/>
    <col min="5893" max="5893" width="10.28515625" style="72" bestFit="1" customWidth="1"/>
    <col min="5894" max="5894" width="9.28515625" style="72" bestFit="1" customWidth="1"/>
    <col min="5895" max="5895" width="10.42578125" style="72" bestFit="1" customWidth="1"/>
    <col min="5896" max="5896" width="8.42578125" style="72" bestFit="1" customWidth="1"/>
    <col min="5897" max="5897" width="8.85546875" style="72" bestFit="1" customWidth="1"/>
    <col min="5898" max="5898" width="9" style="72" bestFit="1" customWidth="1"/>
    <col min="5899" max="5899" width="9.140625" style="72"/>
    <col min="5900" max="5900" width="10.42578125" style="72" bestFit="1" customWidth="1"/>
    <col min="5901" max="5901" width="11.5703125" style="72" bestFit="1" customWidth="1"/>
    <col min="5902" max="6144" width="9.140625" style="72"/>
    <col min="6145" max="6145" width="39.5703125" style="72" customWidth="1"/>
    <col min="6146" max="6146" width="11.42578125" style="72" bestFit="1" customWidth="1"/>
    <col min="6147" max="6147" width="10.5703125" style="72" bestFit="1" customWidth="1"/>
    <col min="6148" max="6148" width="8.42578125" style="72" bestFit="1" customWidth="1"/>
    <col min="6149" max="6149" width="10.28515625" style="72" bestFit="1" customWidth="1"/>
    <col min="6150" max="6150" width="9.28515625" style="72" bestFit="1" customWidth="1"/>
    <col min="6151" max="6151" width="10.42578125" style="72" bestFit="1" customWidth="1"/>
    <col min="6152" max="6152" width="8.42578125" style="72" bestFit="1" customWidth="1"/>
    <col min="6153" max="6153" width="8.85546875" style="72" bestFit="1" customWidth="1"/>
    <col min="6154" max="6154" width="9" style="72" bestFit="1" customWidth="1"/>
    <col min="6155" max="6155" width="9.140625" style="72"/>
    <col min="6156" max="6156" width="10.42578125" style="72" bestFit="1" customWidth="1"/>
    <col min="6157" max="6157" width="11.5703125" style="72" bestFit="1" customWidth="1"/>
    <col min="6158" max="6400" width="9.140625" style="72"/>
    <col min="6401" max="6401" width="39.5703125" style="72" customWidth="1"/>
    <col min="6402" max="6402" width="11.42578125" style="72" bestFit="1" customWidth="1"/>
    <col min="6403" max="6403" width="10.5703125" style="72" bestFit="1" customWidth="1"/>
    <col min="6404" max="6404" width="8.42578125" style="72" bestFit="1" customWidth="1"/>
    <col min="6405" max="6405" width="10.28515625" style="72" bestFit="1" customWidth="1"/>
    <col min="6406" max="6406" width="9.28515625" style="72" bestFit="1" customWidth="1"/>
    <col min="6407" max="6407" width="10.42578125" style="72" bestFit="1" customWidth="1"/>
    <col min="6408" max="6408" width="8.42578125" style="72" bestFit="1" customWidth="1"/>
    <col min="6409" max="6409" width="8.85546875" style="72" bestFit="1" customWidth="1"/>
    <col min="6410" max="6410" width="9" style="72" bestFit="1" customWidth="1"/>
    <col min="6411" max="6411" width="9.140625" style="72"/>
    <col min="6412" max="6412" width="10.42578125" style="72" bestFit="1" customWidth="1"/>
    <col min="6413" max="6413" width="11.5703125" style="72" bestFit="1" customWidth="1"/>
    <col min="6414" max="6656" width="9.140625" style="72"/>
    <col min="6657" max="6657" width="39.5703125" style="72" customWidth="1"/>
    <col min="6658" max="6658" width="11.42578125" style="72" bestFit="1" customWidth="1"/>
    <col min="6659" max="6659" width="10.5703125" style="72" bestFit="1" customWidth="1"/>
    <col min="6660" max="6660" width="8.42578125" style="72" bestFit="1" customWidth="1"/>
    <col min="6661" max="6661" width="10.28515625" style="72" bestFit="1" customWidth="1"/>
    <col min="6662" max="6662" width="9.28515625" style="72" bestFit="1" customWidth="1"/>
    <col min="6663" max="6663" width="10.42578125" style="72" bestFit="1" customWidth="1"/>
    <col min="6664" max="6664" width="8.42578125" style="72" bestFit="1" customWidth="1"/>
    <col min="6665" max="6665" width="8.85546875" style="72" bestFit="1" customWidth="1"/>
    <col min="6666" max="6666" width="9" style="72" bestFit="1" customWidth="1"/>
    <col min="6667" max="6667" width="9.140625" style="72"/>
    <col min="6668" max="6668" width="10.42578125" style="72" bestFit="1" customWidth="1"/>
    <col min="6669" max="6669" width="11.5703125" style="72" bestFit="1" customWidth="1"/>
    <col min="6670" max="6912" width="9.140625" style="72"/>
    <col min="6913" max="6913" width="39.5703125" style="72" customWidth="1"/>
    <col min="6914" max="6914" width="11.42578125" style="72" bestFit="1" customWidth="1"/>
    <col min="6915" max="6915" width="10.5703125" style="72" bestFit="1" customWidth="1"/>
    <col min="6916" max="6916" width="8.42578125" style="72" bestFit="1" customWidth="1"/>
    <col min="6917" max="6917" width="10.28515625" style="72" bestFit="1" customWidth="1"/>
    <col min="6918" max="6918" width="9.28515625" style="72" bestFit="1" customWidth="1"/>
    <col min="6919" max="6919" width="10.42578125" style="72" bestFit="1" customWidth="1"/>
    <col min="6920" max="6920" width="8.42578125" style="72" bestFit="1" customWidth="1"/>
    <col min="6921" max="6921" width="8.85546875" style="72" bestFit="1" customWidth="1"/>
    <col min="6922" max="6922" width="9" style="72" bestFit="1" customWidth="1"/>
    <col min="6923" max="6923" width="9.140625" style="72"/>
    <col min="6924" max="6924" width="10.42578125" style="72" bestFit="1" customWidth="1"/>
    <col min="6925" max="6925" width="11.5703125" style="72" bestFit="1" customWidth="1"/>
    <col min="6926" max="7168" width="9.140625" style="72"/>
    <col min="7169" max="7169" width="39.5703125" style="72" customWidth="1"/>
    <col min="7170" max="7170" width="11.42578125" style="72" bestFit="1" customWidth="1"/>
    <col min="7171" max="7171" width="10.5703125" style="72" bestFit="1" customWidth="1"/>
    <col min="7172" max="7172" width="8.42578125" style="72" bestFit="1" customWidth="1"/>
    <col min="7173" max="7173" width="10.28515625" style="72" bestFit="1" customWidth="1"/>
    <col min="7174" max="7174" width="9.28515625" style="72" bestFit="1" customWidth="1"/>
    <col min="7175" max="7175" width="10.42578125" style="72" bestFit="1" customWidth="1"/>
    <col min="7176" max="7176" width="8.42578125" style="72" bestFit="1" customWidth="1"/>
    <col min="7177" max="7177" width="8.85546875" style="72" bestFit="1" customWidth="1"/>
    <col min="7178" max="7178" width="9" style="72" bestFit="1" customWidth="1"/>
    <col min="7179" max="7179" width="9.140625" style="72"/>
    <col min="7180" max="7180" width="10.42578125" style="72" bestFit="1" customWidth="1"/>
    <col min="7181" max="7181" width="11.5703125" style="72" bestFit="1" customWidth="1"/>
    <col min="7182" max="7424" width="9.140625" style="72"/>
    <col min="7425" max="7425" width="39.5703125" style="72" customWidth="1"/>
    <col min="7426" max="7426" width="11.42578125" style="72" bestFit="1" customWidth="1"/>
    <col min="7427" max="7427" width="10.5703125" style="72" bestFit="1" customWidth="1"/>
    <col min="7428" max="7428" width="8.42578125" style="72" bestFit="1" customWidth="1"/>
    <col min="7429" max="7429" width="10.28515625" style="72" bestFit="1" customWidth="1"/>
    <col min="7430" max="7430" width="9.28515625" style="72" bestFit="1" customWidth="1"/>
    <col min="7431" max="7431" width="10.42578125" style="72" bestFit="1" customWidth="1"/>
    <col min="7432" max="7432" width="8.42578125" style="72" bestFit="1" customWidth="1"/>
    <col min="7433" max="7433" width="8.85546875" style="72" bestFit="1" customWidth="1"/>
    <col min="7434" max="7434" width="9" style="72" bestFit="1" customWidth="1"/>
    <col min="7435" max="7435" width="9.140625" style="72"/>
    <col min="7436" max="7436" width="10.42578125" style="72" bestFit="1" customWidth="1"/>
    <col min="7437" max="7437" width="11.5703125" style="72" bestFit="1" customWidth="1"/>
    <col min="7438" max="7680" width="9.140625" style="72"/>
    <col min="7681" max="7681" width="39.5703125" style="72" customWidth="1"/>
    <col min="7682" max="7682" width="11.42578125" style="72" bestFit="1" customWidth="1"/>
    <col min="7683" max="7683" width="10.5703125" style="72" bestFit="1" customWidth="1"/>
    <col min="7684" max="7684" width="8.42578125" style="72" bestFit="1" customWidth="1"/>
    <col min="7685" max="7685" width="10.28515625" style="72" bestFit="1" customWidth="1"/>
    <col min="7686" max="7686" width="9.28515625" style="72" bestFit="1" customWidth="1"/>
    <col min="7687" max="7687" width="10.42578125" style="72" bestFit="1" customWidth="1"/>
    <col min="7688" max="7688" width="8.42578125" style="72" bestFit="1" customWidth="1"/>
    <col min="7689" max="7689" width="8.85546875" style="72" bestFit="1" customWidth="1"/>
    <col min="7690" max="7690" width="9" style="72" bestFit="1" customWidth="1"/>
    <col min="7691" max="7691" width="9.140625" style="72"/>
    <col min="7692" max="7692" width="10.42578125" style="72" bestFit="1" customWidth="1"/>
    <col min="7693" max="7693" width="11.5703125" style="72" bestFit="1" customWidth="1"/>
    <col min="7694" max="7936" width="9.140625" style="72"/>
    <col min="7937" max="7937" width="39.5703125" style="72" customWidth="1"/>
    <col min="7938" max="7938" width="11.42578125" style="72" bestFit="1" customWidth="1"/>
    <col min="7939" max="7939" width="10.5703125" style="72" bestFit="1" customWidth="1"/>
    <col min="7940" max="7940" width="8.42578125" style="72" bestFit="1" customWidth="1"/>
    <col min="7941" max="7941" width="10.28515625" style="72" bestFit="1" customWidth="1"/>
    <col min="7942" max="7942" width="9.28515625" style="72" bestFit="1" customWidth="1"/>
    <col min="7943" max="7943" width="10.42578125" style="72" bestFit="1" customWidth="1"/>
    <col min="7944" max="7944" width="8.42578125" style="72" bestFit="1" customWidth="1"/>
    <col min="7945" max="7945" width="8.85546875" style="72" bestFit="1" customWidth="1"/>
    <col min="7946" max="7946" width="9" style="72" bestFit="1" customWidth="1"/>
    <col min="7947" max="7947" width="9.140625" style="72"/>
    <col min="7948" max="7948" width="10.42578125" style="72" bestFit="1" customWidth="1"/>
    <col min="7949" max="7949" width="11.5703125" style="72" bestFit="1" customWidth="1"/>
    <col min="7950" max="8192" width="9.140625" style="72"/>
    <col min="8193" max="8193" width="39.5703125" style="72" customWidth="1"/>
    <col min="8194" max="8194" width="11.42578125" style="72" bestFit="1" customWidth="1"/>
    <col min="8195" max="8195" width="10.5703125" style="72" bestFit="1" customWidth="1"/>
    <col min="8196" max="8196" width="8.42578125" style="72" bestFit="1" customWidth="1"/>
    <col min="8197" max="8197" width="10.28515625" style="72" bestFit="1" customWidth="1"/>
    <col min="8198" max="8198" width="9.28515625" style="72" bestFit="1" customWidth="1"/>
    <col min="8199" max="8199" width="10.42578125" style="72" bestFit="1" customWidth="1"/>
    <col min="8200" max="8200" width="8.42578125" style="72" bestFit="1" customWidth="1"/>
    <col min="8201" max="8201" width="8.85546875" style="72" bestFit="1" customWidth="1"/>
    <col min="8202" max="8202" width="9" style="72" bestFit="1" customWidth="1"/>
    <col min="8203" max="8203" width="9.140625" style="72"/>
    <col min="8204" max="8204" width="10.42578125" style="72" bestFit="1" customWidth="1"/>
    <col min="8205" max="8205" width="11.5703125" style="72" bestFit="1" customWidth="1"/>
    <col min="8206" max="8448" width="9.140625" style="72"/>
    <col min="8449" max="8449" width="39.5703125" style="72" customWidth="1"/>
    <col min="8450" max="8450" width="11.42578125" style="72" bestFit="1" customWidth="1"/>
    <col min="8451" max="8451" width="10.5703125" style="72" bestFit="1" customWidth="1"/>
    <col min="8452" max="8452" width="8.42578125" style="72" bestFit="1" customWidth="1"/>
    <col min="8453" max="8453" width="10.28515625" style="72" bestFit="1" customWidth="1"/>
    <col min="8454" max="8454" width="9.28515625" style="72" bestFit="1" customWidth="1"/>
    <col min="8455" max="8455" width="10.42578125" style="72" bestFit="1" customWidth="1"/>
    <col min="8456" max="8456" width="8.42578125" style="72" bestFit="1" customWidth="1"/>
    <col min="8457" max="8457" width="8.85546875" style="72" bestFit="1" customWidth="1"/>
    <col min="8458" max="8458" width="9" style="72" bestFit="1" customWidth="1"/>
    <col min="8459" max="8459" width="9.140625" style="72"/>
    <col min="8460" max="8460" width="10.42578125" style="72" bestFit="1" customWidth="1"/>
    <col min="8461" max="8461" width="11.5703125" style="72" bestFit="1" customWidth="1"/>
    <col min="8462" max="8704" width="9.140625" style="72"/>
    <col min="8705" max="8705" width="39.5703125" style="72" customWidth="1"/>
    <col min="8706" max="8706" width="11.42578125" style="72" bestFit="1" customWidth="1"/>
    <col min="8707" max="8707" width="10.5703125" style="72" bestFit="1" customWidth="1"/>
    <col min="8708" max="8708" width="8.42578125" style="72" bestFit="1" customWidth="1"/>
    <col min="8709" max="8709" width="10.28515625" style="72" bestFit="1" customWidth="1"/>
    <col min="8710" max="8710" width="9.28515625" style="72" bestFit="1" customWidth="1"/>
    <col min="8711" max="8711" width="10.42578125" style="72" bestFit="1" customWidth="1"/>
    <col min="8712" max="8712" width="8.42578125" style="72" bestFit="1" customWidth="1"/>
    <col min="8713" max="8713" width="8.85546875" style="72" bestFit="1" customWidth="1"/>
    <col min="8714" max="8714" width="9" style="72" bestFit="1" customWidth="1"/>
    <col min="8715" max="8715" width="9.140625" style="72"/>
    <col min="8716" max="8716" width="10.42578125" style="72" bestFit="1" customWidth="1"/>
    <col min="8717" max="8717" width="11.5703125" style="72" bestFit="1" customWidth="1"/>
    <col min="8718" max="8960" width="9.140625" style="72"/>
    <col min="8961" max="8961" width="39.5703125" style="72" customWidth="1"/>
    <col min="8962" max="8962" width="11.42578125" style="72" bestFit="1" customWidth="1"/>
    <col min="8963" max="8963" width="10.5703125" style="72" bestFit="1" customWidth="1"/>
    <col min="8964" max="8964" width="8.42578125" style="72" bestFit="1" customWidth="1"/>
    <col min="8965" max="8965" width="10.28515625" style="72" bestFit="1" customWidth="1"/>
    <col min="8966" max="8966" width="9.28515625" style="72" bestFit="1" customWidth="1"/>
    <col min="8967" max="8967" width="10.42578125" style="72" bestFit="1" customWidth="1"/>
    <col min="8968" max="8968" width="8.42578125" style="72" bestFit="1" customWidth="1"/>
    <col min="8969" max="8969" width="8.85546875" style="72" bestFit="1" customWidth="1"/>
    <col min="8970" max="8970" width="9" style="72" bestFit="1" customWidth="1"/>
    <col min="8971" max="8971" width="9.140625" style="72"/>
    <col min="8972" max="8972" width="10.42578125" style="72" bestFit="1" customWidth="1"/>
    <col min="8973" max="8973" width="11.5703125" style="72" bestFit="1" customWidth="1"/>
    <col min="8974" max="9216" width="9.140625" style="72"/>
    <col min="9217" max="9217" width="39.5703125" style="72" customWidth="1"/>
    <col min="9218" max="9218" width="11.42578125" style="72" bestFit="1" customWidth="1"/>
    <col min="9219" max="9219" width="10.5703125" style="72" bestFit="1" customWidth="1"/>
    <col min="9220" max="9220" width="8.42578125" style="72" bestFit="1" customWidth="1"/>
    <col min="9221" max="9221" width="10.28515625" style="72" bestFit="1" customWidth="1"/>
    <col min="9222" max="9222" width="9.28515625" style="72" bestFit="1" customWidth="1"/>
    <col min="9223" max="9223" width="10.42578125" style="72" bestFit="1" customWidth="1"/>
    <col min="9224" max="9224" width="8.42578125" style="72" bestFit="1" customWidth="1"/>
    <col min="9225" max="9225" width="8.85546875" style="72" bestFit="1" customWidth="1"/>
    <col min="9226" max="9226" width="9" style="72" bestFit="1" customWidth="1"/>
    <col min="9227" max="9227" width="9.140625" style="72"/>
    <col min="9228" max="9228" width="10.42578125" style="72" bestFit="1" customWidth="1"/>
    <col min="9229" max="9229" width="11.5703125" style="72" bestFit="1" customWidth="1"/>
    <col min="9230" max="9472" width="9.140625" style="72"/>
    <col min="9473" max="9473" width="39.5703125" style="72" customWidth="1"/>
    <col min="9474" max="9474" width="11.42578125" style="72" bestFit="1" customWidth="1"/>
    <col min="9475" max="9475" width="10.5703125" style="72" bestFit="1" customWidth="1"/>
    <col min="9476" max="9476" width="8.42578125" style="72" bestFit="1" customWidth="1"/>
    <col min="9477" max="9477" width="10.28515625" style="72" bestFit="1" customWidth="1"/>
    <col min="9478" max="9478" width="9.28515625" style="72" bestFit="1" customWidth="1"/>
    <col min="9479" max="9479" width="10.42578125" style="72" bestFit="1" customWidth="1"/>
    <col min="9480" max="9480" width="8.42578125" style="72" bestFit="1" customWidth="1"/>
    <col min="9481" max="9481" width="8.85546875" style="72" bestFit="1" customWidth="1"/>
    <col min="9482" max="9482" width="9" style="72" bestFit="1" customWidth="1"/>
    <col min="9483" max="9483" width="9.140625" style="72"/>
    <col min="9484" max="9484" width="10.42578125" style="72" bestFit="1" customWidth="1"/>
    <col min="9485" max="9485" width="11.5703125" style="72" bestFit="1" customWidth="1"/>
    <col min="9486" max="9728" width="9.140625" style="72"/>
    <col min="9729" max="9729" width="39.5703125" style="72" customWidth="1"/>
    <col min="9730" max="9730" width="11.42578125" style="72" bestFit="1" customWidth="1"/>
    <col min="9731" max="9731" width="10.5703125" style="72" bestFit="1" customWidth="1"/>
    <col min="9732" max="9732" width="8.42578125" style="72" bestFit="1" customWidth="1"/>
    <col min="9733" max="9733" width="10.28515625" style="72" bestFit="1" customWidth="1"/>
    <col min="9734" max="9734" width="9.28515625" style="72" bestFit="1" customWidth="1"/>
    <col min="9735" max="9735" width="10.42578125" style="72" bestFit="1" customWidth="1"/>
    <col min="9736" max="9736" width="8.42578125" style="72" bestFit="1" customWidth="1"/>
    <col min="9737" max="9737" width="8.85546875" style="72" bestFit="1" customWidth="1"/>
    <col min="9738" max="9738" width="9" style="72" bestFit="1" customWidth="1"/>
    <col min="9739" max="9739" width="9.140625" style="72"/>
    <col min="9740" max="9740" width="10.42578125" style="72" bestFit="1" customWidth="1"/>
    <col min="9741" max="9741" width="11.5703125" style="72" bestFit="1" customWidth="1"/>
    <col min="9742" max="9984" width="9.140625" style="72"/>
    <col min="9985" max="9985" width="39.5703125" style="72" customWidth="1"/>
    <col min="9986" max="9986" width="11.42578125" style="72" bestFit="1" customWidth="1"/>
    <col min="9987" max="9987" width="10.5703125" style="72" bestFit="1" customWidth="1"/>
    <col min="9988" max="9988" width="8.42578125" style="72" bestFit="1" customWidth="1"/>
    <col min="9989" max="9989" width="10.28515625" style="72" bestFit="1" customWidth="1"/>
    <col min="9990" max="9990" width="9.28515625" style="72" bestFit="1" customWidth="1"/>
    <col min="9991" max="9991" width="10.42578125" style="72" bestFit="1" customWidth="1"/>
    <col min="9992" max="9992" width="8.42578125" style="72" bestFit="1" customWidth="1"/>
    <col min="9993" max="9993" width="8.85546875" style="72" bestFit="1" customWidth="1"/>
    <col min="9994" max="9994" width="9" style="72" bestFit="1" customWidth="1"/>
    <col min="9995" max="9995" width="9.140625" style="72"/>
    <col min="9996" max="9996" width="10.42578125" style="72" bestFit="1" customWidth="1"/>
    <col min="9997" max="9997" width="11.5703125" style="72" bestFit="1" customWidth="1"/>
    <col min="9998" max="10240" width="9.140625" style="72"/>
    <col min="10241" max="10241" width="39.5703125" style="72" customWidth="1"/>
    <col min="10242" max="10242" width="11.42578125" style="72" bestFit="1" customWidth="1"/>
    <col min="10243" max="10243" width="10.5703125" style="72" bestFit="1" customWidth="1"/>
    <col min="10244" max="10244" width="8.42578125" style="72" bestFit="1" customWidth="1"/>
    <col min="10245" max="10245" width="10.28515625" style="72" bestFit="1" customWidth="1"/>
    <col min="10246" max="10246" width="9.28515625" style="72" bestFit="1" customWidth="1"/>
    <col min="10247" max="10247" width="10.42578125" style="72" bestFit="1" customWidth="1"/>
    <col min="10248" max="10248" width="8.42578125" style="72" bestFit="1" customWidth="1"/>
    <col min="10249" max="10249" width="8.85546875" style="72" bestFit="1" customWidth="1"/>
    <col min="10250" max="10250" width="9" style="72" bestFit="1" customWidth="1"/>
    <col min="10251" max="10251" width="9.140625" style="72"/>
    <col min="10252" max="10252" width="10.42578125" style="72" bestFit="1" customWidth="1"/>
    <col min="10253" max="10253" width="11.5703125" style="72" bestFit="1" customWidth="1"/>
    <col min="10254" max="10496" width="9.140625" style="72"/>
    <col min="10497" max="10497" width="39.5703125" style="72" customWidth="1"/>
    <col min="10498" max="10498" width="11.42578125" style="72" bestFit="1" customWidth="1"/>
    <col min="10499" max="10499" width="10.5703125" style="72" bestFit="1" customWidth="1"/>
    <col min="10500" max="10500" width="8.42578125" style="72" bestFit="1" customWidth="1"/>
    <col min="10501" max="10501" width="10.28515625" style="72" bestFit="1" customWidth="1"/>
    <col min="10502" max="10502" width="9.28515625" style="72" bestFit="1" customWidth="1"/>
    <col min="10503" max="10503" width="10.42578125" style="72" bestFit="1" customWidth="1"/>
    <col min="10504" max="10504" width="8.42578125" style="72" bestFit="1" customWidth="1"/>
    <col min="10505" max="10505" width="8.85546875" style="72" bestFit="1" customWidth="1"/>
    <col min="10506" max="10506" width="9" style="72" bestFit="1" customWidth="1"/>
    <col min="10507" max="10507" width="9.140625" style="72"/>
    <col min="10508" max="10508" width="10.42578125" style="72" bestFit="1" customWidth="1"/>
    <col min="10509" max="10509" width="11.5703125" style="72" bestFit="1" customWidth="1"/>
    <col min="10510" max="10752" width="9.140625" style="72"/>
    <col min="10753" max="10753" width="39.5703125" style="72" customWidth="1"/>
    <col min="10754" max="10754" width="11.42578125" style="72" bestFit="1" customWidth="1"/>
    <col min="10755" max="10755" width="10.5703125" style="72" bestFit="1" customWidth="1"/>
    <col min="10756" max="10756" width="8.42578125" style="72" bestFit="1" customWidth="1"/>
    <col min="10757" max="10757" width="10.28515625" style="72" bestFit="1" customWidth="1"/>
    <col min="10758" max="10758" width="9.28515625" style="72" bestFit="1" customWidth="1"/>
    <col min="10759" max="10759" width="10.42578125" style="72" bestFit="1" customWidth="1"/>
    <col min="10760" max="10760" width="8.42578125" style="72" bestFit="1" customWidth="1"/>
    <col min="10761" max="10761" width="8.85546875" style="72" bestFit="1" customWidth="1"/>
    <col min="10762" max="10762" width="9" style="72" bestFit="1" customWidth="1"/>
    <col min="10763" max="10763" width="9.140625" style="72"/>
    <col min="10764" max="10764" width="10.42578125" style="72" bestFit="1" customWidth="1"/>
    <col min="10765" max="10765" width="11.5703125" style="72" bestFit="1" customWidth="1"/>
    <col min="10766" max="11008" width="9.140625" style="72"/>
    <col min="11009" max="11009" width="39.5703125" style="72" customWidth="1"/>
    <col min="11010" max="11010" width="11.42578125" style="72" bestFit="1" customWidth="1"/>
    <col min="11011" max="11011" width="10.5703125" style="72" bestFit="1" customWidth="1"/>
    <col min="11012" max="11012" width="8.42578125" style="72" bestFit="1" customWidth="1"/>
    <col min="11013" max="11013" width="10.28515625" style="72" bestFit="1" customWidth="1"/>
    <col min="11014" max="11014" width="9.28515625" style="72" bestFit="1" customWidth="1"/>
    <col min="11015" max="11015" width="10.42578125" style="72" bestFit="1" customWidth="1"/>
    <col min="11016" max="11016" width="8.42578125" style="72" bestFit="1" customWidth="1"/>
    <col min="11017" max="11017" width="8.85546875" style="72" bestFit="1" customWidth="1"/>
    <col min="11018" max="11018" width="9" style="72" bestFit="1" customWidth="1"/>
    <col min="11019" max="11019" width="9.140625" style="72"/>
    <col min="11020" max="11020" width="10.42578125" style="72" bestFit="1" customWidth="1"/>
    <col min="11021" max="11021" width="11.5703125" style="72" bestFit="1" customWidth="1"/>
    <col min="11022" max="11264" width="9.140625" style="72"/>
    <col min="11265" max="11265" width="39.5703125" style="72" customWidth="1"/>
    <col min="11266" max="11266" width="11.42578125" style="72" bestFit="1" customWidth="1"/>
    <col min="11267" max="11267" width="10.5703125" style="72" bestFit="1" customWidth="1"/>
    <col min="11268" max="11268" width="8.42578125" style="72" bestFit="1" customWidth="1"/>
    <col min="11269" max="11269" width="10.28515625" style="72" bestFit="1" customWidth="1"/>
    <col min="11270" max="11270" width="9.28515625" style="72" bestFit="1" customWidth="1"/>
    <col min="11271" max="11271" width="10.42578125" style="72" bestFit="1" customWidth="1"/>
    <col min="11272" max="11272" width="8.42578125" style="72" bestFit="1" customWidth="1"/>
    <col min="11273" max="11273" width="8.85546875" style="72" bestFit="1" customWidth="1"/>
    <col min="11274" max="11274" width="9" style="72" bestFit="1" customWidth="1"/>
    <col min="11275" max="11275" width="9.140625" style="72"/>
    <col min="11276" max="11276" width="10.42578125" style="72" bestFit="1" customWidth="1"/>
    <col min="11277" max="11277" width="11.5703125" style="72" bestFit="1" customWidth="1"/>
    <col min="11278" max="11520" width="9.140625" style="72"/>
    <col min="11521" max="11521" width="39.5703125" style="72" customWidth="1"/>
    <col min="11522" max="11522" width="11.42578125" style="72" bestFit="1" customWidth="1"/>
    <col min="11523" max="11523" width="10.5703125" style="72" bestFit="1" customWidth="1"/>
    <col min="11524" max="11524" width="8.42578125" style="72" bestFit="1" customWidth="1"/>
    <col min="11525" max="11525" width="10.28515625" style="72" bestFit="1" customWidth="1"/>
    <col min="11526" max="11526" width="9.28515625" style="72" bestFit="1" customWidth="1"/>
    <col min="11527" max="11527" width="10.42578125" style="72" bestFit="1" customWidth="1"/>
    <col min="11528" max="11528" width="8.42578125" style="72" bestFit="1" customWidth="1"/>
    <col min="11529" max="11529" width="8.85546875" style="72" bestFit="1" customWidth="1"/>
    <col min="11530" max="11530" width="9" style="72" bestFit="1" customWidth="1"/>
    <col min="11531" max="11531" width="9.140625" style="72"/>
    <col min="11532" max="11532" width="10.42578125" style="72" bestFit="1" customWidth="1"/>
    <col min="11533" max="11533" width="11.5703125" style="72" bestFit="1" customWidth="1"/>
    <col min="11534" max="11776" width="9.140625" style="72"/>
    <col min="11777" max="11777" width="39.5703125" style="72" customWidth="1"/>
    <col min="11778" max="11778" width="11.42578125" style="72" bestFit="1" customWidth="1"/>
    <col min="11779" max="11779" width="10.5703125" style="72" bestFit="1" customWidth="1"/>
    <col min="11780" max="11780" width="8.42578125" style="72" bestFit="1" customWidth="1"/>
    <col min="11781" max="11781" width="10.28515625" style="72" bestFit="1" customWidth="1"/>
    <col min="11782" max="11782" width="9.28515625" style="72" bestFit="1" customWidth="1"/>
    <col min="11783" max="11783" width="10.42578125" style="72" bestFit="1" customWidth="1"/>
    <col min="11784" max="11784" width="8.42578125" style="72" bestFit="1" customWidth="1"/>
    <col min="11785" max="11785" width="8.85546875" style="72" bestFit="1" customWidth="1"/>
    <col min="11786" max="11786" width="9" style="72" bestFit="1" customWidth="1"/>
    <col min="11787" max="11787" width="9.140625" style="72"/>
    <col min="11788" max="11788" width="10.42578125" style="72" bestFit="1" customWidth="1"/>
    <col min="11789" max="11789" width="11.5703125" style="72" bestFit="1" customWidth="1"/>
    <col min="11790" max="12032" width="9.140625" style="72"/>
    <col min="12033" max="12033" width="39.5703125" style="72" customWidth="1"/>
    <col min="12034" max="12034" width="11.42578125" style="72" bestFit="1" customWidth="1"/>
    <col min="12035" max="12035" width="10.5703125" style="72" bestFit="1" customWidth="1"/>
    <col min="12036" max="12036" width="8.42578125" style="72" bestFit="1" customWidth="1"/>
    <col min="12037" max="12037" width="10.28515625" style="72" bestFit="1" customWidth="1"/>
    <col min="12038" max="12038" width="9.28515625" style="72" bestFit="1" customWidth="1"/>
    <col min="12039" max="12039" width="10.42578125" style="72" bestFit="1" customWidth="1"/>
    <col min="12040" max="12040" width="8.42578125" style="72" bestFit="1" customWidth="1"/>
    <col min="12041" max="12041" width="8.85546875" style="72" bestFit="1" customWidth="1"/>
    <col min="12042" max="12042" width="9" style="72" bestFit="1" customWidth="1"/>
    <col min="12043" max="12043" width="9.140625" style="72"/>
    <col min="12044" max="12044" width="10.42578125" style="72" bestFit="1" customWidth="1"/>
    <col min="12045" max="12045" width="11.5703125" style="72" bestFit="1" customWidth="1"/>
    <col min="12046" max="12288" width="9.140625" style="72"/>
    <col min="12289" max="12289" width="39.5703125" style="72" customWidth="1"/>
    <col min="12290" max="12290" width="11.42578125" style="72" bestFit="1" customWidth="1"/>
    <col min="12291" max="12291" width="10.5703125" style="72" bestFit="1" customWidth="1"/>
    <col min="12292" max="12292" width="8.42578125" style="72" bestFit="1" customWidth="1"/>
    <col min="12293" max="12293" width="10.28515625" style="72" bestFit="1" customWidth="1"/>
    <col min="12294" max="12294" width="9.28515625" style="72" bestFit="1" customWidth="1"/>
    <col min="12295" max="12295" width="10.42578125" style="72" bestFit="1" customWidth="1"/>
    <col min="12296" max="12296" width="8.42578125" style="72" bestFit="1" customWidth="1"/>
    <col min="12297" max="12297" width="8.85546875" style="72" bestFit="1" customWidth="1"/>
    <col min="12298" max="12298" width="9" style="72" bestFit="1" customWidth="1"/>
    <col min="12299" max="12299" width="9.140625" style="72"/>
    <col min="12300" max="12300" width="10.42578125" style="72" bestFit="1" customWidth="1"/>
    <col min="12301" max="12301" width="11.5703125" style="72" bestFit="1" customWidth="1"/>
    <col min="12302" max="12544" width="9.140625" style="72"/>
    <col min="12545" max="12545" width="39.5703125" style="72" customWidth="1"/>
    <col min="12546" max="12546" width="11.42578125" style="72" bestFit="1" customWidth="1"/>
    <col min="12547" max="12547" width="10.5703125" style="72" bestFit="1" customWidth="1"/>
    <col min="12548" max="12548" width="8.42578125" style="72" bestFit="1" customWidth="1"/>
    <col min="12549" max="12549" width="10.28515625" style="72" bestFit="1" customWidth="1"/>
    <col min="12550" max="12550" width="9.28515625" style="72" bestFit="1" customWidth="1"/>
    <col min="12551" max="12551" width="10.42578125" style="72" bestFit="1" customWidth="1"/>
    <col min="12552" max="12552" width="8.42578125" style="72" bestFit="1" customWidth="1"/>
    <col min="12553" max="12553" width="8.85546875" style="72" bestFit="1" customWidth="1"/>
    <col min="12554" max="12554" width="9" style="72" bestFit="1" customWidth="1"/>
    <col min="12555" max="12555" width="9.140625" style="72"/>
    <col min="12556" max="12556" width="10.42578125" style="72" bestFit="1" customWidth="1"/>
    <col min="12557" max="12557" width="11.5703125" style="72" bestFit="1" customWidth="1"/>
    <col min="12558" max="12800" width="9.140625" style="72"/>
    <col min="12801" max="12801" width="39.5703125" style="72" customWidth="1"/>
    <col min="12802" max="12802" width="11.42578125" style="72" bestFit="1" customWidth="1"/>
    <col min="12803" max="12803" width="10.5703125" style="72" bestFit="1" customWidth="1"/>
    <col min="12804" max="12804" width="8.42578125" style="72" bestFit="1" customWidth="1"/>
    <col min="12805" max="12805" width="10.28515625" style="72" bestFit="1" customWidth="1"/>
    <col min="12806" max="12806" width="9.28515625" style="72" bestFit="1" customWidth="1"/>
    <col min="12807" max="12807" width="10.42578125" style="72" bestFit="1" customWidth="1"/>
    <col min="12808" max="12808" width="8.42578125" style="72" bestFit="1" customWidth="1"/>
    <col min="12809" max="12809" width="8.85546875" style="72" bestFit="1" customWidth="1"/>
    <col min="12810" max="12810" width="9" style="72" bestFit="1" customWidth="1"/>
    <col min="12811" max="12811" width="9.140625" style="72"/>
    <col min="12812" max="12812" width="10.42578125" style="72" bestFit="1" customWidth="1"/>
    <col min="12813" max="12813" width="11.5703125" style="72" bestFit="1" customWidth="1"/>
    <col min="12814" max="13056" width="9.140625" style="72"/>
    <col min="13057" max="13057" width="39.5703125" style="72" customWidth="1"/>
    <col min="13058" max="13058" width="11.42578125" style="72" bestFit="1" customWidth="1"/>
    <col min="13059" max="13059" width="10.5703125" style="72" bestFit="1" customWidth="1"/>
    <col min="13060" max="13060" width="8.42578125" style="72" bestFit="1" customWidth="1"/>
    <col min="13061" max="13061" width="10.28515625" style="72" bestFit="1" customWidth="1"/>
    <col min="13062" max="13062" width="9.28515625" style="72" bestFit="1" customWidth="1"/>
    <col min="13063" max="13063" width="10.42578125" style="72" bestFit="1" customWidth="1"/>
    <col min="13064" max="13064" width="8.42578125" style="72" bestFit="1" customWidth="1"/>
    <col min="13065" max="13065" width="8.85546875" style="72" bestFit="1" customWidth="1"/>
    <col min="13066" max="13066" width="9" style="72" bestFit="1" customWidth="1"/>
    <col min="13067" max="13067" width="9.140625" style="72"/>
    <col min="13068" max="13068" width="10.42578125" style="72" bestFit="1" customWidth="1"/>
    <col min="13069" max="13069" width="11.5703125" style="72" bestFit="1" customWidth="1"/>
    <col min="13070" max="13312" width="9.140625" style="72"/>
    <col min="13313" max="13313" width="39.5703125" style="72" customWidth="1"/>
    <col min="13314" max="13314" width="11.42578125" style="72" bestFit="1" customWidth="1"/>
    <col min="13315" max="13315" width="10.5703125" style="72" bestFit="1" customWidth="1"/>
    <col min="13316" max="13316" width="8.42578125" style="72" bestFit="1" customWidth="1"/>
    <col min="13317" max="13317" width="10.28515625" style="72" bestFit="1" customWidth="1"/>
    <col min="13318" max="13318" width="9.28515625" style="72" bestFit="1" customWidth="1"/>
    <col min="13319" max="13319" width="10.42578125" style="72" bestFit="1" customWidth="1"/>
    <col min="13320" max="13320" width="8.42578125" style="72" bestFit="1" customWidth="1"/>
    <col min="13321" max="13321" width="8.85546875" style="72" bestFit="1" customWidth="1"/>
    <col min="13322" max="13322" width="9" style="72" bestFit="1" customWidth="1"/>
    <col min="13323" max="13323" width="9.140625" style="72"/>
    <col min="13324" max="13324" width="10.42578125" style="72" bestFit="1" customWidth="1"/>
    <col min="13325" max="13325" width="11.5703125" style="72" bestFit="1" customWidth="1"/>
    <col min="13326" max="13568" width="9.140625" style="72"/>
    <col min="13569" max="13569" width="39.5703125" style="72" customWidth="1"/>
    <col min="13570" max="13570" width="11.42578125" style="72" bestFit="1" customWidth="1"/>
    <col min="13571" max="13571" width="10.5703125" style="72" bestFit="1" customWidth="1"/>
    <col min="13572" max="13572" width="8.42578125" style="72" bestFit="1" customWidth="1"/>
    <col min="13573" max="13573" width="10.28515625" style="72" bestFit="1" customWidth="1"/>
    <col min="13574" max="13574" width="9.28515625" style="72" bestFit="1" customWidth="1"/>
    <col min="13575" max="13575" width="10.42578125" style="72" bestFit="1" customWidth="1"/>
    <col min="13576" max="13576" width="8.42578125" style="72" bestFit="1" customWidth="1"/>
    <col min="13577" max="13577" width="8.85546875" style="72" bestFit="1" customWidth="1"/>
    <col min="13578" max="13578" width="9" style="72" bestFit="1" customWidth="1"/>
    <col min="13579" max="13579" width="9.140625" style="72"/>
    <col min="13580" max="13580" width="10.42578125" style="72" bestFit="1" customWidth="1"/>
    <col min="13581" max="13581" width="11.5703125" style="72" bestFit="1" customWidth="1"/>
    <col min="13582" max="13824" width="9.140625" style="72"/>
    <col min="13825" max="13825" width="39.5703125" style="72" customWidth="1"/>
    <col min="13826" max="13826" width="11.42578125" style="72" bestFit="1" customWidth="1"/>
    <col min="13827" max="13827" width="10.5703125" style="72" bestFit="1" customWidth="1"/>
    <col min="13828" max="13828" width="8.42578125" style="72" bestFit="1" customWidth="1"/>
    <col min="13829" max="13829" width="10.28515625" style="72" bestFit="1" customWidth="1"/>
    <col min="13830" max="13830" width="9.28515625" style="72" bestFit="1" customWidth="1"/>
    <col min="13831" max="13831" width="10.42578125" style="72" bestFit="1" customWidth="1"/>
    <col min="13832" max="13832" width="8.42578125" style="72" bestFit="1" customWidth="1"/>
    <col min="13833" max="13833" width="8.85546875" style="72" bestFit="1" customWidth="1"/>
    <col min="13834" max="13834" width="9" style="72" bestFit="1" customWidth="1"/>
    <col min="13835" max="13835" width="9.140625" style="72"/>
    <col min="13836" max="13836" width="10.42578125" style="72" bestFit="1" customWidth="1"/>
    <col min="13837" max="13837" width="11.5703125" style="72" bestFit="1" customWidth="1"/>
    <col min="13838" max="14080" width="9.140625" style="72"/>
    <col min="14081" max="14081" width="39.5703125" style="72" customWidth="1"/>
    <col min="14082" max="14082" width="11.42578125" style="72" bestFit="1" customWidth="1"/>
    <col min="14083" max="14083" width="10.5703125" style="72" bestFit="1" customWidth="1"/>
    <col min="14084" max="14084" width="8.42578125" style="72" bestFit="1" customWidth="1"/>
    <col min="14085" max="14085" width="10.28515625" style="72" bestFit="1" customWidth="1"/>
    <col min="14086" max="14086" width="9.28515625" style="72" bestFit="1" customWidth="1"/>
    <col min="14087" max="14087" width="10.42578125" style="72" bestFit="1" customWidth="1"/>
    <col min="14088" max="14088" width="8.42578125" style="72" bestFit="1" customWidth="1"/>
    <col min="14089" max="14089" width="8.85546875" style="72" bestFit="1" customWidth="1"/>
    <col min="14090" max="14090" width="9" style="72" bestFit="1" customWidth="1"/>
    <col min="14091" max="14091" width="9.140625" style="72"/>
    <col min="14092" max="14092" width="10.42578125" style="72" bestFit="1" customWidth="1"/>
    <col min="14093" max="14093" width="11.5703125" style="72" bestFit="1" customWidth="1"/>
    <col min="14094" max="14336" width="9.140625" style="72"/>
    <col min="14337" max="14337" width="39.5703125" style="72" customWidth="1"/>
    <col min="14338" max="14338" width="11.42578125" style="72" bestFit="1" customWidth="1"/>
    <col min="14339" max="14339" width="10.5703125" style="72" bestFit="1" customWidth="1"/>
    <col min="14340" max="14340" width="8.42578125" style="72" bestFit="1" customWidth="1"/>
    <col min="14341" max="14341" width="10.28515625" style="72" bestFit="1" customWidth="1"/>
    <col min="14342" max="14342" width="9.28515625" style="72" bestFit="1" customWidth="1"/>
    <col min="14343" max="14343" width="10.42578125" style="72" bestFit="1" customWidth="1"/>
    <col min="14344" max="14344" width="8.42578125" style="72" bestFit="1" customWidth="1"/>
    <col min="14345" max="14345" width="8.85546875" style="72" bestFit="1" customWidth="1"/>
    <col min="14346" max="14346" width="9" style="72" bestFit="1" customWidth="1"/>
    <col min="14347" max="14347" width="9.140625" style="72"/>
    <col min="14348" max="14348" width="10.42578125" style="72" bestFit="1" customWidth="1"/>
    <col min="14349" max="14349" width="11.5703125" style="72" bestFit="1" customWidth="1"/>
    <col min="14350" max="14592" width="9.140625" style="72"/>
    <col min="14593" max="14593" width="39.5703125" style="72" customWidth="1"/>
    <col min="14594" max="14594" width="11.42578125" style="72" bestFit="1" customWidth="1"/>
    <col min="14595" max="14595" width="10.5703125" style="72" bestFit="1" customWidth="1"/>
    <col min="14596" max="14596" width="8.42578125" style="72" bestFit="1" customWidth="1"/>
    <col min="14597" max="14597" width="10.28515625" style="72" bestFit="1" customWidth="1"/>
    <col min="14598" max="14598" width="9.28515625" style="72" bestFit="1" customWidth="1"/>
    <col min="14599" max="14599" width="10.42578125" style="72" bestFit="1" customWidth="1"/>
    <col min="14600" max="14600" width="8.42578125" style="72" bestFit="1" customWidth="1"/>
    <col min="14601" max="14601" width="8.85546875" style="72" bestFit="1" customWidth="1"/>
    <col min="14602" max="14602" width="9" style="72" bestFit="1" customWidth="1"/>
    <col min="14603" max="14603" width="9.140625" style="72"/>
    <col min="14604" max="14604" width="10.42578125" style="72" bestFit="1" customWidth="1"/>
    <col min="14605" max="14605" width="11.5703125" style="72" bestFit="1" customWidth="1"/>
    <col min="14606" max="14848" width="9.140625" style="72"/>
    <col min="14849" max="14849" width="39.5703125" style="72" customWidth="1"/>
    <col min="14850" max="14850" width="11.42578125" style="72" bestFit="1" customWidth="1"/>
    <col min="14851" max="14851" width="10.5703125" style="72" bestFit="1" customWidth="1"/>
    <col min="14852" max="14852" width="8.42578125" style="72" bestFit="1" customWidth="1"/>
    <col min="14853" max="14853" width="10.28515625" style="72" bestFit="1" customWidth="1"/>
    <col min="14854" max="14854" width="9.28515625" style="72" bestFit="1" customWidth="1"/>
    <col min="14855" max="14855" width="10.42578125" style="72" bestFit="1" customWidth="1"/>
    <col min="14856" max="14856" width="8.42578125" style="72" bestFit="1" customWidth="1"/>
    <col min="14857" max="14857" width="8.85546875" style="72" bestFit="1" customWidth="1"/>
    <col min="14858" max="14858" width="9" style="72" bestFit="1" customWidth="1"/>
    <col min="14859" max="14859" width="9.140625" style="72"/>
    <col min="14860" max="14860" width="10.42578125" style="72" bestFit="1" customWidth="1"/>
    <col min="14861" max="14861" width="11.5703125" style="72" bestFit="1" customWidth="1"/>
    <col min="14862" max="15104" width="9.140625" style="72"/>
    <col min="15105" max="15105" width="39.5703125" style="72" customWidth="1"/>
    <col min="15106" max="15106" width="11.42578125" style="72" bestFit="1" customWidth="1"/>
    <col min="15107" max="15107" width="10.5703125" style="72" bestFit="1" customWidth="1"/>
    <col min="15108" max="15108" width="8.42578125" style="72" bestFit="1" customWidth="1"/>
    <col min="15109" max="15109" width="10.28515625" style="72" bestFit="1" customWidth="1"/>
    <col min="15110" max="15110" width="9.28515625" style="72" bestFit="1" customWidth="1"/>
    <col min="15111" max="15111" width="10.42578125" style="72" bestFit="1" customWidth="1"/>
    <col min="15112" max="15112" width="8.42578125" style="72" bestFit="1" customWidth="1"/>
    <col min="15113" max="15113" width="8.85546875" style="72" bestFit="1" customWidth="1"/>
    <col min="15114" max="15114" width="9" style="72" bestFit="1" customWidth="1"/>
    <col min="15115" max="15115" width="9.140625" style="72"/>
    <col min="15116" max="15116" width="10.42578125" style="72" bestFit="1" customWidth="1"/>
    <col min="15117" max="15117" width="11.5703125" style="72" bestFit="1" customWidth="1"/>
    <col min="15118" max="15360" width="9.140625" style="72"/>
    <col min="15361" max="15361" width="39.5703125" style="72" customWidth="1"/>
    <col min="15362" max="15362" width="11.42578125" style="72" bestFit="1" customWidth="1"/>
    <col min="15363" max="15363" width="10.5703125" style="72" bestFit="1" customWidth="1"/>
    <col min="15364" max="15364" width="8.42578125" style="72" bestFit="1" customWidth="1"/>
    <col min="15365" max="15365" width="10.28515625" style="72" bestFit="1" customWidth="1"/>
    <col min="15366" max="15366" width="9.28515625" style="72" bestFit="1" customWidth="1"/>
    <col min="15367" max="15367" width="10.42578125" style="72" bestFit="1" customWidth="1"/>
    <col min="15368" max="15368" width="8.42578125" style="72" bestFit="1" customWidth="1"/>
    <col min="15369" max="15369" width="8.85546875" style="72" bestFit="1" customWidth="1"/>
    <col min="15370" max="15370" width="9" style="72" bestFit="1" customWidth="1"/>
    <col min="15371" max="15371" width="9.140625" style="72"/>
    <col min="15372" max="15372" width="10.42578125" style="72" bestFit="1" customWidth="1"/>
    <col min="15373" max="15373" width="11.5703125" style="72" bestFit="1" customWidth="1"/>
    <col min="15374" max="15616" width="9.140625" style="72"/>
    <col min="15617" max="15617" width="39.5703125" style="72" customWidth="1"/>
    <col min="15618" max="15618" width="11.42578125" style="72" bestFit="1" customWidth="1"/>
    <col min="15619" max="15619" width="10.5703125" style="72" bestFit="1" customWidth="1"/>
    <col min="15620" max="15620" width="8.42578125" style="72" bestFit="1" customWidth="1"/>
    <col min="15621" max="15621" width="10.28515625" style="72" bestFit="1" customWidth="1"/>
    <col min="15622" max="15622" width="9.28515625" style="72" bestFit="1" customWidth="1"/>
    <col min="15623" max="15623" width="10.42578125" style="72" bestFit="1" customWidth="1"/>
    <col min="15624" max="15624" width="8.42578125" style="72" bestFit="1" customWidth="1"/>
    <col min="15625" max="15625" width="8.85546875" style="72" bestFit="1" customWidth="1"/>
    <col min="15626" max="15626" width="9" style="72" bestFit="1" customWidth="1"/>
    <col min="15627" max="15627" width="9.140625" style="72"/>
    <col min="15628" max="15628" width="10.42578125" style="72" bestFit="1" customWidth="1"/>
    <col min="15629" max="15629" width="11.5703125" style="72" bestFit="1" customWidth="1"/>
    <col min="15630" max="15872" width="9.140625" style="72"/>
    <col min="15873" max="15873" width="39.5703125" style="72" customWidth="1"/>
    <col min="15874" max="15874" width="11.42578125" style="72" bestFit="1" customWidth="1"/>
    <col min="15875" max="15875" width="10.5703125" style="72" bestFit="1" customWidth="1"/>
    <col min="15876" max="15876" width="8.42578125" style="72" bestFit="1" customWidth="1"/>
    <col min="15877" max="15877" width="10.28515625" style="72" bestFit="1" customWidth="1"/>
    <col min="15878" max="15878" width="9.28515625" style="72" bestFit="1" customWidth="1"/>
    <col min="15879" max="15879" width="10.42578125" style="72" bestFit="1" customWidth="1"/>
    <col min="15880" max="15880" width="8.42578125" style="72" bestFit="1" customWidth="1"/>
    <col min="15881" max="15881" width="8.85546875" style="72" bestFit="1" customWidth="1"/>
    <col min="15882" max="15882" width="9" style="72" bestFit="1" customWidth="1"/>
    <col min="15883" max="15883" width="9.140625" style="72"/>
    <col min="15884" max="15884" width="10.42578125" style="72" bestFit="1" customWidth="1"/>
    <col min="15885" max="15885" width="11.5703125" style="72" bestFit="1" customWidth="1"/>
    <col min="15886" max="16128" width="9.140625" style="72"/>
    <col min="16129" max="16129" width="39.5703125" style="72" customWidth="1"/>
    <col min="16130" max="16130" width="11.42578125" style="72" bestFit="1" customWidth="1"/>
    <col min="16131" max="16131" width="10.5703125" style="72" bestFit="1" customWidth="1"/>
    <col min="16132" max="16132" width="8.42578125" style="72" bestFit="1" customWidth="1"/>
    <col min="16133" max="16133" width="10.28515625" style="72" bestFit="1" customWidth="1"/>
    <col min="16134" max="16134" width="9.28515625" style="72" bestFit="1" customWidth="1"/>
    <col min="16135" max="16135" width="10.42578125" style="72" bestFit="1" customWidth="1"/>
    <col min="16136" max="16136" width="8.42578125" style="72" bestFit="1" customWidth="1"/>
    <col min="16137" max="16137" width="8.85546875" style="72" bestFit="1" customWidth="1"/>
    <col min="16138" max="16138" width="9" style="72" bestFit="1" customWidth="1"/>
    <col min="16139" max="16139" width="9.140625" style="72"/>
    <col min="16140" max="16140" width="10.42578125" style="72" bestFit="1" customWidth="1"/>
    <col min="16141" max="16141" width="11.5703125" style="72" bestFit="1" customWidth="1"/>
    <col min="16142" max="16384" width="9.140625" style="72"/>
  </cols>
  <sheetData>
    <row r="1" spans="1:13" ht="15.75" x14ac:dyDescent="0.25">
      <c r="A1" s="71" t="s">
        <v>221</v>
      </c>
    </row>
    <row r="2" spans="1:13" x14ac:dyDescent="0.2">
      <c r="A2" s="72" t="s">
        <v>222</v>
      </c>
    </row>
    <row r="3" spans="1:13" x14ac:dyDescent="0.2">
      <c r="A3" s="72" t="s">
        <v>223</v>
      </c>
    </row>
    <row r="4" spans="1:13" x14ac:dyDescent="0.2">
      <c r="A4" s="73"/>
      <c r="B4" s="74" t="s">
        <v>224</v>
      </c>
      <c r="C4" s="74" t="s">
        <v>225</v>
      </c>
      <c r="D4" s="74" t="s">
        <v>226</v>
      </c>
      <c r="E4" s="74" t="s">
        <v>227</v>
      </c>
      <c r="F4" s="74" t="s">
        <v>228</v>
      </c>
      <c r="G4" s="74" t="s">
        <v>229</v>
      </c>
      <c r="H4" s="74" t="s">
        <v>230</v>
      </c>
      <c r="I4" s="74" t="s">
        <v>231</v>
      </c>
      <c r="J4" s="74" t="s">
        <v>232</v>
      </c>
      <c r="K4" s="74" t="s">
        <v>233</v>
      </c>
      <c r="L4" s="74" t="s">
        <v>234</v>
      </c>
      <c r="M4" s="111" t="s">
        <v>235</v>
      </c>
    </row>
    <row r="5" spans="1:13" x14ac:dyDescent="0.2">
      <c r="A5" s="75" t="s">
        <v>236</v>
      </c>
      <c r="B5" s="76">
        <f>66.487+1.25</f>
        <v>67.736999999999995</v>
      </c>
      <c r="C5" s="76">
        <f>70.379+1.251</f>
        <v>71.63000000000001</v>
      </c>
      <c r="D5" s="76">
        <f>74.528+1.042</f>
        <v>75.570000000000007</v>
      </c>
      <c r="E5" s="76">
        <f>75.263+2.371+0.759-0.02-0.381</f>
        <v>77.992000000000004</v>
      </c>
      <c r="F5" s="76">
        <f>77.4+2.4</f>
        <v>79.800000000000011</v>
      </c>
      <c r="G5" s="76">
        <v>84.4</v>
      </c>
      <c r="H5" s="76">
        <v>83.5</v>
      </c>
      <c r="I5" s="76">
        <f>80.5+2.3</f>
        <v>82.8</v>
      </c>
      <c r="J5" s="76">
        <v>85.5</v>
      </c>
      <c r="K5" s="76">
        <v>85.2</v>
      </c>
      <c r="L5" s="76">
        <v>86.772999999999996</v>
      </c>
      <c r="M5" s="112">
        <v>90.194000000000003</v>
      </c>
    </row>
    <row r="6" spans="1:13" x14ac:dyDescent="0.2">
      <c r="A6" s="75" t="s">
        <v>115</v>
      </c>
      <c r="B6" s="76">
        <v>17.974</v>
      </c>
      <c r="C6" s="76">
        <v>20.134</v>
      </c>
      <c r="D6" s="76">
        <v>22.213000000000001</v>
      </c>
      <c r="E6" s="76">
        <f>25.769-2.193</f>
        <v>23.575999999999997</v>
      </c>
      <c r="F6" s="76">
        <v>24.1</v>
      </c>
      <c r="G6" s="76">
        <v>24.6</v>
      </c>
      <c r="H6" s="76">
        <v>23.4</v>
      </c>
      <c r="I6" s="76">
        <v>22.4</v>
      </c>
      <c r="J6" s="76">
        <v>21.2</v>
      </c>
      <c r="K6" s="76">
        <v>21.8</v>
      </c>
      <c r="L6" s="76">
        <v>21.771000000000001</v>
      </c>
      <c r="M6" s="112">
        <v>21.492000000000001</v>
      </c>
    </row>
    <row r="7" spans="1:13" x14ac:dyDescent="0.2">
      <c r="A7" s="75" t="s">
        <v>237</v>
      </c>
      <c r="B7" s="76">
        <v>4.6879999999999997</v>
      </c>
      <c r="C7" s="76">
        <v>5.4779999999999998</v>
      </c>
      <c r="D7" s="76">
        <v>6.766</v>
      </c>
      <c r="E7" s="76">
        <f>9.766-1.728</f>
        <v>8.0380000000000003</v>
      </c>
      <c r="F7" s="76">
        <f>9.7-1.5</f>
        <v>8.1999999999999993</v>
      </c>
      <c r="G7" s="76">
        <f>14.5-5.6</f>
        <v>8.9</v>
      </c>
      <c r="H7" s="76">
        <f>12.1-3.2</f>
        <v>8.8999999999999986</v>
      </c>
      <c r="I7" s="77">
        <f>13.4-4.8</f>
        <v>8.6000000000000014</v>
      </c>
      <c r="J7" s="77">
        <v>8.3000000000000007</v>
      </c>
      <c r="K7" s="77">
        <f>21.757-13.088-0.097</f>
        <v>8.5720000000000027</v>
      </c>
      <c r="L7" s="77">
        <f>16.525-6.38</f>
        <v>10.145</v>
      </c>
      <c r="M7" s="76">
        <f>17.226-6.599</f>
        <v>10.626999999999999</v>
      </c>
    </row>
    <row r="8" spans="1:13" x14ac:dyDescent="0.2">
      <c r="A8" s="75" t="s">
        <v>238</v>
      </c>
      <c r="B8" s="76">
        <f t="shared" ref="B8:G8" si="0">+B11-B5-B6-B7-B10-B9</f>
        <v>3.4910000000000054</v>
      </c>
      <c r="C8" s="76">
        <f t="shared" si="0"/>
        <v>3.5819999999999932</v>
      </c>
      <c r="D8" s="76">
        <f t="shared" si="0"/>
        <v>3.4899999999999975</v>
      </c>
      <c r="E8" s="76">
        <f t="shared" si="0"/>
        <v>4.0380000000000011</v>
      </c>
      <c r="F8" s="76">
        <f t="shared" si="0"/>
        <v>4.2106269999999908</v>
      </c>
      <c r="G8" s="76">
        <f t="shared" si="0"/>
        <v>4.143000000000006</v>
      </c>
      <c r="H8" s="76">
        <f>+H11-H5-H6-H7-H10-H9</f>
        <v>4.2660000000000053</v>
      </c>
      <c r="I8" s="76">
        <f>+I11-I5-I6-I7-I10-I9</f>
        <v>4.4599999999999973</v>
      </c>
      <c r="J8" s="76">
        <f>+J11-J5-J6-J7-J10-J9</f>
        <v>4.8509999999999991</v>
      </c>
      <c r="K8" s="76">
        <f>+K11-K5-K6-K7-K10-K9</f>
        <v>4.8400000000000043</v>
      </c>
      <c r="L8" s="76">
        <f>+L11-L5-L6-L7-L10-L9</f>
        <v>4.762999999999991</v>
      </c>
      <c r="M8" s="112">
        <f>+M11-M5-M6-M7-M9-M10</f>
        <v>4.8049999999999935</v>
      </c>
    </row>
    <row r="9" spans="1:13" x14ac:dyDescent="0.2">
      <c r="A9" s="78" t="s">
        <v>239</v>
      </c>
      <c r="B9" s="79">
        <v>0.11</v>
      </c>
      <c r="C9" s="79">
        <v>9.4E-2</v>
      </c>
      <c r="D9" s="79">
        <v>0.42899999999999999</v>
      </c>
      <c r="E9" s="80">
        <v>1.5</v>
      </c>
      <c r="F9" s="80">
        <v>2.2999999999999998</v>
      </c>
      <c r="G9" s="80">
        <f>1.8+0.002</f>
        <v>1.802</v>
      </c>
      <c r="H9" s="80">
        <f>3.1+0.012</f>
        <v>3.1120000000000001</v>
      </c>
      <c r="I9" s="80">
        <v>2.8</v>
      </c>
      <c r="J9" s="80">
        <v>2.9</v>
      </c>
      <c r="K9" s="80">
        <v>2.2999999999999998</v>
      </c>
      <c r="L9" s="80">
        <v>1.542</v>
      </c>
      <c r="M9" s="80">
        <v>1.6890000000000001</v>
      </c>
    </row>
    <row r="10" spans="1:13" x14ac:dyDescent="0.2">
      <c r="A10" s="78" t="s">
        <v>240</v>
      </c>
      <c r="B10" s="81"/>
      <c r="C10" s="79">
        <v>0.28199999999999997</v>
      </c>
      <c r="D10" s="81">
        <v>0.432</v>
      </c>
      <c r="E10" s="81">
        <v>6.556</v>
      </c>
      <c r="F10" s="79">
        <f>0.60061-0.011237</f>
        <v>0.58937299999999992</v>
      </c>
      <c r="G10" s="80">
        <f>10.436+0.019</f>
        <v>10.455</v>
      </c>
      <c r="H10" s="79">
        <f>2.003+0.019</f>
        <v>2.0220000000000002</v>
      </c>
      <c r="I10" s="82">
        <v>6.04</v>
      </c>
      <c r="J10" s="80">
        <v>15.1</v>
      </c>
      <c r="K10" s="80">
        <v>17.7</v>
      </c>
      <c r="L10" s="80">
        <v>12.307</v>
      </c>
      <c r="M10" s="80">
        <v>7.0970000000000004</v>
      </c>
    </row>
    <row r="11" spans="1:13" ht="21.75" customHeight="1" x14ac:dyDescent="0.2">
      <c r="A11" s="75" t="s">
        <v>241</v>
      </c>
      <c r="B11" s="76">
        <v>94</v>
      </c>
      <c r="C11" s="76">
        <v>101.2</v>
      </c>
      <c r="D11" s="76">
        <v>108.9</v>
      </c>
      <c r="E11" s="76">
        <v>121.7</v>
      </c>
      <c r="F11" s="76">
        <v>119.2</v>
      </c>
      <c r="G11" s="76">
        <v>134.30000000000001</v>
      </c>
      <c r="H11" s="76">
        <v>125.2</v>
      </c>
      <c r="I11" s="76">
        <v>127.1</v>
      </c>
      <c r="J11" s="76">
        <v>137.851</v>
      </c>
      <c r="K11" s="76">
        <v>140.41200000000001</v>
      </c>
      <c r="L11" s="76">
        <v>137.30099999999999</v>
      </c>
      <c r="M11" s="112">
        <v>135.904</v>
      </c>
    </row>
    <row r="14" spans="1:13" x14ac:dyDescent="0.2">
      <c r="L14" s="83"/>
    </row>
    <row r="17" spans="1:14" s="85" customFormat="1" x14ac:dyDescent="0.2">
      <c r="A17" s="84" t="s">
        <v>242</v>
      </c>
    </row>
    <row r="18" spans="1:14" s="85" customFormat="1" x14ac:dyDescent="0.2">
      <c r="A18" s="86"/>
      <c r="B18" s="74" t="s">
        <v>224</v>
      </c>
      <c r="C18" s="74" t="s">
        <v>225</v>
      </c>
      <c r="D18" s="74" t="s">
        <v>226</v>
      </c>
      <c r="E18" s="74" t="s">
        <v>227</v>
      </c>
      <c r="F18" s="74" t="s">
        <v>228</v>
      </c>
      <c r="G18" s="74" t="s">
        <v>229</v>
      </c>
      <c r="H18" s="74" t="s">
        <v>230</v>
      </c>
      <c r="I18" s="74" t="s">
        <v>231</v>
      </c>
      <c r="J18" s="74" t="s">
        <v>232</v>
      </c>
      <c r="K18" s="87" t="s">
        <v>233</v>
      </c>
      <c r="L18" s="87" t="s">
        <v>234</v>
      </c>
      <c r="M18" s="111" t="s">
        <v>235</v>
      </c>
    </row>
    <row r="19" spans="1:14" s="85" customFormat="1" x14ac:dyDescent="0.2">
      <c r="A19" s="86" t="s">
        <v>243</v>
      </c>
      <c r="B19" s="88">
        <v>19480</v>
      </c>
      <c r="C19" s="88">
        <v>20740</v>
      </c>
      <c r="D19" s="88">
        <v>21915</v>
      </c>
      <c r="E19" s="88">
        <v>23048</v>
      </c>
      <c r="F19" s="88">
        <v>23777</v>
      </c>
      <c r="G19" s="88">
        <v>25053</v>
      </c>
      <c r="H19" s="88">
        <v>24178</v>
      </c>
      <c r="I19" s="89">
        <v>25029</v>
      </c>
      <c r="J19" s="89">
        <v>25833</v>
      </c>
      <c r="K19" s="89">
        <v>25996</v>
      </c>
      <c r="L19" s="89">
        <v>26397</v>
      </c>
      <c r="M19" s="91">
        <v>27321</v>
      </c>
      <c r="N19" s="90"/>
    </row>
    <row r="20" spans="1:14" s="85" customFormat="1" x14ac:dyDescent="0.2">
      <c r="A20" s="86" t="s">
        <v>244</v>
      </c>
      <c r="B20" s="91">
        <v>17466</v>
      </c>
      <c r="C20" s="88">
        <v>18344</v>
      </c>
      <c r="D20" s="92">
        <v>19546</v>
      </c>
      <c r="E20" s="92">
        <v>20957</v>
      </c>
      <c r="F20" s="88">
        <v>22592</v>
      </c>
      <c r="G20" s="88">
        <v>23344</v>
      </c>
      <c r="H20" s="88">
        <v>23864</v>
      </c>
      <c r="I20" s="93">
        <v>24455</v>
      </c>
      <c r="J20" s="93">
        <v>25112</v>
      </c>
      <c r="K20" s="93">
        <v>25128</v>
      </c>
      <c r="L20" s="93">
        <v>25900</v>
      </c>
      <c r="M20" s="91">
        <v>26708</v>
      </c>
      <c r="N20" s="90"/>
    </row>
    <row r="21" spans="1:14" s="85" customFormat="1" x14ac:dyDescent="0.2">
      <c r="A21" s="86" t="s">
        <v>245</v>
      </c>
      <c r="B21" s="91">
        <v>18714</v>
      </c>
      <c r="C21" s="88">
        <v>19877</v>
      </c>
      <c r="D21" s="92">
        <v>20977</v>
      </c>
      <c r="E21" s="92">
        <v>22387</v>
      </c>
      <c r="F21" s="92">
        <v>23334</v>
      </c>
      <c r="G21" s="94">
        <v>24411</v>
      </c>
      <c r="H21" s="88">
        <v>24454</v>
      </c>
      <c r="I21" s="89">
        <v>24494</v>
      </c>
      <c r="J21" s="89">
        <v>25037</v>
      </c>
      <c r="K21" s="89">
        <v>25251</v>
      </c>
      <c r="L21" s="95"/>
      <c r="M21" s="120"/>
      <c r="N21" s="90"/>
    </row>
    <row r="22" spans="1:14" s="85" customFormat="1" x14ac:dyDescent="0.2">
      <c r="J22" s="96"/>
      <c r="K22" s="97"/>
    </row>
    <row r="23" spans="1:14" s="85" customFormat="1" x14ac:dyDescent="0.2">
      <c r="A23" s="98"/>
      <c r="H23" s="99"/>
      <c r="J23" s="100"/>
      <c r="K23" s="101"/>
    </row>
    <row r="24" spans="1:14" s="85" customFormat="1" x14ac:dyDescent="0.2">
      <c r="H24" s="102"/>
      <c r="J24" s="96"/>
      <c r="K24" s="96"/>
    </row>
    <row r="25" spans="1:14" x14ac:dyDescent="0.2">
      <c r="M25" s="103"/>
    </row>
    <row r="26" spans="1:14" x14ac:dyDescent="0.2">
      <c r="M26" s="103"/>
    </row>
    <row r="27" spans="1:14" s="105" customFormat="1" x14ac:dyDescent="0.2">
      <c r="A27" s="104" t="s">
        <v>246</v>
      </c>
      <c r="D27" s="106"/>
      <c r="E27" s="106"/>
      <c r="F27" s="106"/>
      <c r="G27" s="106"/>
      <c r="H27" s="106"/>
      <c r="I27" s="106"/>
      <c r="J27" s="106"/>
      <c r="K27" s="106"/>
      <c r="L27" s="106"/>
      <c r="N27" s="106"/>
    </row>
    <row r="28" spans="1:14" s="105" customFormat="1" ht="114.75" x14ac:dyDescent="0.2">
      <c r="A28" s="107"/>
      <c r="B28" s="108" t="s">
        <v>247</v>
      </c>
      <c r="C28" s="108" t="s">
        <v>248</v>
      </c>
      <c r="D28" s="108" t="s">
        <v>249</v>
      </c>
      <c r="E28" s="108" t="s">
        <v>250</v>
      </c>
      <c r="F28" s="108" t="s">
        <v>251</v>
      </c>
      <c r="G28" s="108" t="s">
        <v>252</v>
      </c>
      <c r="H28" s="108" t="s">
        <v>253</v>
      </c>
      <c r="I28" s="109" t="s">
        <v>254</v>
      </c>
      <c r="J28" s="106"/>
    </row>
    <row r="29" spans="1:14" s="105" customFormat="1" ht="18" customHeight="1" x14ac:dyDescent="0.2">
      <c r="A29" s="107" t="s">
        <v>255</v>
      </c>
      <c r="B29" s="110">
        <f>M5</f>
        <v>90.194000000000003</v>
      </c>
      <c r="C29" s="110">
        <f>M6</f>
        <v>21.492000000000001</v>
      </c>
      <c r="D29" s="110">
        <f>M7</f>
        <v>10.626999999999999</v>
      </c>
      <c r="E29" s="118">
        <f>0.206+2.979</f>
        <v>3.1850000000000001</v>
      </c>
      <c r="F29" s="110">
        <f>M10</f>
        <v>7.0970000000000004</v>
      </c>
      <c r="G29" s="110">
        <f>M9</f>
        <v>1.6890000000000001</v>
      </c>
      <c r="H29" s="119">
        <f>M8-E29</f>
        <v>1.6199999999999934</v>
      </c>
      <c r="I29" s="119">
        <f>M11</f>
        <v>135.904</v>
      </c>
      <c r="J29" s="106"/>
    </row>
    <row r="30" spans="1:14" s="105" customFormat="1" x14ac:dyDescent="0.2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05" customFormat="1" x14ac:dyDescent="0.2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3" spans="11:11" x14ac:dyDescent="0.2">
      <c r="K33" s="83"/>
    </row>
  </sheetData>
  <pageMargins left="0.78740157499999996" right="0.78740157499999996" top="0.984251969" bottom="0.984251969" header="0.4921259845" footer="0.4921259845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8</vt:i4>
      </vt:variant>
      <vt:variant>
        <vt:lpstr>grafy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12" baseType="lpstr">
      <vt:lpstr>T1</vt:lpstr>
      <vt:lpstr>T2</vt:lpstr>
      <vt:lpstr>T3a</vt:lpstr>
      <vt:lpstr>T3b</vt:lpstr>
      <vt:lpstr>T4</vt:lpstr>
      <vt:lpstr>T5</vt:lpstr>
      <vt:lpstr>T6</vt:lpstr>
      <vt:lpstr>data ke G</vt:lpstr>
      <vt:lpstr>Graf1</vt:lpstr>
      <vt:lpstr>Graf2</vt:lpstr>
      <vt:lpstr>Graf3</vt:lpstr>
      <vt:lpstr>T3b!Názvy_tisku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Palivcová Markéta</dc:creator>
  <cp:lastModifiedBy>Jurková Tereza</cp:lastModifiedBy>
  <cp:lastPrinted>2015-03-11T06:43:08Z</cp:lastPrinted>
  <dcterms:created xsi:type="dcterms:W3CDTF">2015-02-27T06:37:22Z</dcterms:created>
  <dcterms:modified xsi:type="dcterms:W3CDTF">2015-03-11T06:43:57Z</dcterms:modified>
</cp:coreProperties>
</file>