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5440" windowHeight="12465" activeTab="5"/>
  </bookViews>
  <sheets>
    <sheet name="T1" sheetId="1" r:id="rId1"/>
    <sheet name="T2" sheetId="2" r:id="rId2"/>
    <sheet name="T3" sheetId="8" r:id="rId3"/>
    <sheet name="T4" sheetId="4" r:id="rId4"/>
    <sheet name="T5" sheetId="5" r:id="rId5"/>
    <sheet name="T6" sheetId="6" r:id="rId6"/>
    <sheet name="T7" sheetId="7" r:id="rId7"/>
  </sheets>
  <definedNames>
    <definedName name="_xlnm.Print_Titles" localSheetId="1">'T2'!$5:$8</definedName>
    <definedName name="_xlnm.Print_Titles" localSheetId="5">'T6'!$5:$6</definedName>
    <definedName name="_xlnm.Print_Titles" localSheetId="6">'T7'!$5:$5</definedName>
  </definedNames>
  <calcPr calcId="145621"/>
</workbook>
</file>

<file path=xl/calcChain.xml><?xml version="1.0" encoding="utf-8"?>
<calcChain xmlns="http://schemas.openxmlformats.org/spreadsheetml/2006/main">
  <c r="G70" i="6" l="1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C40" i="5" l="1"/>
  <c r="C39" i="5"/>
  <c r="A38" i="5"/>
  <c r="F31" i="5"/>
  <c r="D25" i="5"/>
  <c r="C25" i="5"/>
  <c r="D21" i="5"/>
  <c r="C21" i="5"/>
  <c r="F17" i="5"/>
  <c r="F16" i="5"/>
  <c r="F15" i="5"/>
  <c r="F14" i="5"/>
  <c r="E13" i="5"/>
  <c r="F13" i="5" s="1"/>
  <c r="E12" i="5"/>
  <c r="F12" i="5" s="1"/>
  <c r="F10" i="5"/>
  <c r="F8" i="5"/>
  <c r="F7" i="5"/>
  <c r="J150" i="7" l="1"/>
  <c r="J149" i="7"/>
  <c r="K149" i="7" s="1"/>
  <c r="J148" i="7"/>
  <c r="K148" i="7" s="1"/>
  <c r="J147" i="7"/>
  <c r="L147" i="7" s="1"/>
  <c r="J146" i="7"/>
  <c r="J145" i="7"/>
  <c r="K145" i="7" s="1"/>
  <c r="J144" i="7"/>
  <c r="K144" i="7" s="1"/>
  <c r="L143" i="7"/>
  <c r="K143" i="7"/>
  <c r="J143" i="7"/>
  <c r="J142" i="7"/>
  <c r="J141" i="7"/>
  <c r="K141" i="7" s="1"/>
  <c r="L140" i="7"/>
  <c r="J140" i="7"/>
  <c r="K140" i="7" s="1"/>
  <c r="L139" i="7"/>
  <c r="K139" i="7"/>
  <c r="J139" i="7"/>
  <c r="J138" i="7"/>
  <c r="J137" i="7"/>
  <c r="K137" i="7" s="1"/>
  <c r="L136" i="7"/>
  <c r="J136" i="7"/>
  <c r="K136" i="7" s="1"/>
  <c r="J135" i="7"/>
  <c r="J134" i="7"/>
  <c r="K134" i="7" s="1"/>
  <c r="L133" i="7"/>
  <c r="J133" i="7"/>
  <c r="K133" i="7" s="1"/>
  <c r="J132" i="7"/>
  <c r="L132" i="7" s="1"/>
  <c r="J131" i="7"/>
  <c r="J130" i="7"/>
  <c r="K130" i="7" s="1"/>
  <c r="J129" i="7"/>
  <c r="K129" i="7" s="1"/>
  <c r="J128" i="7"/>
  <c r="L128" i="7" s="1"/>
  <c r="J127" i="7"/>
  <c r="J126" i="7"/>
  <c r="K126" i="7" s="1"/>
  <c r="J125" i="7"/>
  <c r="K125" i="7" s="1"/>
  <c r="L124" i="7"/>
  <c r="K124" i="7"/>
  <c r="J124" i="7"/>
  <c r="J123" i="7"/>
  <c r="J122" i="7"/>
  <c r="K122" i="7" s="1"/>
  <c r="L121" i="7"/>
  <c r="J121" i="7"/>
  <c r="K121" i="7" s="1"/>
  <c r="L120" i="7"/>
  <c r="K120" i="7"/>
  <c r="J120" i="7"/>
  <c r="J119" i="7"/>
  <c r="J118" i="7"/>
  <c r="K118" i="7" s="1"/>
  <c r="L117" i="7"/>
  <c r="J117" i="7"/>
  <c r="K117" i="7" s="1"/>
  <c r="J116" i="7"/>
  <c r="L116" i="7" s="1"/>
  <c r="J115" i="7"/>
  <c r="J114" i="7"/>
  <c r="K114" i="7" s="1"/>
  <c r="J113" i="7"/>
  <c r="K113" i="7" s="1"/>
  <c r="I113" i="7"/>
  <c r="J112" i="7"/>
  <c r="K112" i="7" s="1"/>
  <c r="I112" i="7"/>
  <c r="L111" i="7"/>
  <c r="J111" i="7"/>
  <c r="K111" i="7" s="1"/>
  <c r="L110" i="7"/>
  <c r="K110" i="7"/>
  <c r="J110" i="7"/>
  <c r="I110" i="7"/>
  <c r="L109" i="7"/>
  <c r="K109" i="7"/>
  <c r="J109" i="7"/>
  <c r="I109" i="7"/>
  <c r="L108" i="7"/>
  <c r="K108" i="7"/>
  <c r="J108" i="7"/>
  <c r="I108" i="7"/>
  <c r="L107" i="7"/>
  <c r="K107" i="7"/>
  <c r="J107" i="7"/>
  <c r="I107" i="7"/>
  <c r="L106" i="7"/>
  <c r="K106" i="7"/>
  <c r="J106" i="7"/>
  <c r="J105" i="7"/>
  <c r="J104" i="7"/>
  <c r="K104" i="7" s="1"/>
  <c r="I104" i="7"/>
  <c r="J103" i="7"/>
  <c r="K103" i="7" s="1"/>
  <c r="I103" i="7"/>
  <c r="J102" i="7"/>
  <c r="K102" i="7" s="1"/>
  <c r="I102" i="7"/>
  <c r="J101" i="7"/>
  <c r="K101" i="7" s="1"/>
  <c r="I101" i="7"/>
  <c r="J100" i="7"/>
  <c r="K100" i="7" s="1"/>
  <c r="I100" i="7"/>
  <c r="J99" i="7"/>
  <c r="K99" i="7" s="1"/>
  <c r="I99" i="7"/>
  <c r="J98" i="7"/>
  <c r="K98" i="7" s="1"/>
  <c r="I98" i="7"/>
  <c r="J97" i="7"/>
  <c r="K97" i="7" s="1"/>
  <c r="I97" i="7"/>
  <c r="J96" i="7"/>
  <c r="K96" i="7" s="1"/>
  <c r="I96" i="7"/>
  <c r="J95" i="7"/>
  <c r="K95" i="7" s="1"/>
  <c r="I95" i="7"/>
  <c r="J94" i="7"/>
  <c r="K94" i="7" s="1"/>
  <c r="I94" i="7"/>
  <c r="J93" i="7"/>
  <c r="K93" i="7" s="1"/>
  <c r="I93" i="7"/>
  <c r="J92" i="7"/>
  <c r="K92" i="7" s="1"/>
  <c r="L91" i="7"/>
  <c r="J91" i="7"/>
  <c r="K91" i="7" s="1"/>
  <c r="J90" i="7"/>
  <c r="L90" i="7" s="1"/>
  <c r="J89" i="7"/>
  <c r="J88" i="7"/>
  <c r="K88" i="7" s="1"/>
  <c r="J87" i="7"/>
  <c r="K87" i="7" s="1"/>
  <c r="J86" i="7"/>
  <c r="L86" i="7" s="1"/>
  <c r="J85" i="7"/>
  <c r="J84" i="7"/>
  <c r="K84" i="7" s="1"/>
  <c r="J83" i="7"/>
  <c r="K83" i="7" s="1"/>
  <c r="L82" i="7"/>
  <c r="K82" i="7"/>
  <c r="J82" i="7"/>
  <c r="I82" i="7"/>
  <c r="L81" i="7"/>
  <c r="K81" i="7"/>
  <c r="J81" i="7"/>
  <c r="I81" i="7"/>
  <c r="L80" i="7"/>
  <c r="K80" i="7"/>
  <c r="J80" i="7"/>
  <c r="I80" i="7"/>
  <c r="L79" i="7"/>
  <c r="K79" i="7"/>
  <c r="J79" i="7"/>
  <c r="I79" i="7"/>
  <c r="L78" i="7"/>
  <c r="K78" i="7"/>
  <c r="J78" i="7"/>
  <c r="I78" i="7"/>
  <c r="L77" i="7"/>
  <c r="K77" i="7"/>
  <c r="J77" i="7"/>
  <c r="I77" i="7"/>
  <c r="L76" i="7"/>
  <c r="K76" i="7"/>
  <c r="J76" i="7"/>
  <c r="I76" i="7"/>
  <c r="L75" i="7"/>
  <c r="K75" i="7"/>
  <c r="J75" i="7"/>
  <c r="I75" i="7"/>
  <c r="L74" i="7"/>
  <c r="K74" i="7"/>
  <c r="J74" i="7"/>
  <c r="J73" i="7"/>
  <c r="J72" i="7"/>
  <c r="K72" i="7" s="1"/>
  <c r="L71" i="7"/>
  <c r="J71" i="7"/>
  <c r="K71" i="7" s="1"/>
  <c r="L70" i="7"/>
  <c r="K70" i="7"/>
  <c r="J70" i="7"/>
  <c r="J69" i="7"/>
  <c r="J68" i="7"/>
  <c r="K68" i="7" s="1"/>
  <c r="L67" i="7"/>
  <c r="J67" i="7"/>
  <c r="K67" i="7" s="1"/>
  <c r="J66" i="7"/>
  <c r="K66" i="7" s="1"/>
  <c r="J65" i="7"/>
  <c r="J64" i="7"/>
  <c r="K64" i="7" s="1"/>
  <c r="J63" i="7"/>
  <c r="K63" i="7" s="1"/>
  <c r="J62" i="7"/>
  <c r="L62" i="7" s="1"/>
  <c r="J61" i="7"/>
  <c r="J60" i="7"/>
  <c r="K60" i="7" s="1"/>
  <c r="J59" i="7"/>
  <c r="K59" i="7" s="1"/>
  <c r="L58" i="7"/>
  <c r="K58" i="7"/>
  <c r="J58" i="7"/>
  <c r="J57" i="7"/>
  <c r="J56" i="7"/>
  <c r="K56" i="7" s="1"/>
  <c r="L55" i="7"/>
  <c r="J55" i="7"/>
  <c r="K55" i="7" s="1"/>
  <c r="L54" i="7"/>
  <c r="K54" i="7"/>
  <c r="J54" i="7"/>
  <c r="J53" i="7"/>
  <c r="J52" i="7"/>
  <c r="K52" i="7" s="1"/>
  <c r="L51" i="7"/>
  <c r="J51" i="7"/>
  <c r="K51" i="7" s="1"/>
  <c r="J50" i="7"/>
  <c r="K50" i="7" s="1"/>
  <c r="J49" i="7"/>
  <c r="J48" i="7"/>
  <c r="K48" i="7" s="1"/>
  <c r="J47" i="7"/>
  <c r="K47" i="7" s="1"/>
  <c r="J46" i="7"/>
  <c r="L46" i="7" s="1"/>
  <c r="J45" i="7"/>
  <c r="J44" i="7"/>
  <c r="K44" i="7" s="1"/>
  <c r="J43" i="7"/>
  <c r="K43" i="7" s="1"/>
  <c r="L42" i="7"/>
  <c r="K42" i="7"/>
  <c r="J42" i="7"/>
  <c r="J41" i="7"/>
  <c r="J40" i="7"/>
  <c r="K40" i="7" s="1"/>
  <c r="L39" i="7"/>
  <c r="J39" i="7"/>
  <c r="K39" i="7" s="1"/>
  <c r="L38" i="7"/>
  <c r="K38" i="7"/>
  <c r="J38" i="7"/>
  <c r="J37" i="7"/>
  <c r="J36" i="7"/>
  <c r="K36" i="7" s="1"/>
  <c r="L35" i="7"/>
  <c r="J35" i="7"/>
  <c r="K35" i="7" s="1"/>
  <c r="J34" i="7"/>
  <c r="L34" i="7" s="1"/>
  <c r="J33" i="7"/>
  <c r="J32" i="7"/>
  <c r="K32" i="7" s="1"/>
  <c r="J31" i="7"/>
  <c r="K31" i="7" s="1"/>
  <c r="J30" i="7"/>
  <c r="L30" i="7" s="1"/>
  <c r="J29" i="7"/>
  <c r="J28" i="7"/>
  <c r="K28" i="7" s="1"/>
  <c r="J27" i="7"/>
  <c r="K27" i="7" s="1"/>
  <c r="L26" i="7"/>
  <c r="K26" i="7"/>
  <c r="J26" i="7"/>
  <c r="J25" i="7"/>
  <c r="J24" i="7"/>
  <c r="K24" i="7" s="1"/>
  <c r="L23" i="7"/>
  <c r="J23" i="7"/>
  <c r="K23" i="7" s="1"/>
  <c r="L22" i="7"/>
  <c r="K22" i="7"/>
  <c r="J22" i="7"/>
  <c r="J21" i="7"/>
  <c r="J20" i="7"/>
  <c r="L20" i="7" s="1"/>
  <c r="L19" i="7"/>
  <c r="J19" i="7"/>
  <c r="K19" i="7" s="1"/>
  <c r="J18" i="7"/>
  <c r="K18" i="7" s="1"/>
  <c r="I18" i="7"/>
  <c r="J17" i="7"/>
  <c r="K17" i="7" s="1"/>
  <c r="I17" i="7"/>
  <c r="J16" i="7"/>
  <c r="K16" i="7" s="1"/>
  <c r="I16" i="7"/>
  <c r="J15" i="7"/>
  <c r="L15" i="7" s="1"/>
  <c r="I15" i="7"/>
  <c r="J14" i="7"/>
  <c r="K14" i="7" s="1"/>
  <c r="K13" i="7"/>
  <c r="J13" i="7"/>
  <c r="L13" i="7" s="1"/>
  <c r="I13" i="7"/>
  <c r="J12" i="7"/>
  <c r="L12" i="7" s="1"/>
  <c r="I12" i="7"/>
  <c r="J11" i="7"/>
  <c r="L11" i="7" s="1"/>
  <c r="I11" i="7"/>
  <c r="K10" i="7"/>
  <c r="J10" i="7"/>
  <c r="L10" i="7" s="1"/>
  <c r="I10" i="7"/>
  <c r="K15" i="7" l="1"/>
  <c r="L31" i="7"/>
  <c r="K34" i="7"/>
  <c r="L87" i="7"/>
  <c r="K90" i="7"/>
  <c r="L113" i="7"/>
  <c r="K116" i="7"/>
  <c r="L129" i="7"/>
  <c r="K132" i="7"/>
  <c r="L148" i="7"/>
  <c r="L14" i="7"/>
  <c r="L16" i="7"/>
  <c r="L17" i="7"/>
  <c r="L18" i="7"/>
  <c r="L27" i="7"/>
  <c r="K30" i="7"/>
  <c r="L43" i="7"/>
  <c r="K46" i="7"/>
  <c r="L50" i="7"/>
  <c r="L59" i="7"/>
  <c r="K62" i="7"/>
  <c r="L66" i="7"/>
  <c r="L83" i="7"/>
  <c r="K86" i="7"/>
  <c r="L112" i="7"/>
  <c r="L125" i="7"/>
  <c r="K128" i="7"/>
  <c r="L144" i="7"/>
  <c r="K147" i="7"/>
  <c r="L47" i="7"/>
  <c r="L63" i="7"/>
  <c r="L33" i="7"/>
  <c r="K33" i="7"/>
  <c r="L89" i="7"/>
  <c r="K89" i="7"/>
  <c r="L115" i="7"/>
  <c r="K115" i="7"/>
  <c r="L131" i="7"/>
  <c r="K131" i="7"/>
  <c r="K12" i="7"/>
  <c r="L29" i="7"/>
  <c r="K29" i="7"/>
  <c r="L45" i="7"/>
  <c r="K45" i="7"/>
  <c r="L61" i="7"/>
  <c r="K61" i="7"/>
  <c r="L85" i="7"/>
  <c r="K85" i="7"/>
  <c r="L127" i="7"/>
  <c r="K127" i="7"/>
  <c r="L142" i="7"/>
  <c r="K142" i="7"/>
  <c r="K11" i="7"/>
  <c r="L25" i="7"/>
  <c r="K25" i="7"/>
  <c r="L41" i="7"/>
  <c r="K41" i="7"/>
  <c r="L57" i="7"/>
  <c r="K57" i="7"/>
  <c r="L73" i="7"/>
  <c r="K73" i="7"/>
  <c r="L123" i="7"/>
  <c r="K123" i="7"/>
  <c r="L138" i="7"/>
  <c r="K138" i="7"/>
  <c r="L49" i="7"/>
  <c r="K49" i="7"/>
  <c r="L65" i="7"/>
  <c r="K65" i="7"/>
  <c r="L146" i="7"/>
  <c r="K146" i="7"/>
  <c r="L21" i="7"/>
  <c r="K21" i="7"/>
  <c r="L37" i="7"/>
  <c r="K37" i="7"/>
  <c r="L53" i="7"/>
  <c r="K53" i="7"/>
  <c r="L69" i="7"/>
  <c r="K69" i="7"/>
  <c r="L105" i="7"/>
  <c r="K105" i="7"/>
  <c r="L119" i="7"/>
  <c r="K119" i="7"/>
  <c r="L135" i="7"/>
  <c r="K135" i="7"/>
  <c r="L150" i="7"/>
  <c r="K150" i="7"/>
  <c r="K20" i="7"/>
  <c r="L24" i="7"/>
  <c r="L28" i="7"/>
  <c r="L32" i="7"/>
  <c r="L36" i="7"/>
  <c r="L40" i="7"/>
  <c r="L44" i="7"/>
  <c r="L48" i="7"/>
  <c r="L52" i="7"/>
  <c r="L56" i="7"/>
  <c r="L60" i="7"/>
  <c r="L64" i="7"/>
  <c r="L68" i="7"/>
  <c r="L72" i="7"/>
  <c r="L84" i="7"/>
  <c r="L88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14" i="7"/>
  <c r="L118" i="7"/>
  <c r="L122" i="7"/>
  <c r="L126" i="7"/>
  <c r="L130" i="7"/>
  <c r="L134" i="7"/>
  <c r="L137" i="7"/>
  <c r="L141" i="7"/>
  <c r="L145" i="7"/>
  <c r="L149" i="7"/>
  <c r="F147" i="6" l="1"/>
  <c r="D147" i="6"/>
  <c r="G146" i="6"/>
  <c r="G145" i="6"/>
  <c r="G144" i="6"/>
  <c r="G143" i="6"/>
  <c r="G142" i="6"/>
  <c r="U45" i="4"/>
  <c r="T45" i="4"/>
  <c r="S45" i="4"/>
  <c r="R45" i="4"/>
  <c r="Q45" i="4"/>
  <c r="P45" i="4"/>
  <c r="O45" i="4"/>
  <c r="N45" i="4"/>
  <c r="J45" i="4"/>
  <c r="I45" i="4"/>
  <c r="H45" i="4"/>
  <c r="G45" i="4"/>
  <c r="F45" i="4"/>
  <c r="E45" i="4"/>
  <c r="D45" i="4"/>
  <c r="C45" i="4"/>
  <c r="U43" i="4"/>
  <c r="T43" i="4"/>
  <c r="S43" i="4"/>
  <c r="R43" i="4"/>
  <c r="Q43" i="4"/>
  <c r="P43" i="4"/>
  <c r="O43" i="4"/>
  <c r="N43" i="4"/>
  <c r="J43" i="4"/>
  <c r="I43" i="4"/>
  <c r="H43" i="4"/>
  <c r="G43" i="4"/>
  <c r="F43" i="4"/>
  <c r="E43" i="4"/>
  <c r="D43" i="4"/>
  <c r="C43" i="4"/>
  <c r="U42" i="4"/>
  <c r="T42" i="4"/>
  <c r="S42" i="4"/>
  <c r="R42" i="4"/>
  <c r="Q42" i="4"/>
  <c r="P42" i="4"/>
  <c r="O42" i="4"/>
  <c r="N42" i="4"/>
  <c r="J42" i="4"/>
  <c r="I42" i="4"/>
  <c r="H42" i="4"/>
  <c r="G42" i="4"/>
  <c r="F42" i="4"/>
  <c r="E42" i="4"/>
  <c r="D42" i="4"/>
  <c r="C42" i="4"/>
  <c r="U41" i="4"/>
  <c r="T41" i="4"/>
  <c r="S41" i="4"/>
  <c r="R41" i="4"/>
  <c r="Q41" i="4"/>
  <c r="P41" i="4"/>
  <c r="O41" i="4"/>
  <c r="N41" i="4"/>
  <c r="J41" i="4"/>
  <c r="I41" i="4"/>
  <c r="H41" i="4"/>
  <c r="G41" i="4"/>
  <c r="F41" i="4"/>
  <c r="E41" i="4"/>
  <c r="D41" i="4"/>
  <c r="C41" i="4"/>
  <c r="U40" i="4"/>
  <c r="T40" i="4"/>
  <c r="S40" i="4"/>
  <c r="R40" i="4"/>
  <c r="Q40" i="4"/>
  <c r="P40" i="4"/>
  <c r="O40" i="4"/>
  <c r="N40" i="4"/>
  <c r="J40" i="4"/>
  <c r="I40" i="4"/>
  <c r="H40" i="4"/>
  <c r="G40" i="4"/>
  <c r="F40" i="4"/>
  <c r="E40" i="4"/>
  <c r="D40" i="4"/>
  <c r="C40" i="4"/>
  <c r="U39" i="4"/>
  <c r="T39" i="4"/>
  <c r="S39" i="4"/>
  <c r="R39" i="4"/>
  <c r="Q39" i="4"/>
  <c r="P39" i="4"/>
  <c r="O39" i="4"/>
  <c r="N39" i="4"/>
  <c r="J39" i="4"/>
  <c r="I39" i="4"/>
  <c r="H39" i="4"/>
  <c r="G39" i="4"/>
  <c r="F39" i="4"/>
  <c r="E39" i="4"/>
  <c r="D39" i="4"/>
  <c r="C39" i="4"/>
  <c r="U38" i="4"/>
  <c r="T38" i="4"/>
  <c r="S38" i="4"/>
  <c r="R38" i="4"/>
  <c r="Q38" i="4"/>
  <c r="P38" i="4"/>
  <c r="O38" i="4"/>
  <c r="N38" i="4"/>
  <c r="J38" i="4"/>
  <c r="I38" i="4"/>
  <c r="H38" i="4"/>
  <c r="G38" i="4"/>
  <c r="F38" i="4"/>
  <c r="E38" i="4"/>
  <c r="D38" i="4"/>
  <c r="C38" i="4"/>
  <c r="U37" i="4"/>
  <c r="T37" i="4"/>
  <c r="S37" i="4"/>
  <c r="R37" i="4"/>
  <c r="Q37" i="4"/>
  <c r="P37" i="4"/>
  <c r="O37" i="4"/>
  <c r="N37" i="4"/>
  <c r="J37" i="4"/>
  <c r="I37" i="4"/>
  <c r="H37" i="4"/>
  <c r="G37" i="4"/>
  <c r="F37" i="4"/>
  <c r="E37" i="4"/>
  <c r="D37" i="4"/>
  <c r="C37" i="4"/>
  <c r="U36" i="4"/>
  <c r="T36" i="4"/>
  <c r="S36" i="4"/>
  <c r="R36" i="4"/>
  <c r="Q36" i="4"/>
  <c r="P36" i="4"/>
  <c r="O36" i="4"/>
  <c r="N36" i="4"/>
  <c r="J36" i="4"/>
  <c r="I36" i="4"/>
  <c r="H36" i="4"/>
  <c r="G36" i="4"/>
  <c r="F36" i="4"/>
  <c r="E36" i="4"/>
  <c r="D36" i="4"/>
  <c r="C36" i="4"/>
  <c r="U35" i="4"/>
  <c r="T35" i="4"/>
  <c r="S35" i="4"/>
  <c r="R35" i="4"/>
  <c r="Q35" i="4"/>
  <c r="P35" i="4"/>
  <c r="O35" i="4"/>
  <c r="N35" i="4"/>
  <c r="J35" i="4"/>
  <c r="I35" i="4"/>
  <c r="H35" i="4"/>
  <c r="G35" i="4"/>
  <c r="F35" i="4"/>
  <c r="E35" i="4"/>
  <c r="D35" i="4"/>
  <c r="C35" i="4"/>
  <c r="U34" i="4"/>
  <c r="T34" i="4"/>
  <c r="S34" i="4"/>
  <c r="R34" i="4"/>
  <c r="Q34" i="4"/>
  <c r="P34" i="4"/>
  <c r="O34" i="4"/>
  <c r="N34" i="4"/>
  <c r="J34" i="4"/>
  <c r="I34" i="4"/>
  <c r="H34" i="4"/>
  <c r="G34" i="4"/>
  <c r="F34" i="4"/>
  <c r="E34" i="4"/>
  <c r="D34" i="4"/>
  <c r="C34" i="4"/>
  <c r="U33" i="4"/>
  <c r="T33" i="4"/>
  <c r="S33" i="4"/>
  <c r="R33" i="4"/>
  <c r="Q33" i="4"/>
  <c r="P33" i="4"/>
  <c r="O33" i="4"/>
  <c r="N33" i="4"/>
  <c r="J33" i="4"/>
  <c r="I33" i="4"/>
  <c r="H33" i="4"/>
  <c r="G33" i="4"/>
  <c r="F33" i="4"/>
  <c r="E33" i="4"/>
  <c r="D33" i="4"/>
  <c r="C33" i="4"/>
  <c r="U32" i="4"/>
  <c r="T32" i="4"/>
  <c r="S32" i="4"/>
  <c r="R32" i="4"/>
  <c r="Q32" i="4"/>
  <c r="P32" i="4"/>
  <c r="O32" i="4"/>
  <c r="N32" i="4"/>
  <c r="J32" i="4"/>
  <c r="I32" i="4"/>
  <c r="H32" i="4"/>
  <c r="G32" i="4"/>
  <c r="F32" i="4"/>
  <c r="E32" i="4"/>
  <c r="D32" i="4"/>
  <c r="C32" i="4"/>
  <c r="U31" i="4"/>
  <c r="T31" i="4"/>
  <c r="S31" i="4"/>
  <c r="R31" i="4"/>
  <c r="Q31" i="4"/>
  <c r="P31" i="4"/>
  <c r="O31" i="4"/>
  <c r="N31" i="4"/>
  <c r="J31" i="4"/>
  <c r="I31" i="4"/>
  <c r="H31" i="4"/>
  <c r="G31" i="4"/>
  <c r="F31" i="4"/>
  <c r="E31" i="4"/>
  <c r="D31" i="4"/>
  <c r="C31" i="4"/>
  <c r="U30" i="4"/>
  <c r="T30" i="4"/>
  <c r="S30" i="4"/>
  <c r="R30" i="4"/>
  <c r="Q30" i="4"/>
  <c r="P30" i="4"/>
  <c r="O30" i="4"/>
  <c r="N30" i="4"/>
  <c r="J30" i="4"/>
  <c r="I30" i="4"/>
  <c r="H30" i="4"/>
  <c r="G30" i="4"/>
  <c r="F30" i="4"/>
  <c r="E30" i="4"/>
  <c r="D30" i="4"/>
  <c r="C30" i="4"/>
</calcChain>
</file>

<file path=xl/sharedStrings.xml><?xml version="1.0" encoding="utf-8"?>
<sst xmlns="http://schemas.openxmlformats.org/spreadsheetml/2006/main" count="877" uniqueCount="509">
  <si>
    <t>(údaje v Kč mimo počtu zaměstnanců)</t>
  </si>
  <si>
    <t>Kapitola 333 - MŠMT</t>
  </si>
  <si>
    <t>vratka z OP VK z r. 2014 zpět do RgŠ a VŠ</t>
  </si>
  <si>
    <t xml:space="preserve">přesun do rozvojových programů </t>
  </si>
  <si>
    <t>posílení dotačních titulů RgŠ</t>
  </si>
  <si>
    <t>přesun z církevních škol do OBV</t>
  </si>
  <si>
    <t>zrušení posílení RgŠ o 50 mil. Kč v r. 2014</t>
  </si>
  <si>
    <t>mzdový nárůst o 3,5 % podle vlády</t>
  </si>
  <si>
    <t>snížení výdajů na soukromé školy podle vlády</t>
  </si>
  <si>
    <t>přesun do OPŘO na udržitelnost OP</t>
  </si>
  <si>
    <t>vnitřní přesuny do společných úkolů z titulu transformace</t>
  </si>
  <si>
    <t>růst výkonů a posílení ONIV</t>
  </si>
  <si>
    <t>rozvoj kapacit ZŠ a MŠ  a posílení EDS/SMVS z PŘO</t>
  </si>
  <si>
    <t>dodatečné posílení OON podle vlády</t>
  </si>
  <si>
    <t>Schv. rozpočet</t>
  </si>
  <si>
    <t>Vlivy</t>
  </si>
  <si>
    <t>Srovnatelná</t>
  </si>
  <si>
    <t>CELKEM</t>
  </si>
  <si>
    <t>k 1.1.2014</t>
  </si>
  <si>
    <t xml:space="preserve">pro </t>
  </si>
  <si>
    <t>základna</t>
  </si>
  <si>
    <t>roku</t>
  </si>
  <si>
    <t>vlivy</t>
  </si>
  <si>
    <t>základnu</t>
  </si>
  <si>
    <t>oproti r. 2014</t>
  </si>
  <si>
    <t>S O U H R N N É    U K A Z A T E L E</t>
  </si>
  <si>
    <t xml:space="preserve">  Výdaje celkem</t>
  </si>
  <si>
    <t>SPECIFICKÉ UKAZATELE -  VÝDAJE CELKEM</t>
  </si>
  <si>
    <t xml:space="preserve">  Výdaje regionálního školství</t>
  </si>
  <si>
    <t xml:space="preserve">       v tom: výdaje RgŠ - rozvojové programy</t>
  </si>
  <si>
    <t xml:space="preserve">                  výdaje RgŠ - výkonové financování</t>
  </si>
  <si>
    <t xml:space="preserve">                  ostatní dotační tituly RgŠ</t>
  </si>
  <si>
    <t>PRŮŘEZOVÉ UKAZATELE</t>
  </si>
  <si>
    <t xml:space="preserve">    Limit mzdových nákladů PO - RGŠ ÚSC</t>
  </si>
  <si>
    <t xml:space="preserve">        v tom: prostředky na platy PO- RGŠ ÚSC</t>
  </si>
  <si>
    <t xml:space="preserve">                   ostatní osobní náklady PO - RGŠ ÚSC</t>
  </si>
  <si>
    <t xml:space="preserve">    Zákonné odvody pojistného PO - RGŠ ÚSC</t>
  </si>
  <si>
    <t xml:space="preserve">    Příděl FKSP PO - RGŠ ÚSC</t>
  </si>
  <si>
    <t xml:space="preserve">    Ostatní běžné výdaje - soukromé školy, náhrady a učební pomůcky</t>
  </si>
  <si>
    <t xml:space="preserve">    Počet zaměstnanců PO - RGŠ ÚSC</t>
  </si>
  <si>
    <t xml:space="preserve">    Ostatní běžné výdaje - církevní školy</t>
  </si>
  <si>
    <t>Schválený</t>
  </si>
  <si>
    <t>rozpočet</t>
  </si>
  <si>
    <t>Porovnání výkonů krajských a obecních škol v jednotlivých věkových kategoriích v letech 2004/05 – 2014/15</t>
  </si>
  <si>
    <t>Výkony</t>
  </si>
  <si>
    <t>Změna 13/14</t>
  </si>
  <si>
    <t>Změna 14/15</t>
  </si>
  <si>
    <t>bez *NS</t>
  </si>
  <si>
    <t>vč.*NS</t>
  </si>
  <si>
    <t>oproti 12/13</t>
  </si>
  <si>
    <t>oproti 13/14</t>
  </si>
  <si>
    <t>Kraj</t>
  </si>
  <si>
    <t>1.ročníky</t>
  </si>
  <si>
    <t>1.-2.ročníky</t>
  </si>
  <si>
    <t>vč. *NS 1.-2.ročníky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</si>
  <si>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</si>
  <si>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</si>
  <si>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</si>
  <si>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</si>
  <si>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</si>
  <si>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</si>
  <si>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</si>
  <si>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</si>
  <si>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</si>
  <si>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</si>
  <si>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</si>
  <si>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absolutní</t>
  </si>
  <si>
    <t>relativní</t>
  </si>
  <si>
    <t>3 - 5 let</t>
  </si>
  <si>
    <t>6 - 14 let</t>
  </si>
  <si>
    <t>15 - 18 let</t>
  </si>
  <si>
    <t>19 - 21 let</t>
  </si>
  <si>
    <t>3 - 18 let v KZÚV</t>
  </si>
  <si>
    <t xml:space="preserve">Hl.m.Praha </t>
  </si>
  <si>
    <t>Středočeský</t>
  </si>
  <si>
    <t xml:space="preserve">Jihočeský </t>
  </si>
  <si>
    <t xml:space="preserve">Plzeňský  </t>
  </si>
  <si>
    <t xml:space="preserve">Karlovarský </t>
  </si>
  <si>
    <t xml:space="preserve">Ústecký </t>
  </si>
  <si>
    <t xml:space="preserve">Liberecký </t>
  </si>
  <si>
    <t>Královéhradecký</t>
  </si>
  <si>
    <t xml:space="preserve">Pardubický </t>
  </si>
  <si>
    <t>Vysočina</t>
  </si>
  <si>
    <t>Jihomoravský</t>
  </si>
  <si>
    <t xml:space="preserve">Olomoucký </t>
  </si>
  <si>
    <t>Zlínský</t>
  </si>
  <si>
    <t>Moravskoslezský</t>
  </si>
  <si>
    <t>RgŠ celkem</t>
  </si>
  <si>
    <t>* Jedná se o nástavbové studium</t>
  </si>
  <si>
    <t>Republikové normativy 2015</t>
  </si>
  <si>
    <t>Normativní rozpis rozpočtu 2015</t>
  </si>
  <si>
    <t>2014/15</t>
  </si>
  <si>
    <t>NIV</t>
  </si>
  <si>
    <t>MP + odvody</t>
  </si>
  <si>
    <t>ONIV</t>
  </si>
  <si>
    <t>Zam.</t>
  </si>
  <si>
    <t>vč. nástaveb</t>
  </si>
  <si>
    <t>celkem</t>
  </si>
  <si>
    <t xml:space="preserve"> 1.-2.ročníky</t>
  </si>
  <si>
    <t>Kč/žáka</t>
  </si>
  <si>
    <t>Z./1000ž</t>
  </si>
  <si>
    <t>Kč</t>
  </si>
  <si>
    <t xml:space="preserve">Hl. m. Praha </t>
  </si>
  <si>
    <t>RgŠ celkem:</t>
  </si>
  <si>
    <t>Normativní rozpis výdajů RgŠ ÚSC pomocí republikových normativů pro rok 2015</t>
  </si>
  <si>
    <t>Konečný normativní rozpočet 2014 (po 2. úpravě)</t>
  </si>
  <si>
    <t xml:space="preserve">           Závazné ukazatele </t>
  </si>
  <si>
    <t xml:space="preserve">           Orientační ukazatele</t>
  </si>
  <si>
    <t>Záv. uk.</t>
  </si>
  <si>
    <t xml:space="preserve">MP </t>
  </si>
  <si>
    <t>z toho:</t>
  </si>
  <si>
    <t xml:space="preserve">Odvody </t>
  </si>
  <si>
    <t>Odvody</t>
  </si>
  <si>
    <t xml:space="preserve">Počet </t>
  </si>
  <si>
    <t>platy</t>
  </si>
  <si>
    <t>OON</t>
  </si>
  <si>
    <t>pojistné</t>
  </si>
  <si>
    <t>FKSP</t>
  </si>
  <si>
    <t>zam.</t>
  </si>
  <si>
    <t xml:space="preserve">Středočeský </t>
  </si>
  <si>
    <t>Jihomor.</t>
  </si>
  <si>
    <t xml:space="preserve">Zlínský kraj </t>
  </si>
  <si>
    <t>Rozdíl 2015 - 2014</t>
  </si>
  <si>
    <t>v Kč</t>
  </si>
  <si>
    <t>Index 2015/2014</t>
  </si>
  <si>
    <t>Poznámka: U Karlovarského a Moravskoslezského kraje je meziroční snížení dotace způsobeno poklesem výkonů (viz. příloha č. 1, tabulka č. 1).</t>
  </si>
  <si>
    <t>č.j. 12 428/2005-46</t>
  </si>
  <si>
    <t>Škola, zařízení</t>
  </si>
  <si>
    <t>ROK 2014</t>
  </si>
  <si>
    <t>ROK 2015</t>
  </si>
  <si>
    <t>Č.</t>
  </si>
  <si>
    <t>SR 2014</t>
  </si>
  <si>
    <t>UR 2014</t>
  </si>
  <si>
    <t>SR 2015</t>
  </si>
  <si>
    <t>Hl.m.Praha</t>
  </si>
  <si>
    <t>Katolický domov studujících- DM, Praha 1</t>
  </si>
  <si>
    <t>VOŠ publicistiky, Praha 1</t>
  </si>
  <si>
    <t>MŠ sv. Voršily, Praha 1</t>
  </si>
  <si>
    <t>ZŠ sv. Voršily, Praha 1</t>
  </si>
  <si>
    <t>Dívčí katolická střední škola, Praha 1</t>
  </si>
  <si>
    <t>Veselá škola - ZŠ a ZUŠ, Praha 1</t>
  </si>
  <si>
    <t>Křesťanský domov u sv. Ludmily, Praha 2</t>
  </si>
  <si>
    <t>Lauderova MŠ, ZŠ a gymnázium, Praha 2</t>
  </si>
  <si>
    <t>Církevní SZŠ Jana Pavla II, Praha 2</t>
  </si>
  <si>
    <t>SOŠ sociální sv. Zdislavy, Praha 2</t>
  </si>
  <si>
    <t>VZŠ maltézských rytířů, Praha 2</t>
  </si>
  <si>
    <t>Arcibiskupské gymnázium, Praha 2</t>
  </si>
  <si>
    <t>JABOK - VOŠ sociálně ped.a teol., Praha 2</t>
  </si>
  <si>
    <t>MŠ a ZŠ speciální Diakonie ČCE, Praha 4</t>
  </si>
  <si>
    <t>CMŠ Studánka, Praha 4</t>
  </si>
  <si>
    <t>EA-VOŠ a SOŠ, Praha 4</t>
  </si>
  <si>
    <t>Církevní MŠ Srdíčko, Praha 5</t>
  </si>
  <si>
    <t>MŠ a ZŠ speciální Diakonie ČCE, Praha 5</t>
  </si>
  <si>
    <t>Církevní ZUŠ Harmonie,Praha 6</t>
  </si>
  <si>
    <t>VOŠ HITS Praha 6</t>
  </si>
  <si>
    <t>Katolická MŠ sv. Klimenta, Praha 7</t>
  </si>
  <si>
    <t>Bratrská ZŠ, Praha 7</t>
  </si>
  <si>
    <t>Církevní MŠ Laura, Praha 8</t>
  </si>
  <si>
    <t>Dvouletá katolická SŠ, Praha 8</t>
  </si>
  <si>
    <t>CZŠ logoped.Don Bosko a MŠ log.,Praha 8</t>
  </si>
  <si>
    <t>Křesťanská PPP, Praha 8</t>
  </si>
  <si>
    <t>Evang.sem.-VOŠ teolog.a sociální,Praha 9</t>
  </si>
  <si>
    <t>Křesťanské gymnázium, Praha 10</t>
  </si>
  <si>
    <t>ZŠ speciální Diakonie ČCE, Praha 10</t>
  </si>
  <si>
    <t>STČ</t>
  </si>
  <si>
    <t>Církevní ZŠ a MŠ Archa, Benešov</t>
  </si>
  <si>
    <t>Katolická MŠ, Beroun</t>
  </si>
  <si>
    <t>Svatojánská kolejVOŠ ped.,Sv.Jan p.Skalou</t>
  </si>
  <si>
    <t>Církevní MŠ Radost, Kladno</t>
  </si>
  <si>
    <t>ZŠ Maltézských rytířů, Kladno</t>
  </si>
  <si>
    <t>VOŠ misijní a teolog., Kolín</t>
  </si>
  <si>
    <t>Dívčí katolická SŠ a MŠ, Kolín</t>
  </si>
  <si>
    <t>ZŠspec.a prakt.škola Diakonie ČCE,Čáslav</t>
  </si>
  <si>
    <t>Církevní gymnázium, Kutná Hora</t>
  </si>
  <si>
    <t>Teolog.seminář CASD Radvanice, Sázava</t>
  </si>
  <si>
    <t>Jihočeský</t>
  </si>
  <si>
    <t>Salesiánské stř.mládeže, Č.Budějovice</t>
  </si>
  <si>
    <t>Biskup.gymn. a Církevní ZŠ, Č.Budějovice</t>
  </si>
  <si>
    <t>Církevní MŠ,  Č.Budějovice</t>
  </si>
  <si>
    <t>Církevní MŠ "U sv.Josefa", Č.Budějovice</t>
  </si>
  <si>
    <r>
      <t xml:space="preserve">DM Petrinum, Písek - </t>
    </r>
    <r>
      <rPr>
        <sz val="9"/>
        <color indexed="10"/>
        <rFont val="Arial CE"/>
        <charset val="238"/>
      </rPr>
      <t>neaktivní</t>
    </r>
  </si>
  <si>
    <t>Církevní MŠ, Tábor</t>
  </si>
  <si>
    <t>Církevní ZŠ Orbis Pictus, s.r.o. Tábor</t>
  </si>
  <si>
    <t>Spec.školy Diakonie Rolnička,Soběslav</t>
  </si>
  <si>
    <t>Plzeňský</t>
  </si>
  <si>
    <t>Církevní gymnázium, Plzeň</t>
  </si>
  <si>
    <t>Salesiánské středisko mládeže, Plzeň</t>
  </si>
  <si>
    <t>ZŠ speciální Diakonie ČCE, Merklín</t>
  </si>
  <si>
    <t>Církevní SOŠ Splálené Poříčí</t>
  </si>
  <si>
    <t>Biskupské gymnázium Varnsdorf</t>
  </si>
  <si>
    <r>
      <t xml:space="preserve">Biskup.gymn. Krupka - </t>
    </r>
    <r>
      <rPr>
        <sz val="9"/>
        <color indexed="10"/>
        <rFont val="Arial CE"/>
        <charset val="238"/>
      </rPr>
      <t>sloučeno se ZŠ</t>
    </r>
  </si>
  <si>
    <t>Biskup.gymn. a ZŠ Bohosudov</t>
  </si>
  <si>
    <t>Sales.stř.Štěpána Trochty - DDM, Teplice</t>
  </si>
  <si>
    <t>Liberecký</t>
  </si>
  <si>
    <t>Katolická ZŠ, Jablonec n.Nisou</t>
  </si>
  <si>
    <t>Křesťanská ZŠ a MŠ, Liberec</t>
  </si>
  <si>
    <t>Církev.domov mládeže a ŠJ, H.Králové</t>
  </si>
  <si>
    <t>ZŠ SION H.Králové</t>
  </si>
  <si>
    <t>MŠ SION H.Králové</t>
  </si>
  <si>
    <t>Biskup.gymn.a ZŠ a MŠ H.Králové</t>
  </si>
  <si>
    <t>SOŠ sociální - EA Náchod</t>
  </si>
  <si>
    <t>Církevní ZŠ Borohrádek</t>
  </si>
  <si>
    <t>ZŠ speciální Diakonie ČCE, Vrchlabí</t>
  </si>
  <si>
    <t>Pardubický</t>
  </si>
  <si>
    <t>Gymn.Suverén.řádu maltéz. rytířů, Skuteč</t>
  </si>
  <si>
    <t>SOŠ sociální u Matky Boží, Jihlava</t>
  </si>
  <si>
    <t>Křesťanská ZŠ Jihlava</t>
  </si>
  <si>
    <t>Církevní MŠ Pacov</t>
  </si>
  <si>
    <t>Katolické gymnázium, Třebíč</t>
  </si>
  <si>
    <t>Biskupské gymnázium, Žďár nad Sázavou</t>
  </si>
  <si>
    <t>Stř. šk. gastronomická A.Kolpinga, Žďár n/S</t>
  </si>
  <si>
    <t>Biskupské gymnázium, Letovice</t>
  </si>
  <si>
    <t>Sales.stř.ml. - DDM, Brno-Žabovřesky</t>
  </si>
  <si>
    <t>Biskupské gymnázium, Brno</t>
  </si>
  <si>
    <t>Církevní DM Sv.Rodiny a ŠJ,s.r.o. Brno</t>
  </si>
  <si>
    <t>Cyrilomet.gymnázium a SOŠ pedag., Brno</t>
  </si>
  <si>
    <t>Cyrilomet.církevní  ZŠ, Brno</t>
  </si>
  <si>
    <t>SZŠ Evang. akademie Brno,Šimáčkova</t>
  </si>
  <si>
    <t>EA, VOŠ sociálně právní, Brno</t>
  </si>
  <si>
    <t>Církev.DM Petrinum, Veveří</t>
  </si>
  <si>
    <t>Církev.SZŠ s.r.o, Brno, Grohova</t>
  </si>
  <si>
    <t>Olomoucký</t>
  </si>
  <si>
    <t>ZŠ sv. Voršily Olomouc</t>
  </si>
  <si>
    <t>VOŠ sociál.a teolog.Dorkas,Olomouc</t>
  </si>
  <si>
    <t>CARITAS - VOŠ sociální, Olomouc</t>
  </si>
  <si>
    <t>Cyrilomet.gymnázium a MŠ, Prostějov</t>
  </si>
  <si>
    <t>Teologický konvikt - DM a ŠJ, Olomouc</t>
  </si>
  <si>
    <t>Církevní DD Emanuel,Stará Ves</t>
  </si>
  <si>
    <t>Církev ZŠ a MŠ, Krnov</t>
  </si>
  <si>
    <t>ZUŠ duchovní hudby, Frýdek Místek</t>
  </si>
  <si>
    <t>Dětský domov Řepiště</t>
  </si>
  <si>
    <t>Církev.MŠ, ZŠ a SŠ, Český Těšín</t>
  </si>
  <si>
    <t>Církevní stř.ml. Jana Boska Havířov</t>
  </si>
  <si>
    <t>ZŠ svaté Zdislavy, Kopřivnice</t>
  </si>
  <si>
    <t>SPgŠ a SZŠ sv.Anežky České, Odry</t>
  </si>
  <si>
    <t>Církev. ZŠ sv.Ludmily, Hradec nad Moravicí</t>
  </si>
  <si>
    <t>Církevní MŠ Ludgeřovice</t>
  </si>
  <si>
    <t>Církevní konzervatoř, Opava</t>
  </si>
  <si>
    <t xml:space="preserve">Círk.ZŠ a MŠ Přemysla Pittra, Ostrava </t>
  </si>
  <si>
    <t>ZŠ speciální Diakonie ČCE, Ostrava</t>
  </si>
  <si>
    <t>Biskupské gymnázium Ostrava</t>
  </si>
  <si>
    <t>Sales.stř.volného času Don Bosco,Ostrava</t>
  </si>
  <si>
    <t>Církevní ZŠ a MŠ Třinec</t>
  </si>
  <si>
    <t>Arcibiskupské gymnázium, Kroměříž</t>
  </si>
  <si>
    <t>Konzervatoř Evang. Akademie,Olomouc</t>
  </si>
  <si>
    <t>Církevní ZŠ Kroměříž</t>
  </si>
  <si>
    <t>Církevní SOŠ Bojkovice</t>
  </si>
  <si>
    <t>Stojanovo gymnázium Velehrad</t>
  </si>
  <si>
    <t>Základní škola Salvátor Valašské Meziříčí</t>
  </si>
  <si>
    <t>Církevní ZŠ Zlín</t>
  </si>
  <si>
    <t>Dětský domov HUSITA, o.p.s. Příbram</t>
  </si>
  <si>
    <t>Katolická ZŠ Uherský Brod</t>
  </si>
  <si>
    <t>Sales.stř.ml.- DDM, Brno-Líšeň</t>
  </si>
  <si>
    <t>CíGY Německého řádu s.r.o.Olomouc</t>
  </si>
  <si>
    <t>BRÁNA, ZŠ a MŠ, Nová Paka</t>
  </si>
  <si>
    <t>Křesť. ZŠ Nativity, Děčín</t>
  </si>
  <si>
    <t>Křesťanská ZŠ a MŠ Elijáš, Praha 4</t>
  </si>
  <si>
    <t>Církevní ZŠ Veselí nad Moravou</t>
  </si>
  <si>
    <t>MŠ sv.Josefa Kojetín</t>
  </si>
  <si>
    <t>Církevní MŠ Přerov</t>
  </si>
  <si>
    <t>Církevní MŠ Svatojánek v Litovli</t>
  </si>
  <si>
    <t>CMŠ Ovečka Olomouc</t>
  </si>
  <si>
    <t xml:space="preserve">MŠ Karolínka Slavkov u Brna </t>
  </si>
  <si>
    <t>ZŠ a MŠ NOE Pardubice</t>
  </si>
  <si>
    <t>MŠ Plzeň</t>
  </si>
  <si>
    <t>ZŠ sv.Augistina Praha 4</t>
  </si>
  <si>
    <t>DDM Nová generace Hradec Králové</t>
  </si>
  <si>
    <t>SION High School Hradec Králové</t>
  </si>
  <si>
    <t>CMŠ Sv.Jakuba, Kutná Hora</t>
  </si>
  <si>
    <t>Schrodingerův institut Varnsdorf</t>
  </si>
  <si>
    <t>SVČ Narnie, Liberec</t>
  </si>
  <si>
    <t>KMŠ Klubíčko Litoměřice</t>
  </si>
  <si>
    <t>CMŠ Klíček Rumburk</t>
  </si>
  <si>
    <t>SVČ Pacov</t>
  </si>
  <si>
    <t>DDM Německého řádu s.r.o., Olomouc</t>
  </si>
  <si>
    <t>MŠ Bouda Turnov</t>
  </si>
  <si>
    <t>ZŠ Cesta Písek</t>
  </si>
  <si>
    <t>Česko-něm.MŠ sv. Zdislavy Litoměřice</t>
  </si>
  <si>
    <t>Křesťanská PPP Brno</t>
  </si>
  <si>
    <t>MŠ Milosrdných bratří Brno</t>
  </si>
  <si>
    <t>CMŠ Loďka Český Těšín</t>
  </si>
  <si>
    <t>ČR celkem</t>
  </si>
  <si>
    <t>HITS Praha</t>
  </si>
  <si>
    <t>Platné</t>
  </si>
  <si>
    <t>Náš s chybou z 6.1.</t>
  </si>
  <si>
    <t>Náš opravený z 22.1.</t>
  </si>
  <si>
    <t>NIV 
celkem</t>
  </si>
  <si>
    <t>MP</t>
  </si>
  <si>
    <t>odvody</t>
  </si>
  <si>
    <t>ONIV
celkem</t>
  </si>
  <si>
    <t>část I.</t>
  </si>
  <si>
    <t>Normativ neinvestičních výdajů ze státního rozpočtu v roce 2014</t>
  </si>
  <si>
    <t xml:space="preserve">jako roční objem neinvestičních výdajů na jednotku výkonu, </t>
  </si>
  <si>
    <t>tj. dítě, žáka, studenta apod. v (ve)</t>
  </si>
  <si>
    <t>Rozdil</t>
  </si>
  <si>
    <t>Mateřské škole nebo třídě s celodenním provozem do 15 dětí včetně</t>
  </si>
  <si>
    <t>Mateřské škole nebo třídě s celodenním provozem od 16 do 50 dětí (včetně)</t>
  </si>
  <si>
    <t>Mateřské škole nebo třídě s celodenním provozem od 51 do 75 dětí (včetně)</t>
  </si>
  <si>
    <t>Mateřské škole nebo třídě s celodenním provozem nad 75 dětí</t>
  </si>
  <si>
    <t>Mateřské škole nebo třídě s polodenním provozem, mateřské škole nebo třídě 
s celodenním nebo polodenním provozem, jde-li o dítě docházející do MŠ na dobu nepřevyšující 4 hodiny denně nebo 5 dnů v měsíci:</t>
  </si>
  <si>
    <t xml:space="preserve">                     - do 15 dětí včetně</t>
  </si>
  <si>
    <t xml:space="preserve">                     - od 16 do 50 dětí (včetně)</t>
  </si>
  <si>
    <t xml:space="preserve">                     - od 51 do 75 dětí (včetně)</t>
  </si>
  <si>
    <t xml:space="preserve">                     - nad 75 dětí</t>
  </si>
  <si>
    <t>Mateřské škole samostatně zřízené pro děti se zdravotním postižením s polodenním provozem, mateřské škole samostatně zřízené pro děti se zdravotním postižením s celodenním nebo polodenním provozem, jde-li o dítě docházející do MŠ na dobu nepřevyšující 4 hodiny denně nebo 5 dnů v měsíci:</t>
  </si>
  <si>
    <t xml:space="preserve">                     - do 15 dětí (včetně)</t>
  </si>
  <si>
    <t xml:space="preserve">                     - nad 15 dětí</t>
  </si>
  <si>
    <t>Mateřské škole samostatně zřízené pro děti se zdravotním postižením do 15 dětí (včetně)</t>
  </si>
  <si>
    <t xml:space="preserve">Mateřské škole samostatně zřízené pro děti se zdravotním postižením nad 15 dětí </t>
  </si>
  <si>
    <t>Základní škole tvořené pouze třídami prvního stupně včetně ZŠ samostatně zřízené pro žáky se zdravotním postižením, včetně ZŠ speciální: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</si>
  <si>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</si>
  <si>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</si>
  <si>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</si>
  <si>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</si>
  <si>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</si>
  <si>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>Základní škole tvořené oběma stupni včetně ZŠ samostatně zřízené pro žáky se zdravotním postižením, včetně ZŠ speciální: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</si>
  <si>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</si>
  <si>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</si>
  <si>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</si>
  <si>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</si>
  <si>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</si>
  <si>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</si>
  <si>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</si>
  <si>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</si>
  <si>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</si>
  <si>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</si>
  <si>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</si>
  <si>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</si>
  <si>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</si>
  <si>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</si>
  <si>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</si>
  <si>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</si>
  <si>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</si>
  <si>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</si>
  <si>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</si>
  <si>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</si>
  <si>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</si>
  <si>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</si>
  <si>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</si>
  <si>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</si>
  <si>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</si>
  <si>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</si>
  <si>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</si>
  <si>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</si>
  <si>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</si>
  <si>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</si>
  <si>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</si>
  <si>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</si>
  <si>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</si>
  <si>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</si>
  <si>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</si>
  <si>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</si>
  <si>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</si>
  <si>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</si>
  <si>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</si>
  <si>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</si>
  <si>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</si>
  <si>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</si>
  <si>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</si>
  <si>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</si>
  <si>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Školním klubu</t>
  </si>
  <si>
    <t>Školní družině do 15 žáků (včetně)</t>
  </si>
  <si>
    <t>Školní družině od 16 do 80 žáků (včetně)</t>
  </si>
  <si>
    <t>Školní družině nad 80 žáků</t>
  </si>
  <si>
    <t>Školním klubu ZŠ samostatně zřízené pro žáky se zdravotním postižením</t>
  </si>
  <si>
    <t>Školní družině ZŠ samostatně zřízené pro žáky se zdravotním postižením včetně ZŠ speciální do 15 žáků (včetně)</t>
  </si>
  <si>
    <t>Školní družině ZŠ samostatně zřízené pro žáky se zdravotním postižením včetně ZŠ speciální od 16 do 80 žáků (včetně)</t>
  </si>
  <si>
    <t>Školní družině ZŠ samostatně zřízené pro žáky se zdravotním postižením včetně ZŠ speciální nad 80 žáků</t>
  </si>
  <si>
    <t>Školském účelovém zařízení, které poskytuje přípravu na vzdělávání v ZŠ speciální, popř. třídě přípravného stupně ZŠ speciální</t>
  </si>
  <si>
    <t>Kurzu pro získání zákl. vzdělání organizovaného v ZŠ nebo SŠ v denní formě</t>
  </si>
  <si>
    <t>Kurzu pro získání zákl. vzdělání organizovaného v ZŠ nebo SŠ ve večerní formě vzdělávání</t>
  </si>
  <si>
    <t>Kurzu pro získání zákl. vzdělání organizovaného v ZŠ nebo SŠ v dálkové formě vzdělávání</t>
  </si>
  <si>
    <t>Kurzu pro získání základů vzdělání organizovaného denní formou docházky na základě § 8 odst. 9 vyhlášky č. 73/2005 Sb., v souladu s informací MŠMT 18965/2005-24</t>
  </si>
  <si>
    <t>Ubytovaného v internátu, ve kterém jsou ubytovány děti nebo žáci škol samostatně zřízených pro děti nebo žáky s těžkým zdravotním postižením</t>
  </si>
  <si>
    <t>Ubytovaného v internátu, ve kterém jsou ubytovány děti nebo žáci škol samostatně zřízených pro děti nebo žáky s jiným než těžkým zdravotním postižením</t>
  </si>
  <si>
    <t>Mateřské škole s internátním provozem</t>
  </si>
  <si>
    <t>Ubytovaného v domově mládeže</t>
  </si>
  <si>
    <t>Celodenně stravovaného ve školní jídelně,  jde-li o dítě, žáka nebo studenta, který je ubytovaný v DM nebo v internátu</t>
  </si>
  <si>
    <t xml:space="preserve">Školní jídelně, jde-li o dítě mateřské školy </t>
  </si>
  <si>
    <t>Školní jídelně - vývařovně, jde-li o dítě mateřské školy</t>
  </si>
  <si>
    <t>Školní jídelně - výdejně, jde-li o dítě mateřské školy</t>
  </si>
  <si>
    <t>Školní jídelně do 400 stravovaných, jde-li o žáka základní školy</t>
  </si>
  <si>
    <t>Školní jídelně - vývařovně do 400 stravovaných, jde-li o žáka základní školy</t>
  </si>
  <si>
    <t>Školní jídelně - výdejně do 400 stravovaných, jde-li o žáka základní školy</t>
  </si>
  <si>
    <t>Školní jídelně do 600 stravovaných, jde-li o žáka základní školy</t>
  </si>
  <si>
    <t>Školní jídelně - vývařovně do 600 stravovaných, jde-li o žáka základní školy</t>
  </si>
  <si>
    <t>Školní jídelně - výdejně do 600 stravovaných, jde-li o žáka základní školy</t>
  </si>
  <si>
    <t>Školní jídelně nad 600 stravovaných, jde-li o žáka základní školy</t>
  </si>
  <si>
    <t>Školní jídelně - vývařovně nad 600 stravovaných, jde-li o žáka základní školy</t>
  </si>
  <si>
    <t>Školní jídelně - výdejně nad 600 stravovaných, jde-li o žáka základní školy</t>
  </si>
  <si>
    <t xml:space="preserve">Školní jídelně, jde-li o dítě mateřské školy samostatně zřízené pro děti se zdravotním postižením </t>
  </si>
  <si>
    <t>Školní jídelně - vývařovně, jde-li o dítě mateřské školy samostatně zřízené pro děti se zdravotním postižením</t>
  </si>
  <si>
    <t>Školní jídelně - výdejně, jde-li o dítě mateřské školy samostatně zřízené pro děti se zdravotním postižením</t>
  </si>
  <si>
    <t>Školní jídelně, jde-li o žáka základní školy samostatně zřízené pro žáky se zdravotním postižením</t>
  </si>
  <si>
    <t>Školní jídelně - vývařovně, jde-li o žáka základní školy samostatně zřízené pro žáky se zdravotním postižením</t>
  </si>
  <si>
    <t>Školní jídelně - výdejně, jde-li o žáka základní školy samostatně zřízené pro žáky se zdravotním postižením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</si>
  <si>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</si>
  <si>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</si>
  <si>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</si>
  <si>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>Základní umělecké škole v oboru s individuální výukou (do 4 žáků v odd.) - hudební obor</t>
  </si>
  <si>
    <t>Základní umělecké škole v oboru se skupinovou a kolektivní výukou:</t>
  </si>
  <si>
    <t xml:space="preserve">           Hudební obor</t>
  </si>
  <si>
    <t xml:space="preserve">           Literárně-dramatický obor</t>
  </si>
  <si>
    <t xml:space="preserve">           Taneční obor</t>
  </si>
  <si>
    <t xml:space="preserve">           Výtvarný obor</t>
  </si>
  <si>
    <t xml:space="preserve">Dětském domově </t>
  </si>
  <si>
    <t xml:space="preserve">Diagnostickém ústavu pro děti </t>
  </si>
  <si>
    <t xml:space="preserve">Dětském domově se školou </t>
  </si>
  <si>
    <t>Diagnostickém ústavu pro mládež</t>
  </si>
  <si>
    <t>Výchovném ústavu</t>
  </si>
  <si>
    <t>Středisku výchovné péče, poskytujícím internátní služby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</si>
  <si>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 (ve):</t>
  </si>
  <si>
    <t>Pedagogicko-psychologické poradně (PPP)</t>
  </si>
  <si>
    <t>Speciálně pedagogickém centru (SPC)</t>
  </si>
  <si>
    <t xml:space="preserve">Středisku výchovné péče poskytujícím ambulantní služby (SVP) </t>
  </si>
  <si>
    <t>Žák, jemuž středisko volného času zajišťuje naplnění volného času zájmovou činností se zaměřením na různé oblasti:</t>
  </si>
  <si>
    <t>Středisku volného času (SVČ)</t>
  </si>
  <si>
    <t xml:space="preserve">Poznámka:Normativy na PPP, SPC a SVČ odpovídají financování na počet jednotek výkonu daný rozdělením celkového počtu dětí a žáků v kraji, který tvoří:  </t>
  </si>
  <si>
    <t xml:space="preserve">                pro PPP: 95% dětí a žáků v MŠ, ZŠ a denní formě vzdělávání v SŠ</t>
  </si>
  <si>
    <t xml:space="preserve">                pro SPC: 5% dětí a žáků v MŠ,ZŠ a denní formě vzdělávání v  SŠ </t>
  </si>
  <si>
    <t xml:space="preserve">                pro SVČ: 100% žáků v ZŠ a v denní formě vzdělávání v SŠ </t>
  </si>
  <si>
    <t>část II.</t>
  </si>
  <si>
    <t>Normativy uvedené v části I. se zvýší o příplatek na jednoho žáka, jde-li:</t>
  </si>
  <si>
    <t>o vzdělávání žáků ve vybraných třídách osmiletých a šestiletých gymnázií s výukou některých předmětů v cizím jazyce a ve školách, které poskytují vzdělávání na základě mezinárodních smluv (bilingvní gymnázium)</t>
  </si>
  <si>
    <t>část III.</t>
  </si>
  <si>
    <t>Normativy pro internáty uvedené v části I. se zvýší o příplatek na jednoho ubytovaného, jde-li o žáka, který je v internátu umístěn rozhodnutím soudu:</t>
  </si>
  <si>
    <t>Internátu škol samostatně zřízených pro děti nebo žáky s těžkým zdravotním postižením</t>
  </si>
  <si>
    <t>Internátu škol samostatně zřízených pro děti, žáky nebo studenty s jiným než těžkým zdravotním postižením</t>
  </si>
  <si>
    <t>část IV.</t>
  </si>
  <si>
    <t>Normativ neinvestičních výdajů ze státního rozpočtu v roce 2014 jako roční objem neinvestičních výdajů z rozpočtu MŠMT na jednotku výkonu, tj. žáka nebo studenta v (ve):</t>
  </si>
  <si>
    <t>večerní nebo kombinované formě vzdělávání jako 0,4 násobek normativu neinvestičních výdajů pro denní formu vzdělávání v příslušném oboru vzdělání nebo vzdělávacím programu uvedených v části I. a II.</t>
  </si>
  <si>
    <t>dálkové formě vzdělávání jako 0,15 násobek normativu neinvestičních výdajů pro denní formu vzdělávání v příslušném oboru vzdělání nebo vzdělávacím programu uvedených v části I. a II.</t>
  </si>
  <si>
    <t>distanční formě vzdělávání jako 0,05 násobek normativu neinvestičních výdajů pro denní formu vzdělávání v příslušném oboru vzdělání nebo vzdělávacím programu uvedených v části I. a II.</t>
  </si>
  <si>
    <t>část V.</t>
  </si>
  <si>
    <t>Na žáka nebo studenta střední školy, konzervatoře nebo vyšší odborné školy v libovolné formě vzdělávání, který se vzdělává podle individuálního vzdělávacího plánu, jsou normativy stanoveny ve výši 5 % z normativů srovnatelné denní formy vzdělávání uvedených v části I.; toto ustanovení se nevztahuje na případy, kdy jsou důvodem pro povolení individuálního vzdělávacího plánu speciální vzdělávací potřeby nebo mimořádné nadání žáka nebo studenta.</t>
  </si>
  <si>
    <t>Na žáka základní školy, jde-li o žáka individuálně vzdělávaného podle § 41 školského zákona nebo žáka plnícího povinnou školní docházku podle § 38 školského zákona, jsou normativy stanoveny ve výši 25 % ze srovnatelných normativů uvedených v části I.</t>
  </si>
  <si>
    <t xml:space="preserve">U seznamu RP pro rok 2015 je uvedena alokovaná částka v roce 2014. Pro rok 2015 je k dispozici stejný objem finančních prostředků. Některé RP 2014 vznikly dodatečně v průběhu roku 2014 a finanční krytí bylo zajišťováno převodem z jiných zrojů. </t>
  </si>
  <si>
    <t>Název RP</t>
  </si>
  <si>
    <t>Navrhovaná částka pro rok 2015</t>
  </si>
  <si>
    <t>Alokovaná částka   v roce 2014</t>
  </si>
  <si>
    <t>Vyplacená částka v roce 2014 (ke dni 14.11.2014)</t>
  </si>
  <si>
    <t>Nedočerpáno 
v roce 2014</t>
  </si>
  <si>
    <t>1.</t>
  </si>
  <si>
    <t>2.</t>
  </si>
  <si>
    <t>3</t>
  </si>
  <si>
    <t>4.</t>
  </si>
  <si>
    <t>5.</t>
  </si>
  <si>
    <t>Modul A</t>
  </si>
  <si>
    <t>Modul B</t>
  </si>
  <si>
    <t>6.</t>
  </si>
  <si>
    <t>7.</t>
  </si>
  <si>
    <t>8.500.000</t>
  </si>
  <si>
    <t>8.</t>
  </si>
  <si>
    <t>9.</t>
  </si>
  <si>
    <t>11.000.000</t>
  </si>
  <si>
    <t>10.</t>
  </si>
  <si>
    <t>- z toho: objem finančních prostředků ve výši roku 2014 (program realizován v části roku 2014 - 7 měsíců)</t>
  </si>
  <si>
    <t>- z toho: objem finančních prostředků nad rámec přiděleného rozpisu rozpočtu roku 2014 (realizace zbývající části roku - 5 měsíců)</t>
  </si>
  <si>
    <t>11.</t>
  </si>
  <si>
    <t>12.</t>
  </si>
  <si>
    <t>Rok 2015 - rok technického vzdělávání</t>
  </si>
  <si>
    <t xml:space="preserve">
Modul A</t>
  </si>
  <si>
    <t>Modul C</t>
  </si>
  <si>
    <t>Modul D</t>
  </si>
  <si>
    <t>Modul E</t>
  </si>
  <si>
    <t>Modul F</t>
  </si>
  <si>
    <t>14.</t>
  </si>
  <si>
    <t>Podpora jazykového vzdělávání</t>
  </si>
  <si>
    <t>dosud neurčeno</t>
  </si>
  <si>
    <t>15.</t>
  </si>
  <si>
    <t>Podpora výuky matematiky a přírodovědného vzdělávání</t>
  </si>
  <si>
    <t xml:space="preserve">16. </t>
  </si>
  <si>
    <t>Posílení učebních pomůcek</t>
  </si>
  <si>
    <t>17.</t>
  </si>
  <si>
    <t>Fond na podporu zabezpečení škol</t>
  </si>
  <si>
    <t>6.000.000 Kč až 8.000.000 Kč</t>
  </si>
  <si>
    <t>18.</t>
  </si>
  <si>
    <t>Podpora výuky plavání na základních školách</t>
  </si>
  <si>
    <t xml:space="preserve">Oba RP jsou v gesci skupiny V.  Finanční prostředky se převádějí do rozpočtu sk. V  v plné výši. 
</t>
  </si>
  <si>
    <t>Normativní rozpis rozpočtu RgŠ ÚSC 2015 ve struktuře závazných ukazatelů (v Kč)</t>
  </si>
  <si>
    <t xml:space="preserve">  Rozvojové programy v roce 2015</t>
  </si>
  <si>
    <t xml:space="preserve">Rozpočet církevních škol a školských zařízení </t>
  </si>
  <si>
    <t>Normativy neinvestičních výdajů pro rok 2015 v Kč pro CŠ</t>
  </si>
  <si>
    <t>Normativní rozpis rozpočtu RgŠ územně samosprávných celků na rok 2015</t>
  </si>
  <si>
    <t>rozdíl (SR 2015 - UR 2014)</t>
  </si>
  <si>
    <t>Rozpočet RgŠ na rok 2015 ÚSC - bez PŘO</t>
  </si>
  <si>
    <r>
      <rPr>
        <b/>
        <sz val="11"/>
        <color theme="1"/>
        <rFont val="Arial"/>
        <family val="2"/>
        <charset val="238"/>
      </rPr>
      <t>Zajištění bezplatné přípravy k začlenění do základního vzdělávání dětí osob se státní příslušností jiného členského státu Evropské unie</t>
    </r>
    <r>
      <rPr>
        <sz val="11"/>
        <color theme="1"/>
        <rFont val="Arial"/>
        <family val="2"/>
        <charset val="238"/>
      </rPr>
      <t xml:space="preserve"> 
</t>
    </r>
    <r>
      <rPr>
        <i/>
        <sz val="11"/>
        <color theme="1"/>
        <rFont val="Arial"/>
        <family val="2"/>
        <charset val="238"/>
      </rPr>
      <t>Anotace: Cílem  je zajištění finačních prostředků potřebných na částečnou úhradu bezplatné přípravy k začlenění do základního vzdělávání žáků podle § 20 odst. 5 písm.a)  školského zákona a § 10  a 11 vyhl. 48/2005 Sb. o základním vzdělávání. Jedná se hlavě o třídy, ve kterých probíhají kurzy českého jazyka.</t>
    </r>
  </si>
  <si>
    <r>
      <rPr>
        <b/>
        <sz val="11"/>
        <color theme="1"/>
        <rFont val="Arial"/>
        <family val="2"/>
        <charset val="238"/>
      </rPr>
      <t xml:space="preserve">Zajištění podmínek základního vzdělávání nezletilých azylantů, osob požívajících doplňkové ochrany, žadatelů o udělení mezinárodní ochrany  na území České republiky a dětí cizinců umístěných v zařízení pro zajištění cizinců
</t>
    </r>
    <r>
      <rPr>
        <i/>
        <sz val="11"/>
        <color theme="1"/>
        <rFont val="Arial"/>
        <family val="2"/>
        <charset val="238"/>
      </rPr>
      <t xml:space="preserve">Anotace: Cílem je poskytnutí  fin. prostředků na zajištění základního vzdělávání pro žáky se soc. znevýhodněním a dětem cizinců umístěných v zařízení pro zajištění cizinců. Cílem programu je přizpůsobit počet žáků náročnosti výuky. </t>
    </r>
  </si>
  <si>
    <r>
      <rPr>
        <b/>
        <sz val="11"/>
        <color theme="1"/>
        <rFont val="Arial"/>
        <family val="2"/>
        <charset val="238"/>
      </rPr>
      <t>Bezplatná výuka českého jazyka přizpůsobená potřebám žáků-</t>
    </r>
    <r>
      <rPr>
        <b/>
        <sz val="11"/>
        <color indexed="8"/>
        <rFont val="Arial"/>
        <family val="2"/>
        <charset val="238"/>
      </rPr>
      <t xml:space="preserve">cizinců z třetích zemí
</t>
    </r>
    <r>
      <rPr>
        <i/>
        <sz val="11"/>
        <color indexed="8"/>
        <rFont val="Arial"/>
        <family val="2"/>
        <charset val="238"/>
      </rPr>
      <t>Anotace: Cílem je zajištění fin. prostředků na výuku českého jazyka přizpůsobenou potřebám cizinců z třetích zemí. Jedná se o platy a odměny i nákup učebnic a učebních pomůcek.</t>
    </r>
  </si>
  <si>
    <r>
      <rPr>
        <b/>
        <sz val="11"/>
        <color theme="1"/>
        <rFont val="Arial"/>
        <family val="2"/>
        <charset val="238"/>
      </rPr>
      <t xml:space="preserve">Vybavení školských poradenských zařízení diagnostickými nástroji
</t>
    </r>
    <r>
      <rPr>
        <sz val="11"/>
        <color theme="1"/>
        <rFont val="Arial"/>
        <family val="2"/>
        <charset val="238"/>
      </rPr>
      <t>A</t>
    </r>
    <r>
      <rPr>
        <i/>
        <sz val="11"/>
        <color theme="1"/>
        <rFont val="Arial"/>
        <family val="2"/>
        <charset val="238"/>
      </rPr>
      <t>notace: Fin. pr. jsou  určeny na nákup vzdělávacích programů a diagnostických nástrojů zaměřených na diagnostiku kognitivních schopností dětí a žáků využitelných při rozhodování o zařazení dítěte do vhodného vzdělávacího programu.</t>
    </r>
  </si>
  <si>
    <r>
      <t xml:space="preserve">Financování asistenů pedagoga pro děti, žáky a studenty se zdravotním postižením a pro děti, žáky a studenty se sociálním znevýhodněním
</t>
    </r>
    <r>
      <rPr>
        <i/>
        <sz val="11"/>
        <color theme="1"/>
        <rFont val="Arial"/>
        <family val="2"/>
        <charset val="238"/>
      </rPr>
      <t>z toho Modul A + Modul B:</t>
    </r>
  </si>
  <si>
    <r>
      <rPr>
        <b/>
        <sz val="11"/>
        <color theme="1"/>
        <rFont val="Arial"/>
        <family val="2"/>
        <charset val="238"/>
      </rPr>
      <t xml:space="preserve">Financování asistentů pedagoga pro děti, žáky a studenty se zdravotním postižením 
</t>
    </r>
    <r>
      <rPr>
        <sz val="11"/>
        <color theme="1"/>
        <rFont val="Arial"/>
        <family val="2"/>
        <charset val="238"/>
      </rPr>
      <t>A</t>
    </r>
    <r>
      <rPr>
        <i/>
        <sz val="11"/>
        <color theme="1"/>
        <rFont val="Arial"/>
        <family val="2"/>
        <charset val="238"/>
      </rPr>
      <t>notace: Fin. prostředky zajišťují  pomocí aistentů pedagoga zabezpečit takové činnosti, které vedou k udržení dětí, žáků a studentů  se zdravotním postižením v hlavním vzdělávacím proudu.</t>
    </r>
  </si>
  <si>
    <r>
      <rPr>
        <b/>
        <sz val="11"/>
        <color theme="1"/>
        <rFont val="Arial"/>
        <family val="2"/>
        <charset val="238"/>
      </rPr>
      <t>Financování asistentů pedagoga pro děti, žáky a studenty se sociálním znevýhodněním</t>
    </r>
    <r>
      <rPr>
        <i/>
        <sz val="11"/>
        <color theme="1"/>
        <rFont val="Arial"/>
        <family val="2"/>
        <charset val="238"/>
      </rPr>
      <t xml:space="preserve">
Anotace: Finanční prostředky umožňují  prostřednictvím asistentů pedagoga  dětem, žákům a studentům se sociálním znevýhodněním  podpořit vzdělávání v hlavním vzdělávacím proudu. </t>
    </r>
  </si>
  <si>
    <r>
      <rPr>
        <b/>
        <sz val="11"/>
        <color indexed="8"/>
        <rFont val="Arial"/>
        <family val="2"/>
        <charset val="238"/>
      </rPr>
      <t xml:space="preserve">Kompenzační učební  pomůcky </t>
    </r>
    <r>
      <rPr>
        <b/>
        <sz val="11"/>
        <color theme="1"/>
        <rFont val="Arial"/>
        <family val="2"/>
        <charset val="238"/>
      </rPr>
      <t xml:space="preserve">pro žáky se zdravotním postižením  </t>
    </r>
    <r>
      <rPr>
        <sz val="11"/>
        <color theme="1"/>
        <rFont val="Arial"/>
        <family val="2"/>
        <charset val="238"/>
      </rPr>
      <t xml:space="preserve"> 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theme="1"/>
        <rFont val="Arial"/>
        <family val="2"/>
        <charset val="238"/>
      </rPr>
      <t>Anotace: Fin. prostředky jsou určené na nákup kompenzačních pomůcek kompenzačního a rehabilitačního charakteru, které žáku se zdravotním postižením usnadní přístup ke vzdělávání a vyrovnají jeho znevýhodnění dané konkrétním zdravotním postižením.</t>
    </r>
  </si>
  <si>
    <r>
      <rPr>
        <b/>
        <sz val="11"/>
        <color theme="1"/>
        <rFont val="Arial"/>
        <family val="2"/>
        <charset val="238"/>
      </rPr>
      <t xml:space="preserve">Podpora  škol, které realizují </t>
    </r>
    <r>
      <rPr>
        <b/>
        <sz val="11"/>
        <color indexed="8"/>
        <rFont val="Arial"/>
        <family val="2"/>
        <charset val="238"/>
      </rPr>
      <t xml:space="preserve">inkluzívní vzdělávání </t>
    </r>
    <r>
      <rPr>
        <b/>
        <sz val="11"/>
        <color theme="1"/>
        <rFont val="Arial"/>
        <family val="2"/>
        <charset val="238"/>
      </rPr>
      <t xml:space="preserve">a vzdělávání  dětí a žáků se znevýhodněním
</t>
    </r>
    <r>
      <rPr>
        <i/>
        <sz val="11"/>
        <color theme="1"/>
        <rFont val="Arial"/>
        <family val="2"/>
        <charset val="238"/>
      </rPr>
      <t xml:space="preserve">Anotace: Fin. prostředky jsou určené na posílení nenárok. složek platů a motiv. složek mezd pedag. pracovníků v souvislosti se vzděláváním dětí a žáků se sociok. i zdrav.znevýhodněním. Prioritou je podpora oprávněného přechodu žáka s lehkým mentálním postižením do vzdělávacího programu pro žáky bez mentálního postižení. </t>
    </r>
  </si>
  <si>
    <r>
      <rPr>
        <b/>
        <sz val="11"/>
        <color theme="1"/>
        <rFont val="Arial"/>
        <family val="2"/>
        <charset val="238"/>
      </rPr>
      <t xml:space="preserve">Podpora logopedické prevence v předškolním vzdělávání 
</t>
    </r>
    <r>
      <rPr>
        <i/>
        <sz val="11"/>
        <color theme="1"/>
        <rFont val="Arial"/>
        <family val="2"/>
        <charset val="238"/>
      </rPr>
      <t>Anotace: Cílem programu je zvýšení kvality předškolního vzdělávání a to prostřednictvím vzdělávání pedagogických pracovníků rozvíjením řečové dovednosti dětí předškolního věku.</t>
    </r>
  </si>
  <si>
    <r>
      <rPr>
        <b/>
        <sz val="11"/>
        <rFont val="Arial"/>
        <family val="2"/>
        <charset val="238"/>
      </rPr>
      <t xml:space="preserve">Podpora implementace Etické výchovy do vzdělávání v základních školách a v nižších ročnících víceletých gymnázií  
</t>
    </r>
    <r>
      <rPr>
        <i/>
        <sz val="11"/>
        <rFont val="Arial"/>
        <family val="2"/>
        <charset val="238"/>
      </rPr>
      <t>Anotace: Cílem programu je zvyšování kvality vzdělávání - a to jak prostřednictvním vzdělávacího obsahu, tak i změnou klimatu na škole.  Programem je podporováno hlavně další vzdělávání pedagog. pracovníků.
Objem finančních prostředků je zajištěn převodem z DP pro NNO (bod 13. modul C)</t>
    </r>
  </si>
  <si>
    <r>
      <rPr>
        <b/>
        <sz val="11"/>
        <color theme="1"/>
        <rFont val="Arial"/>
        <family val="2"/>
        <charset val="238"/>
      </rPr>
      <t xml:space="preserve">Podpora organizace a ukončování středního  vzdělávání </t>
    </r>
    <r>
      <rPr>
        <b/>
        <sz val="11"/>
        <color indexed="8"/>
        <rFont val="Arial"/>
        <family val="2"/>
        <charset val="238"/>
      </rPr>
      <t>maturitní</t>
    </r>
    <r>
      <rPr>
        <b/>
        <sz val="11"/>
        <color theme="1"/>
        <rFont val="Arial"/>
        <family val="2"/>
        <charset val="238"/>
      </rPr>
      <t xml:space="preserve"> zkouškou ve vybraných školách v </t>
    </r>
    <r>
      <rPr>
        <b/>
        <sz val="11"/>
        <color indexed="8"/>
        <rFont val="Arial"/>
        <family val="2"/>
        <charset val="238"/>
      </rPr>
      <t xml:space="preserve">podzimním </t>
    </r>
    <r>
      <rPr>
        <b/>
        <sz val="11"/>
        <color theme="1"/>
        <rFont val="Arial"/>
        <family val="2"/>
        <charset val="238"/>
      </rPr>
      <t>zkušebním  období</t>
    </r>
    <r>
      <rPr>
        <sz val="11"/>
        <color theme="1"/>
        <rFont val="Arial"/>
        <family val="2"/>
        <charset val="238"/>
      </rPr>
      <t xml:space="preserve"> 
</t>
    </r>
    <r>
      <rPr>
        <i/>
        <sz val="11"/>
        <color theme="1"/>
        <rFont val="Arial"/>
        <family val="2"/>
        <charset val="238"/>
      </rPr>
      <t>Anotace: Cílem programu je poskytnout spádovým školám finanční prostředky na zajištění podmínek pro řádný průběh didaktických testů a písemných prací společné části maturitní zkoušky.</t>
    </r>
  </si>
  <si>
    <r>
      <rPr>
        <b/>
        <sz val="11"/>
        <color theme="1"/>
        <rFont val="Arial"/>
        <family val="2"/>
        <charset val="238"/>
      </rPr>
      <t xml:space="preserve">Rozvojový program na podporu dalšího vzdělávání učitelů odborných předmětů a praktického vyučování  v postředí reálné praxe  
</t>
    </r>
    <r>
      <rPr>
        <i/>
        <sz val="11"/>
        <color theme="1"/>
        <rFont val="Arial"/>
        <family val="2"/>
        <charset val="238"/>
      </rPr>
      <t>Anotace: Cílem programu je zajištění spolupráce SŠ u vybraných oborů vzdělávání se zaměstanavateli v daném regionu.</t>
    </r>
  </si>
  <si>
    <r>
      <rPr>
        <b/>
        <sz val="11"/>
        <rFont val="Arial"/>
        <family val="2"/>
        <charset val="238"/>
      </rPr>
      <t>Rozvojový program na podporu školních psychologů a školních speciálních pedagogů ve školách a metodiků - specialistů ve školských poradenských zařízeních v roce 2015</t>
    </r>
    <r>
      <rPr>
        <sz val="11"/>
        <rFont val="Arial"/>
        <family val="2"/>
        <charset val="238"/>
      </rPr>
      <t xml:space="preserve"> 
</t>
    </r>
    <r>
      <rPr>
        <i/>
        <sz val="11"/>
        <rFont val="Arial"/>
        <family val="2"/>
        <charset val="238"/>
      </rPr>
      <t>Anotace: Realizace programu poslouží k nastavení podpůrných opatření pro žáky se speciálními vzdělávacími potřebami.  
Objem fin. prostředků zajištěn snížením alokovaných částek u některých RP</t>
    </r>
  </si>
  <si>
    <r>
      <rPr>
        <b/>
        <sz val="11"/>
        <rFont val="Arial"/>
        <family val="2"/>
        <charset val="238"/>
      </rPr>
      <t xml:space="preserve">Zvýšení platů pracovníků regionálního školství
</t>
    </r>
    <r>
      <rPr>
        <i/>
        <sz val="11"/>
        <rFont val="Arial"/>
        <family val="2"/>
        <charset val="238"/>
      </rPr>
      <t>Anotace: Jedná se o fin. prostředky, které pokryjí potřebu navýšení platových tarifů pracovníků Rgš ÚSC v roce 2015</t>
    </r>
  </si>
  <si>
    <r>
      <rPr>
        <b/>
        <sz val="11"/>
        <color theme="1"/>
        <rFont val="Arial"/>
        <family val="2"/>
        <charset val="238"/>
      </rPr>
      <t xml:space="preserve">Podpora odborného vzdělávání 
</t>
    </r>
    <r>
      <rPr>
        <i/>
        <sz val="11"/>
        <color theme="1"/>
        <rFont val="Arial"/>
        <family val="2"/>
        <charset val="238"/>
      </rPr>
      <t xml:space="preserve">Anotace: Cílem programu je finančně podpořit výuku oborů vzdělání ve třídách, v nichž je vyučován větší počet oborů vzdělání. </t>
    </r>
  </si>
  <si>
    <r>
      <rPr>
        <b/>
        <i/>
        <sz val="11"/>
        <rFont val="Arial"/>
        <family val="2"/>
        <charset val="238"/>
      </rPr>
      <t xml:space="preserve">Podpora polytechnické výchovy v MŠ a ZŠ 
</t>
    </r>
    <r>
      <rPr>
        <i/>
        <sz val="11"/>
        <rFont val="Arial"/>
        <family val="2"/>
        <charset val="238"/>
      </rPr>
      <t xml:space="preserve">Anotace: Fin. prostředky jsou určeny na vybavení MŠ a ZŠ polytech.stavebnicemi a k dovybavení škol uč. pomůckami  </t>
    </r>
  </si>
  <si>
    <r>
      <t xml:space="preserve">Podpora činnosti nestátních  neziskových organizací působících v oblasti předškolního, základního, středního a základního uměleckého vzdělávání 
</t>
    </r>
    <r>
      <rPr>
        <i/>
        <sz val="11"/>
        <color theme="1"/>
        <rFont val="Arial"/>
        <family val="2"/>
        <charset val="238"/>
      </rPr>
      <t>Anotace: Podpora základních gramotností u dětí a žáků prostřednictvím vzdělávacích, informačních a publikačních aktivit NNO. Program je vyhlašován jako dotační, finanční prostředky jsou součástí závazného ukazatele "ostatní dotační tituly"</t>
    </r>
  </si>
  <si>
    <r>
      <rPr>
        <b/>
        <sz val="11"/>
        <color theme="1"/>
        <rFont val="Arial"/>
        <family val="2"/>
        <charset val="238"/>
      </rPr>
      <t>Speciální učebnice, speciální učební texty a materiály pro žáky se zrakovým, sluchovým, mentálním postižením a specifickými poruchami učení</t>
    </r>
    <r>
      <rPr>
        <sz val="11"/>
        <color theme="1"/>
        <rFont val="Arial"/>
        <family val="2"/>
        <charset val="238"/>
      </rPr>
      <t xml:space="preserve">
</t>
    </r>
    <r>
      <rPr>
        <i/>
        <sz val="11"/>
        <color theme="1"/>
        <rFont val="Arial"/>
        <family val="2"/>
        <charset val="238"/>
      </rPr>
      <t>Anotace: Podpora vydávání a distribuce učebnic a učebních textů a materiál pro žáky se zdravotním postižením. Program je vyhlašován jako dotační, finační prostředky jsou součástí závazného ukazatele "ostatní dotační tituly"</t>
    </r>
  </si>
  <si>
    <r>
      <rPr>
        <b/>
        <sz val="11"/>
        <color theme="1"/>
        <rFont val="Arial"/>
        <family val="2"/>
        <charset val="238"/>
      </rPr>
      <t>Učební pomůcky pro 1.stupeň základních škol</t>
    </r>
    <r>
      <rPr>
        <sz val="11"/>
        <color theme="1"/>
        <rFont val="Arial"/>
        <family val="2"/>
        <charset val="238"/>
      </rPr>
      <t xml:space="preserve">
</t>
    </r>
    <r>
      <rPr>
        <i/>
        <sz val="11"/>
        <color theme="1"/>
        <rFont val="Arial"/>
        <family val="2"/>
        <charset val="238"/>
      </rPr>
      <t>Anotace: podpora škol s malým počtem žáků, u nichž normativní rozpis ONIV neumožňuje zakoupit dražší učební pomůcky</t>
    </r>
  </si>
  <si>
    <r>
      <rPr>
        <b/>
        <sz val="11"/>
        <color theme="1"/>
        <rFont val="Arial"/>
        <family val="2"/>
        <charset val="238"/>
      </rPr>
      <t xml:space="preserve">Podpora přípravy sportovních talentů na školách s oborem vzdělání gymnázium se sportovní přípravou
</t>
    </r>
    <r>
      <rPr>
        <i/>
        <sz val="11"/>
        <color theme="1"/>
        <rFont val="Arial"/>
        <family val="2"/>
        <charset val="238"/>
      </rPr>
      <t>Anotace: Cílem je podpora rozvoje pohybového nadání a sportovního talentu žáků, včetně zabezpečení trenérů.</t>
    </r>
  </si>
  <si>
    <r>
      <rPr>
        <b/>
        <sz val="11"/>
        <color theme="1"/>
        <rFont val="Arial"/>
        <family val="2"/>
        <charset val="238"/>
      </rPr>
      <t xml:space="preserve">Excelence středních škol
</t>
    </r>
    <r>
      <rPr>
        <i/>
        <sz val="11"/>
        <color theme="1"/>
        <rFont val="Arial"/>
        <family val="2"/>
        <charset val="238"/>
      </rPr>
      <t>Anotace: Cílem je podpora a zvyšování kavlity a rozšiřování péče o talentované žáky.</t>
    </r>
  </si>
  <si>
    <t>(údaje 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</si>
</sst>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#,##0.000"/>
    <numFmt numFmtId="167" formatCode="#,##0.0000"/>
  </numFmts>
  <fonts count="5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2"/>
      <name val="Arial CE"/>
      <charset val="238"/>
    </font>
    <font>
      <b/>
      <sz val="14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indexed="10"/>
      <name val="Arial CE"/>
      <charset val="238"/>
    </font>
    <font>
      <sz val="9"/>
      <name val="Arial CE"/>
      <charset val="238"/>
    </font>
    <font>
      <i/>
      <sz val="8"/>
      <name val="Arial"/>
      <family val="2"/>
      <charset val="238"/>
    </font>
    <font>
      <b/>
      <sz val="16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6"/>
      <name val="Arial"/>
      <family val="2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4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8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57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3" fontId="6" fillId="0" borderId="0" xfId="0" applyNumberFormat="1" applyFont="1"/>
    <xf numFmtId="0" fontId="0" fillId="0" borderId="0" xfId="0" applyFont="1"/>
    <xf numFmtId="3" fontId="4" fillId="0" borderId="0" xfId="5" applyNumberFormat="1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" fillId="0" borderId="0" xfId="6" applyFont="1" applyFill="1"/>
    <xf numFmtId="0" fontId="4" fillId="0" borderId="0" xfId="1" applyFont="1" applyFill="1"/>
    <xf numFmtId="3" fontId="4" fillId="0" borderId="0" xfId="1" applyNumberFormat="1" applyFont="1" applyFill="1"/>
    <xf numFmtId="0" fontId="11" fillId="0" borderId="0" xfId="0" applyFont="1"/>
    <xf numFmtId="3" fontId="12" fillId="0" borderId="22" xfId="1" applyNumberFormat="1" applyFont="1" applyFill="1" applyBorder="1" applyAlignment="1">
      <alignment horizontal="center"/>
    </xf>
    <xf numFmtId="0" fontId="12" fillId="0" borderId="22" xfId="1" applyFont="1" applyFill="1" applyBorder="1" applyAlignment="1">
      <alignment horizontal="center"/>
    </xf>
    <xf numFmtId="3" fontId="12" fillId="0" borderId="22" xfId="1" applyNumberFormat="1" applyFont="1" applyFill="1" applyBorder="1" applyAlignment="1">
      <alignment horizontal="center" wrapText="1"/>
    </xf>
    <xf numFmtId="3" fontId="12" fillId="4" borderId="22" xfId="1" applyNumberFormat="1" applyFont="1" applyFill="1" applyBorder="1" applyAlignment="1">
      <alignment horizontal="center" wrapText="1"/>
    </xf>
    <xf numFmtId="3" fontId="12" fillId="5" borderId="22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3" fontId="12" fillId="0" borderId="15" xfId="1" applyNumberFormat="1" applyFont="1" applyFill="1" applyBorder="1" applyAlignment="1">
      <alignment horizontal="center"/>
    </xf>
    <xf numFmtId="0" fontId="12" fillId="0" borderId="15" xfId="1" applyFont="1" applyFill="1" applyBorder="1" applyAlignment="1">
      <alignment horizontal="center"/>
    </xf>
    <xf numFmtId="3" fontId="12" fillId="0" borderId="15" xfId="1" applyNumberFormat="1" applyFont="1" applyFill="1" applyBorder="1" applyAlignment="1">
      <alignment horizontal="center" wrapText="1"/>
    </xf>
    <xf numFmtId="3" fontId="12" fillId="4" borderId="15" xfId="1" applyNumberFormat="1" applyFont="1" applyFill="1" applyBorder="1" applyAlignment="1">
      <alignment horizontal="center" wrapText="1"/>
    </xf>
    <xf numFmtId="3" fontId="12" fillId="5" borderId="15" xfId="1" applyNumberFormat="1" applyFont="1" applyFill="1" applyBorder="1" applyAlignment="1">
      <alignment horizontal="center" wrapText="1"/>
    </xf>
    <xf numFmtId="0" fontId="12" fillId="0" borderId="25" xfId="1" applyFont="1" applyFill="1" applyBorder="1" applyAlignment="1">
      <alignment horizontal="center"/>
    </xf>
    <xf numFmtId="3" fontId="12" fillId="0" borderId="25" xfId="1" applyNumberFormat="1" applyFont="1" applyFill="1" applyBorder="1" applyAlignment="1">
      <alignment horizontal="center" wrapText="1"/>
    </xf>
    <xf numFmtId="3" fontId="12" fillId="4" borderId="25" xfId="1" applyNumberFormat="1" applyFont="1" applyFill="1" applyBorder="1" applyAlignment="1">
      <alignment horizontal="center" wrapText="1"/>
    </xf>
    <xf numFmtId="3" fontId="12" fillId="5" borderId="25" xfId="1" applyNumberFormat="1" applyFont="1" applyFill="1" applyBorder="1" applyAlignment="1">
      <alignment horizontal="center" wrapText="1"/>
    </xf>
    <xf numFmtId="49" fontId="12" fillId="0" borderId="28" xfId="1" applyNumberFormat="1" applyFont="1" applyFill="1" applyBorder="1" applyAlignment="1">
      <alignment horizontal="center" vertical="center"/>
    </xf>
    <xf numFmtId="3" fontId="12" fillId="0" borderId="28" xfId="1" applyNumberFormat="1" applyFont="1" applyFill="1" applyBorder="1" applyAlignment="1">
      <alignment horizontal="center" vertical="center"/>
    </xf>
    <xf numFmtId="49" fontId="12" fillId="0" borderId="29" xfId="1" applyNumberFormat="1" applyFont="1" applyFill="1" applyBorder="1" applyAlignment="1">
      <alignment horizontal="center" vertical="center"/>
    </xf>
    <xf numFmtId="49" fontId="12" fillId="4" borderId="29" xfId="1" applyNumberFormat="1" applyFont="1" applyFill="1" applyBorder="1" applyAlignment="1">
      <alignment horizontal="center" vertical="center"/>
    </xf>
    <xf numFmtId="49" fontId="12" fillId="5" borderId="29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3" fillId="6" borderId="1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right" vertical="center"/>
    </xf>
    <xf numFmtId="3" fontId="14" fillId="4" borderId="1" xfId="1" applyNumberFormat="1" applyFont="1" applyFill="1" applyBorder="1" applyAlignment="1">
      <alignment horizontal="right" vertical="center"/>
    </xf>
    <xf numFmtId="3" fontId="14" fillId="5" borderId="1" xfId="1" applyNumberFormat="1" applyFont="1" applyFill="1" applyBorder="1" applyAlignment="1">
      <alignment horizontal="right" vertical="center"/>
    </xf>
    <xf numFmtId="4" fontId="14" fillId="0" borderId="1" xfId="1" applyNumberFormat="1" applyFont="1" applyFill="1" applyBorder="1" applyAlignment="1">
      <alignment horizontal="right" vertical="center"/>
    </xf>
    <xf numFmtId="3" fontId="13" fillId="6" borderId="2" xfId="1" applyNumberFormat="1" applyFont="1" applyFill="1" applyBorder="1" applyAlignment="1">
      <alignment horizontal="center" vertical="center"/>
    </xf>
    <xf numFmtId="3" fontId="14" fillId="0" borderId="2" xfId="1" applyNumberFormat="1" applyFont="1" applyFill="1" applyBorder="1" applyAlignment="1">
      <alignment horizontal="right" vertical="center"/>
    </xf>
    <xf numFmtId="3" fontId="14" fillId="4" borderId="2" xfId="1" applyNumberFormat="1" applyFont="1" applyFill="1" applyBorder="1" applyAlignment="1">
      <alignment horizontal="right" vertical="center"/>
    </xf>
    <xf numFmtId="3" fontId="14" fillId="5" borderId="2" xfId="1" applyNumberFormat="1" applyFont="1" applyFill="1" applyBorder="1" applyAlignment="1">
      <alignment horizontal="right" vertical="center"/>
    </xf>
    <xf numFmtId="4" fontId="14" fillId="0" borderId="2" xfId="1" applyNumberFormat="1" applyFont="1" applyFill="1" applyBorder="1" applyAlignment="1">
      <alignment horizontal="right" vertical="center"/>
    </xf>
    <xf numFmtId="0" fontId="15" fillId="0" borderId="30" xfId="1" applyFont="1" applyBorder="1" applyAlignment="1">
      <alignment horizontal="center" vertical="center"/>
    </xf>
    <xf numFmtId="3" fontId="14" fillId="0" borderId="30" xfId="1" applyNumberFormat="1" applyFont="1" applyFill="1" applyBorder="1" applyAlignment="1">
      <alignment horizontal="right" vertical="center"/>
    </xf>
    <xf numFmtId="3" fontId="14" fillId="4" borderId="30" xfId="1" applyNumberFormat="1" applyFont="1" applyFill="1" applyBorder="1" applyAlignment="1">
      <alignment horizontal="right" vertical="center"/>
    </xf>
    <xf numFmtId="3" fontId="14" fillId="5" borderId="30" xfId="1" applyNumberFormat="1" applyFont="1" applyFill="1" applyBorder="1" applyAlignment="1">
      <alignment horizontal="right" vertical="center"/>
    </xf>
    <xf numFmtId="4" fontId="14" fillId="0" borderId="30" xfId="1" applyNumberFormat="1" applyFont="1" applyFill="1" applyBorder="1" applyAlignment="1">
      <alignment horizontal="right" vertical="center"/>
    </xf>
    <xf numFmtId="3" fontId="16" fillId="6" borderId="28" xfId="1" applyNumberFormat="1" applyFont="1" applyFill="1" applyBorder="1" applyAlignment="1">
      <alignment vertical="center"/>
    </xf>
    <xf numFmtId="3" fontId="13" fillId="0" borderId="28" xfId="1" applyNumberFormat="1" applyFont="1" applyFill="1" applyBorder="1" applyAlignment="1">
      <alignment horizontal="right" vertical="center"/>
    </xf>
    <xf numFmtId="3" fontId="13" fillId="4" borderId="28" xfId="1" applyNumberFormat="1" applyFont="1" applyFill="1" applyBorder="1" applyAlignment="1">
      <alignment horizontal="right" vertical="center"/>
    </xf>
    <xf numFmtId="3" fontId="13" fillId="5" borderId="28" xfId="1" applyNumberFormat="1" applyFont="1" applyFill="1" applyBorder="1" applyAlignment="1">
      <alignment horizontal="right" vertical="center"/>
    </xf>
    <xf numFmtId="4" fontId="13" fillId="0" borderId="28" xfId="1" applyNumberFormat="1" applyFont="1" applyFill="1" applyBorder="1" applyAlignment="1">
      <alignment horizontal="right" vertical="center"/>
    </xf>
    <xf numFmtId="3" fontId="14" fillId="0" borderId="31" xfId="1" applyNumberFormat="1" applyFont="1" applyFill="1" applyBorder="1" applyAlignment="1">
      <alignment horizontal="right" vertical="center"/>
    </xf>
    <xf numFmtId="3" fontId="14" fillId="4" borderId="31" xfId="1" applyNumberFormat="1" applyFont="1" applyFill="1" applyBorder="1" applyAlignment="1">
      <alignment horizontal="right" vertical="center"/>
    </xf>
    <xf numFmtId="3" fontId="14" fillId="5" borderId="31" xfId="1" applyNumberFormat="1" applyFont="1" applyFill="1" applyBorder="1" applyAlignment="1">
      <alignment horizontal="right" vertical="center"/>
    </xf>
    <xf numFmtId="4" fontId="14" fillId="0" borderId="31" xfId="1" applyNumberFormat="1" applyFont="1" applyFill="1" applyBorder="1" applyAlignment="1">
      <alignment horizontal="right" vertical="center"/>
    </xf>
    <xf numFmtId="3" fontId="10" fillId="6" borderId="28" xfId="1" applyNumberFormat="1" applyFont="1" applyFill="1" applyBorder="1" applyAlignment="1">
      <alignment vertical="center"/>
    </xf>
    <xf numFmtId="3" fontId="13" fillId="6" borderId="31" xfId="1" applyNumberFormat="1" applyFont="1" applyFill="1" applyBorder="1" applyAlignment="1">
      <alignment horizontal="center" vertical="center"/>
    </xf>
    <xf numFmtId="3" fontId="10" fillId="0" borderId="28" xfId="1" applyNumberFormat="1" applyFont="1" applyFill="1" applyBorder="1" applyAlignment="1">
      <alignment vertical="center"/>
    </xf>
    <xf numFmtId="3" fontId="13" fillId="6" borderId="32" xfId="1" applyNumberFormat="1" applyFont="1" applyFill="1" applyBorder="1" applyAlignment="1">
      <alignment horizontal="left" vertical="center"/>
    </xf>
    <xf numFmtId="0" fontId="2" fillId="0" borderId="0" xfId="0" applyFont="1"/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7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0" fontId="21" fillId="0" borderId="45" xfId="1" applyFont="1" applyBorder="1" applyAlignment="1">
      <alignment horizontal="center"/>
    </xf>
    <xf numFmtId="3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64" fontId="22" fillId="0" borderId="0" xfId="0" applyNumberFormat="1" applyFont="1"/>
    <xf numFmtId="0" fontId="23" fillId="0" borderId="0" xfId="0" applyFont="1"/>
    <xf numFmtId="0" fontId="22" fillId="0" borderId="0" xfId="0" applyFont="1"/>
    <xf numFmtId="3" fontId="22" fillId="0" borderId="0" xfId="0" applyNumberFormat="1" applyFont="1"/>
    <xf numFmtId="0" fontId="24" fillId="0" borderId="22" xfId="6" applyFont="1" applyBorder="1"/>
    <xf numFmtId="0" fontId="24" fillId="0" borderId="15" xfId="6" applyFont="1" applyBorder="1"/>
    <xf numFmtId="0" fontId="24" fillId="0" borderId="1" xfId="6" applyFont="1" applyBorder="1"/>
    <xf numFmtId="3" fontId="25" fillId="8" borderId="52" xfId="6" applyNumberFormat="1" applyFont="1" applyFill="1" applyBorder="1"/>
    <xf numFmtId="3" fontId="25" fillId="8" borderId="4" xfId="6" applyNumberFormat="1" applyFont="1" applyFill="1" applyBorder="1"/>
    <xf numFmtId="3" fontId="8" fillId="8" borderId="4" xfId="3" applyNumberFormat="1" applyFont="1" applyFill="1" applyBorder="1"/>
    <xf numFmtId="3" fontId="8" fillId="8" borderId="11" xfId="3" applyNumberFormat="1" applyFont="1" applyFill="1" applyBorder="1"/>
    <xf numFmtId="3" fontId="8" fillId="8" borderId="14" xfId="3" applyNumberFormat="1" applyFont="1" applyFill="1" applyBorder="1"/>
    <xf numFmtId="3" fontId="17" fillId="6" borderId="34" xfId="1" applyNumberFormat="1" applyFont="1" applyFill="1" applyBorder="1" applyAlignment="1">
      <alignment horizontal="right"/>
    </xf>
    <xf numFmtId="164" fontId="17" fillId="6" borderId="53" xfId="1" applyNumberFormat="1" applyFont="1" applyFill="1" applyBorder="1" applyAlignment="1">
      <alignment horizontal="right"/>
    </xf>
    <xf numFmtId="3" fontId="0" fillId="0" borderId="0" xfId="0" applyNumberFormat="1"/>
    <xf numFmtId="3" fontId="25" fillId="8" borderId="14" xfId="6" applyNumberFormat="1" applyFont="1" applyFill="1" applyBorder="1"/>
    <xf numFmtId="4" fontId="17" fillId="6" borderId="53" xfId="1" applyNumberFormat="1" applyFont="1" applyFill="1" applyBorder="1" applyAlignment="1">
      <alignment horizontal="right"/>
    </xf>
    <xf numFmtId="0" fontId="24" fillId="0" borderId="2" xfId="6" applyFont="1" applyBorder="1"/>
    <xf numFmtId="3" fontId="25" fillId="8" borderId="55" xfId="6" applyNumberFormat="1" applyFont="1" applyFill="1" applyBorder="1"/>
    <xf numFmtId="3" fontId="25" fillId="8" borderId="6" xfId="6" applyNumberFormat="1" applyFont="1" applyFill="1" applyBorder="1"/>
    <xf numFmtId="3" fontId="8" fillId="8" borderId="6" xfId="3" applyNumberFormat="1" applyFont="1" applyFill="1" applyBorder="1"/>
    <xf numFmtId="3" fontId="8" fillId="8" borderId="10" xfId="3" applyNumberFormat="1" applyFont="1" applyFill="1" applyBorder="1"/>
    <xf numFmtId="3" fontId="8" fillId="8" borderId="12" xfId="3" applyNumberFormat="1" applyFont="1" applyFill="1" applyBorder="1"/>
    <xf numFmtId="3" fontId="17" fillId="6" borderId="38" xfId="1" applyNumberFormat="1" applyFont="1" applyFill="1" applyBorder="1" applyAlignment="1">
      <alignment horizontal="right"/>
    </xf>
    <xf numFmtId="164" fontId="17" fillId="6" borderId="56" xfId="1" applyNumberFormat="1" applyFont="1" applyFill="1" applyBorder="1" applyAlignment="1">
      <alignment horizontal="right"/>
    </xf>
    <xf numFmtId="3" fontId="25" fillId="8" borderId="12" xfId="6" applyNumberFormat="1" applyFont="1" applyFill="1" applyBorder="1"/>
    <xf numFmtId="4" fontId="17" fillId="6" borderId="56" xfId="1" applyNumberFormat="1" applyFont="1" applyFill="1" applyBorder="1" applyAlignment="1">
      <alignment horizontal="right"/>
    </xf>
    <xf numFmtId="0" fontId="24" fillId="8" borderId="2" xfId="6" applyFont="1" applyFill="1" applyBorder="1"/>
    <xf numFmtId="3" fontId="17" fillId="8" borderId="38" xfId="1" applyNumberFormat="1" applyFont="1" applyFill="1" applyBorder="1" applyAlignment="1">
      <alignment horizontal="right"/>
    </xf>
    <xf numFmtId="164" fontId="17" fillId="8" borderId="56" xfId="1" applyNumberFormat="1" applyFont="1" applyFill="1" applyBorder="1" applyAlignment="1">
      <alignment horizontal="right"/>
    </xf>
    <xf numFmtId="0" fontId="24" fillId="0" borderId="18" xfId="6" applyFont="1" applyBorder="1"/>
    <xf numFmtId="3" fontId="25" fillId="8" borderId="57" xfId="6" applyNumberFormat="1" applyFont="1" applyFill="1" applyBorder="1"/>
    <xf numFmtId="3" fontId="25" fillId="8" borderId="20" xfId="6" applyNumberFormat="1" applyFont="1" applyFill="1" applyBorder="1"/>
    <xf numFmtId="3" fontId="8" fillId="8" borderId="20" xfId="3" applyNumberFormat="1" applyFont="1" applyFill="1" applyBorder="1"/>
    <xf numFmtId="3" fontId="8" fillId="8" borderId="58" xfId="3" applyNumberFormat="1" applyFont="1" applyFill="1" applyBorder="1"/>
    <xf numFmtId="3" fontId="8" fillId="8" borderId="13" xfId="3" applyNumberFormat="1" applyFont="1" applyFill="1" applyBorder="1"/>
    <xf numFmtId="3" fontId="17" fillId="6" borderId="42" xfId="1" applyNumberFormat="1" applyFont="1" applyFill="1" applyBorder="1" applyAlignment="1">
      <alignment horizontal="right"/>
    </xf>
    <xf numFmtId="164" fontId="17" fillId="6" borderId="59" xfId="1" applyNumberFormat="1" applyFont="1" applyFill="1" applyBorder="1" applyAlignment="1">
      <alignment horizontal="right"/>
    </xf>
    <xf numFmtId="3" fontId="25" fillId="8" borderId="13" xfId="6" applyNumberFormat="1" applyFont="1" applyFill="1" applyBorder="1"/>
    <xf numFmtId="4" fontId="17" fillId="6" borderId="59" xfId="1" applyNumberFormat="1" applyFont="1" applyFill="1" applyBorder="1" applyAlignment="1">
      <alignment horizontal="right"/>
    </xf>
    <xf numFmtId="0" fontId="24" fillId="0" borderId="23" xfId="6" applyFont="1" applyBorder="1"/>
    <xf numFmtId="3" fontId="25" fillId="8" borderId="21" xfId="6" applyNumberFormat="1" applyFont="1" applyFill="1" applyBorder="1"/>
    <xf numFmtId="3" fontId="25" fillId="6" borderId="0" xfId="6" applyNumberFormat="1" applyFont="1" applyFill="1" applyBorder="1"/>
    <xf numFmtId="3" fontId="8" fillId="0" borderId="0" xfId="3" applyNumberFormat="1" applyFont="1"/>
    <xf numFmtId="0" fontId="24" fillId="9" borderId="46" xfId="6" applyFont="1" applyFill="1" applyBorder="1"/>
    <xf numFmtId="3" fontId="25" fillId="9" borderId="48" xfId="6" applyNumberFormat="1" applyFont="1" applyFill="1" applyBorder="1"/>
    <xf numFmtId="164" fontId="25" fillId="9" borderId="28" xfId="6" applyNumberFormat="1" applyFont="1" applyFill="1" applyBorder="1"/>
    <xf numFmtId="4" fontId="25" fillId="9" borderId="28" xfId="6" applyNumberFormat="1" applyFont="1" applyFill="1" applyBorder="1"/>
    <xf numFmtId="167" fontId="25" fillId="8" borderId="52" xfId="6" applyNumberFormat="1" applyFont="1" applyFill="1" applyBorder="1"/>
    <xf numFmtId="167" fontId="25" fillId="8" borderId="53" xfId="6" applyNumberFormat="1" applyFont="1" applyFill="1" applyBorder="1"/>
    <xf numFmtId="167" fontId="25" fillId="8" borderId="55" xfId="6" applyNumberFormat="1" applyFont="1" applyFill="1" applyBorder="1"/>
    <xf numFmtId="167" fontId="25" fillId="8" borderId="56" xfId="6" applyNumberFormat="1" applyFont="1" applyFill="1" applyBorder="1"/>
    <xf numFmtId="167" fontId="25" fillId="8" borderId="57" xfId="6" applyNumberFormat="1" applyFont="1" applyFill="1" applyBorder="1"/>
    <xf numFmtId="167" fontId="25" fillId="8" borderId="59" xfId="6" applyNumberFormat="1" applyFont="1" applyFill="1" applyBorder="1"/>
    <xf numFmtId="167" fontId="25" fillId="9" borderId="48" xfId="6" applyNumberFormat="1" applyFont="1" applyFill="1" applyBorder="1"/>
    <xf numFmtId="167" fontId="25" fillId="9" borderId="28" xfId="6" applyNumberFormat="1" applyFont="1" applyFill="1" applyBorder="1"/>
    <xf numFmtId="0" fontId="26" fillId="0" borderId="0" xfId="0" applyFont="1"/>
    <xf numFmtId="0" fontId="9" fillId="0" borderId="0" xfId="0" applyFont="1"/>
    <xf numFmtId="0" fontId="0" fillId="0" borderId="0" xfId="0" applyFont="1" applyFill="1"/>
    <xf numFmtId="3" fontId="0" fillId="0" borderId="0" xfId="0" applyNumberFormat="1" applyFill="1"/>
    <xf numFmtId="0" fontId="0" fillId="0" borderId="0" xfId="0" applyFill="1"/>
    <xf numFmtId="0" fontId="27" fillId="0" borderId="0" xfId="0" applyFont="1" applyFill="1"/>
    <xf numFmtId="0" fontId="28" fillId="0" borderId="0" xfId="0" applyFont="1" applyFill="1"/>
    <xf numFmtId="0" fontId="0" fillId="0" borderId="0" xfId="0" applyFont="1" applyFill="1" applyAlignment="1">
      <alignment horizontal="right"/>
    </xf>
    <xf numFmtId="0" fontId="27" fillId="0" borderId="23" xfId="0" applyFont="1" applyFill="1" applyBorder="1"/>
    <xf numFmtId="0" fontId="27" fillId="0" borderId="46" xfId="0" applyFont="1" applyFill="1" applyBorder="1"/>
    <xf numFmtId="0" fontId="27" fillId="0" borderId="29" xfId="0" applyFont="1" applyFill="1" applyBorder="1"/>
    <xf numFmtId="3" fontId="12" fillId="0" borderId="46" xfId="0" applyNumberFormat="1" applyFont="1" applyFill="1" applyBorder="1"/>
    <xf numFmtId="3" fontId="27" fillId="0" borderId="29" xfId="0" applyNumberFormat="1" applyFont="1" applyFill="1" applyBorder="1"/>
    <xf numFmtId="0" fontId="28" fillId="0" borderId="33" xfId="0" applyFont="1" applyFill="1" applyBorder="1"/>
    <xf numFmtId="0" fontId="28" fillId="0" borderId="22" xfId="0" applyFont="1" applyFill="1" applyBorder="1"/>
    <xf numFmtId="3" fontId="20" fillId="0" borderId="22" xfId="0" applyNumberFormat="1" applyFont="1" applyFill="1" applyBorder="1" applyAlignment="1">
      <alignment horizontal="center" vertical="center" wrapText="1"/>
    </xf>
    <xf numFmtId="3" fontId="20" fillId="0" borderId="28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0" fontId="28" fillId="0" borderId="54" xfId="0" applyFont="1" applyFill="1" applyBorder="1"/>
    <xf numFmtId="3" fontId="28" fillId="0" borderId="1" xfId="0" applyNumberFormat="1" applyFont="1" applyFill="1" applyBorder="1"/>
    <xf numFmtId="3" fontId="28" fillId="0" borderId="54" xfId="0" applyNumberFormat="1" applyFont="1" applyFill="1" applyBorder="1"/>
    <xf numFmtId="3" fontId="0" fillId="0" borderId="54" xfId="0" applyNumberFormat="1" applyFill="1" applyBorder="1"/>
    <xf numFmtId="3" fontId="0" fillId="0" borderId="1" xfId="0" applyNumberFormat="1" applyFill="1" applyBorder="1"/>
    <xf numFmtId="0" fontId="28" fillId="0" borderId="2" xfId="0" applyFont="1" applyFill="1" applyBorder="1"/>
    <xf numFmtId="0" fontId="28" fillId="0" borderId="44" xfId="0" applyFont="1" applyFill="1" applyBorder="1"/>
    <xf numFmtId="3" fontId="28" fillId="0" borderId="2" xfId="0" applyNumberFormat="1" applyFont="1" applyFill="1" applyBorder="1"/>
    <xf numFmtId="3" fontId="28" fillId="0" borderId="44" xfId="0" applyNumberFormat="1" applyFont="1" applyFill="1" applyBorder="1"/>
    <xf numFmtId="3" fontId="0" fillId="0" borderId="44" xfId="0" applyNumberFormat="1" applyFill="1" applyBorder="1"/>
    <xf numFmtId="3" fontId="0" fillId="0" borderId="2" xfId="0" applyNumberFormat="1" applyFill="1" applyBorder="1"/>
    <xf numFmtId="0" fontId="28" fillId="0" borderId="23" xfId="0" applyFont="1" applyFill="1" applyBorder="1"/>
    <xf numFmtId="0" fontId="28" fillId="0" borderId="46" xfId="0" applyFont="1" applyFill="1" applyBorder="1"/>
    <xf numFmtId="0" fontId="0" fillId="0" borderId="0" xfId="0" applyFill="1" applyBorder="1"/>
    <xf numFmtId="0" fontId="28" fillId="0" borderId="43" xfId="0" applyFont="1" applyFill="1" applyBorder="1"/>
    <xf numFmtId="0" fontId="0" fillId="0" borderId="61" xfId="0" applyFill="1" applyBorder="1"/>
    <xf numFmtId="0" fontId="28" fillId="0" borderId="56" xfId="0" applyFont="1" applyFill="1" applyBorder="1"/>
    <xf numFmtId="0" fontId="28" fillId="0" borderId="60" xfId="0" applyFont="1" applyFill="1" applyBorder="1"/>
    <xf numFmtId="0" fontId="28" fillId="0" borderId="18" xfId="0" applyFont="1" applyFill="1" applyBorder="1"/>
    <xf numFmtId="3" fontId="28" fillId="0" borderId="18" xfId="0" applyNumberFormat="1" applyFont="1" applyFill="1" applyBorder="1"/>
    <xf numFmtId="3" fontId="30" fillId="0" borderId="2" xfId="0" applyNumberFormat="1" applyFont="1" applyFill="1" applyBorder="1"/>
    <xf numFmtId="3" fontId="0" fillId="0" borderId="9" xfId="0" applyNumberFormat="1" applyFill="1" applyBorder="1"/>
    <xf numFmtId="3" fontId="0" fillId="0" borderId="56" xfId="0" applyNumberFormat="1" applyFill="1" applyBorder="1"/>
    <xf numFmtId="0" fontId="28" fillId="0" borderId="4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3" fontId="30" fillId="0" borderId="30" xfId="0" applyNumberFormat="1" applyFont="1" applyFill="1" applyBorder="1"/>
    <xf numFmtId="3" fontId="0" fillId="0" borderId="62" xfId="0" applyNumberFormat="1" applyFill="1" applyBorder="1"/>
    <xf numFmtId="3" fontId="0" fillId="0" borderId="30" xfId="0" applyNumberFormat="1" applyFill="1" applyBorder="1"/>
    <xf numFmtId="3" fontId="0" fillId="0" borderId="63" xfId="0" applyNumberFormat="1" applyFill="1" applyBorder="1"/>
    <xf numFmtId="0" fontId="13" fillId="0" borderId="26" xfId="0" applyFont="1" applyFill="1" applyBorder="1"/>
    <xf numFmtId="0" fontId="13" fillId="0" borderId="28" xfId="0" applyFont="1" applyFill="1" applyBorder="1"/>
    <xf numFmtId="0" fontId="13" fillId="0" borderId="47" xfId="0" applyFont="1" applyFill="1" applyBorder="1"/>
    <xf numFmtId="3" fontId="13" fillId="0" borderId="28" xfId="0" applyNumberFormat="1" applyFont="1" applyFill="1" applyBorder="1"/>
    <xf numFmtId="3" fontId="13" fillId="0" borderId="47" xfId="0" applyNumberFormat="1" applyFont="1" applyFill="1" applyBorder="1"/>
    <xf numFmtId="3" fontId="13" fillId="0" borderId="29" xfId="0" applyNumberFormat="1" applyFont="1" applyFill="1" applyBorder="1"/>
    <xf numFmtId="0" fontId="13" fillId="0" borderId="0" xfId="0" applyFont="1" applyFill="1"/>
    <xf numFmtId="3" fontId="0" fillId="0" borderId="0" xfId="0" applyNumberForma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31" fillId="0" borderId="21" xfId="0" applyFont="1" applyFill="1" applyBorder="1" applyAlignment="1">
      <alignment vertical="top" wrapText="1"/>
    </xf>
    <xf numFmtId="3" fontId="21" fillId="0" borderId="0" xfId="0" applyNumberFormat="1" applyFont="1" applyFill="1" applyBorder="1" applyAlignment="1">
      <alignment horizontal="right"/>
    </xf>
    <xf numFmtId="1" fontId="32" fillId="10" borderId="0" xfId="0" applyNumberFormat="1" applyFont="1" applyFill="1" applyBorder="1" applyAlignment="1">
      <alignment horizontal="center" vertical="center" wrapText="1"/>
    </xf>
    <xf numFmtId="3" fontId="21" fillId="0" borderId="21" xfId="0" applyNumberFormat="1" applyFont="1" applyFill="1" applyBorder="1" applyAlignment="1">
      <alignment horizontal="center"/>
    </xf>
    <xf numFmtId="3" fontId="21" fillId="0" borderId="21" xfId="0" applyNumberFormat="1" applyFont="1" applyFill="1" applyBorder="1" applyAlignment="1">
      <alignment horizontal="center" wrapText="1" shrinkToFit="1"/>
    </xf>
    <xf numFmtId="0" fontId="2" fillId="0" borderId="28" xfId="0" applyFont="1" applyFill="1" applyBorder="1"/>
    <xf numFmtId="0" fontId="2" fillId="0" borderId="46" xfId="0" applyFont="1" applyFill="1" applyBorder="1"/>
    <xf numFmtId="3" fontId="21" fillId="0" borderId="48" xfId="0" applyNumberFormat="1" applyFont="1" applyFill="1" applyBorder="1" applyAlignment="1">
      <alignment horizontal="center" vertical="center" wrapText="1"/>
    </xf>
    <xf numFmtId="3" fontId="21" fillId="0" borderId="64" xfId="0" applyNumberFormat="1" applyFont="1" applyFill="1" applyBorder="1" applyAlignment="1">
      <alignment horizontal="center" vertical="center" wrapText="1"/>
    </xf>
    <xf numFmtId="3" fontId="21" fillId="0" borderId="49" xfId="0" applyNumberFormat="1" applyFont="1" applyFill="1" applyBorder="1" applyAlignment="1">
      <alignment horizontal="center" vertical="center"/>
    </xf>
    <xf numFmtId="3" fontId="21" fillId="0" borderId="50" xfId="0" applyNumberFormat="1" applyFont="1" applyFill="1" applyBorder="1" applyAlignment="1">
      <alignment horizontal="center" vertical="center" wrapText="1"/>
    </xf>
    <xf numFmtId="3" fontId="21" fillId="0" borderId="29" xfId="0" applyNumberFormat="1" applyFont="1" applyFill="1" applyBorder="1" applyAlignment="1">
      <alignment horizontal="center" vertical="center" wrapText="1"/>
    </xf>
    <xf numFmtId="3" fontId="21" fillId="0" borderId="28" xfId="0" applyNumberFormat="1" applyFont="1" applyFill="1" applyBorder="1" applyAlignment="1">
      <alignment horizontal="center" vertical="center" wrapText="1"/>
    </xf>
    <xf numFmtId="3" fontId="21" fillId="0" borderId="47" xfId="0" applyNumberFormat="1" applyFont="1" applyFill="1" applyBorder="1" applyAlignment="1">
      <alignment horizontal="center" vertical="center" wrapText="1"/>
    </xf>
    <xf numFmtId="3" fontId="21" fillId="6" borderId="51" xfId="0" applyNumberFormat="1" applyFont="1" applyFill="1" applyBorder="1" applyAlignment="1">
      <alignment horizontal="center" vertical="center" wrapText="1"/>
    </xf>
    <xf numFmtId="3" fontId="21" fillId="0" borderId="32" xfId="0" applyNumberFormat="1" applyFont="1" applyFill="1" applyBorder="1" applyAlignment="1">
      <alignment horizontal="center" vertical="center" wrapText="1"/>
    </xf>
    <xf numFmtId="1" fontId="21" fillId="6" borderId="23" xfId="0" applyNumberFormat="1" applyFont="1" applyFill="1" applyBorder="1" applyAlignment="1">
      <alignment vertical="center" wrapText="1"/>
    </xf>
    <xf numFmtId="3" fontId="21" fillId="6" borderId="24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1" fontId="21" fillId="6" borderId="26" xfId="0" applyNumberFormat="1" applyFont="1" applyFill="1" applyBorder="1" applyAlignment="1">
      <alignment vertical="center" wrapText="1"/>
    </xf>
    <xf numFmtId="3" fontId="21" fillId="6" borderId="27" xfId="0" applyNumberFormat="1" applyFont="1" applyFill="1" applyBorder="1" applyAlignment="1">
      <alignment horizontal="center" vertical="center" wrapText="1"/>
    </xf>
    <xf numFmtId="3" fontId="21" fillId="0" borderId="21" xfId="0" applyNumberFormat="1" applyFont="1" applyFill="1" applyBorder="1" applyAlignment="1">
      <alignment horizontal="center" vertical="center" wrapText="1"/>
    </xf>
    <xf numFmtId="1" fontId="2" fillId="0" borderId="65" xfId="0" applyNumberFormat="1" applyFont="1" applyFill="1" applyBorder="1" applyAlignment="1">
      <alignment vertical="center" wrapText="1"/>
    </xf>
    <xf numFmtId="3" fontId="2" fillId="0" borderId="67" xfId="0" applyNumberFormat="1" applyFont="1" applyFill="1" applyBorder="1"/>
    <xf numFmtId="3" fontId="2" fillId="0" borderId="68" xfId="0" applyNumberFormat="1" applyFont="1" applyFill="1" applyBorder="1"/>
    <xf numFmtId="3" fontId="2" fillId="0" borderId="69" xfId="0" applyNumberFormat="1" applyFont="1" applyFill="1" applyBorder="1"/>
    <xf numFmtId="3" fontId="2" fillId="0" borderId="70" xfId="0" applyNumberFormat="1" applyFont="1" applyFill="1" applyBorder="1"/>
    <xf numFmtId="3" fontId="33" fillId="0" borderId="71" xfId="0" applyNumberFormat="1" applyFont="1" applyFill="1" applyBorder="1"/>
    <xf numFmtId="3" fontId="33" fillId="0" borderId="72" xfId="0" applyNumberFormat="1" applyFont="1" applyFill="1" applyBorder="1"/>
    <xf numFmtId="1" fontId="2" fillId="0" borderId="73" xfId="0" applyNumberFormat="1" applyFont="1" applyFill="1" applyBorder="1" applyAlignment="1">
      <alignment vertical="center" wrapText="1"/>
    </xf>
    <xf numFmtId="3" fontId="2" fillId="0" borderId="75" xfId="0" applyNumberFormat="1" applyFont="1" applyFill="1" applyBorder="1"/>
    <xf numFmtId="3" fontId="2" fillId="0" borderId="76" xfId="0" applyNumberFormat="1" applyFont="1" applyFill="1" applyBorder="1"/>
    <xf numFmtId="3" fontId="2" fillId="0" borderId="77" xfId="0" applyNumberFormat="1" applyFont="1" applyFill="1" applyBorder="1"/>
    <xf numFmtId="3" fontId="2" fillId="0" borderId="78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3" fontId="2" fillId="0" borderId="80" xfId="0" applyNumberFormat="1" applyFont="1" applyFill="1" applyBorder="1"/>
    <xf numFmtId="3" fontId="2" fillId="0" borderId="73" xfId="0" applyNumberFormat="1" applyFont="1" applyFill="1" applyBorder="1"/>
    <xf numFmtId="3" fontId="2" fillId="0" borderId="79" xfId="0" applyNumberFormat="1" applyFont="1" applyFill="1" applyBorder="1"/>
    <xf numFmtId="3" fontId="2" fillId="0" borderId="74" xfId="0" applyNumberFormat="1" applyFont="1" applyFill="1" applyBorder="1"/>
    <xf numFmtId="3" fontId="2" fillId="0" borderId="81" xfId="0" applyNumberFormat="1" applyFont="1" applyFill="1" applyBorder="1"/>
    <xf numFmtId="3" fontId="2" fillId="0" borderId="82" xfId="0" applyNumberFormat="1" applyFont="1" applyFill="1" applyBorder="1"/>
    <xf numFmtId="3" fontId="2" fillId="0" borderId="83" xfId="0" applyNumberFormat="1" applyFont="1" applyFill="1" applyBorder="1"/>
    <xf numFmtId="3" fontId="2" fillId="0" borderId="84" xfId="0" applyNumberFormat="1" applyFont="1" applyFill="1" applyBorder="1"/>
    <xf numFmtId="3" fontId="2" fillId="0" borderId="33" xfId="0" applyNumberFormat="1" applyFont="1" applyFill="1" applyBorder="1"/>
    <xf numFmtId="3" fontId="2" fillId="0" borderId="32" xfId="0" applyNumberFormat="1" applyFont="1" applyFill="1" applyBorder="1"/>
    <xf numFmtId="3" fontId="2" fillId="0" borderId="51" xfId="0" applyNumberFormat="1" applyFont="1" applyFill="1" applyBorder="1"/>
    <xf numFmtId="3" fontId="2" fillId="0" borderId="22" xfId="0" applyNumberFormat="1" applyFont="1" applyFill="1" applyBorder="1"/>
    <xf numFmtId="1" fontId="21" fillId="0" borderId="23" xfId="0" applyNumberFormat="1" applyFont="1" applyFill="1" applyBorder="1" applyAlignment="1">
      <alignment vertical="center" wrapText="1"/>
    </xf>
    <xf numFmtId="3" fontId="2" fillId="0" borderId="65" xfId="0" applyNumberFormat="1" applyFont="1" applyFill="1" applyBorder="1"/>
    <xf numFmtId="3" fontId="2" fillId="0" borderId="72" xfId="0" applyNumberFormat="1" applyFont="1" applyFill="1" applyBorder="1"/>
    <xf numFmtId="3" fontId="2" fillId="0" borderId="71" xfId="0" applyNumberFormat="1" applyFont="1" applyFill="1" applyBorder="1"/>
    <xf numFmtId="1" fontId="2" fillId="0" borderId="85" xfId="0" applyNumberFormat="1" applyFont="1" applyFill="1" applyBorder="1" applyAlignment="1">
      <alignment vertical="center" wrapText="1"/>
    </xf>
    <xf numFmtId="3" fontId="2" fillId="0" borderId="86" xfId="0" applyNumberFormat="1" applyFont="1" applyFill="1" applyBorder="1"/>
    <xf numFmtId="3" fontId="2" fillId="0" borderId="87" xfId="0" applyNumberFormat="1" applyFont="1" applyFill="1" applyBorder="1"/>
    <xf numFmtId="3" fontId="2" fillId="0" borderId="88" xfId="0" applyNumberFormat="1" applyFont="1" applyFill="1" applyBorder="1"/>
    <xf numFmtId="3" fontId="2" fillId="0" borderId="89" xfId="0" applyNumberFormat="1" applyFont="1" applyFill="1" applyBorder="1" applyAlignment="1">
      <alignment horizontal="right"/>
    </xf>
    <xf numFmtId="3" fontId="2" fillId="0" borderId="90" xfId="0" applyNumberFormat="1" applyFont="1" applyFill="1" applyBorder="1" applyAlignment="1">
      <alignment horizontal="right"/>
    </xf>
    <xf numFmtId="3" fontId="2" fillId="0" borderId="91" xfId="0" applyNumberFormat="1" applyFont="1" applyFill="1" applyBorder="1"/>
    <xf numFmtId="3" fontId="2" fillId="0" borderId="92" xfId="0" applyNumberFormat="1" applyFont="1" applyFill="1" applyBorder="1"/>
    <xf numFmtId="3" fontId="2" fillId="0" borderId="89" xfId="0" applyNumberFormat="1" applyFont="1" applyFill="1" applyBorder="1"/>
    <xf numFmtId="3" fontId="2" fillId="0" borderId="90" xfId="0" applyNumberFormat="1" applyFont="1" applyFill="1" applyBorder="1"/>
    <xf numFmtId="1" fontId="21" fillId="0" borderId="65" xfId="0" applyNumberFormat="1" applyFont="1" applyFill="1" applyBorder="1" applyAlignment="1">
      <alignment vertical="center" wrapText="1"/>
    </xf>
    <xf numFmtId="3" fontId="2" fillId="0" borderId="85" xfId="0" applyNumberFormat="1" applyFont="1" applyFill="1" applyBorder="1"/>
    <xf numFmtId="0" fontId="26" fillId="0" borderId="0" xfId="0" applyFont="1" applyFill="1" applyBorder="1" applyAlignment="1">
      <alignment horizontal="left" vertical="top" wrapText="1"/>
    </xf>
    <xf numFmtId="3" fontId="18" fillId="0" borderId="0" xfId="0" applyNumberFormat="1" applyFont="1" applyFill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0" fontId="38" fillId="0" borderId="0" xfId="0" applyFont="1" applyAlignment="1"/>
    <xf numFmtId="0" fontId="39" fillId="0" borderId="0" xfId="0" applyFont="1"/>
    <xf numFmtId="0" fontId="39" fillId="0" borderId="21" xfId="0" applyFont="1" applyBorder="1" applyAlignment="1">
      <alignment vertical="center" wrapText="1"/>
    </xf>
    <xf numFmtId="0" fontId="40" fillId="4" borderId="64" xfId="0" applyFont="1" applyFill="1" applyBorder="1" applyAlignment="1">
      <alignment horizontal="center" vertical="center" wrapText="1"/>
    </xf>
    <xf numFmtId="0" fontId="40" fillId="4" borderId="49" xfId="0" applyFont="1" applyFill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3" fontId="39" fillId="0" borderId="94" xfId="0" applyNumberFormat="1" applyFont="1" applyFill="1" applyBorder="1" applyAlignment="1">
      <alignment horizontal="right" vertical="center" wrapText="1"/>
    </xf>
    <xf numFmtId="3" fontId="39" fillId="0" borderId="95" xfId="0" applyNumberFormat="1" applyFont="1" applyFill="1" applyBorder="1" applyAlignment="1">
      <alignment horizontal="right" vertical="center" wrapText="1"/>
    </xf>
    <xf numFmtId="3" fontId="39" fillId="0" borderId="55" xfId="0" applyNumberFormat="1" applyFont="1" applyFill="1" applyBorder="1" applyAlignment="1">
      <alignment horizontal="right" vertical="center" wrapText="1"/>
    </xf>
    <xf numFmtId="3" fontId="39" fillId="0" borderId="38" xfId="0" applyNumberFormat="1" applyFont="1" applyFill="1" applyBorder="1" applyAlignment="1">
      <alignment horizontal="right" vertical="center" wrapText="1"/>
    </xf>
    <xf numFmtId="3" fontId="39" fillId="0" borderId="97" xfId="0" applyNumberFormat="1" applyFont="1" applyFill="1" applyBorder="1" applyAlignment="1">
      <alignment horizontal="right" vertical="center" wrapText="1"/>
    </xf>
    <xf numFmtId="3" fontId="39" fillId="0" borderId="41" xfId="0" applyNumberFormat="1" applyFont="1" applyFill="1" applyBorder="1" applyAlignment="1">
      <alignment horizontal="right" vertical="center" wrapText="1"/>
    </xf>
    <xf numFmtId="3" fontId="39" fillId="0" borderId="96" xfId="0" applyNumberFormat="1" applyFont="1" applyFill="1" applyBorder="1" applyAlignment="1">
      <alignment horizontal="right" vertical="center" wrapText="1"/>
    </xf>
    <xf numFmtId="3" fontId="39" fillId="0" borderId="98" xfId="0" applyNumberFormat="1" applyFont="1" applyFill="1" applyBorder="1" applyAlignment="1">
      <alignment horizontal="right" vertical="center" wrapText="1"/>
    </xf>
    <xf numFmtId="3" fontId="39" fillId="0" borderId="57" xfId="0" applyNumberFormat="1" applyFont="1" applyFill="1" applyBorder="1" applyAlignment="1">
      <alignment horizontal="right" vertical="center"/>
    </xf>
    <xf numFmtId="3" fontId="39" fillId="0" borderId="42" xfId="0" applyNumberFormat="1" applyFont="1" applyFill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3" fontId="39" fillId="0" borderId="0" xfId="0" applyNumberFormat="1" applyFont="1" applyFill="1" applyBorder="1" applyAlignment="1">
      <alignment horizontal="right" vertical="center" wrapText="1"/>
    </xf>
    <xf numFmtId="3" fontId="39" fillId="0" borderId="24" xfId="0" applyNumberFormat="1" applyFont="1" applyFill="1" applyBorder="1" applyAlignment="1">
      <alignment horizontal="right" vertical="center" wrapText="1"/>
    </xf>
    <xf numFmtId="3" fontId="39" fillId="0" borderId="21" xfId="0" applyNumberFormat="1" applyFont="1" applyFill="1" applyBorder="1" applyAlignment="1">
      <alignment horizontal="right" vertical="center" wrapText="1"/>
    </xf>
    <xf numFmtId="3" fontId="39" fillId="0" borderId="27" xfId="0" applyNumberFormat="1" applyFont="1" applyFill="1" applyBorder="1" applyAlignment="1">
      <alignment horizontal="right" vertical="center" wrapText="1"/>
    </xf>
    <xf numFmtId="3" fontId="39" fillId="0" borderId="102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>
      <alignment vertical="center" wrapText="1"/>
    </xf>
    <xf numFmtId="0" fontId="41" fillId="0" borderId="0" xfId="0" applyFont="1" applyBorder="1"/>
    <xf numFmtId="0" fontId="39" fillId="0" borderId="0" xfId="0" applyFont="1" applyBorder="1"/>
    <xf numFmtId="0" fontId="36" fillId="0" borderId="0" xfId="0" applyFont="1" applyBorder="1"/>
    <xf numFmtId="3" fontId="39" fillId="0" borderId="0" xfId="0" applyNumberFormat="1" applyFont="1"/>
    <xf numFmtId="0" fontId="36" fillId="0" borderId="0" xfId="0" applyFont="1" applyBorder="1" applyAlignment="1">
      <alignment horizontal="left"/>
    </xf>
    <xf numFmtId="3" fontId="36" fillId="0" borderId="0" xfId="0" applyNumberFormat="1" applyFont="1" applyBorder="1"/>
    <xf numFmtId="0" fontId="37" fillId="0" borderId="0" xfId="0" applyFont="1" applyBorder="1"/>
    <xf numFmtId="14" fontId="39" fillId="0" borderId="0" xfId="0" applyNumberFormat="1" applyFont="1" applyAlignment="1">
      <alignment horizontal="left"/>
    </xf>
    <xf numFmtId="0" fontId="39" fillId="0" borderId="0" xfId="0" applyFont="1" applyAlignment="1">
      <alignment horizontal="left"/>
    </xf>
    <xf numFmtId="0" fontId="15" fillId="0" borderId="18" xfId="1" applyFont="1" applyBorder="1" applyAlignment="1">
      <alignment horizontal="center" vertical="center"/>
    </xf>
    <xf numFmtId="3" fontId="14" fillId="0" borderId="18" xfId="1" applyNumberFormat="1" applyFont="1" applyFill="1" applyBorder="1" applyAlignment="1">
      <alignment horizontal="right" vertical="center"/>
    </xf>
    <xf numFmtId="3" fontId="14" fillId="4" borderId="18" xfId="1" applyNumberFormat="1" applyFont="1" applyFill="1" applyBorder="1" applyAlignment="1">
      <alignment horizontal="right" vertical="center"/>
    </xf>
    <xf numFmtId="3" fontId="14" fillId="5" borderId="18" xfId="1" applyNumberFormat="1" applyFont="1" applyFill="1" applyBorder="1" applyAlignment="1">
      <alignment horizontal="right" vertical="center"/>
    </xf>
    <xf numFmtId="4" fontId="14" fillId="0" borderId="18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3" fontId="5" fillId="0" borderId="0" xfId="0" applyNumberFormat="1" applyFont="1"/>
    <xf numFmtId="3" fontId="21" fillId="6" borderId="32" xfId="0" applyNumberFormat="1" applyFont="1" applyFill="1" applyBorder="1" applyAlignment="1">
      <alignment horizontal="center" vertical="center" wrapText="1"/>
    </xf>
    <xf numFmtId="3" fontId="21" fillId="6" borderId="0" xfId="0" applyNumberFormat="1" applyFont="1" applyFill="1" applyBorder="1" applyAlignment="1">
      <alignment horizontal="center" vertical="center" wrapText="1"/>
    </xf>
    <xf numFmtId="3" fontId="21" fillId="6" borderId="2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103" xfId="0" applyFont="1" applyBorder="1" applyAlignment="1">
      <alignment horizontal="center" vertical="center"/>
    </xf>
    <xf numFmtId="0" fontId="6" fillId="2" borderId="104" xfId="0" applyFont="1" applyFill="1" applyBorder="1" applyAlignment="1">
      <alignment horizontal="center" textRotation="90" wrapText="1"/>
    </xf>
    <xf numFmtId="0" fontId="6" fillId="0" borderId="49" xfId="0" applyFont="1" applyBorder="1" applyAlignment="1">
      <alignment horizontal="center" textRotation="90" wrapText="1"/>
    </xf>
    <xf numFmtId="0" fontId="6" fillId="3" borderId="28" xfId="0" applyFont="1" applyFill="1" applyBorder="1" applyAlignment="1">
      <alignment horizontal="center" textRotation="90" wrapText="1"/>
    </xf>
    <xf numFmtId="0" fontId="6" fillId="2" borderId="28" xfId="0" applyFont="1" applyFill="1" applyBorder="1" applyAlignment="1">
      <alignment horizontal="center" textRotation="90" wrapText="1"/>
    </xf>
    <xf numFmtId="0" fontId="6" fillId="0" borderId="23" xfId="0" applyFont="1" applyBorder="1"/>
    <xf numFmtId="0" fontId="6" fillId="2" borderId="1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7" fillId="2" borderId="54" xfId="0" applyNumberFormat="1" applyFont="1" applyFill="1" applyBorder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3" fontId="7" fillId="3" borderId="1" xfId="0" applyNumberFormat="1" applyFont="1" applyFill="1" applyBorder="1"/>
    <xf numFmtId="3" fontId="7" fillId="2" borderId="1" xfId="0" applyNumberFormat="1" applyFont="1" applyFill="1" applyBorder="1"/>
    <xf numFmtId="3" fontId="7" fillId="2" borderId="8" xfId="0" applyNumberFormat="1" applyFont="1" applyFill="1" applyBorder="1"/>
    <xf numFmtId="4" fontId="7" fillId="3" borderId="44" xfId="0" applyNumberFormat="1" applyFont="1" applyFill="1" applyBorder="1"/>
    <xf numFmtId="3" fontId="7" fillId="2" borderId="5" xfId="0" applyNumberFormat="1" applyFont="1" applyFill="1" applyBorder="1"/>
    <xf numFmtId="3" fontId="7" fillId="3" borderId="6" xfId="0" applyNumberFormat="1" applyFont="1" applyFill="1" applyBorder="1"/>
    <xf numFmtId="3" fontId="7" fillId="3" borderId="2" xfId="0" applyNumberFormat="1" applyFont="1" applyFill="1" applyBorder="1"/>
    <xf numFmtId="3" fontId="7" fillId="2" borderId="2" xfId="0" applyNumberFormat="1" applyFont="1" applyFill="1" applyBorder="1"/>
    <xf numFmtId="3" fontId="7" fillId="3" borderId="9" xfId="0" applyNumberFormat="1" applyFont="1" applyFill="1" applyBorder="1"/>
    <xf numFmtId="4" fontId="6" fillId="0" borderId="44" xfId="0" applyNumberFormat="1" applyFont="1" applyBorder="1"/>
    <xf numFmtId="3" fontId="6" fillId="2" borderId="5" xfId="0" applyNumberFormat="1" applyFont="1" applyFill="1" applyBorder="1"/>
    <xf numFmtId="3" fontId="6" fillId="0" borderId="6" xfId="0" applyNumberFormat="1" applyFont="1" applyBorder="1"/>
    <xf numFmtId="3" fontId="6" fillId="3" borderId="2" xfId="0" applyNumberFormat="1" applyFont="1" applyFill="1" applyBorder="1"/>
    <xf numFmtId="3" fontId="6" fillId="2" borderId="2" xfId="0" applyNumberFormat="1" applyFont="1" applyFill="1" applyBorder="1"/>
    <xf numFmtId="3" fontId="6" fillId="0" borderId="9" xfId="0" applyNumberFormat="1" applyFont="1" applyBorder="1"/>
    <xf numFmtId="4" fontId="7" fillId="2" borderId="44" xfId="0" applyNumberFormat="1" applyFont="1" applyFill="1" applyBorder="1"/>
    <xf numFmtId="3" fontId="7" fillId="2" borderId="6" xfId="0" applyNumberFormat="1" applyFont="1" applyFill="1" applyBorder="1"/>
    <xf numFmtId="3" fontId="7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2" xfId="0" applyNumberFormat="1" applyFont="1" applyFill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6" fillId="3" borderId="2" xfId="0" applyNumberFormat="1" applyFont="1" applyFill="1" applyBorder="1"/>
    <xf numFmtId="4" fontId="6" fillId="0" borderId="60" xfId="0" applyNumberFormat="1" applyFont="1" applyBorder="1"/>
    <xf numFmtId="3" fontId="6" fillId="2" borderId="19" xfId="0" applyNumberFormat="1" applyFont="1" applyFill="1" applyBorder="1"/>
    <xf numFmtId="3" fontId="6" fillId="0" borderId="20" xfId="0" applyNumberFormat="1" applyFont="1" applyBorder="1"/>
    <xf numFmtId="3" fontId="6" fillId="3" borderId="18" xfId="0" applyNumberFormat="1" applyFont="1" applyFill="1" applyBorder="1"/>
    <xf numFmtId="3" fontId="6" fillId="2" borderId="18" xfId="0" applyNumberFormat="1" applyFont="1" applyFill="1" applyBorder="1"/>
    <xf numFmtId="3" fontId="6" fillId="0" borderId="105" xfId="0" applyNumberFormat="1" applyFont="1" applyBorder="1"/>
    <xf numFmtId="0" fontId="2" fillId="6" borderId="0" xfId="6" applyFont="1" applyFill="1"/>
    <xf numFmtId="0" fontId="21" fillId="6" borderId="22" xfId="6" applyFont="1" applyFill="1" applyBorder="1" applyAlignment="1">
      <alignment horizontal="center" vertical="center"/>
    </xf>
    <xf numFmtId="49" fontId="21" fillId="6" borderId="15" xfId="6" applyNumberFormat="1" applyFont="1" applyFill="1" applyBorder="1" applyAlignment="1">
      <alignment horizontal="center" vertical="center"/>
    </xf>
    <xf numFmtId="0" fontId="21" fillId="6" borderId="35" xfId="6" applyFont="1" applyFill="1" applyBorder="1" applyAlignment="1">
      <alignment horizontal="center" vertical="center"/>
    </xf>
    <xf numFmtId="0" fontId="21" fillId="6" borderId="36" xfId="6" applyFont="1" applyFill="1" applyBorder="1" applyAlignment="1">
      <alignment horizontal="center" vertical="center"/>
    </xf>
    <xf numFmtId="3" fontId="21" fillId="6" borderId="15" xfId="6" applyNumberFormat="1" applyFont="1" applyFill="1" applyBorder="1" applyAlignment="1">
      <alignment horizontal="center" vertical="center"/>
    </xf>
    <xf numFmtId="0" fontId="21" fillId="6" borderId="39" xfId="6" applyFont="1" applyFill="1" applyBorder="1" applyAlignment="1">
      <alignment horizontal="center" vertical="center"/>
    </xf>
    <xf numFmtId="0" fontId="21" fillId="6" borderId="40" xfId="6" applyFont="1" applyFill="1" applyBorder="1" applyAlignment="1">
      <alignment horizontal="center" vertical="center"/>
    </xf>
    <xf numFmtId="3" fontId="21" fillId="6" borderId="25" xfId="6" applyNumberFormat="1" applyFont="1" applyFill="1" applyBorder="1" applyAlignment="1">
      <alignment horizontal="center" vertical="center"/>
    </xf>
    <xf numFmtId="0" fontId="21" fillId="6" borderId="13" xfId="6" applyFont="1" applyFill="1" applyBorder="1" applyAlignment="1">
      <alignment horizontal="center" vertical="center"/>
    </xf>
    <xf numFmtId="0" fontId="21" fillId="6" borderId="20" xfId="6" applyFont="1" applyFill="1" applyBorder="1" applyAlignment="1">
      <alignment horizontal="center" vertical="center"/>
    </xf>
    <xf numFmtId="0" fontId="21" fillId="6" borderId="42" xfId="6" applyFont="1" applyFill="1" applyBorder="1" applyAlignment="1">
      <alignment horizontal="center" vertical="center"/>
    </xf>
    <xf numFmtId="0" fontId="21" fillId="6" borderId="42" xfId="6" applyFont="1" applyFill="1" applyBorder="1" applyAlignment="1">
      <alignment vertical="center"/>
    </xf>
    <xf numFmtId="3" fontId="21" fillId="6" borderId="43" xfId="1" applyNumberFormat="1" applyFont="1" applyFill="1" applyBorder="1" applyAlignment="1">
      <alignment horizontal="center" vertical="center"/>
    </xf>
    <xf numFmtId="164" fontId="2" fillId="0" borderId="43" xfId="1" applyNumberFormat="1" applyFont="1" applyFill="1" applyBorder="1" applyAlignment="1">
      <alignment horizontal="right" indent="1"/>
    </xf>
    <xf numFmtId="3" fontId="2" fillId="6" borderId="39" xfId="1" applyNumberFormat="1" applyFont="1" applyFill="1" applyBorder="1" applyAlignment="1">
      <alignment horizontal="right" indent="1"/>
    </xf>
    <xf numFmtId="3" fontId="2" fillId="6" borderId="40" xfId="1" applyNumberFormat="1" applyFont="1" applyFill="1" applyBorder="1" applyAlignment="1">
      <alignment horizontal="right" indent="1"/>
    </xf>
    <xf numFmtId="165" fontId="2" fillId="6" borderId="41" xfId="1" applyNumberFormat="1" applyFont="1" applyFill="1" applyBorder="1" applyAlignment="1">
      <alignment horizontal="right" indent="1"/>
    </xf>
    <xf numFmtId="164" fontId="2" fillId="6" borderId="41" xfId="1" applyNumberFormat="1" applyFont="1" applyFill="1" applyBorder="1" applyAlignment="1">
      <alignment horizontal="right" indent="1"/>
    </xf>
    <xf numFmtId="3" fontId="21" fillId="6" borderId="44" xfId="1" applyNumberFormat="1" applyFont="1" applyFill="1" applyBorder="1" applyAlignment="1">
      <alignment horizontal="center" vertical="center"/>
    </xf>
    <xf numFmtId="164" fontId="2" fillId="0" borderId="44" xfId="1" applyNumberFormat="1" applyFont="1" applyFill="1" applyBorder="1" applyAlignment="1">
      <alignment horizontal="right" indent="1"/>
    </xf>
    <xf numFmtId="3" fontId="2" fillId="6" borderId="12" xfId="1" applyNumberFormat="1" applyFont="1" applyFill="1" applyBorder="1" applyAlignment="1">
      <alignment horizontal="right" indent="1"/>
    </xf>
    <xf numFmtId="3" fontId="2" fillId="6" borderId="6" xfId="1" applyNumberFormat="1" applyFont="1" applyFill="1" applyBorder="1" applyAlignment="1">
      <alignment horizontal="right" indent="1"/>
    </xf>
    <xf numFmtId="165" fontId="2" fillId="6" borderId="38" xfId="1" applyNumberFormat="1" applyFont="1" applyFill="1" applyBorder="1" applyAlignment="1">
      <alignment horizontal="right" indent="1"/>
    </xf>
    <xf numFmtId="164" fontId="2" fillId="6" borderId="38" xfId="1" applyNumberFormat="1" applyFont="1" applyFill="1" applyBorder="1" applyAlignment="1">
      <alignment horizontal="right" indent="1"/>
    </xf>
    <xf numFmtId="164" fontId="2" fillId="0" borderId="45" xfId="1" applyNumberFormat="1" applyFont="1" applyFill="1" applyBorder="1" applyAlignment="1">
      <alignment horizontal="right" indent="1"/>
    </xf>
    <xf numFmtId="3" fontId="2" fillId="6" borderId="35" xfId="1" applyNumberFormat="1" applyFont="1" applyFill="1" applyBorder="1" applyAlignment="1">
      <alignment horizontal="right" indent="1"/>
    </xf>
    <xf numFmtId="3" fontId="2" fillId="6" borderId="36" xfId="1" applyNumberFormat="1" applyFont="1" applyFill="1" applyBorder="1" applyAlignment="1">
      <alignment horizontal="right" indent="1"/>
    </xf>
    <xf numFmtId="165" fontId="2" fillId="6" borderId="37" xfId="1" applyNumberFormat="1" applyFont="1" applyFill="1" applyBorder="1" applyAlignment="1">
      <alignment horizontal="right" indent="1"/>
    </xf>
    <xf numFmtId="164" fontId="2" fillId="6" borderId="37" xfId="1" applyNumberFormat="1" applyFont="1" applyFill="1" applyBorder="1" applyAlignment="1">
      <alignment horizontal="right" indent="1"/>
    </xf>
    <xf numFmtId="3" fontId="21" fillId="7" borderId="46" xfId="1" applyNumberFormat="1" applyFont="1" applyFill="1" applyBorder="1"/>
    <xf numFmtId="164" fontId="21" fillId="7" borderId="46" xfId="1" applyNumberFormat="1" applyFont="1" applyFill="1" applyBorder="1" applyAlignment="1">
      <alignment horizontal="right" indent="1"/>
    </xf>
    <xf numFmtId="3" fontId="21" fillId="7" borderId="46" xfId="1" applyNumberFormat="1" applyFont="1" applyFill="1" applyBorder="1" applyAlignment="1">
      <alignment horizontal="right"/>
    </xf>
    <xf numFmtId="3" fontId="21" fillId="7" borderId="47" xfId="1" applyNumberFormat="1" applyFont="1" applyFill="1" applyBorder="1" applyAlignment="1">
      <alignment horizontal="right"/>
    </xf>
    <xf numFmtId="165" fontId="21" fillId="7" borderId="29" xfId="1" applyNumberFormat="1" applyFont="1" applyFill="1" applyBorder="1" applyAlignment="1">
      <alignment horizontal="right"/>
    </xf>
    <xf numFmtId="3" fontId="21" fillId="7" borderId="48" xfId="1" applyNumberFormat="1" applyFont="1" applyFill="1" applyBorder="1" applyAlignment="1">
      <alignment horizontal="right" indent="1"/>
    </xf>
    <xf numFmtId="3" fontId="21" fillId="7" borderId="49" xfId="1" applyNumberFormat="1" applyFont="1" applyFill="1" applyBorder="1" applyAlignment="1">
      <alignment horizontal="right" indent="1"/>
    </xf>
    <xf numFmtId="164" fontId="21" fillId="7" borderId="50" xfId="1" applyNumberFormat="1" applyFont="1" applyFill="1" applyBorder="1" applyAlignment="1">
      <alignment horizontal="right" indent="1"/>
    </xf>
    <xf numFmtId="3" fontId="21" fillId="4" borderId="46" xfId="1" applyNumberFormat="1" applyFont="1" applyFill="1" applyBorder="1"/>
    <xf numFmtId="164" fontId="21" fillId="4" borderId="46" xfId="1" applyNumberFormat="1" applyFont="1" applyFill="1" applyBorder="1" applyAlignment="1">
      <alignment horizontal="right" indent="1"/>
    </xf>
    <xf numFmtId="3" fontId="21" fillId="4" borderId="46" xfId="1" applyNumberFormat="1" applyFont="1" applyFill="1" applyBorder="1" applyAlignment="1">
      <alignment horizontal="right"/>
    </xf>
    <xf numFmtId="3" fontId="21" fillId="4" borderId="47" xfId="1" applyNumberFormat="1" applyFont="1" applyFill="1" applyBorder="1" applyAlignment="1">
      <alignment horizontal="right"/>
    </xf>
    <xf numFmtId="166" fontId="21" fillId="4" borderId="29" xfId="1" applyNumberFormat="1" applyFont="1" applyFill="1" applyBorder="1" applyAlignment="1">
      <alignment horizontal="right"/>
    </xf>
    <xf numFmtId="3" fontId="21" fillId="4" borderId="48" xfId="1" applyNumberFormat="1" applyFont="1" applyFill="1" applyBorder="1" applyAlignment="1">
      <alignment horizontal="right" indent="1"/>
    </xf>
    <xf numFmtId="3" fontId="21" fillId="4" borderId="49" xfId="1" applyNumberFormat="1" applyFont="1" applyFill="1" applyBorder="1" applyAlignment="1">
      <alignment horizontal="right" indent="1"/>
    </xf>
    <xf numFmtId="164" fontId="21" fillId="4" borderId="50" xfId="1" applyNumberFormat="1" applyFont="1" applyFill="1" applyBorder="1" applyAlignment="1">
      <alignment horizontal="right" indent="1"/>
    </xf>
    <xf numFmtId="0" fontId="17" fillId="0" borderId="51" xfId="6" applyFont="1" applyBorder="1"/>
    <xf numFmtId="0" fontId="17" fillId="0" borderId="29" xfId="6" applyFont="1" applyBorder="1" applyAlignment="1">
      <alignment horizontal="center"/>
    </xf>
    <xf numFmtId="0" fontId="15" fillId="0" borderId="22" xfId="6" applyFont="1" applyBorder="1"/>
    <xf numFmtId="0" fontId="17" fillId="0" borderId="28" xfId="6" applyFont="1" applyBorder="1" applyAlignment="1">
      <alignment horizontal="center"/>
    </xf>
    <xf numFmtId="3" fontId="17" fillId="0" borderId="24" xfId="6" applyNumberFormat="1" applyFont="1" applyFill="1" applyBorder="1"/>
    <xf numFmtId="0" fontId="17" fillId="0" borderId="51" xfId="6" applyFont="1" applyBorder="1" applyAlignment="1">
      <alignment horizontal="center"/>
    </xf>
    <xf numFmtId="0" fontId="17" fillId="0" borderId="22" xfId="6" applyFont="1" applyBorder="1" applyAlignment="1">
      <alignment horizontal="center"/>
    </xf>
    <xf numFmtId="0" fontId="17" fillId="0" borderId="46" xfId="6" applyFont="1" applyBorder="1"/>
    <xf numFmtId="0" fontId="17" fillId="0" borderId="47" xfId="6" applyFont="1" applyBorder="1"/>
    <xf numFmtId="0" fontId="15" fillId="0" borderId="15" xfId="6" applyFont="1" applyBorder="1"/>
    <xf numFmtId="3" fontId="17" fillId="0" borderId="0" xfId="6" applyNumberFormat="1" applyFont="1" applyFill="1" applyBorder="1"/>
    <xf numFmtId="0" fontId="17" fillId="0" borderId="29" xfId="6" applyFont="1" applyBorder="1"/>
    <xf numFmtId="0" fontId="17" fillId="0" borderId="24" xfId="6" applyFont="1" applyBorder="1" applyAlignment="1">
      <alignment horizontal="center"/>
    </xf>
    <xf numFmtId="0" fontId="17" fillId="0" borderId="15" xfId="6" applyFont="1" applyBorder="1" applyAlignment="1">
      <alignment horizontal="center"/>
    </xf>
    <xf numFmtId="0" fontId="17" fillId="0" borderId="22" xfId="6" applyFont="1" applyBorder="1"/>
    <xf numFmtId="0" fontId="17" fillId="0" borderId="33" xfId="6" applyFont="1" applyBorder="1"/>
    <xf numFmtId="3" fontId="17" fillId="6" borderId="1" xfId="6" applyNumberFormat="1" applyFont="1" applyFill="1" applyBorder="1"/>
    <xf numFmtId="0" fontId="15" fillId="0" borderId="1" xfId="6" applyFont="1" applyBorder="1"/>
    <xf numFmtId="3" fontId="17" fillId="6" borderId="54" xfId="6" applyNumberFormat="1" applyFont="1" applyFill="1" applyBorder="1"/>
    <xf numFmtId="3" fontId="17" fillId="6" borderId="2" xfId="6" applyNumberFormat="1" applyFont="1" applyFill="1" applyBorder="1"/>
    <xf numFmtId="0" fontId="15" fillId="0" borderId="2" xfId="6" applyFont="1" applyBorder="1"/>
    <xf numFmtId="3" fontId="17" fillId="6" borderId="44" xfId="6" applyNumberFormat="1" applyFont="1" applyFill="1" applyBorder="1"/>
    <xf numFmtId="3" fontId="17" fillId="8" borderId="2" xfId="6" applyNumberFormat="1" applyFont="1" applyFill="1" applyBorder="1"/>
    <xf numFmtId="0" fontId="15" fillId="8" borderId="2" xfId="6" applyFont="1" applyFill="1" applyBorder="1"/>
    <xf numFmtId="3" fontId="17" fillId="8" borderId="44" xfId="6" applyNumberFormat="1" applyFont="1" applyFill="1" applyBorder="1"/>
    <xf numFmtId="0" fontId="17" fillId="6" borderId="2" xfId="6" applyFont="1" applyFill="1" applyBorder="1"/>
    <xf numFmtId="0" fontId="17" fillId="6" borderId="44" xfId="6" applyFont="1" applyFill="1" applyBorder="1"/>
    <xf numFmtId="3" fontId="17" fillId="6" borderId="18" xfId="6" applyNumberFormat="1" applyFont="1" applyFill="1" applyBorder="1"/>
    <xf numFmtId="0" fontId="15" fillId="0" borderId="18" xfId="6" applyFont="1" applyBorder="1"/>
    <xf numFmtId="3" fontId="17" fillId="6" borderId="60" xfId="6" applyNumberFormat="1" applyFont="1" applyFill="1" applyBorder="1"/>
    <xf numFmtId="0" fontId="15" fillId="0" borderId="47" xfId="6" applyFont="1" applyBorder="1"/>
    <xf numFmtId="0" fontId="17" fillId="9" borderId="46" xfId="6" applyFont="1" applyFill="1" applyBorder="1"/>
    <xf numFmtId="0" fontId="15" fillId="9" borderId="28" xfId="6" applyFont="1" applyFill="1" applyBorder="1"/>
    <xf numFmtId="0" fontId="17" fillId="9" borderId="47" xfId="6" applyFont="1" applyFill="1" applyBorder="1"/>
    <xf numFmtId="0" fontId="15" fillId="9" borderId="46" xfId="6" applyFont="1" applyFill="1" applyBorder="1"/>
    <xf numFmtId="0" fontId="44" fillId="4" borderId="49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34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3" fontId="6" fillId="0" borderId="38" xfId="0" applyNumberFormat="1" applyFont="1" applyBorder="1" applyAlignment="1">
      <alignment horizontal="right" vertical="center" wrapText="1"/>
    </xf>
    <xf numFmtId="0" fontId="6" fillId="8" borderId="35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left" vertical="center" wrapText="1"/>
    </xf>
    <xf numFmtId="3" fontId="6" fillId="8" borderId="9" xfId="0" applyNumberFormat="1" applyFont="1" applyFill="1" applyBorder="1" applyAlignment="1">
      <alignment horizontal="right" vertical="center" wrapText="1"/>
    </xf>
    <xf numFmtId="3" fontId="6" fillId="8" borderId="56" xfId="0" applyNumberFormat="1" applyFont="1" applyFill="1" applyBorder="1" applyAlignment="1">
      <alignment horizontal="right" vertical="center" wrapText="1"/>
    </xf>
    <xf numFmtId="0" fontId="46" fillId="8" borderId="17" xfId="0" applyFont="1" applyFill="1" applyBorder="1" applyAlignment="1">
      <alignment horizontal="center" vertical="center" wrapText="1"/>
    </xf>
    <xf numFmtId="0" fontId="46" fillId="8" borderId="39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left" vertical="center" wrapText="1"/>
    </xf>
    <xf numFmtId="3" fontId="6" fillId="0" borderId="38" xfId="0" applyNumberFormat="1" applyFont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horizontal="right" vertical="center" wrapText="1"/>
    </xf>
    <xf numFmtId="3" fontId="18" fillId="0" borderId="6" xfId="0" applyNumberFormat="1" applyFont="1" applyFill="1" applyBorder="1" applyAlignment="1">
      <alignment horizontal="right" vertical="center" wrapText="1"/>
    </xf>
    <xf numFmtId="0" fontId="18" fillId="0" borderId="6" xfId="0" applyFont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3" fontId="50" fillId="0" borderId="6" xfId="0" applyNumberFormat="1" applyFont="1" applyFill="1" applyBorder="1" applyAlignment="1">
      <alignment horizontal="right" vertical="center" wrapText="1"/>
    </xf>
    <xf numFmtId="3" fontId="51" fillId="0" borderId="38" xfId="0" applyNumberFormat="1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vertical="center" wrapText="1"/>
    </xf>
    <xf numFmtId="3" fontId="6" fillId="0" borderId="20" xfId="0" applyNumberFormat="1" applyFont="1" applyFill="1" applyBorder="1" applyAlignment="1">
      <alignment horizontal="right" vertical="center" wrapText="1"/>
    </xf>
    <xf numFmtId="3" fontId="6" fillId="0" borderId="42" xfId="0" applyNumberFormat="1" applyFont="1" applyFill="1" applyBorder="1" applyAlignment="1">
      <alignment horizontal="right" vertical="center" wrapText="1"/>
    </xf>
    <xf numFmtId="0" fontId="6" fillId="7" borderId="93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vertical="center" wrapText="1"/>
    </xf>
    <xf numFmtId="3" fontId="7" fillId="7" borderId="4" xfId="0" applyNumberFormat="1" applyFont="1" applyFill="1" applyBorder="1" applyAlignment="1">
      <alignment horizontal="right" vertical="center" wrapText="1"/>
    </xf>
    <xf numFmtId="3" fontId="7" fillId="7" borderId="34" xfId="0" applyNumberFormat="1" applyFont="1" applyFill="1" applyBorder="1" applyAlignment="1">
      <alignment horizontal="right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 wrapText="1"/>
    </xf>
    <xf numFmtId="3" fontId="6" fillId="7" borderId="6" xfId="0" applyNumberFormat="1" applyFont="1" applyFill="1" applyBorder="1" applyAlignment="1">
      <alignment horizontal="right" vertical="center" wrapText="1"/>
    </xf>
    <xf numFmtId="3" fontId="6" fillId="7" borderId="38" xfId="0" applyNumberFormat="1" applyFont="1" applyFill="1" applyBorder="1" applyAlignment="1">
      <alignment horizontal="right" vertical="center" wrapText="1"/>
    </xf>
    <xf numFmtId="0" fontId="26" fillId="7" borderId="6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left" vertical="center" wrapText="1"/>
    </xf>
    <xf numFmtId="3" fontId="18" fillId="7" borderId="6" xfId="0" applyNumberFormat="1" applyFont="1" applyFill="1" applyBorder="1" applyAlignment="1">
      <alignment horizontal="right" vertical="center" wrapText="1"/>
    </xf>
    <xf numFmtId="0" fontId="6" fillId="7" borderId="9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left" vertical="center" wrapText="1"/>
    </xf>
    <xf numFmtId="3" fontId="6" fillId="7" borderId="20" xfId="0" applyNumberFormat="1" applyFont="1" applyFill="1" applyBorder="1" applyAlignment="1">
      <alignment horizontal="right" vertical="center" wrapText="1"/>
    </xf>
    <xf numFmtId="3" fontId="6" fillId="7" borderId="42" xfId="0" applyNumberFormat="1" applyFont="1" applyFill="1" applyBorder="1" applyAlignment="1">
      <alignment horizontal="right" vertical="center" wrapText="1"/>
    </xf>
    <xf numFmtId="0" fontId="6" fillId="7" borderId="100" xfId="0" applyFont="1" applyFill="1" applyBorder="1" applyAlignment="1">
      <alignment horizontal="left" vertical="center" wrapText="1"/>
    </xf>
    <xf numFmtId="3" fontId="6" fillId="7" borderId="100" xfId="0" applyNumberFormat="1" applyFont="1" applyFill="1" applyBorder="1" applyAlignment="1">
      <alignment horizontal="right" vertical="center" wrapText="1"/>
    </xf>
    <xf numFmtId="3" fontId="6" fillId="7" borderId="101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3" fontId="6" fillId="0" borderId="6" xfId="0" applyNumberFormat="1" applyFont="1" applyBorder="1" applyAlignment="1">
      <alignment horizontal="right" wrapText="1"/>
    </xf>
    <xf numFmtId="0" fontId="6" fillId="0" borderId="20" xfId="0" applyFont="1" applyBorder="1" applyAlignment="1">
      <alignment vertical="center"/>
    </xf>
    <xf numFmtId="3" fontId="6" fillId="0" borderId="36" xfId="0" applyNumberFormat="1" applyFont="1" applyBorder="1" applyAlignment="1">
      <alignment horizontal="right"/>
    </xf>
    <xf numFmtId="0" fontId="6" fillId="0" borderId="37" xfId="0" applyFont="1" applyBorder="1" applyAlignment="1">
      <alignment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20" xfId="0" applyFont="1" applyFill="1" applyBorder="1" applyAlignment="1">
      <alignment vertical="center" wrapText="1"/>
    </xf>
    <xf numFmtId="3" fontId="6" fillId="0" borderId="42" xfId="0" applyNumberFormat="1" applyFont="1" applyBorder="1" applyAlignment="1">
      <alignment horizontal="right" vertical="center"/>
    </xf>
    <xf numFmtId="1" fontId="17" fillId="0" borderId="21" xfId="0" applyNumberFormat="1" applyFont="1" applyFill="1" applyBorder="1" applyAlignment="1">
      <alignment horizontal="center" vertical="center" wrapText="1"/>
    </xf>
    <xf numFmtId="1" fontId="19" fillId="6" borderId="33" xfId="0" applyNumberFormat="1" applyFont="1" applyFill="1" applyBorder="1" applyAlignment="1">
      <alignment vertical="center" wrapText="1"/>
    </xf>
    <xf numFmtId="1" fontId="50" fillId="0" borderId="73" xfId="0" applyNumberFormat="1" applyFont="1" applyFill="1" applyBorder="1" applyAlignment="1">
      <alignment vertical="center" wrapText="1"/>
    </xf>
    <xf numFmtId="1" fontId="50" fillId="0" borderId="81" xfId="0" applyNumberFormat="1" applyFont="1" applyFill="1" applyBorder="1" applyAlignment="1">
      <alignment vertical="center" wrapText="1"/>
    </xf>
    <xf numFmtId="1" fontId="19" fillId="0" borderId="33" xfId="0" applyNumberFormat="1" applyFont="1" applyFill="1" applyBorder="1" applyAlignment="1">
      <alignment vertical="center" wrapText="1"/>
    </xf>
    <xf numFmtId="0" fontId="52" fillId="0" borderId="0" xfId="0" applyFont="1"/>
    <xf numFmtId="0" fontId="28" fillId="0" borderId="63" xfId="0" applyFont="1" applyFill="1" applyBorder="1"/>
    <xf numFmtId="3" fontId="28" fillId="0" borderId="30" xfId="0" applyNumberFormat="1" applyFont="1" applyFill="1" applyBorder="1"/>
    <xf numFmtId="3" fontId="28" fillId="0" borderId="45" xfId="0" applyNumberFormat="1" applyFont="1" applyFill="1" applyBorder="1"/>
    <xf numFmtId="3" fontId="0" fillId="0" borderId="45" xfId="0" applyNumberFormat="1" applyFill="1" applyBorder="1"/>
    <xf numFmtId="3" fontId="21" fillId="0" borderId="66" xfId="0" applyNumberFormat="1" applyFont="1" applyFill="1" applyBorder="1"/>
    <xf numFmtId="3" fontId="21" fillId="0" borderId="74" xfId="0" applyNumberFormat="1" applyFont="1" applyFill="1" applyBorder="1"/>
    <xf numFmtId="3" fontId="21" fillId="0" borderId="73" xfId="0" applyNumberFormat="1" applyFont="1" applyFill="1" applyBorder="1"/>
    <xf numFmtId="0" fontId="17" fillId="0" borderId="0" xfId="6" applyFont="1" applyFill="1" applyAlignment="1">
      <alignment horizontal="center" vertical="center" wrapText="1"/>
    </xf>
    <xf numFmtId="3" fontId="4" fillId="0" borderId="21" xfId="1" applyNumberFormat="1" applyFont="1" applyFill="1" applyBorder="1" applyAlignment="1">
      <alignment horizontal="center"/>
    </xf>
    <xf numFmtId="0" fontId="12" fillId="0" borderId="22" xfId="1" applyFont="1" applyFill="1" applyBorder="1" applyAlignment="1">
      <alignment horizontal="center" wrapText="1"/>
    </xf>
    <xf numFmtId="0" fontId="1" fillId="0" borderId="22" xfId="3" applyFont="1" applyBorder="1" applyAlignment="1">
      <alignment horizontal="center" wrapText="1"/>
    </xf>
    <xf numFmtId="0" fontId="12" fillId="0" borderId="23" xfId="1" applyFont="1" applyFill="1" applyBorder="1" applyAlignment="1">
      <alignment horizontal="center" wrapText="1"/>
    </xf>
    <xf numFmtId="0" fontId="12" fillId="0" borderId="24" xfId="1" applyFont="1" applyFill="1" applyBorder="1" applyAlignment="1">
      <alignment horizontal="center" wrapText="1"/>
    </xf>
    <xf numFmtId="3" fontId="12" fillId="0" borderId="15" xfId="1" applyNumberFormat="1" applyFont="1" applyFill="1" applyBorder="1" applyAlignment="1">
      <alignment horizontal="left" vertical="center"/>
    </xf>
    <xf numFmtId="3" fontId="12" fillId="0" borderId="25" xfId="1" applyNumberFormat="1" applyFont="1" applyFill="1" applyBorder="1" applyAlignment="1">
      <alignment horizontal="left" vertical="center"/>
    </xf>
    <xf numFmtId="0" fontId="12" fillId="0" borderId="26" xfId="1" applyFont="1" applyFill="1" applyBorder="1" applyAlignment="1">
      <alignment horizontal="center" wrapText="1"/>
    </xf>
    <xf numFmtId="0" fontId="12" fillId="0" borderId="27" xfId="1" applyFont="1" applyFill="1" applyBorder="1" applyAlignment="1">
      <alignment horizontal="center" wrapText="1"/>
    </xf>
    <xf numFmtId="0" fontId="17" fillId="6" borderId="0" xfId="6" applyFont="1" applyFill="1" applyAlignment="1">
      <alignment horizontal="center" vertical="center"/>
    </xf>
    <xf numFmtId="3" fontId="21" fillId="6" borderId="33" xfId="6" applyNumberFormat="1" applyFont="1" applyFill="1" applyBorder="1" applyAlignment="1">
      <alignment horizontal="center" vertical="center"/>
    </xf>
    <xf numFmtId="3" fontId="21" fillId="6" borderId="23" xfId="6" applyNumberFormat="1" applyFont="1" applyFill="1" applyBorder="1" applyAlignment="1">
      <alignment horizontal="center" vertical="center"/>
    </xf>
    <xf numFmtId="3" fontId="21" fillId="6" borderId="26" xfId="6" applyNumberFormat="1" applyFont="1" applyFill="1" applyBorder="1" applyAlignment="1">
      <alignment horizontal="center" vertical="center"/>
    </xf>
    <xf numFmtId="0" fontId="21" fillId="0" borderId="14" xfId="6" applyFont="1" applyFill="1" applyBorder="1" applyAlignment="1">
      <alignment horizontal="center" vertical="center"/>
    </xf>
    <xf numFmtId="0" fontId="21" fillId="0" borderId="4" xfId="6" applyFont="1" applyFill="1" applyBorder="1" applyAlignment="1">
      <alignment horizontal="center" vertical="center"/>
    </xf>
    <xf numFmtId="0" fontId="21" fillId="0" borderId="34" xfId="6" applyFont="1" applyFill="1" applyBorder="1" applyAlignment="1">
      <alignment horizontal="center" vertical="center"/>
    </xf>
    <xf numFmtId="0" fontId="21" fillId="6" borderId="14" xfId="6" applyFont="1" applyFill="1" applyBorder="1" applyAlignment="1">
      <alignment horizontal="center" vertical="center"/>
    </xf>
    <xf numFmtId="0" fontId="21" fillId="6" borderId="4" xfId="6" applyFont="1" applyFill="1" applyBorder="1" applyAlignment="1">
      <alignment horizontal="center" vertical="center"/>
    </xf>
    <xf numFmtId="0" fontId="21" fillId="6" borderId="34" xfId="6" applyFont="1" applyFill="1" applyBorder="1" applyAlignment="1">
      <alignment horizontal="center" vertical="center"/>
    </xf>
    <xf numFmtId="0" fontId="21" fillId="6" borderId="37" xfId="6" applyFont="1" applyFill="1" applyBorder="1" applyAlignment="1">
      <alignment horizontal="center" vertical="center"/>
    </xf>
    <xf numFmtId="0" fontId="21" fillId="6" borderId="41" xfId="6" applyFont="1" applyFill="1" applyBorder="1" applyAlignment="1">
      <alignment horizontal="center" vertical="center"/>
    </xf>
    <xf numFmtId="0" fontId="21" fillId="6" borderId="38" xfId="6" applyFont="1" applyFill="1" applyBorder="1" applyAlignment="1">
      <alignment horizontal="center" vertical="center"/>
    </xf>
    <xf numFmtId="0" fontId="17" fillId="0" borderId="46" xfId="6" applyFont="1" applyBorder="1" applyAlignment="1">
      <alignment horizontal="left"/>
    </xf>
    <xf numFmtId="0" fontId="17" fillId="0" borderId="47" xfId="6" applyFont="1" applyBorder="1" applyAlignment="1">
      <alignment horizontal="left"/>
    </xf>
    <xf numFmtId="0" fontId="17" fillId="0" borderId="29" xfId="6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44" fillId="4" borderId="48" xfId="0" applyFont="1" applyFill="1" applyBorder="1" applyAlignment="1">
      <alignment horizontal="center" vertical="center" wrapText="1"/>
    </xf>
    <xf numFmtId="0" fontId="44" fillId="4" borderId="49" xfId="0" applyFont="1" applyFill="1" applyBorder="1" applyAlignment="1">
      <alignment horizontal="center" vertical="center" wrapText="1"/>
    </xf>
    <xf numFmtId="3" fontId="39" fillId="0" borderId="62" xfId="0" applyNumberFormat="1" applyFont="1" applyFill="1" applyBorder="1" applyAlignment="1">
      <alignment horizontal="center" vertical="center" wrapText="1"/>
    </xf>
    <xf numFmtId="3" fontId="39" fillId="0" borderId="63" xfId="0" applyNumberFormat="1" applyFont="1" applyFill="1" applyBorder="1" applyAlignment="1">
      <alignment horizontal="center" vertical="center" wrapText="1"/>
    </xf>
    <xf numFmtId="3" fontId="39" fillId="0" borderId="21" xfId="0" applyNumberFormat="1" applyFont="1" applyFill="1" applyBorder="1" applyAlignment="1">
      <alignment horizontal="center" vertical="center" wrapText="1"/>
    </xf>
    <xf numFmtId="3" fontId="39" fillId="0" borderId="27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3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center" vertical="center" wrapText="1"/>
    </xf>
    <xf numFmtId="3" fontId="21" fillId="0" borderId="15" xfId="0" applyNumberFormat="1" applyFont="1" applyFill="1" applyBorder="1" applyAlignment="1">
      <alignment horizontal="center" vertical="center" wrapText="1"/>
    </xf>
    <xf numFmtId="3" fontId="21" fillId="0" borderId="25" xfId="0" applyNumberFormat="1" applyFont="1" applyFill="1" applyBorder="1" applyAlignment="1">
      <alignment horizontal="center" vertical="center" wrapText="1"/>
    </xf>
    <xf numFmtId="1" fontId="35" fillId="10" borderId="46" xfId="0" applyNumberFormat="1" applyFont="1" applyFill="1" applyBorder="1" applyAlignment="1">
      <alignment horizontal="center" vertical="center" wrapText="1"/>
    </xf>
    <xf numFmtId="1" fontId="35" fillId="10" borderId="47" xfId="0" applyNumberFormat="1" applyFont="1" applyFill="1" applyBorder="1" applyAlignment="1">
      <alignment horizontal="center" vertical="center" wrapText="1"/>
    </xf>
    <xf numFmtId="1" fontId="35" fillId="10" borderId="29" xfId="0" applyNumberFormat="1" applyFont="1" applyFill="1" applyBorder="1" applyAlignment="1">
      <alignment horizontal="center" vertical="center" wrapText="1"/>
    </xf>
    <xf numFmtId="3" fontId="21" fillId="0" borderId="47" xfId="0" applyNumberFormat="1" applyFont="1" applyFill="1" applyBorder="1" applyAlignment="1">
      <alignment horizontal="center"/>
    </xf>
    <xf numFmtId="3" fontId="21" fillId="6" borderId="33" xfId="0" applyNumberFormat="1" applyFont="1" applyFill="1" applyBorder="1" applyAlignment="1">
      <alignment horizontal="center" vertical="center" wrapText="1"/>
    </xf>
    <xf numFmtId="3" fontId="21" fillId="6" borderId="23" xfId="0" applyNumberFormat="1" applyFont="1" applyFill="1" applyBorder="1" applyAlignment="1">
      <alignment horizontal="center" vertical="center" wrapText="1"/>
    </xf>
    <xf numFmtId="3" fontId="21" fillId="6" borderId="26" xfId="0" applyNumberFormat="1" applyFont="1" applyFill="1" applyBorder="1" applyAlignment="1">
      <alignment horizontal="center" vertical="center" wrapText="1"/>
    </xf>
    <xf numFmtId="3" fontId="21" fillId="6" borderId="32" xfId="0" applyNumberFormat="1" applyFont="1" applyFill="1" applyBorder="1" applyAlignment="1">
      <alignment horizontal="center" vertical="center" wrapText="1"/>
    </xf>
    <xf numFmtId="3" fontId="21" fillId="6" borderId="0" xfId="0" applyNumberFormat="1" applyFont="1" applyFill="1" applyBorder="1" applyAlignment="1">
      <alignment horizontal="center" vertical="center" wrapText="1"/>
    </xf>
    <xf numFmtId="3" fontId="21" fillId="6" borderId="21" xfId="0" applyNumberFormat="1" applyFont="1" applyFill="1" applyBorder="1" applyAlignment="1">
      <alignment horizontal="center" vertical="center" wrapText="1"/>
    </xf>
    <xf numFmtId="3" fontId="21" fillId="6" borderId="51" xfId="0" applyNumberFormat="1" applyFont="1" applyFill="1" applyBorder="1" applyAlignment="1">
      <alignment horizontal="center" vertical="center" wrapText="1"/>
    </xf>
    <xf numFmtId="3" fontId="21" fillId="6" borderId="24" xfId="0" applyNumberFormat="1" applyFont="1" applyFill="1" applyBorder="1" applyAlignment="1">
      <alignment horizontal="center" vertical="center" wrapText="1"/>
    </xf>
    <xf numFmtId="3" fontId="21" fillId="6" borderId="27" xfId="0" applyNumberFormat="1" applyFont="1" applyFill="1" applyBorder="1" applyAlignment="1">
      <alignment horizontal="center" vertical="center" wrapText="1"/>
    </xf>
  </cellXfs>
  <cellStyles count="7">
    <cellStyle name="Normální" xfId="0" builtinId="0"/>
    <cellStyle name="normální 2" xfId="1"/>
    <cellStyle name="normální 2 2" xfId="2"/>
    <cellStyle name="normální 3" xfId="3"/>
    <cellStyle name="normální 4" xfId="4"/>
    <cellStyle name="normální_MF-03-příloha 4 - SR 2009(19  8  2008)" xfId="5"/>
    <cellStyle name="normální_Tabč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33" sqref="A33"/>
    </sheetView>
  </sheetViews>
  <sheetFormatPr defaultRowHeight="15" x14ac:dyDescent="0.25"/>
  <cols>
    <col min="1" max="1" width="64.7109375" customWidth="1"/>
    <col min="2" max="2" width="15.42578125" customWidth="1"/>
    <col min="3" max="3" width="11.42578125" customWidth="1"/>
    <col min="4" max="4" width="12.85546875" customWidth="1"/>
    <col min="5" max="5" width="11.28515625" customWidth="1"/>
    <col min="6" max="6" width="11.7109375" customWidth="1"/>
    <col min="7" max="7" width="12.85546875" customWidth="1"/>
    <col min="8" max="8" width="15.5703125" customWidth="1"/>
    <col min="9" max="9" width="11.7109375" customWidth="1"/>
    <col min="10" max="10" width="13.85546875" customWidth="1"/>
    <col min="11" max="11" width="13.140625" customWidth="1"/>
    <col min="12" max="12" width="12" customWidth="1"/>
    <col min="14" max="14" width="12.42578125" customWidth="1"/>
    <col min="15" max="15" width="12.5703125" customWidth="1"/>
    <col min="16" max="16" width="11" customWidth="1"/>
    <col min="17" max="18" width="13.85546875" customWidth="1"/>
    <col min="19" max="19" width="15.5703125" customWidth="1"/>
  </cols>
  <sheetData>
    <row r="1" spans="1:21" ht="18" x14ac:dyDescent="0.25">
      <c r="A1" s="5" t="s">
        <v>485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10"/>
      <c r="S1" s="8"/>
      <c r="T1" s="2"/>
      <c r="U1" s="2"/>
    </row>
    <row r="2" spans="1:21" ht="15.75" x14ac:dyDescent="0.25">
      <c r="A2" s="3" t="s">
        <v>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2"/>
      <c r="S2" s="9"/>
      <c r="T2" s="2"/>
      <c r="U2" s="2"/>
    </row>
    <row r="3" spans="1:21" ht="15.75" x14ac:dyDescent="0.25">
      <c r="A3" s="3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2"/>
      <c r="U3" s="2"/>
    </row>
    <row r="4" spans="1:21" ht="15.75" thickBot="1" x14ac:dyDescent="0.3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</row>
    <row r="5" spans="1:21" ht="107.25" thickBot="1" x14ac:dyDescent="0.3">
      <c r="A5" s="303" t="s">
        <v>1</v>
      </c>
      <c r="B5" s="304"/>
      <c r="C5" s="305" t="s">
        <v>2</v>
      </c>
      <c r="D5" s="305" t="s">
        <v>3</v>
      </c>
      <c r="E5" s="305" t="s">
        <v>4</v>
      </c>
      <c r="F5" s="305" t="s">
        <v>5</v>
      </c>
      <c r="G5" s="306"/>
      <c r="H5" s="307"/>
      <c r="I5" s="305" t="s">
        <v>6</v>
      </c>
      <c r="J5" s="305" t="s">
        <v>7</v>
      </c>
      <c r="K5" s="305" t="s">
        <v>8</v>
      </c>
      <c r="L5" s="305" t="s">
        <v>9</v>
      </c>
      <c r="M5" s="305" t="s">
        <v>10</v>
      </c>
      <c r="N5" s="305" t="s">
        <v>11</v>
      </c>
      <c r="O5" s="305" t="s">
        <v>12</v>
      </c>
      <c r="P5" s="305" t="s">
        <v>13</v>
      </c>
      <c r="Q5" s="306"/>
      <c r="R5" s="307"/>
      <c r="S5" s="307"/>
      <c r="T5" s="2"/>
      <c r="U5" s="2"/>
    </row>
    <row r="6" spans="1:21" x14ac:dyDescent="0.25">
      <c r="A6" s="308"/>
      <c r="B6" s="309" t="s">
        <v>14</v>
      </c>
      <c r="C6" s="310"/>
      <c r="D6" s="310"/>
      <c r="E6" s="310"/>
      <c r="F6" s="310"/>
      <c r="G6" s="311" t="s">
        <v>15</v>
      </c>
      <c r="H6" s="312" t="s">
        <v>16</v>
      </c>
      <c r="I6" s="310"/>
      <c r="J6" s="310"/>
      <c r="K6" s="310"/>
      <c r="L6" s="310"/>
      <c r="M6" s="310"/>
      <c r="N6" s="310"/>
      <c r="O6" s="310"/>
      <c r="P6" s="313"/>
      <c r="Q6" s="311" t="s">
        <v>15</v>
      </c>
      <c r="R6" s="312" t="s">
        <v>17</v>
      </c>
      <c r="S6" s="312" t="s">
        <v>41</v>
      </c>
      <c r="T6" s="7"/>
      <c r="U6" s="7"/>
    </row>
    <row r="7" spans="1:21" x14ac:dyDescent="0.25">
      <c r="A7" s="308"/>
      <c r="B7" s="309" t="s">
        <v>18</v>
      </c>
      <c r="C7" s="310">
        <v>1</v>
      </c>
      <c r="D7" s="310">
        <v>2</v>
      </c>
      <c r="E7" s="310">
        <v>3</v>
      </c>
      <c r="F7" s="310">
        <v>4</v>
      </c>
      <c r="G7" s="311" t="s">
        <v>19</v>
      </c>
      <c r="H7" s="312" t="s">
        <v>20</v>
      </c>
      <c r="I7" s="310">
        <v>5</v>
      </c>
      <c r="J7" s="310">
        <v>6</v>
      </c>
      <c r="K7" s="310">
        <v>7</v>
      </c>
      <c r="L7" s="310">
        <v>8</v>
      </c>
      <c r="M7" s="310">
        <v>9</v>
      </c>
      <c r="N7" s="310">
        <v>10</v>
      </c>
      <c r="O7" s="310">
        <v>11</v>
      </c>
      <c r="P7" s="313">
        <v>12</v>
      </c>
      <c r="Q7" s="311" t="s">
        <v>21</v>
      </c>
      <c r="R7" s="312" t="s">
        <v>22</v>
      </c>
      <c r="S7" s="312" t="s">
        <v>42</v>
      </c>
      <c r="T7" s="7"/>
      <c r="U7" s="7"/>
    </row>
    <row r="8" spans="1:21" ht="15.75" thickBot="1" x14ac:dyDescent="0.3">
      <c r="A8" s="308"/>
      <c r="B8" s="309"/>
      <c r="C8" s="310"/>
      <c r="D8" s="310"/>
      <c r="E8" s="310"/>
      <c r="F8" s="310"/>
      <c r="G8" s="311" t="s">
        <v>23</v>
      </c>
      <c r="H8" s="312"/>
      <c r="I8" s="310"/>
      <c r="J8" s="310"/>
      <c r="K8" s="310"/>
      <c r="L8" s="310"/>
      <c r="M8" s="310"/>
      <c r="N8" s="310"/>
      <c r="O8" s="310"/>
      <c r="P8" s="313"/>
      <c r="Q8" s="311">
        <v>2015</v>
      </c>
      <c r="R8" s="312" t="s">
        <v>24</v>
      </c>
      <c r="S8" s="312">
        <v>2015</v>
      </c>
      <c r="T8" s="7"/>
      <c r="U8" s="7"/>
    </row>
    <row r="9" spans="1:21" x14ac:dyDescent="0.25">
      <c r="A9" s="314" t="s">
        <v>25</v>
      </c>
      <c r="B9" s="315"/>
      <c r="C9" s="316"/>
      <c r="D9" s="316"/>
      <c r="E9" s="316"/>
      <c r="F9" s="316"/>
      <c r="G9" s="317"/>
      <c r="H9" s="318"/>
      <c r="I9" s="316"/>
      <c r="J9" s="316"/>
      <c r="K9" s="316"/>
      <c r="L9" s="316"/>
      <c r="M9" s="316"/>
      <c r="N9" s="316"/>
      <c r="O9" s="316"/>
      <c r="P9" s="319"/>
      <c r="Q9" s="317"/>
      <c r="R9" s="318"/>
      <c r="S9" s="318"/>
      <c r="T9" s="2"/>
      <c r="U9" s="2"/>
    </row>
    <row r="10" spans="1:21" x14ac:dyDescent="0.25">
      <c r="A10" s="320" t="s">
        <v>26</v>
      </c>
      <c r="B10" s="321">
        <v>84444774015</v>
      </c>
      <c r="C10" s="322">
        <v>50000000</v>
      </c>
      <c r="D10" s="322">
        <v>0</v>
      </c>
      <c r="E10" s="322">
        <v>16128000</v>
      </c>
      <c r="F10" s="322">
        <v>0</v>
      </c>
      <c r="G10" s="323">
        <v>66128000</v>
      </c>
      <c r="H10" s="324">
        <v>84510902015</v>
      </c>
      <c r="I10" s="322">
        <v>-50000000</v>
      </c>
      <c r="J10" s="322">
        <v>2717165899</v>
      </c>
      <c r="K10" s="322">
        <v>-140000000</v>
      </c>
      <c r="L10" s="322">
        <v>-12648000</v>
      </c>
      <c r="M10" s="322">
        <v>-620000</v>
      </c>
      <c r="N10" s="322">
        <v>599999700</v>
      </c>
      <c r="O10" s="322">
        <v>300000000</v>
      </c>
      <c r="P10" s="325">
        <v>14636718</v>
      </c>
      <c r="Q10" s="323">
        <v>3428534317</v>
      </c>
      <c r="R10" s="324">
        <v>3494662317</v>
      </c>
      <c r="S10" s="324">
        <v>87939436332</v>
      </c>
      <c r="T10" s="4"/>
      <c r="U10" s="4"/>
    </row>
    <row r="11" spans="1:21" x14ac:dyDescent="0.25">
      <c r="A11" s="320" t="s">
        <v>27</v>
      </c>
      <c r="B11" s="321"/>
      <c r="C11" s="322"/>
      <c r="D11" s="322"/>
      <c r="E11" s="322"/>
      <c r="F11" s="322"/>
      <c r="G11" s="323"/>
      <c r="H11" s="324"/>
      <c r="I11" s="322"/>
      <c r="J11" s="322"/>
      <c r="K11" s="322"/>
      <c r="L11" s="322"/>
      <c r="M11" s="322"/>
      <c r="N11" s="322"/>
      <c r="O11" s="322"/>
      <c r="P11" s="325"/>
      <c r="Q11" s="323"/>
      <c r="R11" s="324"/>
      <c r="S11" s="324"/>
      <c r="T11" s="2"/>
      <c r="U11" s="2"/>
    </row>
    <row r="12" spans="1:21" x14ac:dyDescent="0.25">
      <c r="A12" s="326" t="s">
        <v>28</v>
      </c>
      <c r="B12" s="327">
        <v>84444774015</v>
      </c>
      <c r="C12" s="328">
        <v>50000000</v>
      </c>
      <c r="D12" s="328"/>
      <c r="E12" s="328">
        <v>16128000</v>
      </c>
      <c r="F12" s="328"/>
      <c r="G12" s="329">
        <v>66128000</v>
      </c>
      <c r="H12" s="330">
        <v>84510902015</v>
      </c>
      <c r="I12" s="328">
        <v>-50000000</v>
      </c>
      <c r="J12" s="328">
        <v>2717165899</v>
      </c>
      <c r="K12" s="328">
        <v>-140000000</v>
      </c>
      <c r="L12" s="328">
        <v>-12648000</v>
      </c>
      <c r="M12" s="328">
        <v>-620000</v>
      </c>
      <c r="N12" s="328">
        <v>599999700</v>
      </c>
      <c r="O12" s="328">
        <v>300000000</v>
      </c>
      <c r="P12" s="331">
        <v>14636718</v>
      </c>
      <c r="Q12" s="329">
        <v>3428534317</v>
      </c>
      <c r="R12" s="330">
        <v>3494662317</v>
      </c>
      <c r="S12" s="330">
        <v>87939436332</v>
      </c>
      <c r="T12" s="2"/>
      <c r="U12" s="6"/>
    </row>
    <row r="13" spans="1:21" x14ac:dyDescent="0.25">
      <c r="A13" s="326" t="s">
        <v>29</v>
      </c>
      <c r="B13" s="327">
        <v>320000000</v>
      </c>
      <c r="C13" s="328"/>
      <c r="D13" s="328">
        <v>268000000</v>
      </c>
      <c r="E13" s="328"/>
      <c r="F13" s="328"/>
      <c r="G13" s="329">
        <v>268000000</v>
      </c>
      <c r="H13" s="330">
        <v>588000000</v>
      </c>
      <c r="I13" s="328"/>
      <c r="J13" s="328"/>
      <c r="K13" s="328"/>
      <c r="L13" s="328"/>
      <c r="M13" s="328"/>
      <c r="N13" s="328"/>
      <c r="O13" s="328"/>
      <c r="P13" s="331"/>
      <c r="Q13" s="329">
        <v>0</v>
      </c>
      <c r="R13" s="330">
        <v>268000000</v>
      </c>
      <c r="S13" s="330">
        <v>588000000</v>
      </c>
      <c r="T13" s="2"/>
      <c r="U13" s="6"/>
    </row>
    <row r="14" spans="1:21" x14ac:dyDescent="0.25">
      <c r="A14" s="326" t="s">
        <v>30</v>
      </c>
      <c r="B14" s="327">
        <v>84124774015</v>
      </c>
      <c r="C14" s="328">
        <v>50000000</v>
      </c>
      <c r="D14" s="328">
        <v>-268000000</v>
      </c>
      <c r="E14" s="328"/>
      <c r="F14" s="328"/>
      <c r="G14" s="329">
        <v>-218000000</v>
      </c>
      <c r="H14" s="330">
        <v>83906774015</v>
      </c>
      <c r="I14" s="328">
        <v>-50000000</v>
      </c>
      <c r="J14" s="328">
        <v>2717165899</v>
      </c>
      <c r="K14" s="328">
        <v>-140000000</v>
      </c>
      <c r="L14" s="328">
        <v>-12648000</v>
      </c>
      <c r="M14" s="328"/>
      <c r="N14" s="328">
        <v>599999700</v>
      </c>
      <c r="O14" s="328"/>
      <c r="P14" s="331">
        <v>14636718</v>
      </c>
      <c r="Q14" s="329">
        <v>3129154317</v>
      </c>
      <c r="R14" s="330">
        <v>2911154317</v>
      </c>
      <c r="S14" s="330">
        <v>87035928332</v>
      </c>
      <c r="T14" s="2"/>
      <c r="U14" s="6"/>
    </row>
    <row r="15" spans="1:21" x14ac:dyDescent="0.25">
      <c r="A15" s="326" t="s">
        <v>31</v>
      </c>
      <c r="B15" s="327"/>
      <c r="C15" s="328"/>
      <c r="D15" s="328"/>
      <c r="E15" s="328">
        <v>16128000</v>
      </c>
      <c r="F15" s="328"/>
      <c r="G15" s="329">
        <v>16128000</v>
      </c>
      <c r="H15" s="330">
        <v>16128000</v>
      </c>
      <c r="I15" s="328"/>
      <c r="J15" s="328"/>
      <c r="K15" s="328"/>
      <c r="L15" s="328"/>
      <c r="M15" s="328">
        <v>-620000</v>
      </c>
      <c r="N15" s="328"/>
      <c r="O15" s="328">
        <v>300000000</v>
      </c>
      <c r="P15" s="331"/>
      <c r="Q15" s="329">
        <v>299380000</v>
      </c>
      <c r="R15" s="330">
        <v>315508000</v>
      </c>
      <c r="S15" s="330">
        <v>315508000</v>
      </c>
      <c r="T15" s="2"/>
      <c r="U15" s="6"/>
    </row>
    <row r="16" spans="1:21" x14ac:dyDescent="0.25">
      <c r="A16" s="332" t="s">
        <v>32</v>
      </c>
      <c r="B16" s="321"/>
      <c r="C16" s="333"/>
      <c r="D16" s="333"/>
      <c r="E16" s="333"/>
      <c r="F16" s="333"/>
      <c r="G16" s="323"/>
      <c r="H16" s="324"/>
      <c r="I16" s="333"/>
      <c r="J16" s="333"/>
      <c r="K16" s="333"/>
      <c r="L16" s="333"/>
      <c r="M16" s="333"/>
      <c r="N16" s="333"/>
      <c r="O16" s="333"/>
      <c r="P16" s="334"/>
      <c r="Q16" s="323"/>
      <c r="R16" s="324"/>
      <c r="S16" s="324"/>
      <c r="T16" s="2"/>
      <c r="U16" s="6"/>
    </row>
    <row r="17" spans="1:21" x14ac:dyDescent="0.25">
      <c r="A17" s="326" t="s">
        <v>33</v>
      </c>
      <c r="B17" s="327">
        <v>57538182140</v>
      </c>
      <c r="C17" s="328"/>
      <c r="D17" s="328">
        <v>-81370000</v>
      </c>
      <c r="E17" s="328">
        <v>653000</v>
      </c>
      <c r="F17" s="328"/>
      <c r="G17" s="329">
        <v>-80717000</v>
      </c>
      <c r="H17" s="330">
        <v>57457465140</v>
      </c>
      <c r="I17" s="328">
        <v>-37037037</v>
      </c>
      <c r="J17" s="328">
        <v>2012897848</v>
      </c>
      <c r="K17" s="328"/>
      <c r="L17" s="328">
        <v>-9369000</v>
      </c>
      <c r="M17" s="328">
        <v>-400000</v>
      </c>
      <c r="N17" s="328">
        <v>222222000</v>
      </c>
      <c r="O17" s="328"/>
      <c r="P17" s="331">
        <v>10922924</v>
      </c>
      <c r="Q17" s="329">
        <v>2199236735</v>
      </c>
      <c r="R17" s="330">
        <v>2118519735</v>
      </c>
      <c r="S17" s="330">
        <v>59656701875</v>
      </c>
      <c r="T17" s="2"/>
      <c r="U17" s="6"/>
    </row>
    <row r="18" spans="1:21" x14ac:dyDescent="0.25">
      <c r="A18" s="326" t="s">
        <v>34</v>
      </c>
      <c r="B18" s="327">
        <v>56843789700</v>
      </c>
      <c r="C18" s="328"/>
      <c r="D18" s="328">
        <v>-81370000</v>
      </c>
      <c r="E18" s="328">
        <v>60000</v>
      </c>
      <c r="F18" s="328"/>
      <c r="G18" s="329">
        <v>-81310000</v>
      </c>
      <c r="H18" s="330">
        <v>56762479700</v>
      </c>
      <c r="I18" s="328">
        <v>-37037037</v>
      </c>
      <c r="J18" s="328">
        <v>1988278343</v>
      </c>
      <c r="K18" s="328"/>
      <c r="L18" s="328">
        <v>-9369000</v>
      </c>
      <c r="M18" s="328"/>
      <c r="N18" s="328">
        <v>222222000</v>
      </c>
      <c r="O18" s="328"/>
      <c r="P18" s="331"/>
      <c r="Q18" s="329">
        <v>2164094306</v>
      </c>
      <c r="R18" s="330">
        <v>2082784306</v>
      </c>
      <c r="S18" s="330">
        <v>58926574006</v>
      </c>
      <c r="T18" s="2"/>
      <c r="U18" s="6"/>
    </row>
    <row r="19" spans="1:21" x14ac:dyDescent="0.25">
      <c r="A19" s="326" t="s">
        <v>35</v>
      </c>
      <c r="B19" s="327">
        <v>694392440</v>
      </c>
      <c r="C19" s="328"/>
      <c r="D19" s="328"/>
      <c r="E19" s="328">
        <v>593000</v>
      </c>
      <c r="F19" s="328"/>
      <c r="G19" s="329">
        <v>593000</v>
      </c>
      <c r="H19" s="330">
        <v>694985440</v>
      </c>
      <c r="I19" s="328"/>
      <c r="J19" s="328">
        <v>24619505</v>
      </c>
      <c r="K19" s="328"/>
      <c r="L19" s="328"/>
      <c r="M19" s="328">
        <v>-400000</v>
      </c>
      <c r="N19" s="328"/>
      <c r="O19" s="328"/>
      <c r="P19" s="331">
        <v>10922924</v>
      </c>
      <c r="Q19" s="329">
        <v>35142429</v>
      </c>
      <c r="R19" s="330">
        <v>35735429</v>
      </c>
      <c r="S19" s="330">
        <v>730127869</v>
      </c>
      <c r="T19" s="2"/>
      <c r="U19" s="6"/>
    </row>
    <row r="20" spans="1:21" x14ac:dyDescent="0.25">
      <c r="A20" s="326" t="s">
        <v>36</v>
      </c>
      <c r="B20" s="327">
        <v>19563261748</v>
      </c>
      <c r="C20" s="328"/>
      <c r="D20" s="328">
        <v>-27666000</v>
      </c>
      <c r="E20" s="328">
        <v>20000</v>
      </c>
      <c r="F20" s="328"/>
      <c r="G20" s="329">
        <v>-27646000</v>
      </c>
      <c r="H20" s="330">
        <v>19535615748</v>
      </c>
      <c r="I20" s="328">
        <v>-12592592</v>
      </c>
      <c r="J20" s="328">
        <v>684385268</v>
      </c>
      <c r="K20" s="328"/>
      <c r="L20" s="328">
        <v>-3185000</v>
      </c>
      <c r="M20" s="328"/>
      <c r="N20" s="328">
        <v>75555480</v>
      </c>
      <c r="O20" s="328"/>
      <c r="P20" s="331">
        <v>3713794</v>
      </c>
      <c r="Q20" s="329">
        <v>747876950</v>
      </c>
      <c r="R20" s="330">
        <v>720230950</v>
      </c>
      <c r="S20" s="330">
        <v>20283492698</v>
      </c>
      <c r="T20" s="2"/>
      <c r="U20" s="6"/>
    </row>
    <row r="21" spans="1:21" x14ac:dyDescent="0.25">
      <c r="A21" s="326" t="s">
        <v>37</v>
      </c>
      <c r="B21" s="327">
        <v>569597127</v>
      </c>
      <c r="C21" s="328"/>
      <c r="D21" s="328">
        <v>-814000</v>
      </c>
      <c r="E21" s="328">
        <v>1000</v>
      </c>
      <c r="F21" s="328"/>
      <c r="G21" s="329">
        <v>-813000</v>
      </c>
      <c r="H21" s="330">
        <v>568784127</v>
      </c>
      <c r="I21" s="328">
        <v>-370371</v>
      </c>
      <c r="J21" s="328">
        <v>19882783</v>
      </c>
      <c r="K21" s="328"/>
      <c r="L21" s="328">
        <v>-94000</v>
      </c>
      <c r="M21" s="328"/>
      <c r="N21" s="328">
        <v>2222220</v>
      </c>
      <c r="O21" s="328"/>
      <c r="P21" s="331"/>
      <c r="Q21" s="329">
        <v>21640632</v>
      </c>
      <c r="R21" s="330">
        <v>20827632</v>
      </c>
      <c r="S21" s="330">
        <v>590424759</v>
      </c>
      <c r="T21" s="2"/>
      <c r="U21" s="6"/>
    </row>
    <row r="22" spans="1:21" x14ac:dyDescent="0.25">
      <c r="A22" s="326" t="s">
        <v>38</v>
      </c>
      <c r="B22" s="327">
        <v>5581543000</v>
      </c>
      <c r="C22" s="328">
        <v>50000000</v>
      </c>
      <c r="D22" s="328">
        <v>58040000</v>
      </c>
      <c r="E22" s="328">
        <v>2070000</v>
      </c>
      <c r="F22" s="328">
        <v>10000000</v>
      </c>
      <c r="G22" s="329">
        <v>120110000</v>
      </c>
      <c r="H22" s="330">
        <v>5701653000</v>
      </c>
      <c r="I22" s="328"/>
      <c r="J22" s="328"/>
      <c r="K22" s="328">
        <v>-140000000</v>
      </c>
      <c r="L22" s="328"/>
      <c r="M22" s="328">
        <v>-100000</v>
      </c>
      <c r="N22" s="328">
        <v>300000000</v>
      </c>
      <c r="O22" s="328"/>
      <c r="P22" s="331"/>
      <c r="Q22" s="329">
        <v>159900000</v>
      </c>
      <c r="R22" s="330">
        <v>280010000</v>
      </c>
      <c r="S22" s="330">
        <v>5861553000</v>
      </c>
      <c r="T22" s="2"/>
      <c r="U22" s="6"/>
    </row>
    <row r="23" spans="1:21" x14ac:dyDescent="0.25">
      <c r="A23" s="326" t="s">
        <v>39</v>
      </c>
      <c r="B23" s="335">
        <v>211147</v>
      </c>
      <c r="C23" s="328"/>
      <c r="D23" s="328"/>
      <c r="E23" s="328"/>
      <c r="F23" s="328"/>
      <c r="G23" s="329">
        <v>0</v>
      </c>
      <c r="H23" s="336">
        <v>211147</v>
      </c>
      <c r="I23" s="337"/>
      <c r="J23" s="337"/>
      <c r="K23" s="337"/>
      <c r="L23" s="337"/>
      <c r="M23" s="337"/>
      <c r="N23" s="337"/>
      <c r="O23" s="337"/>
      <c r="P23" s="338">
        <v>799</v>
      </c>
      <c r="Q23" s="339">
        <v>799</v>
      </c>
      <c r="R23" s="336">
        <v>799</v>
      </c>
      <c r="S23" s="336">
        <v>211946</v>
      </c>
      <c r="T23" s="2"/>
      <c r="U23" s="6"/>
    </row>
    <row r="24" spans="1:21" ht="15.75" thickBot="1" x14ac:dyDescent="0.3">
      <c r="A24" s="340" t="s">
        <v>40</v>
      </c>
      <c r="B24" s="341">
        <v>1192190000</v>
      </c>
      <c r="C24" s="342"/>
      <c r="D24" s="342">
        <v>51810000</v>
      </c>
      <c r="E24" s="342">
        <v>13384000</v>
      </c>
      <c r="F24" s="342">
        <v>-10000000</v>
      </c>
      <c r="G24" s="343">
        <v>55194000</v>
      </c>
      <c r="H24" s="344">
        <v>1247384000</v>
      </c>
      <c r="I24" s="342"/>
      <c r="J24" s="342"/>
      <c r="K24" s="342"/>
      <c r="L24" s="342"/>
      <c r="M24" s="342">
        <v>-120000</v>
      </c>
      <c r="N24" s="342"/>
      <c r="O24" s="342"/>
      <c r="P24" s="345"/>
      <c r="Q24" s="343">
        <v>-120000</v>
      </c>
      <c r="R24" s="344">
        <v>55074000</v>
      </c>
      <c r="S24" s="344">
        <v>1247264000</v>
      </c>
      <c r="T24" s="2"/>
      <c r="U24" s="6"/>
    </row>
  </sheetData>
  <printOptions horizontalCentered="1"/>
  <pageMargins left="0.11811023622047245" right="3.937007874015748E-2" top="0.70866141732283472" bottom="0.47244094488188981" header="0.51181102362204722" footer="0.51181102362204722"/>
  <pageSetup paperSize="9" scale="49" orientation="landscape" r:id="rId1"/>
  <headerFooter alignWithMargins="0">
    <oddHeader>&amp;RKapitola C.II.1 a C.II.2
&amp;"-,Tučné"Tabulka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topLeftCell="G1" zoomScale="90" zoomScaleNormal="90" workbookViewId="0">
      <selection activeCell="A33" sqref="A33"/>
    </sheetView>
  </sheetViews>
  <sheetFormatPr defaultRowHeight="18" x14ac:dyDescent="0.25"/>
  <cols>
    <col min="1" max="1" width="24" style="65" customWidth="1"/>
    <col min="2" max="13" width="12.28515625" style="66" customWidth="1"/>
    <col min="14" max="27" width="12.28515625" style="67" customWidth="1"/>
    <col min="28" max="16384" width="9.140625" style="15"/>
  </cols>
  <sheetData>
    <row r="1" spans="1:28" x14ac:dyDescent="0.25">
      <c r="AA1" s="68"/>
      <c r="AB1" s="69"/>
    </row>
    <row r="2" spans="1:28" x14ac:dyDescent="0.25">
      <c r="Z2" s="71"/>
      <c r="AA2" s="72"/>
      <c r="AB2" s="69"/>
    </row>
    <row r="3" spans="1:28" s="11" customFormat="1" ht="22.5" customHeight="1" x14ac:dyDescent="0.25">
      <c r="A3" s="502" t="s">
        <v>43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</row>
    <row r="4" spans="1:28" ht="22.5" customHeight="1" thickBot="1" x14ac:dyDescent="0.3">
      <c r="A4" s="12"/>
      <c r="B4" s="13"/>
      <c r="C4" s="14"/>
      <c r="D4" s="14"/>
      <c r="E4" s="1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13"/>
      <c r="U4" s="13"/>
      <c r="V4" s="13"/>
      <c r="W4" s="13"/>
      <c r="X4" s="13"/>
      <c r="Y4" s="13"/>
      <c r="Z4" s="13"/>
      <c r="AA4" s="13"/>
    </row>
    <row r="5" spans="1:28" s="21" customFormat="1" ht="12.75" customHeight="1" x14ac:dyDescent="0.2">
      <c r="A5" s="16"/>
      <c r="B5" s="17"/>
      <c r="C5" s="16"/>
      <c r="D5" s="16"/>
      <c r="E5" s="16"/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  <c r="K5" s="18" t="s">
        <v>44</v>
      </c>
      <c r="L5" s="18" t="s">
        <v>44</v>
      </c>
      <c r="M5" s="18" t="s">
        <v>44</v>
      </c>
      <c r="N5" s="19" t="s">
        <v>44</v>
      </c>
      <c r="O5" s="19" t="s">
        <v>44</v>
      </c>
      <c r="P5" s="19" t="s">
        <v>44</v>
      </c>
      <c r="Q5" s="19" t="s">
        <v>44</v>
      </c>
      <c r="R5" s="20" t="s">
        <v>44</v>
      </c>
      <c r="S5" s="20" t="s">
        <v>44</v>
      </c>
      <c r="T5" s="504" t="s">
        <v>45</v>
      </c>
      <c r="U5" s="505"/>
      <c r="V5" s="504" t="s">
        <v>45</v>
      </c>
      <c r="W5" s="505"/>
      <c r="X5" s="504" t="s">
        <v>46</v>
      </c>
      <c r="Y5" s="505"/>
      <c r="Z5" s="504" t="s">
        <v>46</v>
      </c>
      <c r="AA5" s="505"/>
    </row>
    <row r="6" spans="1:28" s="21" customFormat="1" ht="12.75" customHeight="1" x14ac:dyDescent="0.2">
      <c r="A6" s="22"/>
      <c r="B6" s="23" t="s">
        <v>44</v>
      </c>
      <c r="C6" s="22" t="s">
        <v>44</v>
      </c>
      <c r="D6" s="22" t="s">
        <v>44</v>
      </c>
      <c r="E6" s="22" t="s">
        <v>44</v>
      </c>
      <c r="F6" s="24" t="s">
        <v>47</v>
      </c>
      <c r="G6" s="24" t="s">
        <v>48</v>
      </c>
      <c r="H6" s="24" t="s">
        <v>47</v>
      </c>
      <c r="I6" s="24" t="s">
        <v>48</v>
      </c>
      <c r="J6" s="24" t="s">
        <v>47</v>
      </c>
      <c r="K6" s="24" t="s">
        <v>48</v>
      </c>
      <c r="L6" s="24" t="s">
        <v>47</v>
      </c>
      <c r="M6" s="24" t="s">
        <v>48</v>
      </c>
      <c r="N6" s="25" t="s">
        <v>47</v>
      </c>
      <c r="O6" s="25" t="s">
        <v>48</v>
      </c>
      <c r="P6" s="25" t="s">
        <v>47</v>
      </c>
      <c r="Q6" s="25" t="s">
        <v>48</v>
      </c>
      <c r="R6" s="26" t="s">
        <v>47</v>
      </c>
      <c r="S6" s="26" t="s">
        <v>48</v>
      </c>
      <c r="T6" s="506" t="s">
        <v>49</v>
      </c>
      <c r="U6" s="507"/>
      <c r="V6" s="506" t="s">
        <v>49</v>
      </c>
      <c r="W6" s="507"/>
      <c r="X6" s="506" t="s">
        <v>50</v>
      </c>
      <c r="Y6" s="507"/>
      <c r="Z6" s="506" t="s">
        <v>50</v>
      </c>
      <c r="AA6" s="507"/>
    </row>
    <row r="7" spans="1:28" s="21" customFormat="1" ht="12.75" customHeight="1" thickBot="1" x14ac:dyDescent="0.25">
      <c r="A7" s="508" t="s">
        <v>51</v>
      </c>
      <c r="B7" s="27"/>
      <c r="C7" s="27"/>
      <c r="D7" s="27"/>
      <c r="E7" s="27"/>
      <c r="F7" s="28"/>
      <c r="G7" s="28" t="s">
        <v>52</v>
      </c>
      <c r="H7" s="28"/>
      <c r="I7" s="28" t="s">
        <v>52</v>
      </c>
      <c r="J7" s="28"/>
      <c r="K7" s="28" t="s">
        <v>53</v>
      </c>
      <c r="L7" s="28"/>
      <c r="M7" s="28" t="s">
        <v>53</v>
      </c>
      <c r="N7" s="29"/>
      <c r="O7" s="29" t="s">
        <v>53</v>
      </c>
      <c r="P7" s="29"/>
      <c r="Q7" s="29" t="s">
        <v>53</v>
      </c>
      <c r="R7" s="30"/>
      <c r="S7" s="30" t="s">
        <v>53</v>
      </c>
      <c r="T7" s="510" t="s">
        <v>47</v>
      </c>
      <c r="U7" s="511"/>
      <c r="V7" s="510" t="s">
        <v>54</v>
      </c>
      <c r="W7" s="511"/>
      <c r="X7" s="510" t="s">
        <v>47</v>
      </c>
      <c r="Y7" s="511"/>
      <c r="Z7" s="510" t="s">
        <v>54</v>
      </c>
      <c r="AA7" s="511"/>
    </row>
    <row r="8" spans="1:28" s="36" customFormat="1" ht="17.25" customHeight="1" thickBot="1" x14ac:dyDescent="0.3">
      <c r="A8" s="509"/>
      <c r="B8" s="31" t="s">
        <v>55</v>
      </c>
      <c r="C8" s="32" t="s">
        <v>56</v>
      </c>
      <c r="D8" s="31" t="s">
        <v>57</v>
      </c>
      <c r="E8" s="31" t="s">
        <v>58</v>
      </c>
      <c r="F8" s="33" t="s">
        <v>59</v>
      </c>
      <c r="G8" s="33" t="s">
        <v>59</v>
      </c>
      <c r="H8" s="33" t="s">
        <v>60</v>
      </c>
      <c r="I8" s="33" t="s">
        <v>60</v>
      </c>
      <c r="J8" s="33" t="s">
        <v>61</v>
      </c>
      <c r="K8" s="33" t="s">
        <v>61</v>
      </c>
      <c r="L8" s="33" t="s">
        <v>62</v>
      </c>
      <c r="M8" s="33" t="s">
        <v>62</v>
      </c>
      <c r="N8" s="34" t="s">
        <v>63</v>
      </c>
      <c r="O8" s="34" t="s">
        <v>63</v>
      </c>
      <c r="P8" s="34" t="s">
        <v>64</v>
      </c>
      <c r="Q8" s="34" t="s">
        <v>64</v>
      </c>
      <c r="R8" s="35" t="s">
        <v>65</v>
      </c>
      <c r="S8" s="35" t="s">
        <v>65</v>
      </c>
      <c r="T8" s="31" t="s">
        <v>66</v>
      </c>
      <c r="U8" s="33" t="s">
        <v>67</v>
      </c>
      <c r="V8" s="31" t="s">
        <v>66</v>
      </c>
      <c r="W8" s="33" t="s">
        <v>67</v>
      </c>
      <c r="X8" s="31" t="s">
        <v>66</v>
      </c>
      <c r="Y8" s="33" t="s">
        <v>67</v>
      </c>
      <c r="Z8" s="31" t="s">
        <v>66</v>
      </c>
      <c r="AA8" s="33" t="s">
        <v>67</v>
      </c>
    </row>
    <row r="9" spans="1:28" s="11" customFormat="1" ht="21" customHeight="1" x14ac:dyDescent="0.25">
      <c r="A9" s="37" t="s">
        <v>68</v>
      </c>
      <c r="B9" s="38">
        <v>27511</v>
      </c>
      <c r="C9" s="38">
        <v>27727</v>
      </c>
      <c r="D9" s="38">
        <v>28393</v>
      </c>
      <c r="E9" s="38">
        <v>29273.5</v>
      </c>
      <c r="F9" s="38">
        <v>30806</v>
      </c>
      <c r="G9" s="38">
        <v>30806</v>
      </c>
      <c r="H9" s="38">
        <v>32788.5</v>
      </c>
      <c r="I9" s="38">
        <v>32788.5</v>
      </c>
      <c r="J9" s="38">
        <v>34480</v>
      </c>
      <c r="K9" s="38">
        <v>34480</v>
      </c>
      <c r="L9" s="38">
        <v>35936.5</v>
      </c>
      <c r="M9" s="38">
        <v>35936.5</v>
      </c>
      <c r="N9" s="39">
        <v>37042.5</v>
      </c>
      <c r="O9" s="39">
        <v>37042.5</v>
      </c>
      <c r="P9" s="39">
        <v>38415</v>
      </c>
      <c r="Q9" s="39">
        <v>38415</v>
      </c>
      <c r="R9" s="40">
        <v>39239</v>
      </c>
      <c r="S9" s="40">
        <v>39239</v>
      </c>
      <c r="T9" s="38">
        <v>1372.5</v>
      </c>
      <c r="U9" s="41">
        <v>103.70520348248633</v>
      </c>
      <c r="V9" s="38">
        <v>1372.5</v>
      </c>
      <c r="W9" s="41">
        <v>103.70520348248633</v>
      </c>
      <c r="X9" s="38">
        <v>824</v>
      </c>
      <c r="Y9" s="41">
        <v>102.14499544448783</v>
      </c>
      <c r="Z9" s="38">
        <v>824</v>
      </c>
      <c r="AA9" s="41">
        <v>102.14499544448783</v>
      </c>
    </row>
    <row r="10" spans="1:28" s="11" customFormat="1" ht="21" customHeight="1" x14ac:dyDescent="0.25">
      <c r="A10" s="42" t="s">
        <v>69</v>
      </c>
      <c r="B10" s="43">
        <v>92062</v>
      </c>
      <c r="C10" s="43">
        <v>88544</v>
      </c>
      <c r="D10" s="43">
        <v>84676.25</v>
      </c>
      <c r="E10" s="43">
        <v>82206.5</v>
      </c>
      <c r="F10" s="43">
        <v>79494.25</v>
      </c>
      <c r="G10" s="43">
        <v>79494.25</v>
      </c>
      <c r="H10" s="43">
        <v>78287.25</v>
      </c>
      <c r="I10" s="43">
        <v>78287.25</v>
      </c>
      <c r="J10" s="43">
        <v>79359.5</v>
      </c>
      <c r="K10" s="43">
        <v>79359.5</v>
      </c>
      <c r="L10" s="43">
        <v>81172.25</v>
      </c>
      <c r="M10" s="43">
        <v>81172.25</v>
      </c>
      <c r="N10" s="44">
        <v>84373.25</v>
      </c>
      <c r="O10" s="44">
        <v>84373.25</v>
      </c>
      <c r="P10" s="44">
        <v>87992.75</v>
      </c>
      <c r="Q10" s="44">
        <v>87992.75</v>
      </c>
      <c r="R10" s="45">
        <v>92633.25</v>
      </c>
      <c r="S10" s="45">
        <v>92633.25</v>
      </c>
      <c r="T10" s="43">
        <v>3619.5</v>
      </c>
      <c r="U10" s="46">
        <v>104.28986675279191</v>
      </c>
      <c r="V10" s="43">
        <v>3619.5</v>
      </c>
      <c r="W10" s="46">
        <v>104.28986675279191</v>
      </c>
      <c r="X10" s="43">
        <v>4640.5</v>
      </c>
      <c r="Y10" s="46">
        <v>105.27372993797786</v>
      </c>
      <c r="Z10" s="43">
        <v>4640.5</v>
      </c>
      <c r="AA10" s="46">
        <v>105.27372993797786</v>
      </c>
    </row>
    <row r="11" spans="1:28" s="11" customFormat="1" ht="21" customHeight="1" x14ac:dyDescent="0.25">
      <c r="A11" s="42" t="s">
        <v>70</v>
      </c>
      <c r="B11" s="43">
        <v>46967</v>
      </c>
      <c r="C11" s="43">
        <v>46467</v>
      </c>
      <c r="D11" s="43">
        <v>46175</v>
      </c>
      <c r="E11" s="43">
        <v>45139</v>
      </c>
      <c r="F11" s="43">
        <v>44073</v>
      </c>
      <c r="G11" s="43">
        <v>44798</v>
      </c>
      <c r="H11" s="43">
        <v>43388</v>
      </c>
      <c r="I11" s="43">
        <v>44091</v>
      </c>
      <c r="J11" s="43">
        <v>41845</v>
      </c>
      <c r="K11" s="43">
        <v>42959</v>
      </c>
      <c r="L11" s="43">
        <v>40716</v>
      </c>
      <c r="M11" s="43">
        <v>41786</v>
      </c>
      <c r="N11" s="44">
        <v>39303</v>
      </c>
      <c r="O11" s="44">
        <v>40348</v>
      </c>
      <c r="P11" s="44">
        <v>38271</v>
      </c>
      <c r="Q11" s="44">
        <v>39240</v>
      </c>
      <c r="R11" s="45">
        <v>37963</v>
      </c>
      <c r="S11" s="45">
        <v>38806</v>
      </c>
      <c r="T11" s="43">
        <v>-1032</v>
      </c>
      <c r="U11" s="46">
        <v>97.374246240744981</v>
      </c>
      <c r="V11" s="43">
        <v>-1108</v>
      </c>
      <c r="W11" s="46">
        <v>97.253891147020923</v>
      </c>
      <c r="X11" s="43">
        <v>-308</v>
      </c>
      <c r="Y11" s="46">
        <v>99.195213085626193</v>
      </c>
      <c r="Z11" s="43">
        <v>-434</v>
      </c>
      <c r="AA11" s="46">
        <v>98.893985728848108</v>
      </c>
    </row>
    <row r="12" spans="1:28" s="11" customFormat="1" ht="21" customHeight="1" x14ac:dyDescent="0.25">
      <c r="A12" s="42" t="s">
        <v>71</v>
      </c>
      <c r="B12" s="43">
        <v>2454</v>
      </c>
      <c r="C12" s="43">
        <v>2220</v>
      </c>
      <c r="D12" s="43">
        <v>2267</v>
      </c>
      <c r="E12" s="43">
        <v>2371</v>
      </c>
      <c r="F12" s="43">
        <v>2397</v>
      </c>
      <c r="G12" s="43">
        <v>2397</v>
      </c>
      <c r="H12" s="43">
        <v>2411</v>
      </c>
      <c r="I12" s="43">
        <v>2411</v>
      </c>
      <c r="J12" s="43">
        <v>2638</v>
      </c>
      <c r="K12" s="43">
        <v>2638</v>
      </c>
      <c r="L12" s="43">
        <v>2612</v>
      </c>
      <c r="M12" s="43">
        <v>2612</v>
      </c>
      <c r="N12" s="44">
        <v>2617</v>
      </c>
      <c r="O12" s="44">
        <v>2617</v>
      </c>
      <c r="P12" s="44">
        <v>2687</v>
      </c>
      <c r="Q12" s="44">
        <v>2687</v>
      </c>
      <c r="R12" s="45">
        <v>2637</v>
      </c>
      <c r="S12" s="45">
        <v>2637</v>
      </c>
      <c r="T12" s="43">
        <v>70</v>
      </c>
      <c r="U12" s="46">
        <v>102.6748184944593</v>
      </c>
      <c r="V12" s="43">
        <v>70</v>
      </c>
      <c r="W12" s="46">
        <v>102.6748184944593</v>
      </c>
      <c r="X12" s="43">
        <v>-50</v>
      </c>
      <c r="Y12" s="46">
        <v>98.139188686267204</v>
      </c>
      <c r="Z12" s="43">
        <v>-50</v>
      </c>
      <c r="AA12" s="46">
        <v>98.139188686267204</v>
      </c>
    </row>
    <row r="13" spans="1:28" s="11" customFormat="1" ht="21" customHeight="1" thickBot="1" x14ac:dyDescent="0.3">
      <c r="A13" s="47" t="s">
        <v>72</v>
      </c>
      <c r="B13" s="48"/>
      <c r="C13" s="48">
        <v>102</v>
      </c>
      <c r="D13" s="48">
        <v>107</v>
      </c>
      <c r="E13" s="48">
        <v>107</v>
      </c>
      <c r="F13" s="48">
        <v>102</v>
      </c>
      <c r="G13" s="48">
        <v>102</v>
      </c>
      <c r="H13" s="48">
        <v>102</v>
      </c>
      <c r="I13" s="48">
        <v>102</v>
      </c>
      <c r="J13" s="48">
        <v>113</v>
      </c>
      <c r="K13" s="48">
        <v>113</v>
      </c>
      <c r="L13" s="48">
        <v>119</v>
      </c>
      <c r="M13" s="48">
        <v>119</v>
      </c>
      <c r="N13" s="49">
        <v>119</v>
      </c>
      <c r="O13" s="49">
        <v>119</v>
      </c>
      <c r="P13" s="49">
        <v>125</v>
      </c>
      <c r="Q13" s="49">
        <v>125</v>
      </c>
      <c r="R13" s="50">
        <v>125</v>
      </c>
      <c r="S13" s="50">
        <v>125</v>
      </c>
      <c r="T13" s="48">
        <v>6</v>
      </c>
      <c r="U13" s="51">
        <v>105.0420168067227</v>
      </c>
      <c r="V13" s="48">
        <v>6</v>
      </c>
      <c r="W13" s="51">
        <v>105.0420168067227</v>
      </c>
      <c r="X13" s="48">
        <v>0</v>
      </c>
      <c r="Y13" s="51">
        <v>100</v>
      </c>
      <c r="Z13" s="48">
        <v>0</v>
      </c>
      <c r="AA13" s="51">
        <v>100</v>
      </c>
    </row>
    <row r="14" spans="1:28" s="11" customFormat="1" ht="21" customHeight="1" thickBot="1" x14ac:dyDescent="0.3">
      <c r="A14" s="52" t="s">
        <v>73</v>
      </c>
      <c r="B14" s="53">
        <v>168994</v>
      </c>
      <c r="C14" s="53">
        <v>165060</v>
      </c>
      <c r="D14" s="53">
        <v>161618.25</v>
      </c>
      <c r="E14" s="53">
        <v>159097</v>
      </c>
      <c r="F14" s="53">
        <v>156872.25</v>
      </c>
      <c r="G14" s="53">
        <v>157597.25</v>
      </c>
      <c r="H14" s="53">
        <v>156976.75</v>
      </c>
      <c r="I14" s="53">
        <v>157679.75</v>
      </c>
      <c r="J14" s="53">
        <v>158435.5</v>
      </c>
      <c r="K14" s="53">
        <v>159549.5</v>
      </c>
      <c r="L14" s="53">
        <v>160555.75</v>
      </c>
      <c r="M14" s="53">
        <v>161625.75</v>
      </c>
      <c r="N14" s="54">
        <v>163454.75</v>
      </c>
      <c r="O14" s="54">
        <v>164499.75</v>
      </c>
      <c r="P14" s="54">
        <v>167490.75</v>
      </c>
      <c r="Q14" s="54">
        <v>168459.75</v>
      </c>
      <c r="R14" s="55">
        <v>172597.25</v>
      </c>
      <c r="S14" s="55">
        <v>173440.25</v>
      </c>
      <c r="T14" s="53">
        <v>4036</v>
      </c>
      <c r="U14" s="56">
        <v>102.46918489673749</v>
      </c>
      <c r="V14" s="53">
        <v>3960</v>
      </c>
      <c r="W14" s="56">
        <v>102.4072984913351</v>
      </c>
      <c r="X14" s="53">
        <v>5106.5</v>
      </c>
      <c r="Y14" s="56">
        <v>103.04882508437032</v>
      </c>
      <c r="Z14" s="53">
        <v>4980.5</v>
      </c>
      <c r="AA14" s="56">
        <v>102.95649257463577</v>
      </c>
    </row>
    <row r="15" spans="1:28" s="11" customFormat="1" ht="21" customHeight="1" x14ac:dyDescent="0.25">
      <c r="A15" s="37" t="s">
        <v>68</v>
      </c>
      <c r="B15" s="57">
        <v>29500</v>
      </c>
      <c r="C15" s="57">
        <v>30548</v>
      </c>
      <c r="D15" s="57">
        <v>31312.5</v>
      </c>
      <c r="E15" s="57">
        <v>32461.5</v>
      </c>
      <c r="F15" s="57">
        <v>34185</v>
      </c>
      <c r="G15" s="57">
        <v>34185</v>
      </c>
      <c r="H15" s="57">
        <v>36189</v>
      </c>
      <c r="I15" s="57">
        <v>36189</v>
      </c>
      <c r="J15" s="57">
        <v>38309</v>
      </c>
      <c r="K15" s="57">
        <v>38309</v>
      </c>
      <c r="L15" s="57">
        <v>41267</v>
      </c>
      <c r="M15" s="57">
        <v>41267</v>
      </c>
      <c r="N15" s="58">
        <v>43735.5</v>
      </c>
      <c r="O15" s="58">
        <v>43735.5</v>
      </c>
      <c r="P15" s="58">
        <v>45614</v>
      </c>
      <c r="Q15" s="58">
        <v>45614</v>
      </c>
      <c r="R15" s="59">
        <v>46788</v>
      </c>
      <c r="S15" s="59">
        <v>46788</v>
      </c>
      <c r="T15" s="57">
        <v>1878.5</v>
      </c>
      <c r="U15" s="60">
        <v>104.29513781710509</v>
      </c>
      <c r="V15" s="57">
        <v>1878.5</v>
      </c>
      <c r="W15" s="60">
        <v>104.29513781710509</v>
      </c>
      <c r="X15" s="57">
        <v>1174</v>
      </c>
      <c r="Y15" s="60">
        <v>102.57377121059324</v>
      </c>
      <c r="Z15" s="57">
        <v>1174</v>
      </c>
      <c r="AA15" s="60">
        <v>102.57377121059324</v>
      </c>
    </row>
    <row r="16" spans="1:28" s="11" customFormat="1" ht="21" customHeight="1" x14ac:dyDescent="0.25">
      <c r="A16" s="42" t="s">
        <v>69</v>
      </c>
      <c r="B16" s="43">
        <v>108569</v>
      </c>
      <c r="C16" s="43">
        <v>105784</v>
      </c>
      <c r="D16" s="43">
        <v>102283.75</v>
      </c>
      <c r="E16" s="43">
        <v>100039.5</v>
      </c>
      <c r="F16" s="43">
        <v>98218.25</v>
      </c>
      <c r="G16" s="43">
        <v>98218.25</v>
      </c>
      <c r="H16" s="43">
        <v>97495.5</v>
      </c>
      <c r="I16" s="43">
        <v>97495.5</v>
      </c>
      <c r="J16" s="43">
        <v>98257.5</v>
      </c>
      <c r="K16" s="43">
        <v>98257.5</v>
      </c>
      <c r="L16" s="43">
        <v>100607</v>
      </c>
      <c r="M16" s="43">
        <v>100607</v>
      </c>
      <c r="N16" s="44">
        <v>103868.75</v>
      </c>
      <c r="O16" s="44">
        <v>103868.75</v>
      </c>
      <c r="P16" s="44">
        <v>107827.25</v>
      </c>
      <c r="Q16" s="44">
        <v>107827.25</v>
      </c>
      <c r="R16" s="45">
        <v>113003.75</v>
      </c>
      <c r="S16" s="45">
        <v>113003.75</v>
      </c>
      <c r="T16" s="43">
        <v>3958.5</v>
      </c>
      <c r="U16" s="46">
        <v>103.81105963054335</v>
      </c>
      <c r="V16" s="43">
        <v>3958.5</v>
      </c>
      <c r="W16" s="46">
        <v>103.81105963054335</v>
      </c>
      <c r="X16" s="43">
        <v>5176.5</v>
      </c>
      <c r="Y16" s="46">
        <v>104.80073450820642</v>
      </c>
      <c r="Z16" s="43">
        <v>5176.5</v>
      </c>
      <c r="AA16" s="46">
        <v>104.80073450820642</v>
      </c>
    </row>
    <row r="17" spans="1:27" s="11" customFormat="1" ht="21" customHeight="1" x14ac:dyDescent="0.25">
      <c r="A17" s="42" t="s">
        <v>70</v>
      </c>
      <c r="B17" s="43">
        <v>36861</v>
      </c>
      <c r="C17" s="43">
        <v>36668</v>
      </c>
      <c r="D17" s="43">
        <v>36782</v>
      </c>
      <c r="E17" s="43">
        <v>36330</v>
      </c>
      <c r="F17" s="43">
        <v>36053</v>
      </c>
      <c r="G17" s="43">
        <v>37015</v>
      </c>
      <c r="H17" s="43">
        <v>35541</v>
      </c>
      <c r="I17" s="43">
        <v>36542</v>
      </c>
      <c r="J17" s="43">
        <v>34282</v>
      </c>
      <c r="K17" s="43">
        <v>36007</v>
      </c>
      <c r="L17" s="43">
        <v>32432</v>
      </c>
      <c r="M17" s="43">
        <v>34035</v>
      </c>
      <c r="N17" s="44">
        <v>30748</v>
      </c>
      <c r="O17" s="44">
        <v>32164</v>
      </c>
      <c r="P17" s="44">
        <v>29615</v>
      </c>
      <c r="Q17" s="44">
        <v>30927</v>
      </c>
      <c r="R17" s="45">
        <v>28908</v>
      </c>
      <c r="S17" s="45">
        <v>30081</v>
      </c>
      <c r="T17" s="43">
        <v>-1133</v>
      </c>
      <c r="U17" s="46">
        <v>96.315207493170291</v>
      </c>
      <c r="V17" s="43">
        <v>-1237</v>
      </c>
      <c r="W17" s="46">
        <v>96.15408531277204</v>
      </c>
      <c r="X17" s="43">
        <v>-707</v>
      </c>
      <c r="Y17" s="46">
        <v>97.612696268782713</v>
      </c>
      <c r="Z17" s="43">
        <v>-846</v>
      </c>
      <c r="AA17" s="46">
        <v>97.264526142205838</v>
      </c>
    </row>
    <row r="18" spans="1:27" s="11" customFormat="1" ht="21" customHeight="1" x14ac:dyDescent="0.25">
      <c r="A18" s="42" t="s">
        <v>71</v>
      </c>
      <c r="B18" s="43">
        <v>1545</v>
      </c>
      <c r="C18" s="43">
        <v>1377</v>
      </c>
      <c r="D18" s="43">
        <v>1260</v>
      </c>
      <c r="E18" s="43">
        <v>1167</v>
      </c>
      <c r="F18" s="43">
        <v>1117</v>
      </c>
      <c r="G18" s="43">
        <v>1117</v>
      </c>
      <c r="H18" s="43">
        <v>1220</v>
      </c>
      <c r="I18" s="43">
        <v>1220</v>
      </c>
      <c r="J18" s="43">
        <v>1263</v>
      </c>
      <c r="K18" s="43">
        <v>1263</v>
      </c>
      <c r="L18" s="43">
        <v>1244</v>
      </c>
      <c r="M18" s="43">
        <v>1244</v>
      </c>
      <c r="N18" s="44">
        <v>1323</v>
      </c>
      <c r="O18" s="44">
        <v>1323</v>
      </c>
      <c r="P18" s="44">
        <v>1243</v>
      </c>
      <c r="Q18" s="44">
        <v>1243</v>
      </c>
      <c r="R18" s="45">
        <v>1127</v>
      </c>
      <c r="S18" s="45">
        <v>1127</v>
      </c>
      <c r="T18" s="43">
        <v>-80</v>
      </c>
      <c r="U18" s="46">
        <v>93.953136810279673</v>
      </c>
      <c r="V18" s="43">
        <v>-80</v>
      </c>
      <c r="W18" s="46">
        <v>93.953136810279673</v>
      </c>
      <c r="X18" s="43">
        <v>-116</v>
      </c>
      <c r="Y18" s="46">
        <v>90.667739340305715</v>
      </c>
      <c r="Z18" s="43">
        <v>-116</v>
      </c>
      <c r="AA18" s="46">
        <v>90.667739340305715</v>
      </c>
    </row>
    <row r="19" spans="1:27" s="11" customFormat="1" ht="21" customHeight="1" thickBot="1" x14ac:dyDescent="0.3">
      <c r="A19" s="47" t="s">
        <v>72</v>
      </c>
      <c r="B19" s="48"/>
      <c r="C19" s="48">
        <v>503</v>
      </c>
      <c r="D19" s="48">
        <v>492</v>
      </c>
      <c r="E19" s="48">
        <v>534</v>
      </c>
      <c r="F19" s="48">
        <v>508</v>
      </c>
      <c r="G19" s="48">
        <v>508</v>
      </c>
      <c r="H19" s="48">
        <v>522</v>
      </c>
      <c r="I19" s="48">
        <v>522</v>
      </c>
      <c r="J19" s="48">
        <v>524</v>
      </c>
      <c r="K19" s="48">
        <v>524</v>
      </c>
      <c r="L19" s="48">
        <v>524</v>
      </c>
      <c r="M19" s="48">
        <v>524</v>
      </c>
      <c r="N19" s="49">
        <v>524</v>
      </c>
      <c r="O19" s="49">
        <v>524</v>
      </c>
      <c r="P19" s="49">
        <v>524</v>
      </c>
      <c r="Q19" s="49">
        <v>524</v>
      </c>
      <c r="R19" s="50">
        <v>524</v>
      </c>
      <c r="S19" s="50">
        <v>524</v>
      </c>
      <c r="T19" s="48">
        <v>0</v>
      </c>
      <c r="U19" s="51">
        <v>100</v>
      </c>
      <c r="V19" s="48">
        <v>0</v>
      </c>
      <c r="W19" s="51">
        <v>100</v>
      </c>
      <c r="X19" s="48">
        <v>0</v>
      </c>
      <c r="Y19" s="51">
        <v>100</v>
      </c>
      <c r="Z19" s="48">
        <v>0</v>
      </c>
      <c r="AA19" s="51">
        <v>100</v>
      </c>
    </row>
    <row r="20" spans="1:27" s="11" customFormat="1" ht="21" customHeight="1" thickBot="1" x14ac:dyDescent="0.3">
      <c r="A20" s="52" t="s">
        <v>74</v>
      </c>
      <c r="B20" s="53">
        <v>176475</v>
      </c>
      <c r="C20" s="53">
        <v>174880</v>
      </c>
      <c r="D20" s="53">
        <v>172130.25</v>
      </c>
      <c r="E20" s="53">
        <v>170532</v>
      </c>
      <c r="F20" s="53">
        <v>170081.25</v>
      </c>
      <c r="G20" s="53">
        <v>171043.25</v>
      </c>
      <c r="H20" s="53">
        <v>170967.5</v>
      </c>
      <c r="I20" s="53">
        <v>171968.5</v>
      </c>
      <c r="J20" s="53">
        <v>172635.5</v>
      </c>
      <c r="K20" s="53">
        <v>174360.5</v>
      </c>
      <c r="L20" s="53">
        <v>176074</v>
      </c>
      <c r="M20" s="53">
        <v>177677</v>
      </c>
      <c r="N20" s="54">
        <v>180199.25</v>
      </c>
      <c r="O20" s="54">
        <v>181615.25</v>
      </c>
      <c r="P20" s="54">
        <v>184823.25</v>
      </c>
      <c r="Q20" s="54">
        <v>186135.25</v>
      </c>
      <c r="R20" s="55">
        <v>190350.75</v>
      </c>
      <c r="S20" s="55">
        <v>191523.75</v>
      </c>
      <c r="T20" s="53">
        <v>4624</v>
      </c>
      <c r="U20" s="56">
        <v>102.5660484158508</v>
      </c>
      <c r="V20" s="53">
        <v>4520</v>
      </c>
      <c r="W20" s="56">
        <v>102.48877778710764</v>
      </c>
      <c r="X20" s="53">
        <v>5527.5</v>
      </c>
      <c r="Y20" s="56">
        <v>102.9906951641636</v>
      </c>
      <c r="Z20" s="53">
        <v>5388.5</v>
      </c>
      <c r="AA20" s="56">
        <v>102.89493795506223</v>
      </c>
    </row>
    <row r="21" spans="1:27" s="11" customFormat="1" ht="21" customHeight="1" x14ac:dyDescent="0.25">
      <c r="A21" s="37" t="s">
        <v>68</v>
      </c>
      <c r="B21" s="57">
        <v>17397</v>
      </c>
      <c r="C21" s="57">
        <v>17356</v>
      </c>
      <c r="D21" s="57">
        <v>17584.5</v>
      </c>
      <c r="E21" s="57">
        <v>17989</v>
      </c>
      <c r="F21" s="57">
        <v>18904</v>
      </c>
      <c r="G21" s="57">
        <v>18904</v>
      </c>
      <c r="H21" s="57">
        <v>20114</v>
      </c>
      <c r="I21" s="57">
        <v>20114</v>
      </c>
      <c r="J21" s="57">
        <v>20895.5</v>
      </c>
      <c r="K21" s="57">
        <v>20895.5</v>
      </c>
      <c r="L21" s="57">
        <v>21629</v>
      </c>
      <c r="M21" s="57">
        <v>21629</v>
      </c>
      <c r="N21" s="58">
        <v>22393.5</v>
      </c>
      <c r="O21" s="58">
        <v>22393.5</v>
      </c>
      <c r="P21" s="58">
        <v>22990.5</v>
      </c>
      <c r="Q21" s="58">
        <v>22990.5</v>
      </c>
      <c r="R21" s="59">
        <v>22974.5</v>
      </c>
      <c r="S21" s="59">
        <v>22974.5</v>
      </c>
      <c r="T21" s="57">
        <v>597</v>
      </c>
      <c r="U21" s="60">
        <v>102.6659521736218</v>
      </c>
      <c r="V21" s="57">
        <v>597</v>
      </c>
      <c r="W21" s="60">
        <v>102.6659521736218</v>
      </c>
      <c r="X21" s="57">
        <v>-16</v>
      </c>
      <c r="Y21" s="60">
        <v>99.930406037276271</v>
      </c>
      <c r="Z21" s="57">
        <v>-16</v>
      </c>
      <c r="AA21" s="60">
        <v>99.930406037276271</v>
      </c>
    </row>
    <row r="22" spans="1:27" s="11" customFormat="1" ht="21" customHeight="1" x14ac:dyDescent="0.25">
      <c r="A22" s="42" t="s">
        <v>69</v>
      </c>
      <c r="B22" s="43">
        <v>61255</v>
      </c>
      <c r="C22" s="43">
        <v>58873</v>
      </c>
      <c r="D22" s="43">
        <v>56361</v>
      </c>
      <c r="E22" s="43">
        <v>54490.5</v>
      </c>
      <c r="F22" s="43">
        <v>52623.25</v>
      </c>
      <c r="G22" s="43">
        <v>52623.25</v>
      </c>
      <c r="H22" s="43">
        <v>51052.5</v>
      </c>
      <c r="I22" s="43">
        <v>51052.5</v>
      </c>
      <c r="J22" s="43">
        <v>50698</v>
      </c>
      <c r="K22" s="43">
        <v>50698</v>
      </c>
      <c r="L22" s="43">
        <v>50768.75</v>
      </c>
      <c r="M22" s="43">
        <v>50768.75</v>
      </c>
      <c r="N22" s="44">
        <v>51392.75</v>
      </c>
      <c r="O22" s="44">
        <v>51392.75</v>
      </c>
      <c r="P22" s="44">
        <v>52540.25</v>
      </c>
      <c r="Q22" s="44">
        <v>52540.25</v>
      </c>
      <c r="R22" s="45">
        <v>53714.75</v>
      </c>
      <c r="S22" s="45">
        <v>53714.75</v>
      </c>
      <c r="T22" s="43">
        <v>1147.5</v>
      </c>
      <c r="U22" s="46">
        <v>102.23280521085172</v>
      </c>
      <c r="V22" s="43">
        <v>1147.5</v>
      </c>
      <c r="W22" s="46">
        <v>102.23280521085172</v>
      </c>
      <c r="X22" s="43">
        <v>1174.5</v>
      </c>
      <c r="Y22" s="46">
        <v>102.23542902822122</v>
      </c>
      <c r="Z22" s="43">
        <v>1174.5</v>
      </c>
      <c r="AA22" s="46">
        <v>102.23542902822122</v>
      </c>
    </row>
    <row r="23" spans="1:27" s="11" customFormat="1" ht="21" customHeight="1" x14ac:dyDescent="0.25">
      <c r="A23" s="42" t="s">
        <v>70</v>
      </c>
      <c r="B23" s="43">
        <v>28709</v>
      </c>
      <c r="C23" s="43">
        <v>28616</v>
      </c>
      <c r="D23" s="43">
        <v>28677</v>
      </c>
      <c r="E23" s="43">
        <v>27877</v>
      </c>
      <c r="F23" s="43">
        <v>27549</v>
      </c>
      <c r="G23" s="43">
        <v>28146</v>
      </c>
      <c r="H23" s="43">
        <v>27303</v>
      </c>
      <c r="I23" s="43">
        <v>27943</v>
      </c>
      <c r="J23" s="43">
        <v>26131</v>
      </c>
      <c r="K23" s="43">
        <v>27215</v>
      </c>
      <c r="L23" s="43">
        <v>24940</v>
      </c>
      <c r="M23" s="43">
        <v>26071</v>
      </c>
      <c r="N23" s="44">
        <v>23755</v>
      </c>
      <c r="O23" s="44">
        <v>24890</v>
      </c>
      <c r="P23" s="44">
        <v>22566</v>
      </c>
      <c r="Q23" s="44">
        <v>23627</v>
      </c>
      <c r="R23" s="45">
        <v>21898</v>
      </c>
      <c r="S23" s="45">
        <v>22772</v>
      </c>
      <c r="T23" s="43">
        <v>-1189</v>
      </c>
      <c r="U23" s="46">
        <v>94.994737949905286</v>
      </c>
      <c r="V23" s="43">
        <v>-1263</v>
      </c>
      <c r="W23" s="46">
        <v>94.925672961028525</v>
      </c>
      <c r="X23" s="43">
        <v>-668</v>
      </c>
      <c r="Y23" s="46">
        <v>97.039794380927063</v>
      </c>
      <c r="Z23" s="43">
        <v>-855</v>
      </c>
      <c r="AA23" s="46">
        <v>96.381258729419727</v>
      </c>
    </row>
    <row r="24" spans="1:27" s="11" customFormat="1" ht="21" customHeight="1" x14ac:dyDescent="0.25">
      <c r="A24" s="42" t="s">
        <v>71</v>
      </c>
      <c r="B24" s="43">
        <v>1969</v>
      </c>
      <c r="C24" s="43">
        <v>1946</v>
      </c>
      <c r="D24" s="43">
        <v>1860</v>
      </c>
      <c r="E24" s="43">
        <v>1812</v>
      </c>
      <c r="F24" s="43">
        <v>1510</v>
      </c>
      <c r="G24" s="43">
        <v>1510</v>
      </c>
      <c r="H24" s="43">
        <v>1500</v>
      </c>
      <c r="I24" s="43">
        <v>1500</v>
      </c>
      <c r="J24" s="43">
        <v>1447</v>
      </c>
      <c r="K24" s="43">
        <v>1447</v>
      </c>
      <c r="L24" s="43">
        <v>1367</v>
      </c>
      <c r="M24" s="43">
        <v>1367</v>
      </c>
      <c r="N24" s="44">
        <v>1293</v>
      </c>
      <c r="O24" s="44">
        <v>1293</v>
      </c>
      <c r="P24" s="44">
        <v>1151</v>
      </c>
      <c r="Q24" s="44">
        <v>1151</v>
      </c>
      <c r="R24" s="45">
        <v>1014</v>
      </c>
      <c r="S24" s="45">
        <v>1014</v>
      </c>
      <c r="T24" s="43">
        <v>-142</v>
      </c>
      <c r="U24" s="46">
        <v>89.017788089713846</v>
      </c>
      <c r="V24" s="43">
        <v>-142</v>
      </c>
      <c r="W24" s="46">
        <v>89.017788089713846</v>
      </c>
      <c r="X24" s="43">
        <v>-137</v>
      </c>
      <c r="Y24" s="46">
        <v>88.097306689834937</v>
      </c>
      <c r="Z24" s="43">
        <v>-137</v>
      </c>
      <c r="AA24" s="46">
        <v>88.097306689834937</v>
      </c>
    </row>
    <row r="25" spans="1:27" s="11" customFormat="1" ht="21" customHeight="1" thickBot="1" x14ac:dyDescent="0.3">
      <c r="A25" s="47" t="s">
        <v>72</v>
      </c>
      <c r="B25" s="48"/>
      <c r="C25" s="48">
        <v>293</v>
      </c>
      <c r="D25" s="48">
        <v>301</v>
      </c>
      <c r="E25" s="48">
        <v>301</v>
      </c>
      <c r="F25" s="48">
        <v>298</v>
      </c>
      <c r="G25" s="48">
        <v>298</v>
      </c>
      <c r="H25" s="48">
        <v>298</v>
      </c>
      <c r="I25" s="48">
        <v>298</v>
      </c>
      <c r="J25" s="48">
        <v>298</v>
      </c>
      <c r="K25" s="48">
        <v>298</v>
      </c>
      <c r="L25" s="48">
        <v>298</v>
      </c>
      <c r="M25" s="48">
        <v>298</v>
      </c>
      <c r="N25" s="49">
        <v>298</v>
      </c>
      <c r="O25" s="49">
        <v>298</v>
      </c>
      <c r="P25" s="49">
        <v>298</v>
      </c>
      <c r="Q25" s="49">
        <v>298</v>
      </c>
      <c r="R25" s="50">
        <v>290</v>
      </c>
      <c r="S25" s="50">
        <v>290</v>
      </c>
      <c r="T25" s="48">
        <v>0</v>
      </c>
      <c r="U25" s="51">
        <v>100</v>
      </c>
      <c r="V25" s="48">
        <v>0</v>
      </c>
      <c r="W25" s="51">
        <v>100</v>
      </c>
      <c r="X25" s="48">
        <v>-8</v>
      </c>
      <c r="Y25" s="51">
        <v>97.31543624161074</v>
      </c>
      <c r="Z25" s="48">
        <v>-8</v>
      </c>
      <c r="AA25" s="51">
        <v>97.31543624161074</v>
      </c>
    </row>
    <row r="26" spans="1:27" s="11" customFormat="1" ht="21" customHeight="1" thickBot="1" x14ac:dyDescent="0.3">
      <c r="A26" s="52" t="s">
        <v>75</v>
      </c>
      <c r="B26" s="53">
        <v>109330</v>
      </c>
      <c r="C26" s="53">
        <v>107084</v>
      </c>
      <c r="D26" s="53">
        <v>104783.5</v>
      </c>
      <c r="E26" s="53">
        <v>102469.5</v>
      </c>
      <c r="F26" s="53">
        <v>100884.25</v>
      </c>
      <c r="G26" s="53">
        <v>101481.25</v>
      </c>
      <c r="H26" s="53">
        <v>100267.5</v>
      </c>
      <c r="I26" s="53">
        <v>100907.5</v>
      </c>
      <c r="J26" s="53">
        <v>99469.5</v>
      </c>
      <c r="K26" s="53">
        <v>100553.5</v>
      </c>
      <c r="L26" s="53">
        <v>99002.75</v>
      </c>
      <c r="M26" s="53">
        <v>100133.75</v>
      </c>
      <c r="N26" s="54">
        <v>99132.25</v>
      </c>
      <c r="O26" s="54">
        <v>100267.25</v>
      </c>
      <c r="P26" s="54">
        <v>99545.75</v>
      </c>
      <c r="Q26" s="54">
        <v>100606.75</v>
      </c>
      <c r="R26" s="55">
        <v>99891.25</v>
      </c>
      <c r="S26" s="55">
        <v>100765.25</v>
      </c>
      <c r="T26" s="53">
        <v>413.5</v>
      </c>
      <c r="U26" s="56">
        <v>100.41711955493797</v>
      </c>
      <c r="V26" s="53">
        <v>339.5</v>
      </c>
      <c r="W26" s="56">
        <v>100.33859510458301</v>
      </c>
      <c r="X26" s="53">
        <v>345.5</v>
      </c>
      <c r="Y26" s="56">
        <v>100.34707659543476</v>
      </c>
      <c r="Z26" s="53">
        <v>158.5</v>
      </c>
      <c r="AA26" s="56">
        <v>100.15754410116617</v>
      </c>
    </row>
    <row r="27" spans="1:27" s="11" customFormat="1" ht="21" customHeight="1" x14ac:dyDescent="0.25">
      <c r="A27" s="37" t="s">
        <v>68</v>
      </c>
      <c r="B27" s="57">
        <v>14551</v>
      </c>
      <c r="C27" s="57">
        <v>14686</v>
      </c>
      <c r="D27" s="57">
        <v>14552</v>
      </c>
      <c r="E27" s="57">
        <v>14812</v>
      </c>
      <c r="F27" s="57">
        <v>15620</v>
      </c>
      <c r="G27" s="57">
        <v>15620</v>
      </c>
      <c r="H27" s="57">
        <v>16476.5</v>
      </c>
      <c r="I27" s="57">
        <v>16476.5</v>
      </c>
      <c r="J27" s="57">
        <v>17553.5</v>
      </c>
      <c r="K27" s="57">
        <v>17553.5</v>
      </c>
      <c r="L27" s="57">
        <v>18291</v>
      </c>
      <c r="M27" s="57">
        <v>18291</v>
      </c>
      <c r="N27" s="58">
        <v>18860.5</v>
      </c>
      <c r="O27" s="58">
        <v>18860.5</v>
      </c>
      <c r="P27" s="58">
        <v>19219.5</v>
      </c>
      <c r="Q27" s="58">
        <v>19219.5</v>
      </c>
      <c r="R27" s="59">
        <v>19397</v>
      </c>
      <c r="S27" s="59">
        <v>19397</v>
      </c>
      <c r="T27" s="57">
        <v>359</v>
      </c>
      <c r="U27" s="60">
        <v>101.90344900718434</v>
      </c>
      <c r="V27" s="57">
        <v>359</v>
      </c>
      <c r="W27" s="60">
        <v>101.90344900718434</v>
      </c>
      <c r="X27" s="57">
        <v>177.5</v>
      </c>
      <c r="Y27" s="60">
        <v>100.92354119514036</v>
      </c>
      <c r="Z27" s="57">
        <v>177.5</v>
      </c>
      <c r="AA27" s="60">
        <v>100.92354119514036</v>
      </c>
    </row>
    <row r="28" spans="1:27" s="11" customFormat="1" ht="21" customHeight="1" x14ac:dyDescent="0.25">
      <c r="A28" s="42" t="s">
        <v>69</v>
      </c>
      <c r="B28" s="43">
        <v>51368</v>
      </c>
      <c r="C28" s="43">
        <v>49420</v>
      </c>
      <c r="D28" s="43">
        <v>47495.5</v>
      </c>
      <c r="E28" s="43">
        <v>46380.75</v>
      </c>
      <c r="F28" s="43">
        <v>45178</v>
      </c>
      <c r="G28" s="43">
        <v>45178</v>
      </c>
      <c r="H28" s="43">
        <v>43892.75</v>
      </c>
      <c r="I28" s="43">
        <v>43892.75</v>
      </c>
      <c r="J28" s="43">
        <v>43691.25</v>
      </c>
      <c r="K28" s="43">
        <v>43691.25</v>
      </c>
      <c r="L28" s="43">
        <v>44131.75</v>
      </c>
      <c r="M28" s="43">
        <v>44131.75</v>
      </c>
      <c r="N28" s="44">
        <v>45074.25</v>
      </c>
      <c r="O28" s="44">
        <v>45074.25</v>
      </c>
      <c r="P28" s="44">
        <v>46300.5</v>
      </c>
      <c r="Q28" s="44">
        <v>46300.5</v>
      </c>
      <c r="R28" s="45">
        <v>47830.75</v>
      </c>
      <c r="S28" s="45">
        <v>47830.75</v>
      </c>
      <c r="T28" s="43">
        <v>1226.25</v>
      </c>
      <c r="U28" s="46">
        <v>102.72051115659163</v>
      </c>
      <c r="V28" s="43">
        <v>1226.25</v>
      </c>
      <c r="W28" s="46">
        <v>102.72051115659163</v>
      </c>
      <c r="X28" s="43">
        <v>1530.25</v>
      </c>
      <c r="Y28" s="46">
        <v>103.30503990237688</v>
      </c>
      <c r="Z28" s="43">
        <v>1530.25</v>
      </c>
      <c r="AA28" s="46">
        <v>103.30503990237688</v>
      </c>
    </row>
    <row r="29" spans="1:27" s="11" customFormat="1" ht="21" customHeight="1" x14ac:dyDescent="0.25">
      <c r="A29" s="42" t="s">
        <v>70</v>
      </c>
      <c r="B29" s="43">
        <v>21816</v>
      </c>
      <c r="C29" s="43">
        <v>21892</v>
      </c>
      <c r="D29" s="43">
        <v>21974</v>
      </c>
      <c r="E29" s="43">
        <v>21481</v>
      </c>
      <c r="F29" s="43">
        <v>21123</v>
      </c>
      <c r="G29" s="43">
        <v>21832</v>
      </c>
      <c r="H29" s="43">
        <v>21062</v>
      </c>
      <c r="I29" s="43">
        <v>21771</v>
      </c>
      <c r="J29" s="43">
        <v>20213</v>
      </c>
      <c r="K29" s="43">
        <v>21357</v>
      </c>
      <c r="L29" s="43">
        <v>19533</v>
      </c>
      <c r="M29" s="43">
        <v>20526</v>
      </c>
      <c r="N29" s="44">
        <v>18386</v>
      </c>
      <c r="O29" s="44">
        <v>19216</v>
      </c>
      <c r="P29" s="44">
        <v>17671</v>
      </c>
      <c r="Q29" s="44">
        <v>18401</v>
      </c>
      <c r="R29" s="45">
        <v>17184</v>
      </c>
      <c r="S29" s="45">
        <v>17809</v>
      </c>
      <c r="T29" s="43">
        <v>-715</v>
      </c>
      <c r="U29" s="46">
        <v>96.11117154356576</v>
      </c>
      <c r="V29" s="43">
        <v>-815</v>
      </c>
      <c r="W29" s="46">
        <v>95.758742714404661</v>
      </c>
      <c r="X29" s="43">
        <v>-487</v>
      </c>
      <c r="Y29" s="46">
        <v>97.244072208703528</v>
      </c>
      <c r="Z29" s="43">
        <v>-592</v>
      </c>
      <c r="AA29" s="46">
        <v>96.782783544372592</v>
      </c>
    </row>
    <row r="30" spans="1:27" s="11" customFormat="1" ht="21" customHeight="1" x14ac:dyDescent="0.25">
      <c r="A30" s="42" t="s">
        <v>71</v>
      </c>
      <c r="B30" s="43">
        <v>770</v>
      </c>
      <c r="C30" s="43">
        <v>768</v>
      </c>
      <c r="D30" s="43">
        <v>789</v>
      </c>
      <c r="E30" s="43">
        <v>803</v>
      </c>
      <c r="F30" s="43">
        <v>797</v>
      </c>
      <c r="G30" s="43">
        <v>797</v>
      </c>
      <c r="H30" s="43">
        <v>895</v>
      </c>
      <c r="I30" s="43">
        <v>895</v>
      </c>
      <c r="J30" s="43">
        <v>911</v>
      </c>
      <c r="K30" s="43">
        <v>911</v>
      </c>
      <c r="L30" s="43">
        <v>872</v>
      </c>
      <c r="M30" s="43">
        <v>872</v>
      </c>
      <c r="N30" s="44">
        <v>828</v>
      </c>
      <c r="O30" s="44">
        <v>828</v>
      </c>
      <c r="P30" s="44">
        <v>854</v>
      </c>
      <c r="Q30" s="44">
        <v>854</v>
      </c>
      <c r="R30" s="45">
        <v>864</v>
      </c>
      <c r="S30" s="45">
        <v>864</v>
      </c>
      <c r="T30" s="43">
        <v>26</v>
      </c>
      <c r="U30" s="46">
        <v>103.14009661835748</v>
      </c>
      <c r="V30" s="43">
        <v>26</v>
      </c>
      <c r="W30" s="46">
        <v>103.14009661835748</v>
      </c>
      <c r="X30" s="43">
        <v>10</v>
      </c>
      <c r="Y30" s="46">
        <v>101.17096018735363</v>
      </c>
      <c r="Z30" s="43">
        <v>10</v>
      </c>
      <c r="AA30" s="46">
        <v>101.17096018735363</v>
      </c>
    </row>
    <row r="31" spans="1:27" s="11" customFormat="1" ht="21" customHeight="1" thickBot="1" x14ac:dyDescent="0.3">
      <c r="A31" s="47" t="s">
        <v>72</v>
      </c>
      <c r="B31" s="48"/>
      <c r="C31" s="48">
        <v>291</v>
      </c>
      <c r="D31" s="48">
        <v>286</v>
      </c>
      <c r="E31" s="48">
        <v>286</v>
      </c>
      <c r="F31" s="48">
        <v>286</v>
      </c>
      <c r="G31" s="48">
        <v>286</v>
      </c>
      <c r="H31" s="48">
        <v>286</v>
      </c>
      <c r="I31" s="48">
        <v>286</v>
      </c>
      <c r="J31" s="48">
        <v>290</v>
      </c>
      <c r="K31" s="48">
        <v>290</v>
      </c>
      <c r="L31" s="48">
        <v>290</v>
      </c>
      <c r="M31" s="48">
        <v>290</v>
      </c>
      <c r="N31" s="49">
        <v>290</v>
      </c>
      <c r="O31" s="49">
        <v>290</v>
      </c>
      <c r="P31" s="49">
        <v>290</v>
      </c>
      <c r="Q31" s="49">
        <v>290</v>
      </c>
      <c r="R31" s="50">
        <v>290</v>
      </c>
      <c r="S31" s="50">
        <v>290</v>
      </c>
      <c r="T31" s="48">
        <v>0</v>
      </c>
      <c r="U31" s="51">
        <v>100</v>
      </c>
      <c r="V31" s="48">
        <v>0</v>
      </c>
      <c r="W31" s="51">
        <v>100</v>
      </c>
      <c r="X31" s="48">
        <v>0</v>
      </c>
      <c r="Y31" s="51">
        <v>100</v>
      </c>
      <c r="Z31" s="48">
        <v>0</v>
      </c>
      <c r="AA31" s="51">
        <v>100</v>
      </c>
    </row>
    <row r="32" spans="1:27" s="11" customFormat="1" ht="21" customHeight="1" thickBot="1" x14ac:dyDescent="0.3">
      <c r="A32" s="52" t="s">
        <v>76</v>
      </c>
      <c r="B32" s="53">
        <v>88505</v>
      </c>
      <c r="C32" s="53">
        <v>87057</v>
      </c>
      <c r="D32" s="53">
        <v>85096.5</v>
      </c>
      <c r="E32" s="53">
        <v>83762.75</v>
      </c>
      <c r="F32" s="53">
        <v>83004</v>
      </c>
      <c r="G32" s="53">
        <v>83713</v>
      </c>
      <c r="H32" s="53">
        <v>82612.25</v>
      </c>
      <c r="I32" s="53">
        <v>83321.25</v>
      </c>
      <c r="J32" s="53">
        <v>82658.75</v>
      </c>
      <c r="K32" s="53">
        <v>83802.75</v>
      </c>
      <c r="L32" s="53">
        <v>83117.75</v>
      </c>
      <c r="M32" s="53">
        <v>84110.75</v>
      </c>
      <c r="N32" s="54">
        <v>83438.75</v>
      </c>
      <c r="O32" s="54">
        <v>84268.75</v>
      </c>
      <c r="P32" s="54">
        <v>84335</v>
      </c>
      <c r="Q32" s="54">
        <v>85065</v>
      </c>
      <c r="R32" s="55">
        <v>85565.75</v>
      </c>
      <c r="S32" s="55">
        <v>86190.75</v>
      </c>
      <c r="T32" s="53">
        <v>896.25</v>
      </c>
      <c r="U32" s="56">
        <v>101.07414121136762</v>
      </c>
      <c r="V32" s="53">
        <v>796.25</v>
      </c>
      <c r="W32" s="56">
        <v>100.94489356968033</v>
      </c>
      <c r="X32" s="53">
        <v>1230.75</v>
      </c>
      <c r="Y32" s="56">
        <v>101.45935851070136</v>
      </c>
      <c r="Z32" s="53">
        <v>1125.75</v>
      </c>
      <c r="AA32" s="56">
        <v>101.32339975312996</v>
      </c>
    </row>
    <row r="33" spans="1:27" s="11" customFormat="1" ht="21" customHeight="1" x14ac:dyDescent="0.25">
      <c r="A33" s="37" t="s">
        <v>68</v>
      </c>
      <c r="B33" s="57">
        <v>7848</v>
      </c>
      <c r="C33" s="57">
        <v>7871</v>
      </c>
      <c r="D33" s="57">
        <v>7892</v>
      </c>
      <c r="E33" s="57">
        <v>7753</v>
      </c>
      <c r="F33" s="57">
        <v>8095</v>
      </c>
      <c r="G33" s="57">
        <v>8095</v>
      </c>
      <c r="H33" s="57">
        <v>8498</v>
      </c>
      <c r="I33" s="57">
        <v>8498</v>
      </c>
      <c r="J33" s="57">
        <v>8855</v>
      </c>
      <c r="K33" s="57">
        <v>8855</v>
      </c>
      <c r="L33" s="57">
        <v>9189.5</v>
      </c>
      <c r="M33" s="57">
        <v>9189.5</v>
      </c>
      <c r="N33" s="58">
        <v>9424.5</v>
      </c>
      <c r="O33" s="58">
        <v>9424.5</v>
      </c>
      <c r="P33" s="58">
        <v>9517</v>
      </c>
      <c r="Q33" s="58">
        <v>9517</v>
      </c>
      <c r="R33" s="59">
        <v>9356.5</v>
      </c>
      <c r="S33" s="59">
        <v>9356.5</v>
      </c>
      <c r="T33" s="57">
        <v>92.5</v>
      </c>
      <c r="U33" s="60">
        <v>100.98148442888217</v>
      </c>
      <c r="V33" s="57">
        <v>92.5</v>
      </c>
      <c r="W33" s="60">
        <v>100.98148442888217</v>
      </c>
      <c r="X33" s="57">
        <v>-160.5</v>
      </c>
      <c r="Y33" s="60">
        <v>98.313544184091626</v>
      </c>
      <c r="Z33" s="57">
        <v>-160.5</v>
      </c>
      <c r="AA33" s="60">
        <v>98.313544184091626</v>
      </c>
    </row>
    <row r="34" spans="1:27" s="11" customFormat="1" ht="21" customHeight="1" x14ac:dyDescent="0.25">
      <c r="A34" s="42" t="s">
        <v>69</v>
      </c>
      <c r="B34" s="43">
        <v>30570</v>
      </c>
      <c r="C34" s="43">
        <v>29406</v>
      </c>
      <c r="D34" s="43">
        <v>28217.75</v>
      </c>
      <c r="E34" s="43">
        <v>27157.25</v>
      </c>
      <c r="F34" s="43">
        <v>26152.25</v>
      </c>
      <c r="G34" s="43">
        <v>26152.25</v>
      </c>
      <c r="H34" s="43">
        <v>25295</v>
      </c>
      <c r="I34" s="43">
        <v>25295</v>
      </c>
      <c r="J34" s="43">
        <v>24868.75</v>
      </c>
      <c r="K34" s="43">
        <v>24868.75</v>
      </c>
      <c r="L34" s="43">
        <v>24472</v>
      </c>
      <c r="M34" s="43">
        <v>24472</v>
      </c>
      <c r="N34" s="44">
        <v>24647.25</v>
      </c>
      <c r="O34" s="44">
        <v>24647.25</v>
      </c>
      <c r="P34" s="44">
        <v>24916.75</v>
      </c>
      <c r="Q34" s="44">
        <v>24916.75</v>
      </c>
      <c r="R34" s="45">
        <v>25550.25</v>
      </c>
      <c r="S34" s="45">
        <v>25550.25</v>
      </c>
      <c r="T34" s="43">
        <v>269.5</v>
      </c>
      <c r="U34" s="46">
        <v>101.09342827293106</v>
      </c>
      <c r="V34" s="43">
        <v>269.5</v>
      </c>
      <c r="W34" s="46">
        <v>101.09342827293106</v>
      </c>
      <c r="X34" s="43">
        <v>633.5</v>
      </c>
      <c r="Y34" s="46">
        <v>102.54246641315581</v>
      </c>
      <c r="Z34" s="43">
        <v>633.5</v>
      </c>
      <c r="AA34" s="46">
        <v>102.54246641315581</v>
      </c>
    </row>
    <row r="35" spans="1:27" s="11" customFormat="1" ht="21" customHeight="1" x14ac:dyDescent="0.25">
      <c r="A35" s="42" t="s">
        <v>70</v>
      </c>
      <c r="B35" s="43">
        <v>12558</v>
      </c>
      <c r="C35" s="43">
        <v>12354</v>
      </c>
      <c r="D35" s="43">
        <v>12151</v>
      </c>
      <c r="E35" s="43">
        <v>11796</v>
      </c>
      <c r="F35" s="43">
        <v>11552</v>
      </c>
      <c r="G35" s="43">
        <v>11739</v>
      </c>
      <c r="H35" s="43">
        <v>11334</v>
      </c>
      <c r="I35" s="43">
        <v>11560</v>
      </c>
      <c r="J35" s="43">
        <v>10954</v>
      </c>
      <c r="K35" s="43">
        <v>11324</v>
      </c>
      <c r="L35" s="43">
        <v>10226</v>
      </c>
      <c r="M35" s="43">
        <v>10560</v>
      </c>
      <c r="N35" s="44">
        <v>9543</v>
      </c>
      <c r="O35" s="44">
        <v>9804</v>
      </c>
      <c r="P35" s="44">
        <v>8997</v>
      </c>
      <c r="Q35" s="44">
        <v>9244</v>
      </c>
      <c r="R35" s="45">
        <v>8555</v>
      </c>
      <c r="S35" s="45">
        <v>8775</v>
      </c>
      <c r="T35" s="43">
        <v>-546</v>
      </c>
      <c r="U35" s="46">
        <v>94.278528764539445</v>
      </c>
      <c r="V35" s="43">
        <v>-560</v>
      </c>
      <c r="W35" s="46">
        <v>94.288045695634437</v>
      </c>
      <c r="X35" s="43">
        <v>-442</v>
      </c>
      <c r="Y35" s="46">
        <v>95.08725130599089</v>
      </c>
      <c r="Z35" s="43">
        <v>-469</v>
      </c>
      <c r="AA35" s="46">
        <v>94.926438771094766</v>
      </c>
    </row>
    <row r="36" spans="1:27" s="11" customFormat="1" ht="21" customHeight="1" x14ac:dyDescent="0.25">
      <c r="A36" s="42" t="s">
        <v>71</v>
      </c>
      <c r="B36" s="43">
        <v>233</v>
      </c>
      <c r="C36" s="43">
        <v>241</v>
      </c>
      <c r="D36" s="43">
        <v>234</v>
      </c>
      <c r="E36" s="43">
        <v>271</v>
      </c>
      <c r="F36" s="43">
        <v>291</v>
      </c>
      <c r="G36" s="43">
        <v>291</v>
      </c>
      <c r="H36" s="43">
        <v>348</v>
      </c>
      <c r="I36" s="43">
        <v>348</v>
      </c>
      <c r="J36" s="43">
        <v>402</v>
      </c>
      <c r="K36" s="43">
        <v>402</v>
      </c>
      <c r="L36" s="43">
        <v>414</v>
      </c>
      <c r="M36" s="43">
        <v>414</v>
      </c>
      <c r="N36" s="44">
        <v>381</v>
      </c>
      <c r="O36" s="44">
        <v>381</v>
      </c>
      <c r="P36" s="44">
        <v>404</v>
      </c>
      <c r="Q36" s="44">
        <v>404</v>
      </c>
      <c r="R36" s="45">
        <v>408</v>
      </c>
      <c r="S36" s="45">
        <v>408</v>
      </c>
      <c r="T36" s="43">
        <v>23</v>
      </c>
      <c r="U36" s="46">
        <v>106.03674540682415</v>
      </c>
      <c r="V36" s="43">
        <v>23</v>
      </c>
      <c r="W36" s="46">
        <v>106.03674540682415</v>
      </c>
      <c r="X36" s="43">
        <v>4</v>
      </c>
      <c r="Y36" s="46">
        <v>100.99009900990099</v>
      </c>
      <c r="Z36" s="43">
        <v>4</v>
      </c>
      <c r="AA36" s="46">
        <v>100.99009900990099</v>
      </c>
    </row>
    <row r="37" spans="1:27" s="11" customFormat="1" ht="21" customHeight="1" thickBot="1" x14ac:dyDescent="0.3">
      <c r="A37" s="47" t="s">
        <v>72</v>
      </c>
      <c r="B37" s="48"/>
      <c r="C37" s="48">
        <v>284</v>
      </c>
      <c r="D37" s="48">
        <v>280</v>
      </c>
      <c r="E37" s="48">
        <v>282</v>
      </c>
      <c r="F37" s="48">
        <v>292</v>
      </c>
      <c r="G37" s="48">
        <v>292</v>
      </c>
      <c r="H37" s="48">
        <v>264</v>
      </c>
      <c r="I37" s="48">
        <v>264</v>
      </c>
      <c r="J37" s="48">
        <v>264</v>
      </c>
      <c r="K37" s="48">
        <v>264</v>
      </c>
      <c r="L37" s="48">
        <v>264</v>
      </c>
      <c r="M37" s="48">
        <v>264</v>
      </c>
      <c r="N37" s="49">
        <v>220</v>
      </c>
      <c r="O37" s="49">
        <v>220</v>
      </c>
      <c r="P37" s="49">
        <v>220</v>
      </c>
      <c r="Q37" s="49">
        <v>220</v>
      </c>
      <c r="R37" s="50">
        <v>220</v>
      </c>
      <c r="S37" s="50">
        <v>220</v>
      </c>
      <c r="T37" s="48">
        <v>0</v>
      </c>
      <c r="U37" s="51">
        <v>100</v>
      </c>
      <c r="V37" s="48">
        <v>0</v>
      </c>
      <c r="W37" s="51">
        <v>100</v>
      </c>
      <c r="X37" s="48">
        <v>0</v>
      </c>
      <c r="Y37" s="51">
        <v>100</v>
      </c>
      <c r="Z37" s="48">
        <v>0</v>
      </c>
      <c r="AA37" s="51">
        <v>100</v>
      </c>
    </row>
    <row r="38" spans="1:27" s="11" customFormat="1" ht="21" customHeight="1" thickBot="1" x14ac:dyDescent="0.3">
      <c r="A38" s="52" t="s">
        <v>77</v>
      </c>
      <c r="B38" s="53">
        <v>51209</v>
      </c>
      <c r="C38" s="53">
        <v>50156</v>
      </c>
      <c r="D38" s="53">
        <v>48774.75</v>
      </c>
      <c r="E38" s="53">
        <v>47259.25</v>
      </c>
      <c r="F38" s="53">
        <v>46382.25</v>
      </c>
      <c r="G38" s="53">
        <v>46569.25</v>
      </c>
      <c r="H38" s="53">
        <v>45739</v>
      </c>
      <c r="I38" s="53">
        <v>45965</v>
      </c>
      <c r="J38" s="53">
        <v>45343.75</v>
      </c>
      <c r="K38" s="53">
        <v>45713.75</v>
      </c>
      <c r="L38" s="53">
        <v>44565.5</v>
      </c>
      <c r="M38" s="53">
        <v>44899.5</v>
      </c>
      <c r="N38" s="54">
        <v>44215.75</v>
      </c>
      <c r="O38" s="54">
        <v>44476.75</v>
      </c>
      <c r="P38" s="54">
        <v>44054.75</v>
      </c>
      <c r="Q38" s="54">
        <v>44301.75</v>
      </c>
      <c r="R38" s="55">
        <v>44089.75</v>
      </c>
      <c r="S38" s="55">
        <v>44309.75</v>
      </c>
      <c r="T38" s="53">
        <v>-161</v>
      </c>
      <c r="U38" s="56">
        <v>99.635876356275759</v>
      </c>
      <c r="V38" s="53">
        <v>-175</v>
      </c>
      <c r="W38" s="56">
        <v>99.606535999145621</v>
      </c>
      <c r="X38" s="53">
        <v>35</v>
      </c>
      <c r="Y38" s="56">
        <v>100.07944659769944</v>
      </c>
      <c r="Z38" s="53">
        <v>8</v>
      </c>
      <c r="AA38" s="56">
        <v>100.01805797739367</v>
      </c>
    </row>
    <row r="39" spans="1:27" s="11" customFormat="1" ht="21" customHeight="1" x14ac:dyDescent="0.25">
      <c r="A39" s="37" t="s">
        <v>68</v>
      </c>
      <c r="B39" s="57">
        <v>20954</v>
      </c>
      <c r="C39" s="57">
        <v>21103</v>
      </c>
      <c r="D39" s="57">
        <v>21402.5</v>
      </c>
      <c r="E39" s="57">
        <v>21839</v>
      </c>
      <c r="F39" s="57">
        <v>22518</v>
      </c>
      <c r="G39" s="57">
        <v>22518</v>
      </c>
      <c r="H39" s="57">
        <v>23258</v>
      </c>
      <c r="I39" s="57">
        <v>23258</v>
      </c>
      <c r="J39" s="57">
        <v>24240.5</v>
      </c>
      <c r="K39" s="57">
        <v>24240.5</v>
      </c>
      <c r="L39" s="57">
        <v>24962.5</v>
      </c>
      <c r="M39" s="57">
        <v>24962.5</v>
      </c>
      <c r="N39" s="58">
        <v>25452.5</v>
      </c>
      <c r="O39" s="58">
        <v>25452.5</v>
      </c>
      <c r="P39" s="58">
        <v>25906</v>
      </c>
      <c r="Q39" s="58">
        <v>25906</v>
      </c>
      <c r="R39" s="59">
        <v>25893.5</v>
      </c>
      <c r="S39" s="59">
        <v>25893.5</v>
      </c>
      <c r="T39" s="57">
        <v>453.5</v>
      </c>
      <c r="U39" s="60">
        <v>101.78175031922207</v>
      </c>
      <c r="V39" s="57">
        <v>453.5</v>
      </c>
      <c r="W39" s="60">
        <v>101.78175031922207</v>
      </c>
      <c r="X39" s="57">
        <v>-12.5</v>
      </c>
      <c r="Y39" s="60">
        <v>99.951748629661083</v>
      </c>
      <c r="Z39" s="57">
        <v>-12.5</v>
      </c>
      <c r="AA39" s="60">
        <v>99.951748629661083</v>
      </c>
    </row>
    <row r="40" spans="1:27" s="11" customFormat="1" ht="21" customHeight="1" x14ac:dyDescent="0.25">
      <c r="A40" s="42" t="s">
        <v>69</v>
      </c>
      <c r="B40" s="43">
        <v>83569</v>
      </c>
      <c r="C40" s="43">
        <v>80585</v>
      </c>
      <c r="D40" s="43">
        <v>77631.25</v>
      </c>
      <c r="E40" s="43">
        <v>75293.5</v>
      </c>
      <c r="F40" s="43">
        <v>72830.25</v>
      </c>
      <c r="G40" s="43">
        <v>72830.25</v>
      </c>
      <c r="H40" s="43">
        <v>70914</v>
      </c>
      <c r="I40" s="43">
        <v>70914</v>
      </c>
      <c r="J40" s="43">
        <v>70515.5</v>
      </c>
      <c r="K40" s="43">
        <v>70515.5</v>
      </c>
      <c r="L40" s="43">
        <v>70773.75</v>
      </c>
      <c r="M40" s="43">
        <v>70773.75</v>
      </c>
      <c r="N40" s="44">
        <v>71339</v>
      </c>
      <c r="O40" s="44">
        <v>71339</v>
      </c>
      <c r="P40" s="44">
        <v>72290.75</v>
      </c>
      <c r="Q40" s="44">
        <v>72290.75</v>
      </c>
      <c r="R40" s="45">
        <v>74038.25</v>
      </c>
      <c r="S40" s="45">
        <v>74038.25</v>
      </c>
      <c r="T40" s="43">
        <v>951.75</v>
      </c>
      <c r="U40" s="46">
        <v>101.33412299022974</v>
      </c>
      <c r="V40" s="43">
        <v>951.75</v>
      </c>
      <c r="W40" s="46">
        <v>101.33412299022974</v>
      </c>
      <c r="X40" s="43">
        <v>1747.5</v>
      </c>
      <c r="Y40" s="46">
        <v>102.41732171820045</v>
      </c>
      <c r="Z40" s="43">
        <v>1747.5</v>
      </c>
      <c r="AA40" s="46">
        <v>102.41732171820045</v>
      </c>
    </row>
    <row r="41" spans="1:27" s="11" customFormat="1" ht="21" customHeight="1" x14ac:dyDescent="0.25">
      <c r="A41" s="42" t="s">
        <v>70</v>
      </c>
      <c r="B41" s="43">
        <v>33630</v>
      </c>
      <c r="C41" s="43">
        <v>33363</v>
      </c>
      <c r="D41" s="43">
        <v>33229</v>
      </c>
      <c r="E41" s="43">
        <v>32767</v>
      </c>
      <c r="F41" s="43">
        <v>32571</v>
      </c>
      <c r="G41" s="43">
        <v>33319</v>
      </c>
      <c r="H41" s="43">
        <v>32501</v>
      </c>
      <c r="I41" s="43">
        <v>33230</v>
      </c>
      <c r="J41" s="43">
        <v>31552</v>
      </c>
      <c r="K41" s="43">
        <v>32738</v>
      </c>
      <c r="L41" s="43">
        <v>29866</v>
      </c>
      <c r="M41" s="43">
        <v>31003</v>
      </c>
      <c r="N41" s="44">
        <v>28387</v>
      </c>
      <c r="O41" s="44">
        <v>29299</v>
      </c>
      <c r="P41" s="44">
        <v>26968</v>
      </c>
      <c r="Q41" s="44">
        <v>27723</v>
      </c>
      <c r="R41" s="45">
        <v>26182</v>
      </c>
      <c r="S41" s="45">
        <v>26817</v>
      </c>
      <c r="T41" s="43">
        <v>-1419</v>
      </c>
      <c r="U41" s="46">
        <v>95.00123295874873</v>
      </c>
      <c r="V41" s="43">
        <v>-1576</v>
      </c>
      <c r="W41" s="46">
        <v>94.620976825147622</v>
      </c>
      <c r="X41" s="43">
        <v>-786</v>
      </c>
      <c r="Y41" s="46">
        <v>97.085434589142679</v>
      </c>
      <c r="Z41" s="43">
        <v>-906</v>
      </c>
      <c r="AA41" s="46">
        <v>96.73195541608051</v>
      </c>
    </row>
    <row r="42" spans="1:27" s="11" customFormat="1" ht="21" customHeight="1" x14ac:dyDescent="0.25">
      <c r="A42" s="42" t="s">
        <v>71</v>
      </c>
      <c r="B42" s="43">
        <v>1242</v>
      </c>
      <c r="C42" s="43">
        <v>1241</v>
      </c>
      <c r="D42" s="43">
        <v>1124</v>
      </c>
      <c r="E42" s="43">
        <v>1126</v>
      </c>
      <c r="F42" s="43">
        <v>1127</v>
      </c>
      <c r="G42" s="43">
        <v>1127</v>
      </c>
      <c r="H42" s="43">
        <v>1258</v>
      </c>
      <c r="I42" s="43">
        <v>1258</v>
      </c>
      <c r="J42" s="43">
        <v>1372</v>
      </c>
      <c r="K42" s="43">
        <v>1372</v>
      </c>
      <c r="L42" s="43">
        <v>1364</v>
      </c>
      <c r="M42" s="43">
        <v>1364</v>
      </c>
      <c r="N42" s="44">
        <v>1319</v>
      </c>
      <c r="O42" s="44">
        <v>1319</v>
      </c>
      <c r="P42" s="44">
        <v>1367</v>
      </c>
      <c r="Q42" s="44">
        <v>1367</v>
      </c>
      <c r="R42" s="45">
        <v>1277</v>
      </c>
      <c r="S42" s="45">
        <v>1277</v>
      </c>
      <c r="T42" s="43">
        <v>48</v>
      </c>
      <c r="U42" s="46">
        <v>103.63912054586808</v>
      </c>
      <c r="V42" s="43">
        <v>48</v>
      </c>
      <c r="W42" s="46">
        <v>103.63912054586808</v>
      </c>
      <c r="X42" s="43">
        <v>-90</v>
      </c>
      <c r="Y42" s="46">
        <v>93.416239941477684</v>
      </c>
      <c r="Z42" s="43">
        <v>-90</v>
      </c>
      <c r="AA42" s="46">
        <v>93.416239941477684</v>
      </c>
    </row>
    <row r="43" spans="1:27" s="11" customFormat="1" ht="21" customHeight="1" thickBot="1" x14ac:dyDescent="0.3">
      <c r="A43" s="47" t="s">
        <v>72</v>
      </c>
      <c r="B43" s="48"/>
      <c r="C43" s="48">
        <v>812</v>
      </c>
      <c r="D43" s="48">
        <v>806</v>
      </c>
      <c r="E43" s="48">
        <v>805</v>
      </c>
      <c r="F43" s="48">
        <v>804</v>
      </c>
      <c r="G43" s="48">
        <v>804</v>
      </c>
      <c r="H43" s="48">
        <v>804</v>
      </c>
      <c r="I43" s="48">
        <v>804</v>
      </c>
      <c r="J43" s="48">
        <v>782</v>
      </c>
      <c r="K43" s="48">
        <v>782</v>
      </c>
      <c r="L43" s="48">
        <v>782</v>
      </c>
      <c r="M43" s="48">
        <v>782</v>
      </c>
      <c r="N43" s="49">
        <v>765</v>
      </c>
      <c r="O43" s="49">
        <v>765</v>
      </c>
      <c r="P43" s="49">
        <v>765</v>
      </c>
      <c r="Q43" s="49">
        <v>765</v>
      </c>
      <c r="R43" s="50">
        <v>765</v>
      </c>
      <c r="S43" s="50">
        <v>765</v>
      </c>
      <c r="T43" s="48">
        <v>0</v>
      </c>
      <c r="U43" s="51">
        <v>100</v>
      </c>
      <c r="V43" s="48">
        <v>0</v>
      </c>
      <c r="W43" s="51">
        <v>100</v>
      </c>
      <c r="X43" s="48">
        <v>0</v>
      </c>
      <c r="Y43" s="51">
        <v>100</v>
      </c>
      <c r="Z43" s="48">
        <v>0</v>
      </c>
      <c r="AA43" s="51">
        <v>100</v>
      </c>
    </row>
    <row r="44" spans="1:27" s="11" customFormat="1" ht="21" customHeight="1" thickBot="1" x14ac:dyDescent="0.3">
      <c r="A44" s="52" t="s">
        <v>78</v>
      </c>
      <c r="B44" s="53">
        <v>139395</v>
      </c>
      <c r="C44" s="53">
        <v>137104</v>
      </c>
      <c r="D44" s="53">
        <v>134192.75</v>
      </c>
      <c r="E44" s="53">
        <v>131830.5</v>
      </c>
      <c r="F44" s="53">
        <v>129850.25</v>
      </c>
      <c r="G44" s="53">
        <v>130598.25</v>
      </c>
      <c r="H44" s="53">
        <v>128735</v>
      </c>
      <c r="I44" s="53">
        <v>129464</v>
      </c>
      <c r="J44" s="53">
        <v>128462</v>
      </c>
      <c r="K44" s="53">
        <v>129648</v>
      </c>
      <c r="L44" s="53">
        <v>127748.25</v>
      </c>
      <c r="M44" s="53">
        <v>128885.25</v>
      </c>
      <c r="N44" s="54">
        <v>127262.5</v>
      </c>
      <c r="O44" s="54">
        <v>128174.5</v>
      </c>
      <c r="P44" s="54">
        <v>127296.75</v>
      </c>
      <c r="Q44" s="54">
        <v>128051.75</v>
      </c>
      <c r="R44" s="55">
        <v>128155.75</v>
      </c>
      <c r="S44" s="55">
        <v>128790.75</v>
      </c>
      <c r="T44" s="53">
        <v>34.25</v>
      </c>
      <c r="U44" s="56">
        <v>100.02691287692763</v>
      </c>
      <c r="V44" s="53">
        <v>-122.75</v>
      </c>
      <c r="W44" s="56">
        <v>99.90423212105371</v>
      </c>
      <c r="X44" s="53">
        <v>859</v>
      </c>
      <c r="Y44" s="56">
        <v>100.67480120270156</v>
      </c>
      <c r="Z44" s="53">
        <v>739</v>
      </c>
      <c r="AA44" s="56">
        <v>100.57711042605821</v>
      </c>
    </row>
    <row r="45" spans="1:27" s="11" customFormat="1" ht="21" customHeight="1" x14ac:dyDescent="0.25">
      <c r="A45" s="37" t="s">
        <v>68</v>
      </c>
      <c r="B45" s="57">
        <v>12163</v>
      </c>
      <c r="C45" s="57">
        <v>12165</v>
      </c>
      <c r="D45" s="57">
        <v>12301.5</v>
      </c>
      <c r="E45" s="57">
        <v>12543</v>
      </c>
      <c r="F45" s="57">
        <v>13063.5</v>
      </c>
      <c r="G45" s="57">
        <v>13063.5</v>
      </c>
      <c r="H45" s="57">
        <v>13335</v>
      </c>
      <c r="I45" s="57">
        <v>13335</v>
      </c>
      <c r="J45" s="57">
        <v>14048</v>
      </c>
      <c r="K45" s="57">
        <v>14048</v>
      </c>
      <c r="L45" s="57">
        <v>14805.5</v>
      </c>
      <c r="M45" s="57">
        <v>14805.5</v>
      </c>
      <c r="N45" s="58">
        <v>15296</v>
      </c>
      <c r="O45" s="58">
        <v>15296</v>
      </c>
      <c r="P45" s="58">
        <v>15519</v>
      </c>
      <c r="Q45" s="58">
        <v>15519</v>
      </c>
      <c r="R45" s="59">
        <v>15435</v>
      </c>
      <c r="S45" s="59">
        <v>15435</v>
      </c>
      <c r="T45" s="57">
        <v>223</v>
      </c>
      <c r="U45" s="60">
        <v>101.45789748953975</v>
      </c>
      <c r="V45" s="57">
        <v>223</v>
      </c>
      <c r="W45" s="60">
        <v>101.45789748953975</v>
      </c>
      <c r="X45" s="57">
        <v>-84</v>
      </c>
      <c r="Y45" s="60">
        <v>99.458728010825439</v>
      </c>
      <c r="Z45" s="57">
        <v>-84</v>
      </c>
      <c r="AA45" s="60">
        <v>99.458728010825439</v>
      </c>
    </row>
    <row r="46" spans="1:27" s="11" customFormat="1" ht="21" customHeight="1" x14ac:dyDescent="0.25">
      <c r="A46" s="42" t="s">
        <v>69</v>
      </c>
      <c r="B46" s="43">
        <v>43013</v>
      </c>
      <c r="C46" s="43">
        <v>41534</v>
      </c>
      <c r="D46" s="43">
        <v>39969</v>
      </c>
      <c r="E46" s="43">
        <v>38785</v>
      </c>
      <c r="F46" s="43">
        <v>37505.5</v>
      </c>
      <c r="G46" s="43">
        <v>37505.5</v>
      </c>
      <c r="H46" s="43">
        <v>36351.75</v>
      </c>
      <c r="I46" s="43">
        <v>36351.75</v>
      </c>
      <c r="J46" s="43">
        <v>36098.75</v>
      </c>
      <c r="K46" s="43">
        <v>36098.75</v>
      </c>
      <c r="L46" s="43">
        <v>36224.75</v>
      </c>
      <c r="M46" s="43">
        <v>36224.75</v>
      </c>
      <c r="N46" s="44">
        <v>36434.75</v>
      </c>
      <c r="O46" s="44">
        <v>36434.75</v>
      </c>
      <c r="P46" s="44">
        <v>37262.5</v>
      </c>
      <c r="Q46" s="44">
        <v>37262.5</v>
      </c>
      <c r="R46" s="45">
        <v>38259.25</v>
      </c>
      <c r="S46" s="45">
        <v>38259.25</v>
      </c>
      <c r="T46" s="43">
        <v>827.75</v>
      </c>
      <c r="U46" s="46">
        <v>102.27186957506227</v>
      </c>
      <c r="V46" s="43">
        <v>827.75</v>
      </c>
      <c r="W46" s="46">
        <v>102.27186957506227</v>
      </c>
      <c r="X46" s="43">
        <v>996.75</v>
      </c>
      <c r="Y46" s="46">
        <v>102.67494129486749</v>
      </c>
      <c r="Z46" s="43">
        <v>996.75</v>
      </c>
      <c r="AA46" s="46">
        <v>102.67494129486749</v>
      </c>
    </row>
    <row r="47" spans="1:27" s="11" customFormat="1" ht="21" customHeight="1" x14ac:dyDescent="0.25">
      <c r="A47" s="42" t="s">
        <v>70</v>
      </c>
      <c r="B47" s="43">
        <v>17021</v>
      </c>
      <c r="C47" s="43">
        <v>16936</v>
      </c>
      <c r="D47" s="43">
        <v>16916</v>
      </c>
      <c r="E47" s="43">
        <v>16568</v>
      </c>
      <c r="F47" s="43">
        <v>16240</v>
      </c>
      <c r="G47" s="43">
        <v>16608</v>
      </c>
      <c r="H47" s="43">
        <v>15788</v>
      </c>
      <c r="I47" s="43">
        <v>16253</v>
      </c>
      <c r="J47" s="43">
        <v>15061</v>
      </c>
      <c r="K47" s="43">
        <v>15852</v>
      </c>
      <c r="L47" s="43">
        <v>14315</v>
      </c>
      <c r="M47" s="43">
        <v>14971</v>
      </c>
      <c r="N47" s="44">
        <v>13588</v>
      </c>
      <c r="O47" s="44">
        <v>14085</v>
      </c>
      <c r="P47" s="44">
        <v>13043</v>
      </c>
      <c r="Q47" s="44">
        <v>13471</v>
      </c>
      <c r="R47" s="45">
        <v>12741</v>
      </c>
      <c r="S47" s="45">
        <v>13119</v>
      </c>
      <c r="T47" s="43">
        <v>-545</v>
      </c>
      <c r="U47" s="46">
        <v>95.989108036502799</v>
      </c>
      <c r="V47" s="43">
        <v>-614</v>
      </c>
      <c r="W47" s="46">
        <v>95.640752573659924</v>
      </c>
      <c r="X47" s="43">
        <v>-302</v>
      </c>
      <c r="Y47" s="46">
        <v>97.684581767998154</v>
      </c>
      <c r="Z47" s="43">
        <v>-352</v>
      </c>
      <c r="AA47" s="46">
        <v>97.386979437309776</v>
      </c>
    </row>
    <row r="48" spans="1:27" s="11" customFormat="1" ht="21" customHeight="1" x14ac:dyDescent="0.25">
      <c r="A48" s="42" t="s">
        <v>71</v>
      </c>
      <c r="B48" s="43">
        <v>529</v>
      </c>
      <c r="C48" s="43">
        <v>500</v>
      </c>
      <c r="D48" s="43">
        <v>488</v>
      </c>
      <c r="E48" s="43">
        <v>530</v>
      </c>
      <c r="F48" s="43">
        <v>501</v>
      </c>
      <c r="G48" s="43">
        <v>501</v>
      </c>
      <c r="H48" s="43">
        <v>489</v>
      </c>
      <c r="I48" s="43">
        <v>489</v>
      </c>
      <c r="J48" s="43">
        <v>470</v>
      </c>
      <c r="K48" s="43">
        <v>470</v>
      </c>
      <c r="L48" s="43">
        <v>492</v>
      </c>
      <c r="M48" s="43">
        <v>492</v>
      </c>
      <c r="N48" s="44">
        <v>473</v>
      </c>
      <c r="O48" s="44">
        <v>473</v>
      </c>
      <c r="P48" s="44">
        <v>429</v>
      </c>
      <c r="Q48" s="44">
        <v>429</v>
      </c>
      <c r="R48" s="45">
        <v>385</v>
      </c>
      <c r="S48" s="45">
        <v>385</v>
      </c>
      <c r="T48" s="43">
        <v>-44</v>
      </c>
      <c r="U48" s="46">
        <v>90.697674418604649</v>
      </c>
      <c r="V48" s="43">
        <v>-44</v>
      </c>
      <c r="W48" s="46">
        <v>90.697674418604649</v>
      </c>
      <c r="X48" s="43">
        <v>-44</v>
      </c>
      <c r="Y48" s="46">
        <v>89.743589743589752</v>
      </c>
      <c r="Z48" s="43">
        <v>-44</v>
      </c>
      <c r="AA48" s="46">
        <v>89.743589743589752</v>
      </c>
    </row>
    <row r="49" spans="1:27" s="11" customFormat="1" ht="21" customHeight="1" thickBot="1" x14ac:dyDescent="0.3">
      <c r="A49" s="47" t="s">
        <v>72</v>
      </c>
      <c r="B49" s="48"/>
      <c r="C49" s="48">
        <v>290</v>
      </c>
      <c r="D49" s="48">
        <v>297</v>
      </c>
      <c r="E49" s="48">
        <v>297</v>
      </c>
      <c r="F49" s="48">
        <v>240</v>
      </c>
      <c r="G49" s="48">
        <v>240</v>
      </c>
      <c r="H49" s="48">
        <v>240</v>
      </c>
      <c r="I49" s="48">
        <v>240</v>
      </c>
      <c r="J49" s="48">
        <v>240</v>
      </c>
      <c r="K49" s="48">
        <v>240</v>
      </c>
      <c r="L49" s="48">
        <v>240</v>
      </c>
      <c r="M49" s="48">
        <v>240</v>
      </c>
      <c r="N49" s="49">
        <v>240</v>
      </c>
      <c r="O49" s="49">
        <v>240</v>
      </c>
      <c r="P49" s="49">
        <v>240</v>
      </c>
      <c r="Q49" s="49">
        <v>240</v>
      </c>
      <c r="R49" s="50">
        <v>232</v>
      </c>
      <c r="S49" s="50">
        <v>232</v>
      </c>
      <c r="T49" s="48">
        <v>0</v>
      </c>
      <c r="U49" s="51">
        <v>100</v>
      </c>
      <c r="V49" s="48">
        <v>0</v>
      </c>
      <c r="W49" s="51">
        <v>100</v>
      </c>
      <c r="X49" s="48">
        <v>-8</v>
      </c>
      <c r="Y49" s="51">
        <v>96.666666666666671</v>
      </c>
      <c r="Z49" s="48">
        <v>-8</v>
      </c>
      <c r="AA49" s="51">
        <v>96.666666666666671</v>
      </c>
    </row>
    <row r="50" spans="1:27" s="11" customFormat="1" ht="21" customHeight="1" thickBot="1" x14ac:dyDescent="0.3">
      <c r="A50" s="52" t="s">
        <v>79</v>
      </c>
      <c r="B50" s="53">
        <v>72726</v>
      </c>
      <c r="C50" s="53">
        <v>71425</v>
      </c>
      <c r="D50" s="53">
        <v>69971.5</v>
      </c>
      <c r="E50" s="53">
        <v>68723</v>
      </c>
      <c r="F50" s="53">
        <v>67550</v>
      </c>
      <c r="G50" s="53">
        <v>67918</v>
      </c>
      <c r="H50" s="53">
        <v>66203.75</v>
      </c>
      <c r="I50" s="53">
        <v>66668.75</v>
      </c>
      <c r="J50" s="53">
        <v>65917.75</v>
      </c>
      <c r="K50" s="53">
        <v>66708.75</v>
      </c>
      <c r="L50" s="53">
        <v>66077.25</v>
      </c>
      <c r="M50" s="53">
        <v>66733.25</v>
      </c>
      <c r="N50" s="54">
        <v>66031.75</v>
      </c>
      <c r="O50" s="54">
        <v>66528.75</v>
      </c>
      <c r="P50" s="54">
        <v>66493.5</v>
      </c>
      <c r="Q50" s="54">
        <v>66921.5</v>
      </c>
      <c r="R50" s="55">
        <v>67052.25</v>
      </c>
      <c r="S50" s="55">
        <v>67430.25</v>
      </c>
      <c r="T50" s="53">
        <v>461.75</v>
      </c>
      <c r="U50" s="56">
        <v>100.69928481374491</v>
      </c>
      <c r="V50" s="53">
        <v>392.75</v>
      </c>
      <c r="W50" s="56">
        <v>100.5903462788644</v>
      </c>
      <c r="X50" s="53">
        <v>558.75</v>
      </c>
      <c r="Y50" s="56">
        <v>100.84030769924878</v>
      </c>
      <c r="Z50" s="53">
        <v>508.75</v>
      </c>
      <c r="AA50" s="56">
        <v>100.76021906263308</v>
      </c>
    </row>
    <row r="51" spans="1:27" s="11" customFormat="1" ht="21" customHeight="1" x14ac:dyDescent="0.25">
      <c r="A51" s="37" t="s">
        <v>68</v>
      </c>
      <c r="B51" s="57">
        <v>15834</v>
      </c>
      <c r="C51" s="57">
        <v>15640</v>
      </c>
      <c r="D51" s="57">
        <v>15501.5</v>
      </c>
      <c r="E51" s="57">
        <v>16063.5</v>
      </c>
      <c r="F51" s="57">
        <v>16659</v>
      </c>
      <c r="G51" s="57">
        <v>16659</v>
      </c>
      <c r="H51" s="57">
        <v>17459.5</v>
      </c>
      <c r="I51" s="57">
        <v>17459.5</v>
      </c>
      <c r="J51" s="57">
        <v>18245</v>
      </c>
      <c r="K51" s="57">
        <v>18245</v>
      </c>
      <c r="L51" s="57">
        <v>18982.5</v>
      </c>
      <c r="M51" s="57">
        <v>18982.5</v>
      </c>
      <c r="N51" s="58">
        <v>19442</v>
      </c>
      <c r="O51" s="58">
        <v>19442</v>
      </c>
      <c r="P51" s="58">
        <v>19722</v>
      </c>
      <c r="Q51" s="58">
        <v>19722</v>
      </c>
      <c r="R51" s="59">
        <v>19792</v>
      </c>
      <c r="S51" s="59">
        <v>19792</v>
      </c>
      <c r="T51" s="57">
        <v>280</v>
      </c>
      <c r="U51" s="60">
        <v>101.44018105133216</v>
      </c>
      <c r="V51" s="57">
        <v>280</v>
      </c>
      <c r="W51" s="60">
        <v>101.44018105133216</v>
      </c>
      <c r="X51" s="57">
        <v>70</v>
      </c>
      <c r="Y51" s="60">
        <v>100.35493357671636</v>
      </c>
      <c r="Z51" s="57">
        <v>70</v>
      </c>
      <c r="AA51" s="60">
        <v>100.35493357671636</v>
      </c>
    </row>
    <row r="52" spans="1:27" s="11" customFormat="1" ht="21" customHeight="1" x14ac:dyDescent="0.25">
      <c r="A52" s="42" t="s">
        <v>69</v>
      </c>
      <c r="B52" s="43">
        <v>53924</v>
      </c>
      <c r="C52" s="43">
        <v>52340</v>
      </c>
      <c r="D52" s="43">
        <v>50344.5</v>
      </c>
      <c r="E52" s="43">
        <v>48353.25</v>
      </c>
      <c r="F52" s="43">
        <v>46575.75</v>
      </c>
      <c r="G52" s="43">
        <v>46575.75</v>
      </c>
      <c r="H52" s="43">
        <v>45186.75</v>
      </c>
      <c r="I52" s="43">
        <v>45186.75</v>
      </c>
      <c r="J52" s="43">
        <v>44854.5</v>
      </c>
      <c r="K52" s="43">
        <v>44854.5</v>
      </c>
      <c r="L52" s="43">
        <v>44656.75</v>
      </c>
      <c r="M52" s="43">
        <v>44656.75</v>
      </c>
      <c r="N52" s="44">
        <v>45187</v>
      </c>
      <c r="O52" s="44">
        <v>45187</v>
      </c>
      <c r="P52" s="44">
        <v>45850</v>
      </c>
      <c r="Q52" s="44">
        <v>45850</v>
      </c>
      <c r="R52" s="45">
        <v>46894.5</v>
      </c>
      <c r="S52" s="45">
        <v>46894.5</v>
      </c>
      <c r="T52" s="43">
        <v>663</v>
      </c>
      <c r="U52" s="46">
        <v>101.46723615199062</v>
      </c>
      <c r="V52" s="43">
        <v>663</v>
      </c>
      <c r="W52" s="46">
        <v>101.46723615199062</v>
      </c>
      <c r="X52" s="43">
        <v>1044.5</v>
      </c>
      <c r="Y52" s="46">
        <v>102.27808069792803</v>
      </c>
      <c r="Z52" s="43">
        <v>1044.5</v>
      </c>
      <c r="AA52" s="46">
        <v>102.27808069792803</v>
      </c>
    </row>
    <row r="53" spans="1:27" s="11" customFormat="1" ht="21" customHeight="1" x14ac:dyDescent="0.25">
      <c r="A53" s="42" t="s">
        <v>70</v>
      </c>
      <c r="B53" s="43">
        <v>24170</v>
      </c>
      <c r="C53" s="43">
        <v>23914</v>
      </c>
      <c r="D53" s="43">
        <v>23653</v>
      </c>
      <c r="E53" s="43">
        <v>23501</v>
      </c>
      <c r="F53" s="43">
        <v>23156</v>
      </c>
      <c r="G53" s="43">
        <v>23629</v>
      </c>
      <c r="H53" s="43">
        <v>22860</v>
      </c>
      <c r="I53" s="43">
        <v>23447</v>
      </c>
      <c r="J53" s="43">
        <v>22041</v>
      </c>
      <c r="K53" s="43">
        <v>22989</v>
      </c>
      <c r="L53" s="43">
        <v>21016</v>
      </c>
      <c r="M53" s="43">
        <v>21851</v>
      </c>
      <c r="N53" s="44">
        <v>19918</v>
      </c>
      <c r="O53" s="44">
        <v>20510</v>
      </c>
      <c r="P53" s="44">
        <v>18911</v>
      </c>
      <c r="Q53" s="44">
        <v>19451</v>
      </c>
      <c r="R53" s="45">
        <v>18547</v>
      </c>
      <c r="S53" s="45">
        <v>19030</v>
      </c>
      <c r="T53" s="43">
        <v>-1007</v>
      </c>
      <c r="U53" s="46">
        <v>94.944271513204143</v>
      </c>
      <c r="V53" s="43">
        <v>-1059</v>
      </c>
      <c r="W53" s="46">
        <v>94.836665041443197</v>
      </c>
      <c r="X53" s="43">
        <v>-364</v>
      </c>
      <c r="Y53" s="46">
        <v>98.075194331341535</v>
      </c>
      <c r="Z53" s="43">
        <v>-421</v>
      </c>
      <c r="AA53" s="46">
        <v>97.835586859287432</v>
      </c>
    </row>
    <row r="54" spans="1:27" s="11" customFormat="1" ht="21" customHeight="1" x14ac:dyDescent="0.25">
      <c r="A54" s="42" t="s">
        <v>71</v>
      </c>
      <c r="B54" s="43">
        <v>939</v>
      </c>
      <c r="C54" s="43">
        <v>948</v>
      </c>
      <c r="D54" s="43">
        <v>850</v>
      </c>
      <c r="E54" s="43">
        <v>846</v>
      </c>
      <c r="F54" s="43">
        <v>805</v>
      </c>
      <c r="G54" s="43">
        <v>805</v>
      </c>
      <c r="H54" s="43">
        <v>825</v>
      </c>
      <c r="I54" s="43">
        <v>825</v>
      </c>
      <c r="J54" s="43">
        <v>797</v>
      </c>
      <c r="K54" s="43">
        <v>797</v>
      </c>
      <c r="L54" s="43">
        <v>779</v>
      </c>
      <c r="M54" s="43">
        <v>779</v>
      </c>
      <c r="N54" s="44">
        <v>767</v>
      </c>
      <c r="O54" s="44">
        <v>767</v>
      </c>
      <c r="P54" s="44">
        <v>797</v>
      </c>
      <c r="Q54" s="44">
        <v>797</v>
      </c>
      <c r="R54" s="45">
        <v>725</v>
      </c>
      <c r="S54" s="45">
        <v>725</v>
      </c>
      <c r="T54" s="43">
        <v>30</v>
      </c>
      <c r="U54" s="46">
        <v>103.91134289439374</v>
      </c>
      <c r="V54" s="43">
        <v>30</v>
      </c>
      <c r="W54" s="46">
        <v>103.91134289439374</v>
      </c>
      <c r="X54" s="43">
        <v>-72</v>
      </c>
      <c r="Y54" s="46">
        <v>90.966122961104148</v>
      </c>
      <c r="Z54" s="43">
        <v>-72</v>
      </c>
      <c r="AA54" s="46">
        <v>90.966122961104148</v>
      </c>
    </row>
    <row r="55" spans="1:27" s="11" customFormat="1" ht="21" customHeight="1" thickBot="1" x14ac:dyDescent="0.3">
      <c r="A55" s="47" t="s">
        <v>72</v>
      </c>
      <c r="B55" s="48"/>
      <c r="C55" s="48">
        <v>325</v>
      </c>
      <c r="D55" s="48">
        <v>326</v>
      </c>
      <c r="E55" s="48">
        <v>311</v>
      </c>
      <c r="F55" s="48">
        <v>304</v>
      </c>
      <c r="G55" s="48">
        <v>304</v>
      </c>
      <c r="H55" s="48">
        <v>302</v>
      </c>
      <c r="I55" s="48">
        <v>302</v>
      </c>
      <c r="J55" s="48">
        <v>302</v>
      </c>
      <c r="K55" s="48">
        <v>302</v>
      </c>
      <c r="L55" s="48">
        <v>302</v>
      </c>
      <c r="M55" s="48">
        <v>302</v>
      </c>
      <c r="N55" s="49">
        <v>302</v>
      </c>
      <c r="O55" s="49">
        <v>302</v>
      </c>
      <c r="P55" s="49">
        <v>266</v>
      </c>
      <c r="Q55" s="49">
        <v>266</v>
      </c>
      <c r="R55" s="50">
        <v>266</v>
      </c>
      <c r="S55" s="50">
        <v>266</v>
      </c>
      <c r="T55" s="48">
        <v>-36</v>
      </c>
      <c r="U55" s="51">
        <v>88.079470198675494</v>
      </c>
      <c r="V55" s="48">
        <v>-36</v>
      </c>
      <c r="W55" s="51">
        <v>88.079470198675494</v>
      </c>
      <c r="X55" s="48">
        <v>0</v>
      </c>
      <c r="Y55" s="51">
        <v>100</v>
      </c>
      <c r="Z55" s="48">
        <v>0</v>
      </c>
      <c r="AA55" s="51">
        <v>100</v>
      </c>
    </row>
    <row r="56" spans="1:27" s="11" customFormat="1" ht="21" customHeight="1" thickBot="1" x14ac:dyDescent="0.3">
      <c r="A56" s="52" t="s">
        <v>80</v>
      </c>
      <c r="B56" s="53">
        <v>94867</v>
      </c>
      <c r="C56" s="53">
        <v>93167</v>
      </c>
      <c r="D56" s="53">
        <v>90675</v>
      </c>
      <c r="E56" s="53">
        <v>89074.75</v>
      </c>
      <c r="F56" s="53">
        <v>87499.75</v>
      </c>
      <c r="G56" s="53">
        <v>87972.75</v>
      </c>
      <c r="H56" s="53">
        <v>86633.25</v>
      </c>
      <c r="I56" s="53">
        <v>87220.25</v>
      </c>
      <c r="J56" s="53">
        <v>86239.5</v>
      </c>
      <c r="K56" s="53">
        <v>87187.5</v>
      </c>
      <c r="L56" s="53">
        <v>85736.25</v>
      </c>
      <c r="M56" s="53">
        <v>86571.25</v>
      </c>
      <c r="N56" s="54">
        <v>85616</v>
      </c>
      <c r="O56" s="54">
        <v>86208</v>
      </c>
      <c r="P56" s="54">
        <v>85546</v>
      </c>
      <c r="Q56" s="54">
        <v>86086</v>
      </c>
      <c r="R56" s="55">
        <v>86224.5</v>
      </c>
      <c r="S56" s="55">
        <v>86707.5</v>
      </c>
      <c r="T56" s="53">
        <v>-70</v>
      </c>
      <c r="U56" s="56">
        <v>99.918239581386658</v>
      </c>
      <c r="V56" s="53">
        <v>-122</v>
      </c>
      <c r="W56" s="56">
        <v>99.85848181143281</v>
      </c>
      <c r="X56" s="53">
        <v>678.5</v>
      </c>
      <c r="Y56" s="56">
        <v>100.79314053257897</v>
      </c>
      <c r="Z56" s="53">
        <v>621.5</v>
      </c>
      <c r="AA56" s="56">
        <v>100.7219524661385</v>
      </c>
    </row>
    <row r="57" spans="1:27" s="11" customFormat="1" ht="21" customHeight="1" x14ac:dyDescent="0.25">
      <c r="A57" s="37" t="s">
        <v>68</v>
      </c>
      <c r="B57" s="57">
        <v>14666</v>
      </c>
      <c r="C57" s="57">
        <v>14993</v>
      </c>
      <c r="D57" s="57">
        <v>15076</v>
      </c>
      <c r="E57" s="57">
        <v>15265.5</v>
      </c>
      <c r="F57" s="57">
        <v>15863</v>
      </c>
      <c r="G57" s="57">
        <v>15863</v>
      </c>
      <c r="H57" s="57">
        <v>16554</v>
      </c>
      <c r="I57" s="57">
        <v>16554</v>
      </c>
      <c r="J57" s="57">
        <v>17374</v>
      </c>
      <c r="K57" s="57">
        <v>17374</v>
      </c>
      <c r="L57" s="57">
        <v>17854</v>
      </c>
      <c r="M57" s="57">
        <v>17854</v>
      </c>
      <c r="N57" s="58">
        <v>18431</v>
      </c>
      <c r="O57" s="58">
        <v>18431</v>
      </c>
      <c r="P57" s="58">
        <v>18931.5</v>
      </c>
      <c r="Q57" s="58">
        <v>18931.5</v>
      </c>
      <c r="R57" s="59">
        <v>18984.5</v>
      </c>
      <c r="S57" s="59">
        <v>18984.5</v>
      </c>
      <c r="T57" s="57">
        <v>500.5</v>
      </c>
      <c r="U57" s="60">
        <v>102.71553361184959</v>
      </c>
      <c r="V57" s="57">
        <v>500.5</v>
      </c>
      <c r="W57" s="60">
        <v>102.71553361184959</v>
      </c>
      <c r="X57" s="57">
        <v>53</v>
      </c>
      <c r="Y57" s="60">
        <v>100.27995668594669</v>
      </c>
      <c r="Z57" s="57">
        <v>53</v>
      </c>
      <c r="AA57" s="60">
        <v>100.27995668594669</v>
      </c>
    </row>
    <row r="58" spans="1:27" s="11" customFormat="1" ht="21" customHeight="1" x14ac:dyDescent="0.25">
      <c r="A58" s="42" t="s">
        <v>69</v>
      </c>
      <c r="B58" s="43">
        <v>51213</v>
      </c>
      <c r="C58" s="43">
        <v>49720</v>
      </c>
      <c r="D58" s="43">
        <v>47798.5</v>
      </c>
      <c r="E58" s="43">
        <v>45979.75</v>
      </c>
      <c r="F58" s="43">
        <v>44380.5</v>
      </c>
      <c r="G58" s="43">
        <v>44380.5</v>
      </c>
      <c r="H58" s="43">
        <v>43127.75</v>
      </c>
      <c r="I58" s="43">
        <v>43127.75</v>
      </c>
      <c r="J58" s="43">
        <v>42791.5</v>
      </c>
      <c r="K58" s="43">
        <v>42791.5</v>
      </c>
      <c r="L58" s="43">
        <v>42930.25</v>
      </c>
      <c r="M58" s="43">
        <v>42930.25</v>
      </c>
      <c r="N58" s="44">
        <v>43214</v>
      </c>
      <c r="O58" s="44">
        <v>43214</v>
      </c>
      <c r="P58" s="44">
        <v>43936</v>
      </c>
      <c r="Q58" s="44">
        <v>43936</v>
      </c>
      <c r="R58" s="45">
        <v>44736.25</v>
      </c>
      <c r="S58" s="45">
        <v>44736.25</v>
      </c>
      <c r="T58" s="43">
        <v>722</v>
      </c>
      <c r="U58" s="46">
        <v>101.67075484796592</v>
      </c>
      <c r="V58" s="43">
        <v>722</v>
      </c>
      <c r="W58" s="46">
        <v>101.67075484796592</v>
      </c>
      <c r="X58" s="43">
        <v>800.25</v>
      </c>
      <c r="Y58" s="46">
        <v>101.82139930808449</v>
      </c>
      <c r="Z58" s="43">
        <v>800.25</v>
      </c>
      <c r="AA58" s="46">
        <v>101.82139930808449</v>
      </c>
    </row>
    <row r="59" spans="1:27" s="11" customFormat="1" ht="21" customHeight="1" x14ac:dyDescent="0.25">
      <c r="A59" s="42" t="s">
        <v>70</v>
      </c>
      <c r="B59" s="43">
        <v>21588</v>
      </c>
      <c r="C59" s="43">
        <v>21400</v>
      </c>
      <c r="D59" s="43">
        <v>21252</v>
      </c>
      <c r="E59" s="43">
        <v>20968</v>
      </c>
      <c r="F59" s="43">
        <v>20786</v>
      </c>
      <c r="G59" s="43">
        <v>21010</v>
      </c>
      <c r="H59" s="43">
        <v>20550</v>
      </c>
      <c r="I59" s="43">
        <v>20788</v>
      </c>
      <c r="J59" s="43">
        <v>20008</v>
      </c>
      <c r="K59" s="43">
        <v>20522</v>
      </c>
      <c r="L59" s="43">
        <v>18663</v>
      </c>
      <c r="M59" s="43">
        <v>19240</v>
      </c>
      <c r="N59" s="44">
        <v>17445</v>
      </c>
      <c r="O59" s="44">
        <v>17973</v>
      </c>
      <c r="P59" s="44">
        <v>16713</v>
      </c>
      <c r="Q59" s="44">
        <v>17249</v>
      </c>
      <c r="R59" s="45">
        <v>16320</v>
      </c>
      <c r="S59" s="45">
        <v>16841</v>
      </c>
      <c r="T59" s="43">
        <v>-732</v>
      </c>
      <c r="U59" s="46">
        <v>95.803955288048144</v>
      </c>
      <c r="V59" s="43">
        <v>-724</v>
      </c>
      <c r="W59" s="46">
        <v>95.971735380849054</v>
      </c>
      <c r="X59" s="43">
        <v>-393</v>
      </c>
      <c r="Y59" s="46">
        <v>97.648537066953864</v>
      </c>
      <c r="Z59" s="43">
        <v>-408</v>
      </c>
      <c r="AA59" s="46">
        <v>97.634645486694879</v>
      </c>
    </row>
    <row r="60" spans="1:27" s="11" customFormat="1" ht="21" customHeight="1" x14ac:dyDescent="0.25">
      <c r="A60" s="42" t="s">
        <v>71</v>
      </c>
      <c r="B60" s="43">
        <v>1377</v>
      </c>
      <c r="C60" s="43">
        <v>1350</v>
      </c>
      <c r="D60" s="43">
        <v>1315</v>
      </c>
      <c r="E60" s="43">
        <v>1223</v>
      </c>
      <c r="F60" s="43">
        <v>1025</v>
      </c>
      <c r="G60" s="43">
        <v>1025</v>
      </c>
      <c r="H60" s="43">
        <v>992</v>
      </c>
      <c r="I60" s="43">
        <v>992</v>
      </c>
      <c r="J60" s="43">
        <v>1028</v>
      </c>
      <c r="K60" s="43">
        <v>1028</v>
      </c>
      <c r="L60" s="43">
        <v>1084</v>
      </c>
      <c r="M60" s="43">
        <v>1084</v>
      </c>
      <c r="N60" s="44">
        <v>1088</v>
      </c>
      <c r="O60" s="44">
        <v>1088</v>
      </c>
      <c r="P60" s="44">
        <v>1112</v>
      </c>
      <c r="Q60" s="44">
        <v>1112</v>
      </c>
      <c r="R60" s="45">
        <v>1060</v>
      </c>
      <c r="S60" s="45">
        <v>1060</v>
      </c>
      <c r="T60" s="43">
        <v>24</v>
      </c>
      <c r="U60" s="46">
        <v>102.20588235294117</v>
      </c>
      <c r="V60" s="43">
        <v>24</v>
      </c>
      <c r="W60" s="46">
        <v>102.20588235294117</v>
      </c>
      <c r="X60" s="43">
        <v>-52</v>
      </c>
      <c r="Y60" s="46">
        <v>95.323741007194243</v>
      </c>
      <c r="Z60" s="43">
        <v>-52</v>
      </c>
      <c r="AA60" s="46">
        <v>95.323741007194243</v>
      </c>
    </row>
    <row r="61" spans="1:27" s="11" customFormat="1" ht="21" customHeight="1" thickBot="1" x14ac:dyDescent="0.3">
      <c r="A61" s="47" t="s">
        <v>72</v>
      </c>
      <c r="B61" s="48"/>
      <c r="C61" s="48">
        <v>179</v>
      </c>
      <c r="D61" s="48">
        <v>179</v>
      </c>
      <c r="E61" s="48">
        <v>176</v>
      </c>
      <c r="F61" s="48">
        <v>179</v>
      </c>
      <c r="G61" s="48">
        <v>179</v>
      </c>
      <c r="H61" s="48">
        <v>179</v>
      </c>
      <c r="I61" s="48">
        <v>179</v>
      </c>
      <c r="J61" s="48">
        <v>179</v>
      </c>
      <c r="K61" s="48">
        <v>179</v>
      </c>
      <c r="L61" s="48">
        <v>179</v>
      </c>
      <c r="M61" s="48">
        <v>179</v>
      </c>
      <c r="N61" s="49">
        <v>179</v>
      </c>
      <c r="O61" s="49">
        <v>179</v>
      </c>
      <c r="P61" s="49">
        <v>179</v>
      </c>
      <c r="Q61" s="49">
        <v>179</v>
      </c>
      <c r="R61" s="50">
        <v>179</v>
      </c>
      <c r="S61" s="50">
        <v>179</v>
      </c>
      <c r="T61" s="48">
        <v>0</v>
      </c>
      <c r="U61" s="51">
        <v>100</v>
      </c>
      <c r="V61" s="48">
        <v>0</v>
      </c>
      <c r="W61" s="51">
        <v>100</v>
      </c>
      <c r="X61" s="48">
        <v>0</v>
      </c>
      <c r="Y61" s="51">
        <v>100</v>
      </c>
      <c r="Z61" s="48">
        <v>0</v>
      </c>
      <c r="AA61" s="51">
        <v>100</v>
      </c>
    </row>
    <row r="62" spans="1:27" s="11" customFormat="1" ht="21" customHeight="1" thickBot="1" x14ac:dyDescent="0.3">
      <c r="A62" s="61" t="s">
        <v>81</v>
      </c>
      <c r="B62" s="53">
        <v>88844</v>
      </c>
      <c r="C62" s="53">
        <v>87642</v>
      </c>
      <c r="D62" s="53">
        <v>85620.5</v>
      </c>
      <c r="E62" s="53">
        <v>83612.25</v>
      </c>
      <c r="F62" s="53">
        <v>82233.5</v>
      </c>
      <c r="G62" s="53">
        <v>82457.5</v>
      </c>
      <c r="H62" s="53">
        <v>81402.75</v>
      </c>
      <c r="I62" s="53">
        <v>81640.75</v>
      </c>
      <c r="J62" s="53">
        <v>81380.5</v>
      </c>
      <c r="K62" s="53">
        <v>81894.5</v>
      </c>
      <c r="L62" s="53">
        <v>80710.25</v>
      </c>
      <c r="M62" s="53">
        <v>81287.25</v>
      </c>
      <c r="N62" s="54">
        <v>80357</v>
      </c>
      <c r="O62" s="54">
        <v>80885</v>
      </c>
      <c r="P62" s="54">
        <v>80871.5</v>
      </c>
      <c r="Q62" s="54">
        <v>81407.5</v>
      </c>
      <c r="R62" s="55">
        <v>81279.75</v>
      </c>
      <c r="S62" s="55">
        <v>81800.75</v>
      </c>
      <c r="T62" s="53">
        <v>514.5</v>
      </c>
      <c r="U62" s="56">
        <v>100.64026780492054</v>
      </c>
      <c r="V62" s="53">
        <v>522.5</v>
      </c>
      <c r="W62" s="56">
        <v>100.64597885887372</v>
      </c>
      <c r="X62" s="53">
        <v>408.25</v>
      </c>
      <c r="Y62" s="56">
        <v>100.50481319129732</v>
      </c>
      <c r="Z62" s="53">
        <v>393.25</v>
      </c>
      <c r="AA62" s="56">
        <v>100.48306359979118</v>
      </c>
    </row>
    <row r="63" spans="1:27" s="11" customFormat="1" ht="21" customHeight="1" x14ac:dyDescent="0.25">
      <c r="A63" s="62" t="s">
        <v>68</v>
      </c>
      <c r="B63" s="57">
        <v>14098</v>
      </c>
      <c r="C63" s="57">
        <v>14151</v>
      </c>
      <c r="D63" s="57">
        <v>13971</v>
      </c>
      <c r="E63" s="57">
        <v>14314</v>
      </c>
      <c r="F63" s="57">
        <v>15019.5</v>
      </c>
      <c r="G63" s="57">
        <v>15019.5</v>
      </c>
      <c r="H63" s="57">
        <v>15612</v>
      </c>
      <c r="I63" s="57">
        <v>15612</v>
      </c>
      <c r="J63" s="57">
        <v>16235</v>
      </c>
      <c r="K63" s="57">
        <v>16235</v>
      </c>
      <c r="L63" s="57">
        <v>16899</v>
      </c>
      <c r="M63" s="57">
        <v>16899</v>
      </c>
      <c r="N63" s="58">
        <v>17418.5</v>
      </c>
      <c r="O63" s="58">
        <v>17418.5</v>
      </c>
      <c r="P63" s="58">
        <v>17818</v>
      </c>
      <c r="Q63" s="58">
        <v>17818</v>
      </c>
      <c r="R63" s="59">
        <v>17818.5</v>
      </c>
      <c r="S63" s="59">
        <v>17818.5</v>
      </c>
      <c r="T63" s="57">
        <v>399.5</v>
      </c>
      <c r="U63" s="60">
        <v>102.29353847920315</v>
      </c>
      <c r="V63" s="57">
        <v>399.5</v>
      </c>
      <c r="W63" s="60">
        <v>102.29353847920315</v>
      </c>
      <c r="X63" s="57">
        <v>0.5</v>
      </c>
      <c r="Y63" s="60">
        <v>100.00280615108316</v>
      </c>
      <c r="Z63" s="57">
        <v>0.5</v>
      </c>
      <c r="AA63" s="60">
        <v>100.00280615108316</v>
      </c>
    </row>
    <row r="64" spans="1:27" s="11" customFormat="1" ht="21" customHeight="1" x14ac:dyDescent="0.25">
      <c r="A64" s="42" t="s">
        <v>69</v>
      </c>
      <c r="B64" s="43">
        <v>53125</v>
      </c>
      <c r="C64" s="43">
        <v>51223</v>
      </c>
      <c r="D64" s="43">
        <v>48991</v>
      </c>
      <c r="E64" s="43">
        <v>46930.5</v>
      </c>
      <c r="F64" s="43">
        <v>45007</v>
      </c>
      <c r="G64" s="43">
        <v>45007</v>
      </c>
      <c r="H64" s="43">
        <v>43504.25</v>
      </c>
      <c r="I64" s="43">
        <v>43504.25</v>
      </c>
      <c r="J64" s="43">
        <v>42728.25</v>
      </c>
      <c r="K64" s="43">
        <v>42728.25</v>
      </c>
      <c r="L64" s="43">
        <v>42504.75</v>
      </c>
      <c r="M64" s="43">
        <v>42504.75</v>
      </c>
      <c r="N64" s="44">
        <v>42703.75</v>
      </c>
      <c r="O64" s="44">
        <v>42703.75</v>
      </c>
      <c r="P64" s="44">
        <v>43068.5</v>
      </c>
      <c r="Q64" s="44">
        <v>43068.5</v>
      </c>
      <c r="R64" s="45">
        <v>43886.75</v>
      </c>
      <c r="S64" s="45">
        <v>43886.75</v>
      </c>
      <c r="T64" s="43">
        <v>364.75</v>
      </c>
      <c r="U64" s="46">
        <v>100.85414044434037</v>
      </c>
      <c r="V64" s="43">
        <v>364.75</v>
      </c>
      <c r="W64" s="46">
        <v>100.85414044434037</v>
      </c>
      <c r="X64" s="43">
        <v>818.25</v>
      </c>
      <c r="Y64" s="46">
        <v>101.89988042304701</v>
      </c>
      <c r="Z64" s="43">
        <v>818.25</v>
      </c>
      <c r="AA64" s="46">
        <v>101.89988042304701</v>
      </c>
    </row>
    <row r="65" spans="1:27" s="11" customFormat="1" ht="21" customHeight="1" x14ac:dyDescent="0.25">
      <c r="A65" s="42" t="s">
        <v>70</v>
      </c>
      <c r="B65" s="43">
        <v>20802</v>
      </c>
      <c r="C65" s="43">
        <v>20646</v>
      </c>
      <c r="D65" s="43">
        <v>20761</v>
      </c>
      <c r="E65" s="43">
        <v>20667</v>
      </c>
      <c r="F65" s="43">
        <v>20516</v>
      </c>
      <c r="G65" s="43">
        <v>21051</v>
      </c>
      <c r="H65" s="43">
        <v>20368</v>
      </c>
      <c r="I65" s="43">
        <v>20913</v>
      </c>
      <c r="J65" s="43">
        <v>19184</v>
      </c>
      <c r="K65" s="43">
        <v>20123</v>
      </c>
      <c r="L65" s="43">
        <v>18348</v>
      </c>
      <c r="M65" s="43">
        <v>19177</v>
      </c>
      <c r="N65" s="44">
        <v>17249</v>
      </c>
      <c r="O65" s="44">
        <v>17945</v>
      </c>
      <c r="P65" s="44">
        <v>16434</v>
      </c>
      <c r="Q65" s="44">
        <v>17066</v>
      </c>
      <c r="R65" s="45">
        <v>15856</v>
      </c>
      <c r="S65" s="45">
        <v>16404</v>
      </c>
      <c r="T65" s="43">
        <v>-815</v>
      </c>
      <c r="U65" s="46">
        <v>95.275088410922365</v>
      </c>
      <c r="V65" s="43">
        <v>-879</v>
      </c>
      <c r="W65" s="46">
        <v>95.101699637782104</v>
      </c>
      <c r="X65" s="43">
        <v>-578</v>
      </c>
      <c r="Y65" s="46">
        <v>96.482901302178419</v>
      </c>
      <c r="Z65" s="43">
        <v>-662</v>
      </c>
      <c r="AA65" s="46">
        <v>96.120942224305637</v>
      </c>
    </row>
    <row r="66" spans="1:27" s="11" customFormat="1" ht="21" customHeight="1" x14ac:dyDescent="0.25">
      <c r="A66" s="42" t="s">
        <v>71</v>
      </c>
      <c r="B66" s="43">
        <v>1675</v>
      </c>
      <c r="C66" s="43">
        <v>1268</v>
      </c>
      <c r="D66" s="43">
        <v>935</v>
      </c>
      <c r="E66" s="43">
        <v>909</v>
      </c>
      <c r="F66" s="43">
        <v>868</v>
      </c>
      <c r="G66" s="43">
        <v>868</v>
      </c>
      <c r="H66" s="43">
        <v>857</v>
      </c>
      <c r="I66" s="43">
        <v>857</v>
      </c>
      <c r="J66" s="43">
        <v>788</v>
      </c>
      <c r="K66" s="43">
        <v>788</v>
      </c>
      <c r="L66" s="43">
        <v>674</v>
      </c>
      <c r="M66" s="43">
        <v>674</v>
      </c>
      <c r="N66" s="44">
        <v>723</v>
      </c>
      <c r="O66" s="44">
        <v>723</v>
      </c>
      <c r="P66" s="44">
        <v>687</v>
      </c>
      <c r="Q66" s="44">
        <v>687</v>
      </c>
      <c r="R66" s="45">
        <v>670</v>
      </c>
      <c r="S66" s="45">
        <v>670</v>
      </c>
      <c r="T66" s="43">
        <v>-36</v>
      </c>
      <c r="U66" s="46">
        <v>95.020746887966794</v>
      </c>
      <c r="V66" s="43">
        <v>-36</v>
      </c>
      <c r="W66" s="46">
        <v>95.020746887966794</v>
      </c>
      <c r="X66" s="43">
        <v>-17</v>
      </c>
      <c r="Y66" s="46">
        <v>97.525473071324598</v>
      </c>
      <c r="Z66" s="43">
        <v>-17</v>
      </c>
      <c r="AA66" s="46">
        <v>97.525473071324598</v>
      </c>
    </row>
    <row r="67" spans="1:27" s="11" customFormat="1" ht="21" customHeight="1" thickBot="1" x14ac:dyDescent="0.3">
      <c r="A67" s="47" t="s">
        <v>72</v>
      </c>
      <c r="B67" s="48"/>
      <c r="C67" s="48">
        <v>279</v>
      </c>
      <c r="D67" s="48">
        <v>278</v>
      </c>
      <c r="E67" s="48">
        <v>239</v>
      </c>
      <c r="F67" s="48">
        <v>239</v>
      </c>
      <c r="G67" s="48">
        <v>239</v>
      </c>
      <c r="H67" s="48">
        <v>239</v>
      </c>
      <c r="I67" s="48">
        <v>239</v>
      </c>
      <c r="J67" s="48">
        <v>239</v>
      </c>
      <c r="K67" s="48">
        <v>239</v>
      </c>
      <c r="L67" s="48">
        <v>239</v>
      </c>
      <c r="M67" s="48">
        <v>239</v>
      </c>
      <c r="N67" s="49">
        <v>231</v>
      </c>
      <c r="O67" s="49">
        <v>231</v>
      </c>
      <c r="P67" s="49">
        <v>231</v>
      </c>
      <c r="Q67" s="49">
        <v>231</v>
      </c>
      <c r="R67" s="50">
        <v>231</v>
      </c>
      <c r="S67" s="50">
        <v>231</v>
      </c>
      <c r="T67" s="48">
        <v>0</v>
      </c>
      <c r="U67" s="51">
        <v>100</v>
      </c>
      <c r="V67" s="48">
        <v>0</v>
      </c>
      <c r="W67" s="51">
        <v>100</v>
      </c>
      <c r="X67" s="48">
        <v>0</v>
      </c>
      <c r="Y67" s="51">
        <v>100</v>
      </c>
      <c r="Z67" s="48">
        <v>0</v>
      </c>
      <c r="AA67" s="51">
        <v>100</v>
      </c>
    </row>
    <row r="68" spans="1:27" s="11" customFormat="1" ht="21" customHeight="1" thickBot="1" x14ac:dyDescent="0.3">
      <c r="A68" s="61" t="s">
        <v>82</v>
      </c>
      <c r="B68" s="53">
        <v>89700</v>
      </c>
      <c r="C68" s="53">
        <v>87567</v>
      </c>
      <c r="D68" s="53">
        <v>84936</v>
      </c>
      <c r="E68" s="53">
        <v>83059.5</v>
      </c>
      <c r="F68" s="53">
        <v>81649.5</v>
      </c>
      <c r="G68" s="53">
        <v>82184.5</v>
      </c>
      <c r="H68" s="53">
        <v>80580.25</v>
      </c>
      <c r="I68" s="53">
        <v>81125.25</v>
      </c>
      <c r="J68" s="53">
        <v>79174.25</v>
      </c>
      <c r="K68" s="53">
        <v>80113.25</v>
      </c>
      <c r="L68" s="53">
        <v>78664.75</v>
      </c>
      <c r="M68" s="53">
        <v>79493.75</v>
      </c>
      <c r="N68" s="54">
        <v>78325.25</v>
      </c>
      <c r="O68" s="54">
        <v>79021.25</v>
      </c>
      <c r="P68" s="54">
        <v>78238.5</v>
      </c>
      <c r="Q68" s="54">
        <v>78870.5</v>
      </c>
      <c r="R68" s="55">
        <v>78462.25</v>
      </c>
      <c r="S68" s="55">
        <v>79010.25</v>
      </c>
      <c r="T68" s="53">
        <v>-86.75</v>
      </c>
      <c r="U68" s="56">
        <v>99.889243890060996</v>
      </c>
      <c r="V68" s="53">
        <v>-150.75</v>
      </c>
      <c r="W68" s="56">
        <v>99.809228530300402</v>
      </c>
      <c r="X68" s="53">
        <v>223.75</v>
      </c>
      <c r="Y68" s="56">
        <v>100.28598452168688</v>
      </c>
      <c r="Z68" s="53">
        <v>139.75</v>
      </c>
      <c r="AA68" s="56">
        <v>100.17718918987455</v>
      </c>
    </row>
    <row r="69" spans="1:27" s="11" customFormat="1" ht="21" customHeight="1" x14ac:dyDescent="0.25">
      <c r="A69" s="37" t="s">
        <v>68</v>
      </c>
      <c r="B69" s="57">
        <v>29880</v>
      </c>
      <c r="C69" s="57">
        <v>29730</v>
      </c>
      <c r="D69" s="57">
        <v>30056</v>
      </c>
      <c r="E69" s="57">
        <v>30591</v>
      </c>
      <c r="F69" s="57">
        <v>32010.5</v>
      </c>
      <c r="G69" s="57">
        <v>32010.5</v>
      </c>
      <c r="H69" s="57">
        <v>34038.5</v>
      </c>
      <c r="I69" s="57">
        <v>34038.5</v>
      </c>
      <c r="J69" s="57">
        <v>35669.5</v>
      </c>
      <c r="K69" s="57">
        <v>35669.5</v>
      </c>
      <c r="L69" s="57">
        <v>37302.5</v>
      </c>
      <c r="M69" s="57">
        <v>37302.5</v>
      </c>
      <c r="N69" s="58">
        <v>38794.5</v>
      </c>
      <c r="O69" s="58">
        <v>38794.5</v>
      </c>
      <c r="P69" s="58">
        <v>40166.5</v>
      </c>
      <c r="Q69" s="58">
        <v>40166.5</v>
      </c>
      <c r="R69" s="59">
        <v>40663</v>
      </c>
      <c r="S69" s="59">
        <v>40663</v>
      </c>
      <c r="T69" s="57">
        <v>1372</v>
      </c>
      <c r="U69" s="60">
        <v>103.53658379409451</v>
      </c>
      <c r="V69" s="57">
        <v>1372</v>
      </c>
      <c r="W69" s="60">
        <v>103.53658379409451</v>
      </c>
      <c r="X69" s="57">
        <v>496.5</v>
      </c>
      <c r="Y69" s="60">
        <v>101.23610471412745</v>
      </c>
      <c r="Z69" s="57">
        <v>496.5</v>
      </c>
      <c r="AA69" s="60">
        <v>101.23610471412745</v>
      </c>
    </row>
    <row r="70" spans="1:27" s="11" customFormat="1" ht="21" customHeight="1" x14ac:dyDescent="0.25">
      <c r="A70" s="42" t="s">
        <v>69</v>
      </c>
      <c r="B70" s="43">
        <v>108007</v>
      </c>
      <c r="C70" s="43">
        <v>103903</v>
      </c>
      <c r="D70" s="43">
        <v>99429.25</v>
      </c>
      <c r="E70" s="43">
        <v>95247.75</v>
      </c>
      <c r="F70" s="43">
        <v>91480.5</v>
      </c>
      <c r="G70" s="43">
        <v>91480.5</v>
      </c>
      <c r="H70" s="43">
        <v>88835.75</v>
      </c>
      <c r="I70" s="43">
        <v>88835.75</v>
      </c>
      <c r="J70" s="43">
        <v>88127</v>
      </c>
      <c r="K70" s="43">
        <v>88127</v>
      </c>
      <c r="L70" s="43">
        <v>88867</v>
      </c>
      <c r="M70" s="43">
        <v>88867</v>
      </c>
      <c r="N70" s="44">
        <v>90332.5</v>
      </c>
      <c r="O70" s="44">
        <v>90332.5</v>
      </c>
      <c r="P70" s="44">
        <v>92483.25</v>
      </c>
      <c r="Q70" s="44">
        <v>92483.25</v>
      </c>
      <c r="R70" s="45">
        <v>95069.5</v>
      </c>
      <c r="S70" s="45">
        <v>95069.5</v>
      </c>
      <c r="T70" s="43">
        <v>2150.75</v>
      </c>
      <c r="U70" s="46">
        <v>102.38092602330281</v>
      </c>
      <c r="V70" s="43">
        <v>2150.75</v>
      </c>
      <c r="W70" s="46">
        <v>102.38092602330281</v>
      </c>
      <c r="X70" s="43">
        <v>2586.25</v>
      </c>
      <c r="Y70" s="46">
        <v>102.79645233055716</v>
      </c>
      <c r="Z70" s="43">
        <v>2586.25</v>
      </c>
      <c r="AA70" s="46">
        <v>102.79645233055716</v>
      </c>
    </row>
    <row r="71" spans="1:27" s="11" customFormat="1" ht="21" customHeight="1" x14ac:dyDescent="0.25">
      <c r="A71" s="42" t="s">
        <v>70</v>
      </c>
      <c r="B71" s="43">
        <v>46935</v>
      </c>
      <c r="C71" s="43">
        <v>46477</v>
      </c>
      <c r="D71" s="43">
        <v>46346</v>
      </c>
      <c r="E71" s="43">
        <v>45710</v>
      </c>
      <c r="F71" s="43">
        <v>45398</v>
      </c>
      <c r="G71" s="43">
        <v>46442</v>
      </c>
      <c r="H71" s="43">
        <v>44819</v>
      </c>
      <c r="I71" s="43">
        <v>45881</v>
      </c>
      <c r="J71" s="43">
        <v>43029</v>
      </c>
      <c r="K71" s="43">
        <v>44800</v>
      </c>
      <c r="L71" s="43">
        <v>40796</v>
      </c>
      <c r="M71" s="43">
        <v>42354</v>
      </c>
      <c r="N71" s="44">
        <v>38280</v>
      </c>
      <c r="O71" s="44">
        <v>39674</v>
      </c>
      <c r="P71" s="44">
        <v>36174</v>
      </c>
      <c r="Q71" s="44">
        <v>37486</v>
      </c>
      <c r="R71" s="45">
        <v>34952</v>
      </c>
      <c r="S71" s="45">
        <v>36112</v>
      </c>
      <c r="T71" s="43">
        <v>-2106</v>
      </c>
      <c r="U71" s="46">
        <v>94.498432601880879</v>
      </c>
      <c r="V71" s="43">
        <v>-2188</v>
      </c>
      <c r="W71" s="46">
        <v>94.485053183445075</v>
      </c>
      <c r="X71" s="43">
        <v>-1222</v>
      </c>
      <c r="Y71" s="46">
        <v>96.621883120473271</v>
      </c>
      <c r="Z71" s="43">
        <v>-1374</v>
      </c>
      <c r="AA71" s="46">
        <v>96.334631595795756</v>
      </c>
    </row>
    <row r="72" spans="1:27" s="11" customFormat="1" ht="21" customHeight="1" x14ac:dyDescent="0.25">
      <c r="A72" s="42" t="s">
        <v>71</v>
      </c>
      <c r="B72" s="43">
        <v>2175</v>
      </c>
      <c r="C72" s="43">
        <v>2059</v>
      </c>
      <c r="D72" s="43">
        <v>2020</v>
      </c>
      <c r="E72" s="43">
        <v>2078</v>
      </c>
      <c r="F72" s="43">
        <v>1991</v>
      </c>
      <c r="G72" s="43">
        <v>1991</v>
      </c>
      <c r="H72" s="43">
        <v>1985</v>
      </c>
      <c r="I72" s="43">
        <v>1985</v>
      </c>
      <c r="J72" s="43">
        <v>2061</v>
      </c>
      <c r="K72" s="43">
        <v>2061</v>
      </c>
      <c r="L72" s="43">
        <v>2056</v>
      </c>
      <c r="M72" s="43">
        <v>2056</v>
      </c>
      <c r="N72" s="44">
        <v>1927</v>
      </c>
      <c r="O72" s="44">
        <v>1927</v>
      </c>
      <c r="P72" s="44">
        <v>1880</v>
      </c>
      <c r="Q72" s="44">
        <v>1880</v>
      </c>
      <c r="R72" s="45">
        <v>1742</v>
      </c>
      <c r="S72" s="45">
        <v>1742</v>
      </c>
      <c r="T72" s="43">
        <v>-47</v>
      </c>
      <c r="U72" s="46">
        <v>97.560975609756099</v>
      </c>
      <c r="V72" s="43">
        <v>-47</v>
      </c>
      <c r="W72" s="46">
        <v>97.560975609756099</v>
      </c>
      <c r="X72" s="43">
        <v>-138</v>
      </c>
      <c r="Y72" s="46">
        <v>92.659574468085111</v>
      </c>
      <c r="Z72" s="43">
        <v>-138</v>
      </c>
      <c r="AA72" s="46">
        <v>92.659574468085111</v>
      </c>
    </row>
    <row r="73" spans="1:27" s="11" customFormat="1" ht="21" customHeight="1" thickBot="1" x14ac:dyDescent="0.3">
      <c r="A73" s="291" t="s">
        <v>72</v>
      </c>
      <c r="B73" s="292"/>
      <c r="C73" s="292">
        <v>380</v>
      </c>
      <c r="D73" s="292">
        <v>386</v>
      </c>
      <c r="E73" s="292">
        <v>397</v>
      </c>
      <c r="F73" s="292">
        <v>397</v>
      </c>
      <c r="G73" s="292">
        <v>397</v>
      </c>
      <c r="H73" s="292">
        <v>397</v>
      </c>
      <c r="I73" s="292">
        <v>397</v>
      </c>
      <c r="J73" s="292">
        <v>397</v>
      </c>
      <c r="K73" s="292">
        <v>397</v>
      </c>
      <c r="L73" s="292">
        <v>389</v>
      </c>
      <c r="M73" s="292">
        <v>389</v>
      </c>
      <c r="N73" s="293">
        <v>365</v>
      </c>
      <c r="O73" s="293">
        <v>365</v>
      </c>
      <c r="P73" s="293">
        <v>365</v>
      </c>
      <c r="Q73" s="293">
        <v>365</v>
      </c>
      <c r="R73" s="294">
        <v>349</v>
      </c>
      <c r="S73" s="294">
        <v>349</v>
      </c>
      <c r="T73" s="292">
        <v>0</v>
      </c>
      <c r="U73" s="295">
        <v>100</v>
      </c>
      <c r="V73" s="292">
        <v>0</v>
      </c>
      <c r="W73" s="295">
        <v>100</v>
      </c>
      <c r="X73" s="292">
        <v>-16</v>
      </c>
      <c r="Y73" s="295">
        <v>95.61643835616438</v>
      </c>
      <c r="Z73" s="292">
        <v>-16</v>
      </c>
      <c r="AA73" s="295">
        <v>95.61643835616438</v>
      </c>
    </row>
    <row r="74" spans="1:27" s="11" customFormat="1" ht="21" customHeight="1" thickBot="1" x14ac:dyDescent="0.3">
      <c r="A74" s="61" t="s">
        <v>83</v>
      </c>
      <c r="B74" s="53">
        <v>186997</v>
      </c>
      <c r="C74" s="53">
        <v>182549</v>
      </c>
      <c r="D74" s="53">
        <v>178237.25</v>
      </c>
      <c r="E74" s="53">
        <v>174023.75</v>
      </c>
      <c r="F74" s="53">
        <v>171277</v>
      </c>
      <c r="G74" s="53">
        <v>172321</v>
      </c>
      <c r="H74" s="53">
        <v>170075.25</v>
      </c>
      <c r="I74" s="53">
        <v>171137.25</v>
      </c>
      <c r="J74" s="53">
        <v>169283.5</v>
      </c>
      <c r="K74" s="53">
        <v>171054.5</v>
      </c>
      <c r="L74" s="53">
        <v>169410.5</v>
      </c>
      <c r="M74" s="53">
        <v>170968.5</v>
      </c>
      <c r="N74" s="54">
        <v>169699</v>
      </c>
      <c r="O74" s="54">
        <v>171093</v>
      </c>
      <c r="P74" s="54">
        <v>171068.75</v>
      </c>
      <c r="Q74" s="54">
        <v>172380.75</v>
      </c>
      <c r="R74" s="55">
        <v>172775.5</v>
      </c>
      <c r="S74" s="55">
        <v>173935.5</v>
      </c>
      <c r="T74" s="53">
        <v>1369.75</v>
      </c>
      <c r="U74" s="56">
        <v>100.80716444999676</v>
      </c>
      <c r="V74" s="53">
        <v>1287.75</v>
      </c>
      <c r="W74" s="56">
        <v>100.75266083358174</v>
      </c>
      <c r="X74" s="53">
        <v>1706.75</v>
      </c>
      <c r="Y74" s="56">
        <v>100.99769829381462</v>
      </c>
      <c r="Z74" s="53">
        <v>1554.75</v>
      </c>
      <c r="AA74" s="56">
        <v>100.90192785447331</v>
      </c>
    </row>
    <row r="75" spans="1:27" s="11" customFormat="1" ht="21" customHeight="1" x14ac:dyDescent="0.25">
      <c r="A75" s="37" t="s">
        <v>68</v>
      </c>
      <c r="B75" s="57">
        <v>17071</v>
      </c>
      <c r="C75" s="57">
        <v>17389</v>
      </c>
      <c r="D75" s="57">
        <v>17524.5</v>
      </c>
      <c r="E75" s="57">
        <v>17964.5</v>
      </c>
      <c r="F75" s="57">
        <v>18623.5</v>
      </c>
      <c r="G75" s="57">
        <v>18623.5</v>
      </c>
      <c r="H75" s="57">
        <v>19517</v>
      </c>
      <c r="I75" s="57">
        <v>19517</v>
      </c>
      <c r="J75" s="57">
        <v>20397</v>
      </c>
      <c r="K75" s="57">
        <v>20397</v>
      </c>
      <c r="L75" s="57">
        <v>21396</v>
      </c>
      <c r="M75" s="57">
        <v>21396</v>
      </c>
      <c r="N75" s="58">
        <v>22022.5</v>
      </c>
      <c r="O75" s="58">
        <v>22022.5</v>
      </c>
      <c r="P75" s="58">
        <v>22635.5</v>
      </c>
      <c r="Q75" s="58">
        <v>22635.5</v>
      </c>
      <c r="R75" s="59">
        <v>22609</v>
      </c>
      <c r="S75" s="59">
        <v>22609</v>
      </c>
      <c r="T75" s="57">
        <v>613</v>
      </c>
      <c r="U75" s="60">
        <v>102.78351685775911</v>
      </c>
      <c r="V75" s="57">
        <v>613</v>
      </c>
      <c r="W75" s="60">
        <v>102.78351685775911</v>
      </c>
      <c r="X75" s="57">
        <v>-26.5</v>
      </c>
      <c r="Y75" s="60">
        <v>99.882927260277</v>
      </c>
      <c r="Z75" s="57">
        <v>-26.5</v>
      </c>
      <c r="AA75" s="60">
        <v>99.882927260277</v>
      </c>
    </row>
    <row r="76" spans="1:27" s="11" customFormat="1" ht="21" customHeight="1" x14ac:dyDescent="0.25">
      <c r="A76" s="42" t="s">
        <v>69</v>
      </c>
      <c r="B76" s="43">
        <v>62966</v>
      </c>
      <c r="C76" s="43">
        <v>60548</v>
      </c>
      <c r="D76" s="43">
        <v>57735</v>
      </c>
      <c r="E76" s="43">
        <v>55313</v>
      </c>
      <c r="F76" s="43">
        <v>53183.25</v>
      </c>
      <c r="G76" s="43">
        <v>53183.25</v>
      </c>
      <c r="H76" s="43">
        <v>51632</v>
      </c>
      <c r="I76" s="43">
        <v>51632</v>
      </c>
      <c r="J76" s="43">
        <v>50971.5</v>
      </c>
      <c r="K76" s="43">
        <v>50971.5</v>
      </c>
      <c r="L76" s="43">
        <v>50880</v>
      </c>
      <c r="M76" s="43">
        <v>50880</v>
      </c>
      <c r="N76" s="44">
        <v>51348.75</v>
      </c>
      <c r="O76" s="44">
        <v>51348.75</v>
      </c>
      <c r="P76" s="44">
        <v>52289.5</v>
      </c>
      <c r="Q76" s="44">
        <v>52289.5</v>
      </c>
      <c r="R76" s="45">
        <v>53576</v>
      </c>
      <c r="S76" s="45">
        <v>53576</v>
      </c>
      <c r="T76" s="43">
        <v>940.75</v>
      </c>
      <c r="U76" s="46">
        <v>101.83207965140339</v>
      </c>
      <c r="V76" s="43">
        <v>940.75</v>
      </c>
      <c r="W76" s="46">
        <v>101.83207965140339</v>
      </c>
      <c r="X76" s="43">
        <v>1286.5</v>
      </c>
      <c r="Y76" s="46">
        <v>102.46034098624006</v>
      </c>
      <c r="Z76" s="43">
        <v>1286.5</v>
      </c>
      <c r="AA76" s="46">
        <v>102.46034098624006</v>
      </c>
    </row>
    <row r="77" spans="1:27" s="11" customFormat="1" ht="21" customHeight="1" x14ac:dyDescent="0.25">
      <c r="A77" s="42" t="s">
        <v>70</v>
      </c>
      <c r="B77" s="43">
        <v>27590</v>
      </c>
      <c r="C77" s="43">
        <v>27491</v>
      </c>
      <c r="D77" s="43">
        <v>27540</v>
      </c>
      <c r="E77" s="43">
        <v>27082</v>
      </c>
      <c r="F77" s="43">
        <v>26399</v>
      </c>
      <c r="G77" s="43">
        <v>27311</v>
      </c>
      <c r="H77" s="43">
        <v>25761</v>
      </c>
      <c r="I77" s="43">
        <v>26850</v>
      </c>
      <c r="J77" s="43">
        <v>24625</v>
      </c>
      <c r="K77" s="43">
        <v>26395</v>
      </c>
      <c r="L77" s="43">
        <v>23289</v>
      </c>
      <c r="M77" s="43">
        <v>24744</v>
      </c>
      <c r="N77" s="44">
        <v>22372</v>
      </c>
      <c r="O77" s="44">
        <v>23523</v>
      </c>
      <c r="P77" s="44">
        <v>21601</v>
      </c>
      <c r="Q77" s="44">
        <v>22598</v>
      </c>
      <c r="R77" s="45">
        <v>21095</v>
      </c>
      <c r="S77" s="45">
        <v>21893</v>
      </c>
      <c r="T77" s="43">
        <v>-771</v>
      </c>
      <c r="U77" s="46">
        <v>96.55372787412837</v>
      </c>
      <c r="V77" s="43">
        <v>-925</v>
      </c>
      <c r="W77" s="46">
        <v>96.067678442375552</v>
      </c>
      <c r="X77" s="43">
        <v>-506</v>
      </c>
      <c r="Y77" s="46">
        <v>97.65751585574742</v>
      </c>
      <c r="Z77" s="43">
        <v>-705</v>
      </c>
      <c r="AA77" s="46">
        <v>96.880254889813259</v>
      </c>
    </row>
    <row r="78" spans="1:27" s="11" customFormat="1" ht="21" customHeight="1" x14ac:dyDescent="0.25">
      <c r="A78" s="42" t="s">
        <v>71</v>
      </c>
      <c r="B78" s="43">
        <v>648</v>
      </c>
      <c r="C78" s="43">
        <v>704</v>
      </c>
      <c r="D78" s="43">
        <v>697</v>
      </c>
      <c r="E78" s="43">
        <v>668</v>
      </c>
      <c r="F78" s="43">
        <v>628</v>
      </c>
      <c r="G78" s="43">
        <v>628</v>
      </c>
      <c r="H78" s="43">
        <v>600</v>
      </c>
      <c r="I78" s="43">
        <v>600</v>
      </c>
      <c r="J78" s="43">
        <v>626</v>
      </c>
      <c r="K78" s="43">
        <v>626</v>
      </c>
      <c r="L78" s="43">
        <v>625</v>
      </c>
      <c r="M78" s="43">
        <v>625</v>
      </c>
      <c r="N78" s="44">
        <v>647</v>
      </c>
      <c r="O78" s="44">
        <v>647</v>
      </c>
      <c r="P78" s="44">
        <v>616</v>
      </c>
      <c r="Q78" s="44">
        <v>616</v>
      </c>
      <c r="R78" s="45">
        <v>607</v>
      </c>
      <c r="S78" s="45">
        <v>607</v>
      </c>
      <c r="T78" s="43">
        <v>-31</v>
      </c>
      <c r="U78" s="46">
        <v>95.208655332302939</v>
      </c>
      <c r="V78" s="43">
        <v>-31</v>
      </c>
      <c r="W78" s="46">
        <v>95.208655332302939</v>
      </c>
      <c r="X78" s="43">
        <v>-9</v>
      </c>
      <c r="Y78" s="46">
        <v>98.538961038961034</v>
      </c>
      <c r="Z78" s="43">
        <v>-9</v>
      </c>
      <c r="AA78" s="46">
        <v>98.538961038961034</v>
      </c>
    </row>
    <row r="79" spans="1:27" s="11" customFormat="1" ht="21" customHeight="1" thickBot="1" x14ac:dyDescent="0.3">
      <c r="A79" s="47" t="s">
        <v>72</v>
      </c>
      <c r="B79" s="48"/>
      <c r="C79" s="48">
        <v>391</v>
      </c>
      <c r="D79" s="48">
        <v>387</v>
      </c>
      <c r="E79" s="48">
        <v>376</v>
      </c>
      <c r="F79" s="48">
        <v>368</v>
      </c>
      <c r="G79" s="48">
        <v>368</v>
      </c>
      <c r="H79" s="48">
        <v>368</v>
      </c>
      <c r="I79" s="48">
        <v>368</v>
      </c>
      <c r="J79" s="48">
        <v>368</v>
      </c>
      <c r="K79" s="48">
        <v>368</v>
      </c>
      <c r="L79" s="48">
        <v>368</v>
      </c>
      <c r="M79" s="48">
        <v>368</v>
      </c>
      <c r="N79" s="49">
        <v>368</v>
      </c>
      <c r="O79" s="49">
        <v>368</v>
      </c>
      <c r="P79" s="49">
        <v>368</v>
      </c>
      <c r="Q79" s="49">
        <v>368</v>
      </c>
      <c r="R79" s="50">
        <v>368</v>
      </c>
      <c r="S79" s="50">
        <v>368</v>
      </c>
      <c r="T79" s="48">
        <v>0</v>
      </c>
      <c r="U79" s="51">
        <v>100</v>
      </c>
      <c r="V79" s="48">
        <v>0</v>
      </c>
      <c r="W79" s="51">
        <v>100</v>
      </c>
      <c r="X79" s="48">
        <v>0</v>
      </c>
      <c r="Y79" s="51">
        <v>100</v>
      </c>
      <c r="Z79" s="48">
        <v>0</v>
      </c>
      <c r="AA79" s="51">
        <v>100</v>
      </c>
    </row>
    <row r="80" spans="1:27" s="11" customFormat="1" ht="21" customHeight="1" thickBot="1" x14ac:dyDescent="0.3">
      <c r="A80" s="61" t="s">
        <v>84</v>
      </c>
      <c r="B80" s="53">
        <v>108275</v>
      </c>
      <c r="C80" s="53">
        <v>106523</v>
      </c>
      <c r="D80" s="53">
        <v>103883.5</v>
      </c>
      <c r="E80" s="53">
        <v>101403.5</v>
      </c>
      <c r="F80" s="53">
        <v>99201.75</v>
      </c>
      <c r="G80" s="53">
        <v>100113.75</v>
      </c>
      <c r="H80" s="53">
        <v>97878</v>
      </c>
      <c r="I80" s="53">
        <v>98967</v>
      </c>
      <c r="J80" s="53">
        <v>96987.5</v>
      </c>
      <c r="K80" s="53">
        <v>98757.5</v>
      </c>
      <c r="L80" s="53">
        <v>96558</v>
      </c>
      <c r="M80" s="53">
        <v>98013</v>
      </c>
      <c r="N80" s="54">
        <v>96758.25</v>
      </c>
      <c r="O80" s="54">
        <v>97909.25</v>
      </c>
      <c r="P80" s="54">
        <v>97510</v>
      </c>
      <c r="Q80" s="54">
        <v>98507</v>
      </c>
      <c r="R80" s="55">
        <v>98255</v>
      </c>
      <c r="S80" s="55">
        <v>99053</v>
      </c>
      <c r="T80" s="53">
        <v>751.75</v>
      </c>
      <c r="U80" s="56">
        <v>100.77693633359431</v>
      </c>
      <c r="V80" s="53">
        <v>597.75</v>
      </c>
      <c r="W80" s="56">
        <v>100.61051432831934</v>
      </c>
      <c r="X80" s="53">
        <v>745</v>
      </c>
      <c r="Y80" s="56">
        <v>100.76402420264587</v>
      </c>
      <c r="Z80" s="53">
        <v>546</v>
      </c>
      <c r="AA80" s="56">
        <v>100.55427533068715</v>
      </c>
    </row>
    <row r="81" spans="1:27" s="11" customFormat="1" ht="21" customHeight="1" x14ac:dyDescent="0.25">
      <c r="A81" s="37" t="s">
        <v>68</v>
      </c>
      <c r="B81" s="57">
        <v>15859</v>
      </c>
      <c r="C81" s="57">
        <v>16054</v>
      </c>
      <c r="D81" s="57">
        <v>16115</v>
      </c>
      <c r="E81" s="57">
        <v>16288</v>
      </c>
      <c r="F81" s="57">
        <v>16828.5</v>
      </c>
      <c r="G81" s="57">
        <v>16828.5</v>
      </c>
      <c r="H81" s="57">
        <v>17964.5</v>
      </c>
      <c r="I81" s="57">
        <v>17964.5</v>
      </c>
      <c r="J81" s="57">
        <v>18674.5</v>
      </c>
      <c r="K81" s="57">
        <v>18674.5</v>
      </c>
      <c r="L81" s="57">
        <v>19337</v>
      </c>
      <c r="M81" s="57">
        <v>19337</v>
      </c>
      <c r="N81" s="58">
        <v>19704.5</v>
      </c>
      <c r="O81" s="58">
        <v>19704.5</v>
      </c>
      <c r="P81" s="58">
        <v>20279.5</v>
      </c>
      <c r="Q81" s="58">
        <v>20279.5</v>
      </c>
      <c r="R81" s="59">
        <v>20158.5</v>
      </c>
      <c r="S81" s="59">
        <v>20158.5</v>
      </c>
      <c r="T81" s="57">
        <v>575</v>
      </c>
      <c r="U81" s="60">
        <v>102.91811515136135</v>
      </c>
      <c r="V81" s="57">
        <v>575</v>
      </c>
      <c r="W81" s="60">
        <v>102.91811515136135</v>
      </c>
      <c r="X81" s="57">
        <v>-121</v>
      </c>
      <c r="Y81" s="60">
        <v>99.403338346606176</v>
      </c>
      <c r="Z81" s="57">
        <v>-121</v>
      </c>
      <c r="AA81" s="60">
        <v>99.403338346606176</v>
      </c>
    </row>
    <row r="82" spans="1:27" s="11" customFormat="1" ht="21" customHeight="1" x14ac:dyDescent="0.25">
      <c r="A82" s="42" t="s">
        <v>69</v>
      </c>
      <c r="B82" s="43">
        <v>57958</v>
      </c>
      <c r="C82" s="43">
        <v>55551</v>
      </c>
      <c r="D82" s="43">
        <v>52963.5</v>
      </c>
      <c r="E82" s="43">
        <v>50824</v>
      </c>
      <c r="F82" s="43">
        <v>48906.75</v>
      </c>
      <c r="G82" s="43">
        <v>48906.75</v>
      </c>
      <c r="H82" s="43">
        <v>47403</v>
      </c>
      <c r="I82" s="43">
        <v>47403</v>
      </c>
      <c r="J82" s="43">
        <v>46701</v>
      </c>
      <c r="K82" s="43">
        <v>46701</v>
      </c>
      <c r="L82" s="43">
        <v>46541</v>
      </c>
      <c r="M82" s="43">
        <v>46541</v>
      </c>
      <c r="N82" s="44">
        <v>46802</v>
      </c>
      <c r="O82" s="44">
        <v>46802</v>
      </c>
      <c r="P82" s="44">
        <v>47479</v>
      </c>
      <c r="Q82" s="44">
        <v>47479</v>
      </c>
      <c r="R82" s="45">
        <v>48577.25</v>
      </c>
      <c r="S82" s="45">
        <v>48577.25</v>
      </c>
      <c r="T82" s="43">
        <v>677</v>
      </c>
      <c r="U82" s="46">
        <v>101.4465193795137</v>
      </c>
      <c r="V82" s="43">
        <v>677</v>
      </c>
      <c r="W82" s="46">
        <v>101.4465193795137</v>
      </c>
      <c r="X82" s="43">
        <v>1098.25</v>
      </c>
      <c r="Y82" s="46">
        <v>102.31312790918091</v>
      </c>
      <c r="Z82" s="43">
        <v>1098.25</v>
      </c>
      <c r="AA82" s="46">
        <v>102.31312790918091</v>
      </c>
    </row>
    <row r="83" spans="1:27" s="11" customFormat="1" ht="21" customHeight="1" x14ac:dyDescent="0.25">
      <c r="A83" s="42" t="s">
        <v>70</v>
      </c>
      <c r="B83" s="43">
        <v>26590</v>
      </c>
      <c r="C83" s="43">
        <v>26438</v>
      </c>
      <c r="D83" s="43">
        <v>26136</v>
      </c>
      <c r="E83" s="43">
        <v>25701</v>
      </c>
      <c r="F83" s="43">
        <v>25141</v>
      </c>
      <c r="G83" s="43">
        <v>25695</v>
      </c>
      <c r="H83" s="43">
        <v>24786</v>
      </c>
      <c r="I83" s="43">
        <v>25351</v>
      </c>
      <c r="J83" s="43">
        <v>23615</v>
      </c>
      <c r="K83" s="43">
        <v>24581</v>
      </c>
      <c r="L83" s="43">
        <v>22153</v>
      </c>
      <c r="M83" s="43">
        <v>22959</v>
      </c>
      <c r="N83" s="44">
        <v>20582</v>
      </c>
      <c r="O83" s="44">
        <v>21212</v>
      </c>
      <c r="P83" s="44">
        <v>19215</v>
      </c>
      <c r="Q83" s="44">
        <v>19762</v>
      </c>
      <c r="R83" s="45">
        <v>18475</v>
      </c>
      <c r="S83" s="45">
        <v>19015</v>
      </c>
      <c r="T83" s="43">
        <v>-1367</v>
      </c>
      <c r="U83" s="46">
        <v>93.358274220192399</v>
      </c>
      <c r="V83" s="43">
        <v>-1450</v>
      </c>
      <c r="W83" s="46">
        <v>93.164246652838017</v>
      </c>
      <c r="X83" s="43">
        <v>-740</v>
      </c>
      <c r="Y83" s="46">
        <v>96.148842050481392</v>
      </c>
      <c r="Z83" s="43">
        <v>-747</v>
      </c>
      <c r="AA83" s="46">
        <v>96.220018216779678</v>
      </c>
    </row>
    <row r="84" spans="1:27" s="11" customFormat="1" ht="21" customHeight="1" x14ac:dyDescent="0.25">
      <c r="A84" s="42" t="s">
        <v>71</v>
      </c>
      <c r="B84" s="43">
        <v>837</v>
      </c>
      <c r="C84" s="43">
        <v>792</v>
      </c>
      <c r="D84" s="43">
        <v>762</v>
      </c>
      <c r="E84" s="43">
        <v>793</v>
      </c>
      <c r="F84" s="43">
        <v>738</v>
      </c>
      <c r="G84" s="43">
        <v>738</v>
      </c>
      <c r="H84" s="43">
        <v>832</v>
      </c>
      <c r="I84" s="43">
        <v>832</v>
      </c>
      <c r="J84" s="43">
        <v>866</v>
      </c>
      <c r="K84" s="43">
        <v>866</v>
      </c>
      <c r="L84" s="43">
        <v>835</v>
      </c>
      <c r="M84" s="43">
        <v>835</v>
      </c>
      <c r="N84" s="44">
        <v>845</v>
      </c>
      <c r="O84" s="44">
        <v>845</v>
      </c>
      <c r="P84" s="44">
        <v>849</v>
      </c>
      <c r="Q84" s="44">
        <v>849</v>
      </c>
      <c r="R84" s="45">
        <v>767</v>
      </c>
      <c r="S84" s="45">
        <v>767</v>
      </c>
      <c r="T84" s="43">
        <v>4</v>
      </c>
      <c r="U84" s="46">
        <v>100.47337278106509</v>
      </c>
      <c r="V84" s="43">
        <v>4</v>
      </c>
      <c r="W84" s="46">
        <v>100.47337278106509</v>
      </c>
      <c r="X84" s="43">
        <v>-82</v>
      </c>
      <c r="Y84" s="46">
        <v>90.341578327444054</v>
      </c>
      <c r="Z84" s="43">
        <v>-82</v>
      </c>
      <c r="AA84" s="46">
        <v>90.341578327444054</v>
      </c>
    </row>
    <row r="85" spans="1:27" s="11" customFormat="1" ht="21" customHeight="1" thickBot="1" x14ac:dyDescent="0.3">
      <c r="A85" s="47" t="s">
        <v>72</v>
      </c>
      <c r="B85" s="48"/>
      <c r="C85" s="48">
        <v>282</v>
      </c>
      <c r="D85" s="48">
        <v>292</v>
      </c>
      <c r="E85" s="48">
        <v>292</v>
      </c>
      <c r="F85" s="48">
        <v>292</v>
      </c>
      <c r="G85" s="48">
        <v>292</v>
      </c>
      <c r="H85" s="48">
        <v>294</v>
      </c>
      <c r="I85" s="48">
        <v>294</v>
      </c>
      <c r="J85" s="48">
        <v>294</v>
      </c>
      <c r="K85" s="48">
        <v>294</v>
      </c>
      <c r="L85" s="48">
        <v>294</v>
      </c>
      <c r="M85" s="48">
        <v>294</v>
      </c>
      <c r="N85" s="49">
        <v>294</v>
      </c>
      <c r="O85" s="49">
        <v>294</v>
      </c>
      <c r="P85" s="49">
        <v>294</v>
      </c>
      <c r="Q85" s="49">
        <v>294</v>
      </c>
      <c r="R85" s="50">
        <v>294</v>
      </c>
      <c r="S85" s="50">
        <v>294</v>
      </c>
      <c r="T85" s="48">
        <v>0</v>
      </c>
      <c r="U85" s="51">
        <v>100</v>
      </c>
      <c r="V85" s="48">
        <v>0</v>
      </c>
      <c r="W85" s="51">
        <v>100</v>
      </c>
      <c r="X85" s="48">
        <v>0</v>
      </c>
      <c r="Y85" s="51">
        <v>100</v>
      </c>
      <c r="Z85" s="48">
        <v>0</v>
      </c>
      <c r="AA85" s="51">
        <v>100</v>
      </c>
    </row>
    <row r="86" spans="1:27" s="11" customFormat="1" ht="21" customHeight="1" thickBot="1" x14ac:dyDescent="0.3">
      <c r="A86" s="61" t="s">
        <v>85</v>
      </c>
      <c r="B86" s="53">
        <v>101244</v>
      </c>
      <c r="C86" s="53">
        <v>99117</v>
      </c>
      <c r="D86" s="53">
        <v>96268.5</v>
      </c>
      <c r="E86" s="53">
        <v>93898</v>
      </c>
      <c r="F86" s="53">
        <v>91906.25</v>
      </c>
      <c r="G86" s="53">
        <v>92460.25</v>
      </c>
      <c r="H86" s="53">
        <v>91279.5</v>
      </c>
      <c r="I86" s="53">
        <v>91844.5</v>
      </c>
      <c r="J86" s="53">
        <v>90150.5</v>
      </c>
      <c r="K86" s="53">
        <v>91116.5</v>
      </c>
      <c r="L86" s="53">
        <v>89160</v>
      </c>
      <c r="M86" s="53">
        <v>89966</v>
      </c>
      <c r="N86" s="54">
        <v>88227.5</v>
      </c>
      <c r="O86" s="54">
        <v>88857.5</v>
      </c>
      <c r="P86" s="54">
        <v>88116.5</v>
      </c>
      <c r="Q86" s="54">
        <v>88663.5</v>
      </c>
      <c r="R86" s="55">
        <v>88271.75</v>
      </c>
      <c r="S86" s="55">
        <v>88811.75</v>
      </c>
      <c r="T86" s="53">
        <v>-111</v>
      </c>
      <c r="U86" s="56">
        <v>99.874188886684991</v>
      </c>
      <c r="V86" s="53">
        <v>-194</v>
      </c>
      <c r="W86" s="56">
        <v>99.781672903243958</v>
      </c>
      <c r="X86" s="53">
        <v>155.25</v>
      </c>
      <c r="Y86" s="56">
        <v>100.17618720670932</v>
      </c>
      <c r="Z86" s="53">
        <v>148.25</v>
      </c>
      <c r="AA86" s="56">
        <v>100.16720521973529</v>
      </c>
    </row>
    <row r="87" spans="1:27" s="11" customFormat="1" ht="21" customHeight="1" x14ac:dyDescent="0.25">
      <c r="A87" s="37" t="s">
        <v>68</v>
      </c>
      <c r="B87" s="57">
        <v>31481</v>
      </c>
      <c r="C87" s="57">
        <v>31115</v>
      </c>
      <c r="D87" s="57">
        <v>31742</v>
      </c>
      <c r="E87" s="57">
        <v>32434.5</v>
      </c>
      <c r="F87" s="57">
        <v>33894.5</v>
      </c>
      <c r="G87" s="57">
        <v>33894.5</v>
      </c>
      <c r="H87" s="57">
        <v>35455.5</v>
      </c>
      <c r="I87" s="57">
        <v>35455.5</v>
      </c>
      <c r="J87" s="57">
        <v>36968</v>
      </c>
      <c r="K87" s="57">
        <v>36968</v>
      </c>
      <c r="L87" s="57">
        <v>38139</v>
      </c>
      <c r="M87" s="57">
        <v>38139</v>
      </c>
      <c r="N87" s="58">
        <v>39086</v>
      </c>
      <c r="O87" s="58">
        <v>39086</v>
      </c>
      <c r="P87" s="58">
        <v>39639</v>
      </c>
      <c r="Q87" s="58">
        <v>39639</v>
      </c>
      <c r="R87" s="59">
        <v>39469.5</v>
      </c>
      <c r="S87" s="59">
        <v>39469.5</v>
      </c>
      <c r="T87" s="57">
        <v>553</v>
      </c>
      <c r="U87" s="60">
        <v>101.41482883897048</v>
      </c>
      <c r="V87" s="57">
        <v>553</v>
      </c>
      <c r="W87" s="60">
        <v>101.41482883897048</v>
      </c>
      <c r="X87" s="57">
        <v>-169.5</v>
      </c>
      <c r="Y87" s="60">
        <v>99.572390827215614</v>
      </c>
      <c r="Z87" s="57">
        <v>-169.5</v>
      </c>
      <c r="AA87" s="60">
        <v>99.572390827215614</v>
      </c>
    </row>
    <row r="88" spans="1:27" s="11" customFormat="1" ht="21" customHeight="1" x14ac:dyDescent="0.25">
      <c r="A88" s="42" t="s">
        <v>69</v>
      </c>
      <c r="B88" s="43">
        <v>127215</v>
      </c>
      <c r="C88" s="43">
        <v>121597</v>
      </c>
      <c r="D88" s="43">
        <v>115250.5</v>
      </c>
      <c r="E88" s="43">
        <v>110299.25</v>
      </c>
      <c r="F88" s="43">
        <v>105572</v>
      </c>
      <c r="G88" s="43">
        <v>105572</v>
      </c>
      <c r="H88" s="43">
        <v>101903.25</v>
      </c>
      <c r="I88" s="43">
        <v>101903.25</v>
      </c>
      <c r="J88" s="43">
        <v>100194</v>
      </c>
      <c r="K88" s="43">
        <v>100194</v>
      </c>
      <c r="L88" s="43">
        <v>99452</v>
      </c>
      <c r="M88" s="43">
        <v>99452</v>
      </c>
      <c r="N88" s="44">
        <v>99724.25</v>
      </c>
      <c r="O88" s="44">
        <v>99724.25</v>
      </c>
      <c r="P88" s="44">
        <v>100699.75</v>
      </c>
      <c r="Q88" s="44">
        <v>100699.75</v>
      </c>
      <c r="R88" s="45">
        <v>102415</v>
      </c>
      <c r="S88" s="45">
        <v>102415</v>
      </c>
      <c r="T88" s="43">
        <v>975.5</v>
      </c>
      <c r="U88" s="46">
        <v>100.97819737927334</v>
      </c>
      <c r="V88" s="43">
        <v>975.5</v>
      </c>
      <c r="W88" s="46">
        <v>100.97819737927334</v>
      </c>
      <c r="X88" s="43">
        <v>1715.25</v>
      </c>
      <c r="Y88" s="46">
        <v>101.7033309417352</v>
      </c>
      <c r="Z88" s="43">
        <v>1715.25</v>
      </c>
      <c r="AA88" s="46">
        <v>101.7033309417352</v>
      </c>
    </row>
    <row r="89" spans="1:27" s="11" customFormat="1" ht="21" customHeight="1" x14ac:dyDescent="0.25">
      <c r="A89" s="42" t="s">
        <v>70</v>
      </c>
      <c r="B89" s="43">
        <v>53951</v>
      </c>
      <c r="C89" s="43">
        <v>53968</v>
      </c>
      <c r="D89" s="43">
        <v>54039</v>
      </c>
      <c r="E89" s="43">
        <v>53023</v>
      </c>
      <c r="F89" s="43">
        <v>51995</v>
      </c>
      <c r="G89" s="43">
        <v>53084</v>
      </c>
      <c r="H89" s="43">
        <v>49061</v>
      </c>
      <c r="I89" s="43">
        <v>50184</v>
      </c>
      <c r="J89" s="43">
        <v>46297</v>
      </c>
      <c r="K89" s="43">
        <v>48077</v>
      </c>
      <c r="L89" s="43">
        <v>43401</v>
      </c>
      <c r="M89" s="43">
        <v>44920</v>
      </c>
      <c r="N89" s="44">
        <v>40440</v>
      </c>
      <c r="O89" s="44">
        <v>41592</v>
      </c>
      <c r="P89" s="44">
        <v>37769</v>
      </c>
      <c r="Q89" s="44">
        <v>38868</v>
      </c>
      <c r="R89" s="45">
        <v>36015</v>
      </c>
      <c r="S89" s="45">
        <v>37044</v>
      </c>
      <c r="T89" s="43">
        <v>-2671</v>
      </c>
      <c r="U89" s="46">
        <v>93.395153313550935</v>
      </c>
      <c r="V89" s="43">
        <v>-2724</v>
      </c>
      <c r="W89" s="46">
        <v>93.450663589151759</v>
      </c>
      <c r="X89" s="43">
        <v>-1754</v>
      </c>
      <c r="Y89" s="46">
        <v>95.355979771770507</v>
      </c>
      <c r="Z89" s="43">
        <v>-1824</v>
      </c>
      <c r="AA89" s="46">
        <v>95.307193578264886</v>
      </c>
    </row>
    <row r="90" spans="1:27" s="11" customFormat="1" ht="21" customHeight="1" x14ac:dyDescent="0.25">
      <c r="A90" s="42" t="s">
        <v>71</v>
      </c>
      <c r="B90" s="43">
        <v>1054</v>
      </c>
      <c r="C90" s="43">
        <v>987</v>
      </c>
      <c r="D90" s="43">
        <v>914</v>
      </c>
      <c r="E90" s="43">
        <v>917</v>
      </c>
      <c r="F90" s="43">
        <v>858</v>
      </c>
      <c r="G90" s="43">
        <v>858</v>
      </c>
      <c r="H90" s="43">
        <v>948</v>
      </c>
      <c r="I90" s="43">
        <v>948</v>
      </c>
      <c r="J90" s="43">
        <v>990</v>
      </c>
      <c r="K90" s="43">
        <v>990</v>
      </c>
      <c r="L90" s="43">
        <v>929</v>
      </c>
      <c r="M90" s="43">
        <v>929</v>
      </c>
      <c r="N90" s="44">
        <v>918</v>
      </c>
      <c r="O90" s="44">
        <v>918</v>
      </c>
      <c r="P90" s="44">
        <v>868</v>
      </c>
      <c r="Q90" s="44">
        <v>868</v>
      </c>
      <c r="R90" s="45">
        <v>892</v>
      </c>
      <c r="S90" s="45">
        <v>892</v>
      </c>
      <c r="T90" s="43">
        <v>-50</v>
      </c>
      <c r="U90" s="46">
        <v>94.553376906318093</v>
      </c>
      <c r="V90" s="43">
        <v>-50</v>
      </c>
      <c r="W90" s="46">
        <v>94.553376906318093</v>
      </c>
      <c r="X90" s="43">
        <v>24</v>
      </c>
      <c r="Y90" s="46">
        <v>102.76497695852535</v>
      </c>
      <c r="Z90" s="43">
        <v>24</v>
      </c>
      <c r="AA90" s="46">
        <v>102.76497695852535</v>
      </c>
    </row>
    <row r="91" spans="1:27" s="11" customFormat="1" ht="21" customHeight="1" thickBot="1" x14ac:dyDescent="0.3">
      <c r="A91" s="47" t="s">
        <v>72</v>
      </c>
      <c r="B91" s="48"/>
      <c r="C91" s="48">
        <v>810</v>
      </c>
      <c r="D91" s="48">
        <v>797</v>
      </c>
      <c r="E91" s="48">
        <v>736</v>
      </c>
      <c r="F91" s="48">
        <v>726</v>
      </c>
      <c r="G91" s="48">
        <v>726</v>
      </c>
      <c r="H91" s="48">
        <v>687</v>
      </c>
      <c r="I91" s="48">
        <v>687</v>
      </c>
      <c r="J91" s="48">
        <v>689</v>
      </c>
      <c r="K91" s="48">
        <v>689</v>
      </c>
      <c r="L91" s="48">
        <v>689</v>
      </c>
      <c r="M91" s="48">
        <v>689</v>
      </c>
      <c r="N91" s="49">
        <v>689</v>
      </c>
      <c r="O91" s="49">
        <v>689</v>
      </c>
      <c r="P91" s="49">
        <v>689</v>
      </c>
      <c r="Q91" s="49">
        <v>689</v>
      </c>
      <c r="R91" s="50">
        <v>661</v>
      </c>
      <c r="S91" s="50">
        <v>661</v>
      </c>
      <c r="T91" s="48">
        <v>0</v>
      </c>
      <c r="U91" s="51">
        <v>100</v>
      </c>
      <c r="V91" s="48">
        <v>0</v>
      </c>
      <c r="W91" s="51">
        <v>100</v>
      </c>
      <c r="X91" s="48">
        <v>-28</v>
      </c>
      <c r="Y91" s="51">
        <v>95.936139332365741</v>
      </c>
      <c r="Z91" s="48">
        <v>-28</v>
      </c>
      <c r="AA91" s="51">
        <v>95.936139332365741</v>
      </c>
    </row>
    <row r="92" spans="1:27" s="11" customFormat="1" ht="21" customHeight="1" thickBot="1" x14ac:dyDescent="0.3">
      <c r="A92" s="52" t="s">
        <v>86</v>
      </c>
      <c r="B92" s="53">
        <v>213701</v>
      </c>
      <c r="C92" s="53">
        <v>208477</v>
      </c>
      <c r="D92" s="53">
        <v>202742.5</v>
      </c>
      <c r="E92" s="53">
        <v>197409.75</v>
      </c>
      <c r="F92" s="53">
        <v>193045.5</v>
      </c>
      <c r="G92" s="53">
        <v>194134.5</v>
      </c>
      <c r="H92" s="53">
        <v>188054.75</v>
      </c>
      <c r="I92" s="53">
        <v>189177.75</v>
      </c>
      <c r="J92" s="53">
        <v>185138</v>
      </c>
      <c r="K92" s="53">
        <v>186918</v>
      </c>
      <c r="L92" s="53">
        <v>182610</v>
      </c>
      <c r="M92" s="53">
        <v>184129</v>
      </c>
      <c r="N92" s="54">
        <v>180857.25</v>
      </c>
      <c r="O92" s="54">
        <v>182009.25</v>
      </c>
      <c r="P92" s="54">
        <v>179664.75</v>
      </c>
      <c r="Q92" s="54">
        <v>180763.75</v>
      </c>
      <c r="R92" s="55">
        <v>179452.5</v>
      </c>
      <c r="S92" s="55">
        <v>180481.5</v>
      </c>
      <c r="T92" s="53">
        <v>-1192.5</v>
      </c>
      <c r="U92" s="56">
        <v>99.340640201042547</v>
      </c>
      <c r="V92" s="53">
        <v>-1245.5</v>
      </c>
      <c r="W92" s="56">
        <v>99.31569411994171</v>
      </c>
      <c r="X92" s="53">
        <v>-212.25</v>
      </c>
      <c r="Y92" s="56">
        <v>99.881863303736537</v>
      </c>
      <c r="Z92" s="53">
        <v>-282.25</v>
      </c>
      <c r="AA92" s="56">
        <v>99.84385696800382</v>
      </c>
    </row>
    <row r="93" spans="1:27" s="11" customFormat="1" ht="21" customHeight="1" x14ac:dyDescent="0.25">
      <c r="A93" s="37" t="s">
        <v>68</v>
      </c>
      <c r="B93" s="57">
        <v>268813</v>
      </c>
      <c r="C93" s="57">
        <v>270528</v>
      </c>
      <c r="D93" s="57">
        <v>273424</v>
      </c>
      <c r="E93" s="57">
        <v>279592</v>
      </c>
      <c r="F93" s="57">
        <v>292090</v>
      </c>
      <c r="G93" s="57">
        <v>292090</v>
      </c>
      <c r="H93" s="57">
        <v>307260</v>
      </c>
      <c r="I93" s="57">
        <v>307260</v>
      </c>
      <c r="J93" s="57">
        <v>321944.5</v>
      </c>
      <c r="K93" s="57">
        <v>321944.5</v>
      </c>
      <c r="L93" s="57">
        <v>335991</v>
      </c>
      <c r="M93" s="57">
        <v>335991</v>
      </c>
      <c r="N93" s="58">
        <v>347104</v>
      </c>
      <c r="O93" s="58">
        <v>347104</v>
      </c>
      <c r="P93" s="58">
        <v>356373</v>
      </c>
      <c r="Q93" s="58">
        <v>356373</v>
      </c>
      <c r="R93" s="59">
        <v>358578.5</v>
      </c>
      <c r="S93" s="59">
        <v>358578.5</v>
      </c>
      <c r="T93" s="57">
        <v>9269</v>
      </c>
      <c r="U93" s="60">
        <v>102.67038121139484</v>
      </c>
      <c r="V93" s="57">
        <v>9269</v>
      </c>
      <c r="W93" s="60">
        <v>102.67038121139484</v>
      </c>
      <c r="X93" s="57">
        <v>2205.5</v>
      </c>
      <c r="Y93" s="60">
        <v>100.61887404489116</v>
      </c>
      <c r="Z93" s="57">
        <v>2205.5</v>
      </c>
      <c r="AA93" s="60">
        <v>100.61887404489116</v>
      </c>
    </row>
    <row r="94" spans="1:27" s="11" customFormat="1" ht="21" customHeight="1" x14ac:dyDescent="0.25">
      <c r="A94" s="42" t="s">
        <v>69</v>
      </c>
      <c r="B94" s="43">
        <v>984814</v>
      </c>
      <c r="C94" s="43">
        <v>949028</v>
      </c>
      <c r="D94" s="43">
        <v>909146.75</v>
      </c>
      <c r="E94" s="43">
        <v>877300.5</v>
      </c>
      <c r="F94" s="43">
        <v>847107.5</v>
      </c>
      <c r="G94" s="43">
        <v>847107.5</v>
      </c>
      <c r="H94" s="43">
        <v>824881.5</v>
      </c>
      <c r="I94" s="43">
        <v>824881.5</v>
      </c>
      <c r="J94" s="43">
        <v>819857</v>
      </c>
      <c r="K94" s="43">
        <v>819857</v>
      </c>
      <c r="L94" s="43">
        <v>823982</v>
      </c>
      <c r="M94" s="43">
        <v>823982</v>
      </c>
      <c r="N94" s="44">
        <v>836442.25</v>
      </c>
      <c r="O94" s="44">
        <v>836442.25</v>
      </c>
      <c r="P94" s="44">
        <v>854936.75</v>
      </c>
      <c r="Q94" s="44">
        <v>854936.75</v>
      </c>
      <c r="R94" s="45">
        <v>880185.5</v>
      </c>
      <c r="S94" s="45">
        <v>880185.5</v>
      </c>
      <c r="T94" s="43">
        <v>18494.5</v>
      </c>
      <c r="U94" s="46">
        <v>102.21109108249853</v>
      </c>
      <c r="V94" s="43">
        <v>18494.5</v>
      </c>
      <c r="W94" s="46">
        <v>102.21109108249853</v>
      </c>
      <c r="X94" s="43">
        <v>25248.75</v>
      </c>
      <c r="Y94" s="46">
        <v>102.95328864971589</v>
      </c>
      <c r="Z94" s="43">
        <v>25248.75</v>
      </c>
      <c r="AA94" s="46">
        <v>102.95328864971589</v>
      </c>
    </row>
    <row r="95" spans="1:27" s="11" customFormat="1" ht="21" customHeight="1" x14ac:dyDescent="0.25">
      <c r="A95" s="42" t="s">
        <v>70</v>
      </c>
      <c r="B95" s="43">
        <v>419188</v>
      </c>
      <c r="C95" s="43">
        <v>416630</v>
      </c>
      <c r="D95" s="43">
        <v>415631</v>
      </c>
      <c r="E95" s="43">
        <v>408610</v>
      </c>
      <c r="F95" s="43">
        <v>402552</v>
      </c>
      <c r="G95" s="43">
        <v>411679</v>
      </c>
      <c r="H95" s="43">
        <v>395122</v>
      </c>
      <c r="I95" s="43">
        <v>404804</v>
      </c>
      <c r="J95" s="43">
        <v>378837</v>
      </c>
      <c r="K95" s="43">
        <v>394939</v>
      </c>
      <c r="L95" s="43">
        <v>359694</v>
      </c>
      <c r="M95" s="43">
        <v>374197</v>
      </c>
      <c r="N95" s="44">
        <v>339996</v>
      </c>
      <c r="O95" s="44">
        <v>352235</v>
      </c>
      <c r="P95" s="44">
        <v>323948</v>
      </c>
      <c r="Q95" s="44">
        <v>335113</v>
      </c>
      <c r="R95" s="45">
        <v>314691</v>
      </c>
      <c r="S95" s="45">
        <v>324518</v>
      </c>
      <c r="T95" s="43">
        <v>-16048</v>
      </c>
      <c r="U95" s="46">
        <v>95.279944469934946</v>
      </c>
      <c r="V95" s="43">
        <v>-17122</v>
      </c>
      <c r="W95" s="46">
        <v>95.139040697261763</v>
      </c>
      <c r="X95" s="43">
        <v>-9257</v>
      </c>
      <c r="Y95" s="46">
        <v>97.142442614246733</v>
      </c>
      <c r="Z95" s="43">
        <v>-10595</v>
      </c>
      <c r="AA95" s="46">
        <v>96.838379889768518</v>
      </c>
    </row>
    <row r="96" spans="1:27" s="11" customFormat="1" ht="21" customHeight="1" x14ac:dyDescent="0.25">
      <c r="A96" s="42" t="s">
        <v>71</v>
      </c>
      <c r="B96" s="43">
        <v>17447</v>
      </c>
      <c r="C96" s="43">
        <v>16401</v>
      </c>
      <c r="D96" s="43">
        <v>15515</v>
      </c>
      <c r="E96" s="43">
        <v>15514</v>
      </c>
      <c r="F96" s="43">
        <v>14653</v>
      </c>
      <c r="G96" s="43">
        <v>14653</v>
      </c>
      <c r="H96" s="43">
        <v>15160</v>
      </c>
      <c r="I96" s="43">
        <v>15160</v>
      </c>
      <c r="J96" s="43">
        <v>15659</v>
      </c>
      <c r="K96" s="43">
        <v>15659</v>
      </c>
      <c r="L96" s="43">
        <v>15347</v>
      </c>
      <c r="M96" s="43">
        <v>15347</v>
      </c>
      <c r="N96" s="44">
        <v>15149</v>
      </c>
      <c r="O96" s="44">
        <v>15149</v>
      </c>
      <c r="P96" s="44">
        <v>14944</v>
      </c>
      <c r="Q96" s="44">
        <v>14944</v>
      </c>
      <c r="R96" s="45">
        <v>14175</v>
      </c>
      <c r="S96" s="45">
        <v>14175</v>
      </c>
      <c r="T96" s="43">
        <v>-205</v>
      </c>
      <c r="U96" s="46">
        <v>98.646775364710535</v>
      </c>
      <c r="V96" s="43">
        <v>-205</v>
      </c>
      <c r="W96" s="46">
        <v>98.646775364710535</v>
      </c>
      <c r="X96" s="43">
        <v>-769</v>
      </c>
      <c r="Y96" s="46">
        <v>94.854122055674523</v>
      </c>
      <c r="Z96" s="43">
        <v>-769</v>
      </c>
      <c r="AA96" s="46">
        <v>94.854122055674523</v>
      </c>
    </row>
    <row r="97" spans="1:27" s="11" customFormat="1" ht="21" customHeight="1" thickBot="1" x14ac:dyDescent="0.3">
      <c r="A97" s="47" t="s">
        <v>72</v>
      </c>
      <c r="B97" s="48"/>
      <c r="C97" s="48">
        <v>5221</v>
      </c>
      <c r="D97" s="48">
        <v>5214</v>
      </c>
      <c r="E97" s="48">
        <v>5139</v>
      </c>
      <c r="F97" s="48">
        <v>5035</v>
      </c>
      <c r="G97" s="48">
        <v>5035</v>
      </c>
      <c r="H97" s="48">
        <v>4982</v>
      </c>
      <c r="I97" s="48">
        <v>4982</v>
      </c>
      <c r="J97" s="48">
        <v>4979</v>
      </c>
      <c r="K97" s="48">
        <v>4979</v>
      </c>
      <c r="L97" s="48">
        <v>4977</v>
      </c>
      <c r="M97" s="48">
        <v>4977</v>
      </c>
      <c r="N97" s="49">
        <v>4884</v>
      </c>
      <c r="O97" s="49">
        <v>4884</v>
      </c>
      <c r="P97" s="49">
        <v>4854</v>
      </c>
      <c r="Q97" s="49">
        <v>4854</v>
      </c>
      <c r="R97" s="50">
        <v>4794</v>
      </c>
      <c r="S97" s="50">
        <v>4794</v>
      </c>
      <c r="T97" s="48">
        <v>-30</v>
      </c>
      <c r="U97" s="51">
        <v>99.385749385749392</v>
      </c>
      <c r="V97" s="48">
        <v>-30</v>
      </c>
      <c r="W97" s="51">
        <v>99.385749385749392</v>
      </c>
      <c r="X97" s="48">
        <v>-60</v>
      </c>
      <c r="Y97" s="51">
        <v>98.763906056860321</v>
      </c>
      <c r="Z97" s="48">
        <v>-60</v>
      </c>
      <c r="AA97" s="51">
        <v>98.763906056860321</v>
      </c>
    </row>
    <row r="98" spans="1:27" s="11" customFormat="1" ht="21" customHeight="1" thickBot="1" x14ac:dyDescent="0.3">
      <c r="A98" s="63" t="s">
        <v>87</v>
      </c>
      <c r="B98" s="53">
        <v>1690262</v>
      </c>
      <c r="C98" s="53">
        <v>1657808</v>
      </c>
      <c r="D98" s="53">
        <v>1618930.75</v>
      </c>
      <c r="E98" s="53">
        <v>1586155.5</v>
      </c>
      <c r="F98" s="53">
        <v>1561437.5</v>
      </c>
      <c r="G98" s="53">
        <v>1570564.5</v>
      </c>
      <c r="H98" s="53">
        <v>1547405.5</v>
      </c>
      <c r="I98" s="53">
        <v>1557087.5</v>
      </c>
      <c r="J98" s="53">
        <v>1541276.5</v>
      </c>
      <c r="K98" s="53">
        <v>1557378.5</v>
      </c>
      <c r="L98" s="53">
        <v>1539991</v>
      </c>
      <c r="M98" s="53">
        <v>1554494</v>
      </c>
      <c r="N98" s="54">
        <v>1543575.25</v>
      </c>
      <c r="O98" s="54">
        <v>1555814.25</v>
      </c>
      <c r="P98" s="54">
        <v>1555055.75</v>
      </c>
      <c r="Q98" s="54">
        <v>1566220.75</v>
      </c>
      <c r="R98" s="55">
        <v>1572424</v>
      </c>
      <c r="S98" s="55">
        <v>1582251</v>
      </c>
      <c r="T98" s="53">
        <v>11480.5</v>
      </c>
      <c r="U98" s="56">
        <v>100.74376030582248</v>
      </c>
      <c r="V98" s="53">
        <v>10406.5</v>
      </c>
      <c r="W98" s="56">
        <v>100.6688780489059</v>
      </c>
      <c r="X98" s="53">
        <v>17368.25</v>
      </c>
      <c r="Y98" s="56">
        <v>101.11688921763738</v>
      </c>
      <c r="Z98" s="53">
        <v>16030.25</v>
      </c>
      <c r="AA98" s="56">
        <v>101.02349876286596</v>
      </c>
    </row>
    <row r="99" spans="1:27" ht="15.75" x14ac:dyDescent="0.2">
      <c r="A99" s="64" t="s">
        <v>88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</sheetData>
  <mergeCells count="21">
    <mergeCell ref="A7:A8"/>
    <mergeCell ref="T7:U7"/>
    <mergeCell ref="V7:W7"/>
    <mergeCell ref="X7:Y7"/>
    <mergeCell ref="Z7:AA7"/>
    <mergeCell ref="T5:U5"/>
    <mergeCell ref="V5:W5"/>
    <mergeCell ref="X5:Y5"/>
    <mergeCell ref="Z5:AA5"/>
    <mergeCell ref="T6:U6"/>
    <mergeCell ref="V6:W6"/>
    <mergeCell ref="X6:Y6"/>
    <mergeCell ref="Z6:AA6"/>
    <mergeCell ref="A3:AA3"/>
    <mergeCell ref="F4:G4"/>
    <mergeCell ref="H4:I4"/>
    <mergeCell ref="J4:K4"/>
    <mergeCell ref="L4:M4"/>
    <mergeCell ref="N4:O4"/>
    <mergeCell ref="P4:Q4"/>
    <mergeCell ref="R4:S4"/>
  </mergeCells>
  <printOptions horizontalCentered="1"/>
  <pageMargins left="0.27559055118110237" right="7.874015748031496E-2" top="0.9055118110236221" bottom="0.23622047244094491" header="0.51181102362204722" footer="0.15748031496062992"/>
  <pageSetup paperSize="9" scale="35" orientation="landscape" r:id="rId1"/>
  <headerFooter alignWithMargins="0">
    <oddHeader>&amp;RKapitola C.II.1
&amp;"-,Tučné"Tabulka č. 2/str.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zoomScaleNormal="100" workbookViewId="0">
      <selection activeCell="A33" sqref="A33"/>
    </sheetView>
  </sheetViews>
  <sheetFormatPr defaultRowHeight="15" x14ac:dyDescent="0.25"/>
  <cols>
    <col min="1" max="1" width="18.42578125" style="2" customWidth="1"/>
    <col min="2" max="6" width="14.140625" style="2" customWidth="1"/>
    <col min="7" max="8" width="17.85546875" style="2" customWidth="1"/>
    <col min="9" max="9" width="16" style="2" customWidth="1"/>
    <col min="10" max="10" width="14.140625" style="2" customWidth="1"/>
    <col min="11" max="11" width="4.7109375" style="1" customWidth="1"/>
    <col min="12" max="15" width="14.140625" style="2" customWidth="1"/>
    <col min="16" max="16384" width="9.140625" style="2"/>
  </cols>
  <sheetData>
    <row r="1" spans="1:11" ht="18" x14ac:dyDescent="0.25">
      <c r="J1" s="10"/>
    </row>
    <row r="2" spans="1:11" x14ac:dyDescent="0.25">
      <c r="J2" s="9"/>
    </row>
    <row r="3" spans="1:11" ht="18" x14ac:dyDescent="0.25">
      <c r="A3" s="512" t="s">
        <v>104</v>
      </c>
      <c r="B3" s="512"/>
      <c r="C3" s="512"/>
      <c r="D3" s="512"/>
      <c r="E3" s="512"/>
      <c r="F3" s="512"/>
      <c r="G3" s="512"/>
      <c r="H3" s="512"/>
      <c r="I3" s="512"/>
      <c r="J3" s="512"/>
    </row>
    <row r="4" spans="1:11" ht="15.75" thickBot="1" x14ac:dyDescent="0.3">
      <c r="A4" s="346"/>
      <c r="B4" s="346"/>
      <c r="C4" s="346"/>
      <c r="D4" s="346"/>
      <c r="E4" s="346"/>
      <c r="F4" s="346"/>
      <c r="G4" s="346"/>
      <c r="H4" s="346"/>
      <c r="I4" s="346"/>
      <c r="J4" s="346"/>
    </row>
    <row r="5" spans="1:11" x14ac:dyDescent="0.25">
      <c r="A5" s="513" t="s">
        <v>51</v>
      </c>
      <c r="B5" s="347" t="s">
        <v>44</v>
      </c>
      <c r="C5" s="516" t="s">
        <v>89</v>
      </c>
      <c r="D5" s="517"/>
      <c r="E5" s="517"/>
      <c r="F5" s="518"/>
      <c r="G5" s="519" t="s">
        <v>90</v>
      </c>
      <c r="H5" s="520"/>
      <c r="I5" s="520"/>
      <c r="J5" s="521"/>
    </row>
    <row r="6" spans="1:11" x14ac:dyDescent="0.25">
      <c r="A6" s="514"/>
      <c r="B6" s="348" t="s">
        <v>91</v>
      </c>
      <c r="C6" s="349" t="s">
        <v>92</v>
      </c>
      <c r="D6" s="350" t="s">
        <v>93</v>
      </c>
      <c r="E6" s="350" t="s">
        <v>94</v>
      </c>
      <c r="F6" s="522" t="s">
        <v>95</v>
      </c>
      <c r="G6" s="349" t="s">
        <v>92</v>
      </c>
      <c r="H6" s="350" t="s">
        <v>93</v>
      </c>
      <c r="I6" s="350" t="s">
        <v>94</v>
      </c>
      <c r="J6" s="524" t="s">
        <v>95</v>
      </c>
    </row>
    <row r="7" spans="1:11" x14ac:dyDescent="0.25">
      <c r="A7" s="514"/>
      <c r="B7" s="351" t="s">
        <v>96</v>
      </c>
      <c r="C7" s="352" t="s">
        <v>97</v>
      </c>
      <c r="D7" s="353" t="s">
        <v>97</v>
      </c>
      <c r="E7" s="353" t="s">
        <v>97</v>
      </c>
      <c r="F7" s="523"/>
      <c r="G7" s="352" t="s">
        <v>97</v>
      </c>
      <c r="H7" s="353" t="s">
        <v>97</v>
      </c>
      <c r="I7" s="353" t="s">
        <v>97</v>
      </c>
      <c r="J7" s="524"/>
    </row>
    <row r="8" spans="1:11" ht="15.75" thickBot="1" x14ac:dyDescent="0.3">
      <c r="A8" s="515"/>
      <c r="B8" s="354" t="s">
        <v>98</v>
      </c>
      <c r="C8" s="355" t="s">
        <v>99</v>
      </c>
      <c r="D8" s="356" t="s">
        <v>99</v>
      </c>
      <c r="E8" s="356" t="s">
        <v>99</v>
      </c>
      <c r="F8" s="357" t="s">
        <v>100</v>
      </c>
      <c r="G8" s="355" t="s">
        <v>101</v>
      </c>
      <c r="H8" s="356" t="s">
        <v>101</v>
      </c>
      <c r="I8" s="356" t="s">
        <v>101</v>
      </c>
      <c r="J8" s="358"/>
    </row>
    <row r="9" spans="1:11" x14ac:dyDescent="0.25">
      <c r="A9" s="359" t="s">
        <v>68</v>
      </c>
      <c r="B9" s="360">
        <v>39239</v>
      </c>
      <c r="C9" s="361">
        <v>39235</v>
      </c>
      <c r="D9" s="362">
        <v>38735</v>
      </c>
      <c r="E9" s="362">
        <v>500</v>
      </c>
      <c r="F9" s="363">
        <v>126.961447423</v>
      </c>
      <c r="G9" s="361">
        <v>1539543000</v>
      </c>
      <c r="H9" s="362">
        <v>1519923000</v>
      </c>
      <c r="I9" s="362">
        <v>19620000</v>
      </c>
      <c r="J9" s="364">
        <v>4981.8</v>
      </c>
    </row>
    <row r="10" spans="1:11" x14ac:dyDescent="0.25">
      <c r="A10" s="365" t="s">
        <v>69</v>
      </c>
      <c r="B10" s="366">
        <v>92633.25</v>
      </c>
      <c r="C10" s="367">
        <v>50423</v>
      </c>
      <c r="D10" s="368">
        <v>49338</v>
      </c>
      <c r="E10" s="368">
        <v>1085</v>
      </c>
      <c r="F10" s="369">
        <v>128.92983717500002</v>
      </c>
      <c r="G10" s="367">
        <v>4670846000</v>
      </c>
      <c r="H10" s="368">
        <v>4570339000</v>
      </c>
      <c r="I10" s="368">
        <v>100507000</v>
      </c>
      <c r="J10" s="370">
        <v>11943.2</v>
      </c>
    </row>
    <row r="11" spans="1:11" x14ac:dyDescent="0.25">
      <c r="A11" s="365" t="s">
        <v>70</v>
      </c>
      <c r="B11" s="366">
        <v>38806</v>
      </c>
      <c r="C11" s="367">
        <v>58313</v>
      </c>
      <c r="D11" s="368">
        <v>57243</v>
      </c>
      <c r="E11" s="368">
        <v>1070</v>
      </c>
      <c r="F11" s="369">
        <v>143.69280011100003</v>
      </c>
      <c r="G11" s="367">
        <v>2262894000</v>
      </c>
      <c r="H11" s="368">
        <v>2221372000</v>
      </c>
      <c r="I11" s="368">
        <v>41522000</v>
      </c>
      <c r="J11" s="370">
        <v>5576.1</v>
      </c>
    </row>
    <row r="12" spans="1:11" x14ac:dyDescent="0.25">
      <c r="A12" s="365" t="s">
        <v>71</v>
      </c>
      <c r="B12" s="366">
        <v>2637</v>
      </c>
      <c r="C12" s="367">
        <v>49755</v>
      </c>
      <c r="D12" s="368">
        <v>49055</v>
      </c>
      <c r="E12" s="368">
        <v>700</v>
      </c>
      <c r="F12" s="369">
        <v>126.961447423</v>
      </c>
      <c r="G12" s="367">
        <v>131204000</v>
      </c>
      <c r="H12" s="368">
        <v>129358000</v>
      </c>
      <c r="I12" s="368">
        <v>1846000</v>
      </c>
      <c r="J12" s="370">
        <v>334.8</v>
      </c>
    </row>
    <row r="13" spans="1:11" ht="15.75" thickBot="1" x14ac:dyDescent="0.3">
      <c r="A13" s="73" t="s">
        <v>72</v>
      </c>
      <c r="B13" s="371">
        <v>125</v>
      </c>
      <c r="C13" s="372">
        <v>239179</v>
      </c>
      <c r="D13" s="373">
        <v>236679</v>
      </c>
      <c r="E13" s="373">
        <v>2500</v>
      </c>
      <c r="F13" s="374">
        <v>689.92225960999997</v>
      </c>
      <c r="G13" s="372">
        <v>29898000</v>
      </c>
      <c r="H13" s="373">
        <v>29585000</v>
      </c>
      <c r="I13" s="373">
        <v>313000</v>
      </c>
      <c r="J13" s="375">
        <v>86.2</v>
      </c>
    </row>
    <row r="14" spans="1:11" ht="15.75" thickBot="1" x14ac:dyDescent="0.3">
      <c r="A14" s="376" t="s">
        <v>102</v>
      </c>
      <c r="B14" s="377">
        <v>173440.25</v>
      </c>
      <c r="C14" s="378"/>
      <c r="D14" s="379"/>
      <c r="E14" s="379"/>
      <c r="F14" s="380"/>
      <c r="G14" s="381">
        <v>8634385000</v>
      </c>
      <c r="H14" s="382">
        <v>8470577000</v>
      </c>
      <c r="I14" s="382">
        <v>163808000</v>
      </c>
      <c r="J14" s="383">
        <v>22922.1</v>
      </c>
      <c r="K14" s="74"/>
    </row>
    <row r="15" spans="1:11" x14ac:dyDescent="0.25">
      <c r="A15" s="359" t="s">
        <v>68</v>
      </c>
      <c r="B15" s="360">
        <v>46788</v>
      </c>
      <c r="C15" s="361">
        <v>39235</v>
      </c>
      <c r="D15" s="362">
        <v>38735</v>
      </c>
      <c r="E15" s="362">
        <v>500</v>
      </c>
      <c r="F15" s="363">
        <v>126.961447423</v>
      </c>
      <c r="G15" s="361">
        <v>1835727000</v>
      </c>
      <c r="H15" s="362">
        <v>1812333000</v>
      </c>
      <c r="I15" s="362">
        <v>23394000</v>
      </c>
      <c r="J15" s="364">
        <v>5940.3</v>
      </c>
    </row>
    <row r="16" spans="1:11" x14ac:dyDescent="0.25">
      <c r="A16" s="365" t="s">
        <v>69</v>
      </c>
      <c r="B16" s="366">
        <v>113003.75</v>
      </c>
      <c r="C16" s="367">
        <v>50423</v>
      </c>
      <c r="D16" s="368">
        <v>49338</v>
      </c>
      <c r="E16" s="368">
        <v>1085</v>
      </c>
      <c r="F16" s="369">
        <v>128.92983717500002</v>
      </c>
      <c r="G16" s="367">
        <v>5697988000</v>
      </c>
      <c r="H16" s="368">
        <v>5575379000</v>
      </c>
      <c r="I16" s="368">
        <v>122609000</v>
      </c>
      <c r="J16" s="370">
        <v>14569.6</v>
      </c>
    </row>
    <row r="17" spans="1:11" x14ac:dyDescent="0.25">
      <c r="A17" s="365" t="s">
        <v>70</v>
      </c>
      <c r="B17" s="366">
        <v>30081</v>
      </c>
      <c r="C17" s="367">
        <v>58313</v>
      </c>
      <c r="D17" s="368">
        <v>57243</v>
      </c>
      <c r="E17" s="368">
        <v>1070</v>
      </c>
      <c r="F17" s="369">
        <v>143.69280011100003</v>
      </c>
      <c r="G17" s="367">
        <v>1754114000</v>
      </c>
      <c r="H17" s="368">
        <v>1721927000</v>
      </c>
      <c r="I17" s="368">
        <v>32187000</v>
      </c>
      <c r="J17" s="370">
        <v>4322.3999999999996</v>
      </c>
    </row>
    <row r="18" spans="1:11" x14ac:dyDescent="0.25">
      <c r="A18" s="365" t="s">
        <v>71</v>
      </c>
      <c r="B18" s="366">
        <v>1127</v>
      </c>
      <c r="C18" s="367">
        <v>49755</v>
      </c>
      <c r="D18" s="368">
        <v>49055</v>
      </c>
      <c r="E18" s="368">
        <v>700</v>
      </c>
      <c r="F18" s="369">
        <v>126.961447423</v>
      </c>
      <c r="G18" s="367">
        <v>56074000</v>
      </c>
      <c r="H18" s="368">
        <v>55285000</v>
      </c>
      <c r="I18" s="368">
        <v>789000</v>
      </c>
      <c r="J18" s="370">
        <v>143.1</v>
      </c>
    </row>
    <row r="19" spans="1:11" ht="15.75" thickBot="1" x14ac:dyDescent="0.3">
      <c r="A19" s="73" t="s">
        <v>72</v>
      </c>
      <c r="B19" s="371">
        <v>524</v>
      </c>
      <c r="C19" s="372">
        <v>239179</v>
      </c>
      <c r="D19" s="373">
        <v>236679</v>
      </c>
      <c r="E19" s="373">
        <v>2500</v>
      </c>
      <c r="F19" s="374">
        <v>689.92225960999997</v>
      </c>
      <c r="G19" s="372">
        <v>125330000</v>
      </c>
      <c r="H19" s="373">
        <v>124020000</v>
      </c>
      <c r="I19" s="373">
        <v>1310000</v>
      </c>
      <c r="J19" s="375">
        <v>361.5</v>
      </c>
    </row>
    <row r="20" spans="1:11" ht="15.75" thickBot="1" x14ac:dyDescent="0.3">
      <c r="A20" s="376" t="s">
        <v>74</v>
      </c>
      <c r="B20" s="377">
        <v>191523.75</v>
      </c>
      <c r="C20" s="378"/>
      <c r="D20" s="379"/>
      <c r="E20" s="379"/>
      <c r="F20" s="380"/>
      <c r="G20" s="381">
        <v>9469233000</v>
      </c>
      <c r="H20" s="382">
        <v>9288944000</v>
      </c>
      <c r="I20" s="382">
        <v>180289000</v>
      </c>
      <c r="J20" s="383">
        <v>25336.9</v>
      </c>
      <c r="K20" s="74"/>
    </row>
    <row r="21" spans="1:11" x14ac:dyDescent="0.25">
      <c r="A21" s="359" t="s">
        <v>68</v>
      </c>
      <c r="B21" s="360">
        <v>22974.5</v>
      </c>
      <c r="C21" s="361">
        <v>39235</v>
      </c>
      <c r="D21" s="362">
        <v>38735</v>
      </c>
      <c r="E21" s="362">
        <v>500</v>
      </c>
      <c r="F21" s="363">
        <v>126.961447423</v>
      </c>
      <c r="G21" s="361">
        <v>901404000</v>
      </c>
      <c r="H21" s="362">
        <v>889917000</v>
      </c>
      <c r="I21" s="362">
        <v>11487000</v>
      </c>
      <c r="J21" s="364">
        <v>2916.9</v>
      </c>
    </row>
    <row r="22" spans="1:11" x14ac:dyDescent="0.25">
      <c r="A22" s="365" t="s">
        <v>69</v>
      </c>
      <c r="B22" s="366">
        <v>53714.75</v>
      </c>
      <c r="C22" s="367">
        <v>50423</v>
      </c>
      <c r="D22" s="368">
        <v>49338</v>
      </c>
      <c r="E22" s="368">
        <v>1085</v>
      </c>
      <c r="F22" s="369">
        <v>128.92983717500002</v>
      </c>
      <c r="G22" s="367">
        <v>2708459000</v>
      </c>
      <c r="H22" s="368">
        <v>2650178000</v>
      </c>
      <c r="I22" s="368">
        <v>58281000</v>
      </c>
      <c r="J22" s="370">
        <v>6925.4</v>
      </c>
    </row>
    <row r="23" spans="1:11" x14ac:dyDescent="0.25">
      <c r="A23" s="365" t="s">
        <v>70</v>
      </c>
      <c r="B23" s="366">
        <v>22772</v>
      </c>
      <c r="C23" s="367">
        <v>58313</v>
      </c>
      <c r="D23" s="368">
        <v>57243</v>
      </c>
      <c r="E23" s="368">
        <v>1070</v>
      </c>
      <c r="F23" s="369">
        <v>143.69280011100003</v>
      </c>
      <c r="G23" s="367">
        <v>1327904000</v>
      </c>
      <c r="H23" s="368">
        <v>1303538000</v>
      </c>
      <c r="I23" s="368">
        <v>24366000</v>
      </c>
      <c r="J23" s="370">
        <v>3272.2</v>
      </c>
    </row>
    <row r="24" spans="1:11" x14ac:dyDescent="0.25">
      <c r="A24" s="365" t="s">
        <v>71</v>
      </c>
      <c r="B24" s="366">
        <v>1014</v>
      </c>
      <c r="C24" s="367">
        <v>49755</v>
      </c>
      <c r="D24" s="368">
        <v>49055</v>
      </c>
      <c r="E24" s="368">
        <v>700</v>
      </c>
      <c r="F24" s="369">
        <v>126.961447423</v>
      </c>
      <c r="G24" s="367">
        <v>50452000</v>
      </c>
      <c r="H24" s="368">
        <v>49742000</v>
      </c>
      <c r="I24" s="368">
        <v>710000</v>
      </c>
      <c r="J24" s="370">
        <v>128.69999999999999</v>
      </c>
    </row>
    <row r="25" spans="1:11" ht="15.75" thickBot="1" x14ac:dyDescent="0.3">
      <c r="A25" s="73" t="s">
        <v>72</v>
      </c>
      <c r="B25" s="371">
        <v>290</v>
      </c>
      <c r="C25" s="372">
        <v>239179</v>
      </c>
      <c r="D25" s="373">
        <v>236679</v>
      </c>
      <c r="E25" s="373">
        <v>2500</v>
      </c>
      <c r="F25" s="374">
        <v>689.92225960999997</v>
      </c>
      <c r="G25" s="372">
        <v>69362000</v>
      </c>
      <c r="H25" s="373">
        <v>68637000</v>
      </c>
      <c r="I25" s="373">
        <v>725000</v>
      </c>
      <c r="J25" s="375">
        <v>200.1</v>
      </c>
    </row>
    <row r="26" spans="1:11" ht="15.75" thickBot="1" x14ac:dyDescent="0.3">
      <c r="A26" s="376" t="s">
        <v>75</v>
      </c>
      <c r="B26" s="377">
        <v>100765.25</v>
      </c>
      <c r="C26" s="378"/>
      <c r="D26" s="379"/>
      <c r="E26" s="379"/>
      <c r="F26" s="380"/>
      <c r="G26" s="381">
        <v>5057581000</v>
      </c>
      <c r="H26" s="382">
        <v>4962012000</v>
      </c>
      <c r="I26" s="382">
        <v>95569000</v>
      </c>
      <c r="J26" s="383">
        <v>13443.3</v>
      </c>
      <c r="K26" s="74"/>
    </row>
    <row r="27" spans="1:11" x14ac:dyDescent="0.25">
      <c r="A27" s="359" t="s">
        <v>68</v>
      </c>
      <c r="B27" s="360">
        <v>19397</v>
      </c>
      <c r="C27" s="361">
        <v>39235</v>
      </c>
      <c r="D27" s="362">
        <v>38735</v>
      </c>
      <c r="E27" s="362">
        <v>500</v>
      </c>
      <c r="F27" s="363">
        <v>126.961447423</v>
      </c>
      <c r="G27" s="361">
        <v>761042000</v>
      </c>
      <c r="H27" s="362">
        <v>751343000</v>
      </c>
      <c r="I27" s="362">
        <v>9699000</v>
      </c>
      <c r="J27" s="364">
        <v>2462.6999999999998</v>
      </c>
    </row>
    <row r="28" spans="1:11" x14ac:dyDescent="0.25">
      <c r="A28" s="365" t="s">
        <v>69</v>
      </c>
      <c r="B28" s="366">
        <v>47830.75</v>
      </c>
      <c r="C28" s="367">
        <v>50423</v>
      </c>
      <c r="D28" s="368">
        <v>49338</v>
      </c>
      <c r="E28" s="368">
        <v>1085</v>
      </c>
      <c r="F28" s="369">
        <v>128.92983717500002</v>
      </c>
      <c r="G28" s="367">
        <v>2411770000</v>
      </c>
      <c r="H28" s="368">
        <v>2359874000</v>
      </c>
      <c r="I28" s="368">
        <v>51896000</v>
      </c>
      <c r="J28" s="370">
        <v>6166.8</v>
      </c>
    </row>
    <row r="29" spans="1:11" x14ac:dyDescent="0.25">
      <c r="A29" s="365" t="s">
        <v>70</v>
      </c>
      <c r="B29" s="366">
        <v>17809</v>
      </c>
      <c r="C29" s="367">
        <v>58313</v>
      </c>
      <c r="D29" s="368">
        <v>57243</v>
      </c>
      <c r="E29" s="368">
        <v>1070</v>
      </c>
      <c r="F29" s="369">
        <v>143.69280011100003</v>
      </c>
      <c r="G29" s="367">
        <v>1038497000</v>
      </c>
      <c r="H29" s="368">
        <v>1019441000</v>
      </c>
      <c r="I29" s="368">
        <v>19056000</v>
      </c>
      <c r="J29" s="370">
        <v>2559</v>
      </c>
    </row>
    <row r="30" spans="1:11" x14ac:dyDescent="0.25">
      <c r="A30" s="365" t="s">
        <v>71</v>
      </c>
      <c r="B30" s="366">
        <v>864</v>
      </c>
      <c r="C30" s="367">
        <v>49755</v>
      </c>
      <c r="D30" s="368">
        <v>49055</v>
      </c>
      <c r="E30" s="368">
        <v>700</v>
      </c>
      <c r="F30" s="369">
        <v>126.961447423</v>
      </c>
      <c r="G30" s="367">
        <v>42989000</v>
      </c>
      <c r="H30" s="368">
        <v>42384000</v>
      </c>
      <c r="I30" s="368">
        <v>605000</v>
      </c>
      <c r="J30" s="370">
        <v>109.7</v>
      </c>
    </row>
    <row r="31" spans="1:11" ht="15.75" thickBot="1" x14ac:dyDescent="0.3">
      <c r="A31" s="73" t="s">
        <v>72</v>
      </c>
      <c r="B31" s="371">
        <v>290</v>
      </c>
      <c r="C31" s="372">
        <v>239179</v>
      </c>
      <c r="D31" s="373">
        <v>236679</v>
      </c>
      <c r="E31" s="373">
        <v>2500</v>
      </c>
      <c r="F31" s="374">
        <v>689.92225960999997</v>
      </c>
      <c r="G31" s="372">
        <v>69362000</v>
      </c>
      <c r="H31" s="373">
        <v>68637000</v>
      </c>
      <c r="I31" s="373">
        <v>725000</v>
      </c>
      <c r="J31" s="375">
        <v>200.1</v>
      </c>
    </row>
    <row r="32" spans="1:11" ht="15.75" thickBot="1" x14ac:dyDescent="0.3">
      <c r="A32" s="376" t="s">
        <v>76</v>
      </c>
      <c r="B32" s="377">
        <v>86190.75</v>
      </c>
      <c r="C32" s="378"/>
      <c r="D32" s="379"/>
      <c r="E32" s="379"/>
      <c r="F32" s="380"/>
      <c r="G32" s="381">
        <v>4323660000</v>
      </c>
      <c r="H32" s="382">
        <v>4241679000</v>
      </c>
      <c r="I32" s="382">
        <v>81981000</v>
      </c>
      <c r="J32" s="383">
        <v>11498.3</v>
      </c>
      <c r="K32" s="74"/>
    </row>
    <row r="33" spans="1:11" x14ac:dyDescent="0.25">
      <c r="A33" s="359" t="s">
        <v>68</v>
      </c>
      <c r="B33" s="360">
        <v>9356.5</v>
      </c>
      <c r="C33" s="361">
        <v>39235</v>
      </c>
      <c r="D33" s="362">
        <v>38735</v>
      </c>
      <c r="E33" s="362">
        <v>500</v>
      </c>
      <c r="F33" s="363">
        <v>126.961447423</v>
      </c>
      <c r="G33" s="361">
        <v>367102000</v>
      </c>
      <c r="H33" s="362">
        <v>362424000</v>
      </c>
      <c r="I33" s="362">
        <v>4678000</v>
      </c>
      <c r="J33" s="364">
        <v>1187.9000000000001</v>
      </c>
    </row>
    <row r="34" spans="1:11" x14ac:dyDescent="0.25">
      <c r="A34" s="365" t="s">
        <v>69</v>
      </c>
      <c r="B34" s="366">
        <v>25550.25</v>
      </c>
      <c r="C34" s="367">
        <v>50423</v>
      </c>
      <c r="D34" s="368">
        <v>49338</v>
      </c>
      <c r="E34" s="368">
        <v>1085</v>
      </c>
      <c r="F34" s="369">
        <v>128.92983717500002</v>
      </c>
      <c r="G34" s="367">
        <v>1288320000</v>
      </c>
      <c r="H34" s="368">
        <v>1260598000</v>
      </c>
      <c r="I34" s="368">
        <v>27722000</v>
      </c>
      <c r="J34" s="370">
        <v>3294.2</v>
      </c>
    </row>
    <row r="35" spans="1:11" x14ac:dyDescent="0.25">
      <c r="A35" s="365" t="s">
        <v>70</v>
      </c>
      <c r="B35" s="366">
        <v>8775</v>
      </c>
      <c r="C35" s="367">
        <v>58313</v>
      </c>
      <c r="D35" s="368">
        <v>57243</v>
      </c>
      <c r="E35" s="368">
        <v>1070</v>
      </c>
      <c r="F35" s="369">
        <v>143.69280011100003</v>
      </c>
      <c r="G35" s="367">
        <v>511696000</v>
      </c>
      <c r="H35" s="368">
        <v>502307000</v>
      </c>
      <c r="I35" s="368">
        <v>9389000</v>
      </c>
      <c r="J35" s="370">
        <v>1260.9000000000001</v>
      </c>
    </row>
    <row r="36" spans="1:11" x14ac:dyDescent="0.25">
      <c r="A36" s="365" t="s">
        <v>71</v>
      </c>
      <c r="B36" s="366">
        <v>408</v>
      </c>
      <c r="C36" s="367">
        <v>49755</v>
      </c>
      <c r="D36" s="368">
        <v>49055</v>
      </c>
      <c r="E36" s="368">
        <v>700</v>
      </c>
      <c r="F36" s="369">
        <v>126.961447423</v>
      </c>
      <c r="G36" s="367">
        <v>20300000</v>
      </c>
      <c r="H36" s="368">
        <v>20014000</v>
      </c>
      <c r="I36" s="368">
        <v>286000</v>
      </c>
      <c r="J36" s="370">
        <v>51.8</v>
      </c>
    </row>
    <row r="37" spans="1:11" ht="15.75" thickBot="1" x14ac:dyDescent="0.3">
      <c r="A37" s="73" t="s">
        <v>72</v>
      </c>
      <c r="B37" s="371">
        <v>220</v>
      </c>
      <c r="C37" s="372">
        <v>239179</v>
      </c>
      <c r="D37" s="373">
        <v>236679</v>
      </c>
      <c r="E37" s="373">
        <v>2500</v>
      </c>
      <c r="F37" s="374">
        <v>689.92225960999997</v>
      </c>
      <c r="G37" s="372">
        <v>52619000</v>
      </c>
      <c r="H37" s="373">
        <v>52069000</v>
      </c>
      <c r="I37" s="373">
        <v>550000</v>
      </c>
      <c r="J37" s="375">
        <v>151.80000000000001</v>
      </c>
    </row>
    <row r="38" spans="1:11" ht="15.75" thickBot="1" x14ac:dyDescent="0.3">
      <c r="A38" s="376" t="s">
        <v>77</v>
      </c>
      <c r="B38" s="377">
        <v>44309.75</v>
      </c>
      <c r="C38" s="378"/>
      <c r="D38" s="379"/>
      <c r="E38" s="379"/>
      <c r="F38" s="380"/>
      <c r="G38" s="381">
        <v>2240037000</v>
      </c>
      <c r="H38" s="382">
        <v>2197412000</v>
      </c>
      <c r="I38" s="382">
        <v>42625000</v>
      </c>
      <c r="J38" s="383">
        <v>5946.6</v>
      </c>
      <c r="K38" s="74"/>
    </row>
    <row r="39" spans="1:11" x14ac:dyDescent="0.25">
      <c r="A39" s="359" t="s">
        <v>68</v>
      </c>
      <c r="B39" s="360">
        <v>25893.5</v>
      </c>
      <c r="C39" s="361">
        <v>39235</v>
      </c>
      <c r="D39" s="362">
        <v>38735</v>
      </c>
      <c r="E39" s="362">
        <v>500</v>
      </c>
      <c r="F39" s="363">
        <v>126.961447423</v>
      </c>
      <c r="G39" s="361">
        <v>1015932000</v>
      </c>
      <c r="H39" s="362">
        <v>1002985000</v>
      </c>
      <c r="I39" s="362">
        <v>12947000</v>
      </c>
      <c r="J39" s="364">
        <v>3287.5</v>
      </c>
    </row>
    <row r="40" spans="1:11" x14ac:dyDescent="0.25">
      <c r="A40" s="365" t="s">
        <v>69</v>
      </c>
      <c r="B40" s="366">
        <v>74038.25</v>
      </c>
      <c r="C40" s="367">
        <v>50423</v>
      </c>
      <c r="D40" s="368">
        <v>49338</v>
      </c>
      <c r="E40" s="368">
        <v>1085</v>
      </c>
      <c r="F40" s="369">
        <v>128.92983717500002</v>
      </c>
      <c r="G40" s="367">
        <v>3733231000</v>
      </c>
      <c r="H40" s="368">
        <v>3652899000</v>
      </c>
      <c r="I40" s="368">
        <v>80332000</v>
      </c>
      <c r="J40" s="370">
        <v>9545.7000000000007</v>
      </c>
    </row>
    <row r="41" spans="1:11" x14ac:dyDescent="0.25">
      <c r="A41" s="365" t="s">
        <v>70</v>
      </c>
      <c r="B41" s="366">
        <v>26817</v>
      </c>
      <c r="C41" s="367">
        <v>58313</v>
      </c>
      <c r="D41" s="368">
        <v>57243</v>
      </c>
      <c r="E41" s="368">
        <v>1070</v>
      </c>
      <c r="F41" s="369">
        <v>143.69280011100003</v>
      </c>
      <c r="G41" s="367">
        <v>1563780000</v>
      </c>
      <c r="H41" s="368">
        <v>1535086000</v>
      </c>
      <c r="I41" s="368">
        <v>28694000</v>
      </c>
      <c r="J41" s="370">
        <v>3853.4</v>
      </c>
    </row>
    <row r="42" spans="1:11" x14ac:dyDescent="0.25">
      <c r="A42" s="365" t="s">
        <v>71</v>
      </c>
      <c r="B42" s="366">
        <v>1277</v>
      </c>
      <c r="C42" s="367">
        <v>49755</v>
      </c>
      <c r="D42" s="368">
        <v>49055</v>
      </c>
      <c r="E42" s="368">
        <v>700</v>
      </c>
      <c r="F42" s="369">
        <v>126.961447423</v>
      </c>
      <c r="G42" s="367">
        <v>63537000</v>
      </c>
      <c r="H42" s="368">
        <v>62643000</v>
      </c>
      <c r="I42" s="368">
        <v>894000</v>
      </c>
      <c r="J42" s="370">
        <v>162.1</v>
      </c>
    </row>
    <row r="43" spans="1:11" ht="15.75" thickBot="1" x14ac:dyDescent="0.3">
      <c r="A43" s="73" t="s">
        <v>72</v>
      </c>
      <c r="B43" s="371">
        <v>765</v>
      </c>
      <c r="C43" s="372">
        <v>239179</v>
      </c>
      <c r="D43" s="373">
        <v>236679</v>
      </c>
      <c r="E43" s="373">
        <v>2500</v>
      </c>
      <c r="F43" s="374">
        <v>689.92225960999997</v>
      </c>
      <c r="G43" s="372">
        <v>182972000</v>
      </c>
      <c r="H43" s="373">
        <v>181059000</v>
      </c>
      <c r="I43" s="373">
        <v>1913000</v>
      </c>
      <c r="J43" s="375">
        <v>527.79999999999995</v>
      </c>
    </row>
    <row r="44" spans="1:11" ht="15.75" thickBot="1" x14ac:dyDescent="0.3">
      <c r="A44" s="376" t="s">
        <v>78</v>
      </c>
      <c r="B44" s="377">
        <v>128790.75</v>
      </c>
      <c r="C44" s="378"/>
      <c r="D44" s="379"/>
      <c r="E44" s="379"/>
      <c r="F44" s="380"/>
      <c r="G44" s="381">
        <v>6559452000</v>
      </c>
      <c r="H44" s="382">
        <v>6434672000</v>
      </c>
      <c r="I44" s="382">
        <v>124780000</v>
      </c>
      <c r="J44" s="383">
        <v>17376.5</v>
      </c>
      <c r="K44" s="74"/>
    </row>
    <row r="45" spans="1:11" x14ac:dyDescent="0.25">
      <c r="A45" s="359" t="s">
        <v>68</v>
      </c>
      <c r="B45" s="360">
        <v>15435</v>
      </c>
      <c r="C45" s="361">
        <v>39235</v>
      </c>
      <c r="D45" s="362">
        <v>38735</v>
      </c>
      <c r="E45" s="362">
        <v>500</v>
      </c>
      <c r="F45" s="363">
        <v>126.961447423</v>
      </c>
      <c r="G45" s="361">
        <v>605593000</v>
      </c>
      <c r="H45" s="362">
        <v>597875000</v>
      </c>
      <c r="I45" s="362">
        <v>7718000</v>
      </c>
      <c r="J45" s="364">
        <v>1959.6</v>
      </c>
    </row>
    <row r="46" spans="1:11" x14ac:dyDescent="0.25">
      <c r="A46" s="365" t="s">
        <v>69</v>
      </c>
      <c r="B46" s="366">
        <v>38259.25</v>
      </c>
      <c r="C46" s="367">
        <v>50423</v>
      </c>
      <c r="D46" s="368">
        <v>49338</v>
      </c>
      <c r="E46" s="368">
        <v>1085</v>
      </c>
      <c r="F46" s="369">
        <v>128.92983717500002</v>
      </c>
      <c r="G46" s="367">
        <v>1929146000</v>
      </c>
      <c r="H46" s="368">
        <v>1887635000</v>
      </c>
      <c r="I46" s="368">
        <v>41511000</v>
      </c>
      <c r="J46" s="370">
        <v>4932.8</v>
      </c>
    </row>
    <row r="47" spans="1:11" x14ac:dyDescent="0.25">
      <c r="A47" s="365" t="s">
        <v>70</v>
      </c>
      <c r="B47" s="366">
        <v>13119</v>
      </c>
      <c r="C47" s="367">
        <v>58313</v>
      </c>
      <c r="D47" s="368">
        <v>57243</v>
      </c>
      <c r="E47" s="368">
        <v>1070</v>
      </c>
      <c r="F47" s="369">
        <v>143.69280011100003</v>
      </c>
      <c r="G47" s="367">
        <v>765008000</v>
      </c>
      <c r="H47" s="368">
        <v>750971000</v>
      </c>
      <c r="I47" s="368">
        <v>14037000</v>
      </c>
      <c r="J47" s="370">
        <v>1885.1</v>
      </c>
    </row>
    <row r="48" spans="1:11" x14ac:dyDescent="0.25">
      <c r="A48" s="365" t="s">
        <v>71</v>
      </c>
      <c r="B48" s="366">
        <v>385</v>
      </c>
      <c r="C48" s="367">
        <v>49755</v>
      </c>
      <c r="D48" s="368">
        <v>49055</v>
      </c>
      <c r="E48" s="368">
        <v>700</v>
      </c>
      <c r="F48" s="369">
        <v>126.961447423</v>
      </c>
      <c r="G48" s="367">
        <v>19156000</v>
      </c>
      <c r="H48" s="368">
        <v>18886000</v>
      </c>
      <c r="I48" s="368">
        <v>270000</v>
      </c>
      <c r="J48" s="370">
        <v>48.9</v>
      </c>
    </row>
    <row r="49" spans="1:11" ht="15.75" thickBot="1" x14ac:dyDescent="0.3">
      <c r="A49" s="73" t="s">
        <v>72</v>
      </c>
      <c r="B49" s="371">
        <v>232</v>
      </c>
      <c r="C49" s="372">
        <v>239179</v>
      </c>
      <c r="D49" s="373">
        <v>236679</v>
      </c>
      <c r="E49" s="373">
        <v>2500</v>
      </c>
      <c r="F49" s="374">
        <v>689.92225960999997</v>
      </c>
      <c r="G49" s="372">
        <v>55490000</v>
      </c>
      <c r="H49" s="373">
        <v>54910000</v>
      </c>
      <c r="I49" s="373">
        <v>580000</v>
      </c>
      <c r="J49" s="375">
        <v>160.1</v>
      </c>
    </row>
    <row r="50" spans="1:11" ht="15.75" thickBot="1" x14ac:dyDescent="0.3">
      <c r="A50" s="376" t="s">
        <v>79</v>
      </c>
      <c r="B50" s="377">
        <v>67430.25</v>
      </c>
      <c r="C50" s="378"/>
      <c r="D50" s="379"/>
      <c r="E50" s="379"/>
      <c r="F50" s="380"/>
      <c r="G50" s="381">
        <v>3374393000</v>
      </c>
      <c r="H50" s="382">
        <v>3310277000</v>
      </c>
      <c r="I50" s="382">
        <v>64116000</v>
      </c>
      <c r="J50" s="383">
        <v>8986.5</v>
      </c>
      <c r="K50" s="74"/>
    </row>
    <row r="51" spans="1:11" x14ac:dyDescent="0.25">
      <c r="A51" s="359" t="s">
        <v>68</v>
      </c>
      <c r="B51" s="360">
        <v>19792</v>
      </c>
      <c r="C51" s="361">
        <v>39235</v>
      </c>
      <c r="D51" s="362">
        <v>38735</v>
      </c>
      <c r="E51" s="362">
        <v>500</v>
      </c>
      <c r="F51" s="363">
        <v>126.961447423</v>
      </c>
      <c r="G51" s="361">
        <v>776539000</v>
      </c>
      <c r="H51" s="362">
        <v>766643000</v>
      </c>
      <c r="I51" s="362">
        <v>9896000</v>
      </c>
      <c r="J51" s="364">
        <v>2512.8000000000002</v>
      </c>
    </row>
    <row r="52" spans="1:11" x14ac:dyDescent="0.25">
      <c r="A52" s="365" t="s">
        <v>69</v>
      </c>
      <c r="B52" s="366">
        <v>46894.5</v>
      </c>
      <c r="C52" s="367">
        <v>50423</v>
      </c>
      <c r="D52" s="368">
        <v>49338</v>
      </c>
      <c r="E52" s="368">
        <v>1085</v>
      </c>
      <c r="F52" s="369">
        <v>128.92983717500002</v>
      </c>
      <c r="G52" s="367">
        <v>2364562000</v>
      </c>
      <c r="H52" s="368">
        <v>2313681000</v>
      </c>
      <c r="I52" s="368">
        <v>50881000</v>
      </c>
      <c r="J52" s="370">
        <v>6046.1</v>
      </c>
    </row>
    <row r="53" spans="1:11" x14ac:dyDescent="0.25">
      <c r="A53" s="365" t="s">
        <v>70</v>
      </c>
      <c r="B53" s="366">
        <v>19030</v>
      </c>
      <c r="C53" s="367">
        <v>58313</v>
      </c>
      <c r="D53" s="368">
        <v>57243</v>
      </c>
      <c r="E53" s="368">
        <v>1070</v>
      </c>
      <c r="F53" s="369">
        <v>143.69280011100003</v>
      </c>
      <c r="G53" s="367">
        <v>1109696000</v>
      </c>
      <c r="H53" s="368">
        <v>1089334000</v>
      </c>
      <c r="I53" s="368">
        <v>20362000</v>
      </c>
      <c r="J53" s="370">
        <v>2734.5</v>
      </c>
    </row>
    <row r="54" spans="1:11" x14ac:dyDescent="0.25">
      <c r="A54" s="365" t="s">
        <v>71</v>
      </c>
      <c r="B54" s="366">
        <v>725</v>
      </c>
      <c r="C54" s="367">
        <v>49755</v>
      </c>
      <c r="D54" s="368">
        <v>49055</v>
      </c>
      <c r="E54" s="368">
        <v>700</v>
      </c>
      <c r="F54" s="369">
        <v>126.961447423</v>
      </c>
      <c r="G54" s="367">
        <v>36073000</v>
      </c>
      <c r="H54" s="368">
        <v>35565000</v>
      </c>
      <c r="I54" s="368">
        <v>508000</v>
      </c>
      <c r="J54" s="370">
        <v>92</v>
      </c>
    </row>
    <row r="55" spans="1:11" ht="15.75" thickBot="1" x14ac:dyDescent="0.3">
      <c r="A55" s="73" t="s">
        <v>72</v>
      </c>
      <c r="B55" s="371">
        <v>266</v>
      </c>
      <c r="C55" s="372">
        <v>239179</v>
      </c>
      <c r="D55" s="373">
        <v>236679</v>
      </c>
      <c r="E55" s="373">
        <v>2500</v>
      </c>
      <c r="F55" s="374">
        <v>689.92225960999997</v>
      </c>
      <c r="G55" s="372">
        <v>63622000</v>
      </c>
      <c r="H55" s="373">
        <v>62957000</v>
      </c>
      <c r="I55" s="373">
        <v>665000</v>
      </c>
      <c r="J55" s="375">
        <v>183.5</v>
      </c>
    </row>
    <row r="56" spans="1:11" ht="15.75" thickBot="1" x14ac:dyDescent="0.3">
      <c r="A56" s="376" t="s">
        <v>80</v>
      </c>
      <c r="B56" s="377">
        <v>86707.5</v>
      </c>
      <c r="C56" s="378"/>
      <c r="D56" s="379"/>
      <c r="E56" s="379"/>
      <c r="F56" s="380"/>
      <c r="G56" s="381">
        <v>4350492000</v>
      </c>
      <c r="H56" s="382">
        <v>4268180000</v>
      </c>
      <c r="I56" s="382">
        <v>82312000</v>
      </c>
      <c r="J56" s="383">
        <v>11568.9</v>
      </c>
      <c r="K56" s="74"/>
    </row>
    <row r="57" spans="1:11" x14ac:dyDescent="0.25">
      <c r="A57" s="359" t="s">
        <v>68</v>
      </c>
      <c r="B57" s="360">
        <v>18984.5</v>
      </c>
      <c r="C57" s="361">
        <v>39235</v>
      </c>
      <c r="D57" s="362">
        <v>38735</v>
      </c>
      <c r="E57" s="362">
        <v>500</v>
      </c>
      <c r="F57" s="363">
        <v>126.961447423</v>
      </c>
      <c r="G57" s="361">
        <v>744857000</v>
      </c>
      <c r="H57" s="362">
        <v>735365000</v>
      </c>
      <c r="I57" s="362">
        <v>9492000</v>
      </c>
      <c r="J57" s="364">
        <v>2410.3000000000002</v>
      </c>
    </row>
    <row r="58" spans="1:11" x14ac:dyDescent="0.25">
      <c r="A58" s="365" t="s">
        <v>69</v>
      </c>
      <c r="B58" s="366">
        <v>44736.25</v>
      </c>
      <c r="C58" s="367">
        <v>50423</v>
      </c>
      <c r="D58" s="368">
        <v>49338</v>
      </c>
      <c r="E58" s="368">
        <v>1085</v>
      </c>
      <c r="F58" s="369">
        <v>128.92983717500002</v>
      </c>
      <c r="G58" s="367">
        <v>2255736000</v>
      </c>
      <c r="H58" s="368">
        <v>2207197000</v>
      </c>
      <c r="I58" s="368">
        <v>48539000</v>
      </c>
      <c r="J58" s="370">
        <v>5767.8</v>
      </c>
    </row>
    <row r="59" spans="1:11" x14ac:dyDescent="0.25">
      <c r="A59" s="365" t="s">
        <v>70</v>
      </c>
      <c r="B59" s="366">
        <v>16841</v>
      </c>
      <c r="C59" s="367">
        <v>58313</v>
      </c>
      <c r="D59" s="368">
        <v>57243</v>
      </c>
      <c r="E59" s="368">
        <v>1070</v>
      </c>
      <c r="F59" s="369">
        <v>143.69280011100003</v>
      </c>
      <c r="G59" s="367">
        <v>982049000</v>
      </c>
      <c r="H59" s="368">
        <v>964029000</v>
      </c>
      <c r="I59" s="368">
        <v>18020000</v>
      </c>
      <c r="J59" s="370">
        <v>2419.9</v>
      </c>
    </row>
    <row r="60" spans="1:11" x14ac:dyDescent="0.25">
      <c r="A60" s="365" t="s">
        <v>71</v>
      </c>
      <c r="B60" s="366">
        <v>1060</v>
      </c>
      <c r="C60" s="367">
        <v>49755</v>
      </c>
      <c r="D60" s="368">
        <v>49055</v>
      </c>
      <c r="E60" s="368">
        <v>700</v>
      </c>
      <c r="F60" s="369">
        <v>126.961447423</v>
      </c>
      <c r="G60" s="367">
        <v>52740000</v>
      </c>
      <c r="H60" s="368">
        <v>51998000</v>
      </c>
      <c r="I60" s="368">
        <v>742000</v>
      </c>
      <c r="J60" s="370">
        <v>134.6</v>
      </c>
    </row>
    <row r="61" spans="1:11" ht="15.75" thickBot="1" x14ac:dyDescent="0.3">
      <c r="A61" s="73" t="s">
        <v>72</v>
      </c>
      <c r="B61" s="371">
        <v>179</v>
      </c>
      <c r="C61" s="372">
        <v>239179</v>
      </c>
      <c r="D61" s="373">
        <v>236679</v>
      </c>
      <c r="E61" s="373">
        <v>2500</v>
      </c>
      <c r="F61" s="374">
        <v>689.92225960999997</v>
      </c>
      <c r="G61" s="372">
        <v>42814000</v>
      </c>
      <c r="H61" s="373">
        <v>42366000</v>
      </c>
      <c r="I61" s="373">
        <v>448000</v>
      </c>
      <c r="J61" s="375">
        <v>123.5</v>
      </c>
    </row>
    <row r="62" spans="1:11" ht="15.75" thickBot="1" x14ac:dyDescent="0.3">
      <c r="A62" s="376" t="s">
        <v>81</v>
      </c>
      <c r="B62" s="377">
        <v>81800.75</v>
      </c>
      <c r="C62" s="378"/>
      <c r="D62" s="379"/>
      <c r="E62" s="379"/>
      <c r="F62" s="380"/>
      <c r="G62" s="381">
        <v>4078196000</v>
      </c>
      <c r="H62" s="382">
        <v>4000955000</v>
      </c>
      <c r="I62" s="382">
        <v>77241000</v>
      </c>
      <c r="J62" s="383">
        <v>10856.1</v>
      </c>
      <c r="K62" s="74"/>
    </row>
    <row r="63" spans="1:11" x14ac:dyDescent="0.25">
      <c r="A63" s="359" t="s">
        <v>68</v>
      </c>
      <c r="B63" s="360">
        <v>17818.5</v>
      </c>
      <c r="C63" s="361">
        <v>39235</v>
      </c>
      <c r="D63" s="362">
        <v>38735</v>
      </c>
      <c r="E63" s="362">
        <v>500</v>
      </c>
      <c r="F63" s="363">
        <v>126.961447423</v>
      </c>
      <c r="G63" s="361">
        <v>699109000</v>
      </c>
      <c r="H63" s="362">
        <v>690200000</v>
      </c>
      <c r="I63" s="362">
        <v>8909000</v>
      </c>
      <c r="J63" s="364">
        <v>2262.3000000000002</v>
      </c>
    </row>
    <row r="64" spans="1:11" x14ac:dyDescent="0.25">
      <c r="A64" s="365" t="s">
        <v>69</v>
      </c>
      <c r="B64" s="366">
        <v>43886.75</v>
      </c>
      <c r="C64" s="367">
        <v>50423</v>
      </c>
      <c r="D64" s="368">
        <v>49338</v>
      </c>
      <c r="E64" s="368">
        <v>1085</v>
      </c>
      <c r="F64" s="369">
        <v>128.92983717500002</v>
      </c>
      <c r="G64" s="367">
        <v>2212901000</v>
      </c>
      <c r="H64" s="368">
        <v>2165284000</v>
      </c>
      <c r="I64" s="368">
        <v>47617000</v>
      </c>
      <c r="J64" s="370">
        <v>5658.3</v>
      </c>
    </row>
    <row r="65" spans="1:11" x14ac:dyDescent="0.25">
      <c r="A65" s="365" t="s">
        <v>70</v>
      </c>
      <c r="B65" s="366">
        <v>16404</v>
      </c>
      <c r="C65" s="367">
        <v>58313</v>
      </c>
      <c r="D65" s="368">
        <v>57243</v>
      </c>
      <c r="E65" s="368">
        <v>1070</v>
      </c>
      <c r="F65" s="369">
        <v>143.69280011100003</v>
      </c>
      <c r="G65" s="367">
        <v>956566000</v>
      </c>
      <c r="H65" s="368">
        <v>939014000</v>
      </c>
      <c r="I65" s="368">
        <v>17552000</v>
      </c>
      <c r="J65" s="370">
        <v>2357.1</v>
      </c>
    </row>
    <row r="66" spans="1:11" x14ac:dyDescent="0.25">
      <c r="A66" s="365" t="s">
        <v>71</v>
      </c>
      <c r="B66" s="366">
        <v>670</v>
      </c>
      <c r="C66" s="367">
        <v>49755</v>
      </c>
      <c r="D66" s="368">
        <v>49055</v>
      </c>
      <c r="E66" s="368">
        <v>700</v>
      </c>
      <c r="F66" s="369">
        <v>126.961447423</v>
      </c>
      <c r="G66" s="367">
        <v>33336000</v>
      </c>
      <c r="H66" s="368">
        <v>32867000</v>
      </c>
      <c r="I66" s="368">
        <v>469000</v>
      </c>
      <c r="J66" s="370">
        <v>85.1</v>
      </c>
    </row>
    <row r="67" spans="1:11" ht="15.75" thickBot="1" x14ac:dyDescent="0.3">
      <c r="A67" s="73" t="s">
        <v>72</v>
      </c>
      <c r="B67" s="371">
        <v>231</v>
      </c>
      <c r="C67" s="372">
        <v>239179</v>
      </c>
      <c r="D67" s="373">
        <v>236679</v>
      </c>
      <c r="E67" s="373">
        <v>2500</v>
      </c>
      <c r="F67" s="374">
        <v>689.92225960999997</v>
      </c>
      <c r="G67" s="372">
        <v>55251000</v>
      </c>
      <c r="H67" s="373">
        <v>54673000</v>
      </c>
      <c r="I67" s="373">
        <v>578000</v>
      </c>
      <c r="J67" s="375">
        <v>159.4</v>
      </c>
    </row>
    <row r="68" spans="1:11" ht="15.75" thickBot="1" x14ac:dyDescent="0.3">
      <c r="A68" s="376" t="s">
        <v>82</v>
      </c>
      <c r="B68" s="377">
        <v>79010.25</v>
      </c>
      <c r="C68" s="378"/>
      <c r="D68" s="379"/>
      <c r="E68" s="379"/>
      <c r="F68" s="380"/>
      <c r="G68" s="381">
        <v>3957163000</v>
      </c>
      <c r="H68" s="382">
        <v>3882038000</v>
      </c>
      <c r="I68" s="382">
        <v>75125000</v>
      </c>
      <c r="J68" s="383">
        <v>10522.2</v>
      </c>
      <c r="K68" s="74"/>
    </row>
    <row r="69" spans="1:11" x14ac:dyDescent="0.25">
      <c r="A69" s="359" t="s">
        <v>68</v>
      </c>
      <c r="B69" s="360">
        <v>40663</v>
      </c>
      <c r="C69" s="361">
        <v>39235</v>
      </c>
      <c r="D69" s="362">
        <v>38735</v>
      </c>
      <c r="E69" s="362">
        <v>500</v>
      </c>
      <c r="F69" s="363">
        <v>126.961447423</v>
      </c>
      <c r="G69" s="361">
        <v>1595413000</v>
      </c>
      <c r="H69" s="362">
        <v>1575081000</v>
      </c>
      <c r="I69" s="362">
        <v>20332000</v>
      </c>
      <c r="J69" s="364">
        <v>5162.6000000000004</v>
      </c>
    </row>
    <row r="70" spans="1:11" x14ac:dyDescent="0.25">
      <c r="A70" s="365" t="s">
        <v>69</v>
      </c>
      <c r="B70" s="366">
        <v>95069.5</v>
      </c>
      <c r="C70" s="367">
        <v>50423</v>
      </c>
      <c r="D70" s="368">
        <v>49338</v>
      </c>
      <c r="E70" s="368">
        <v>1085</v>
      </c>
      <c r="F70" s="369">
        <v>128.92983717500002</v>
      </c>
      <c r="G70" s="367">
        <v>4793689000</v>
      </c>
      <c r="H70" s="368">
        <v>4690539000</v>
      </c>
      <c r="I70" s="368">
        <v>103150000</v>
      </c>
      <c r="J70" s="370">
        <v>12257.3</v>
      </c>
    </row>
    <row r="71" spans="1:11" x14ac:dyDescent="0.25">
      <c r="A71" s="365" t="s">
        <v>70</v>
      </c>
      <c r="B71" s="366">
        <v>36112</v>
      </c>
      <c r="C71" s="367">
        <v>58313</v>
      </c>
      <c r="D71" s="368">
        <v>57243</v>
      </c>
      <c r="E71" s="368">
        <v>1070</v>
      </c>
      <c r="F71" s="369">
        <v>143.69280011100003</v>
      </c>
      <c r="G71" s="367">
        <v>2105799000</v>
      </c>
      <c r="H71" s="368">
        <v>2067159000</v>
      </c>
      <c r="I71" s="368">
        <v>38640000</v>
      </c>
      <c r="J71" s="370">
        <v>5189</v>
      </c>
    </row>
    <row r="72" spans="1:11" x14ac:dyDescent="0.25">
      <c r="A72" s="365" t="s">
        <v>71</v>
      </c>
      <c r="B72" s="366">
        <v>1742</v>
      </c>
      <c r="C72" s="367">
        <v>49755</v>
      </c>
      <c r="D72" s="368">
        <v>49055</v>
      </c>
      <c r="E72" s="368">
        <v>700</v>
      </c>
      <c r="F72" s="369">
        <v>126.961447423</v>
      </c>
      <c r="G72" s="367">
        <v>86673000</v>
      </c>
      <c r="H72" s="368">
        <v>85454000</v>
      </c>
      <c r="I72" s="368">
        <v>1219000</v>
      </c>
      <c r="J72" s="370">
        <v>221.2</v>
      </c>
    </row>
    <row r="73" spans="1:11" ht="15.75" thickBot="1" x14ac:dyDescent="0.3">
      <c r="A73" s="73" t="s">
        <v>72</v>
      </c>
      <c r="B73" s="371">
        <v>349</v>
      </c>
      <c r="C73" s="372">
        <v>239179</v>
      </c>
      <c r="D73" s="373">
        <v>236679</v>
      </c>
      <c r="E73" s="373">
        <v>2500</v>
      </c>
      <c r="F73" s="374">
        <v>689.92225960999997</v>
      </c>
      <c r="G73" s="372">
        <v>83474000</v>
      </c>
      <c r="H73" s="373">
        <v>82601000</v>
      </c>
      <c r="I73" s="373">
        <v>873000</v>
      </c>
      <c r="J73" s="375">
        <v>240.8</v>
      </c>
    </row>
    <row r="74" spans="1:11" ht="15.75" thickBot="1" x14ac:dyDescent="0.3">
      <c r="A74" s="376" t="s">
        <v>83</v>
      </c>
      <c r="B74" s="377">
        <v>173935.5</v>
      </c>
      <c r="C74" s="378"/>
      <c r="D74" s="379"/>
      <c r="E74" s="379"/>
      <c r="F74" s="380"/>
      <c r="G74" s="381">
        <v>8665048000</v>
      </c>
      <c r="H74" s="382">
        <v>8500834000</v>
      </c>
      <c r="I74" s="382">
        <v>164214000</v>
      </c>
      <c r="J74" s="383">
        <v>23070.9</v>
      </c>
      <c r="K74" s="74"/>
    </row>
    <row r="75" spans="1:11" x14ac:dyDescent="0.25">
      <c r="A75" s="359" t="s">
        <v>68</v>
      </c>
      <c r="B75" s="360">
        <v>22609</v>
      </c>
      <c r="C75" s="361">
        <v>39235</v>
      </c>
      <c r="D75" s="362">
        <v>38735</v>
      </c>
      <c r="E75" s="362">
        <v>500</v>
      </c>
      <c r="F75" s="363">
        <v>126.961447423</v>
      </c>
      <c r="G75" s="361">
        <v>887065000</v>
      </c>
      <c r="H75" s="362">
        <v>875760000</v>
      </c>
      <c r="I75" s="362">
        <v>11305000</v>
      </c>
      <c r="J75" s="364">
        <v>2870.5</v>
      </c>
    </row>
    <row r="76" spans="1:11" x14ac:dyDescent="0.25">
      <c r="A76" s="365" t="s">
        <v>69</v>
      </c>
      <c r="B76" s="366">
        <v>53576</v>
      </c>
      <c r="C76" s="367">
        <v>50423</v>
      </c>
      <c r="D76" s="368">
        <v>49338</v>
      </c>
      <c r="E76" s="368">
        <v>1085</v>
      </c>
      <c r="F76" s="369">
        <v>128.92983717500002</v>
      </c>
      <c r="G76" s="367">
        <v>2701463000</v>
      </c>
      <c r="H76" s="368">
        <v>2643333000</v>
      </c>
      <c r="I76" s="368">
        <v>58130000</v>
      </c>
      <c r="J76" s="370">
        <v>6907.5</v>
      </c>
    </row>
    <row r="77" spans="1:11" x14ac:dyDescent="0.25">
      <c r="A77" s="365" t="s">
        <v>70</v>
      </c>
      <c r="B77" s="366">
        <v>21893</v>
      </c>
      <c r="C77" s="367">
        <v>58313</v>
      </c>
      <c r="D77" s="368">
        <v>57243</v>
      </c>
      <c r="E77" s="368">
        <v>1070</v>
      </c>
      <c r="F77" s="369">
        <v>143.69280011100003</v>
      </c>
      <c r="G77" s="367">
        <v>1276647000</v>
      </c>
      <c r="H77" s="368">
        <v>1253221000</v>
      </c>
      <c r="I77" s="368">
        <v>23426000</v>
      </c>
      <c r="J77" s="370">
        <v>3145.9</v>
      </c>
    </row>
    <row r="78" spans="1:11" x14ac:dyDescent="0.25">
      <c r="A78" s="365" t="s">
        <v>71</v>
      </c>
      <c r="B78" s="366">
        <v>607</v>
      </c>
      <c r="C78" s="367">
        <v>49755</v>
      </c>
      <c r="D78" s="368">
        <v>49055</v>
      </c>
      <c r="E78" s="368">
        <v>700</v>
      </c>
      <c r="F78" s="369">
        <v>126.961447423</v>
      </c>
      <c r="G78" s="367">
        <v>30201000</v>
      </c>
      <c r="H78" s="368">
        <v>29776000</v>
      </c>
      <c r="I78" s="368">
        <v>425000</v>
      </c>
      <c r="J78" s="370">
        <v>77.099999999999994</v>
      </c>
    </row>
    <row r="79" spans="1:11" ht="15.75" thickBot="1" x14ac:dyDescent="0.3">
      <c r="A79" s="73" t="s">
        <v>72</v>
      </c>
      <c r="B79" s="371">
        <v>368</v>
      </c>
      <c r="C79" s="372">
        <v>239179</v>
      </c>
      <c r="D79" s="373">
        <v>236679</v>
      </c>
      <c r="E79" s="373">
        <v>2500</v>
      </c>
      <c r="F79" s="374">
        <v>689.92225960999997</v>
      </c>
      <c r="G79" s="372">
        <v>88018000</v>
      </c>
      <c r="H79" s="373">
        <v>87098000</v>
      </c>
      <c r="I79" s="373">
        <v>920000</v>
      </c>
      <c r="J79" s="375">
        <v>253.9</v>
      </c>
    </row>
    <row r="80" spans="1:11" ht="15.75" thickBot="1" x14ac:dyDescent="0.3">
      <c r="A80" s="376" t="s">
        <v>84</v>
      </c>
      <c r="B80" s="377">
        <v>99053</v>
      </c>
      <c r="C80" s="378"/>
      <c r="D80" s="379"/>
      <c r="E80" s="379"/>
      <c r="F80" s="380"/>
      <c r="G80" s="381">
        <v>4983394000</v>
      </c>
      <c r="H80" s="382">
        <v>4889188000</v>
      </c>
      <c r="I80" s="382">
        <v>94206000</v>
      </c>
      <c r="J80" s="383">
        <v>13254.9</v>
      </c>
      <c r="K80" s="74"/>
    </row>
    <row r="81" spans="1:11" x14ac:dyDescent="0.25">
      <c r="A81" s="359" t="s">
        <v>68</v>
      </c>
      <c r="B81" s="360">
        <v>20158.5</v>
      </c>
      <c r="C81" s="361">
        <v>39235</v>
      </c>
      <c r="D81" s="362">
        <v>38735</v>
      </c>
      <c r="E81" s="362">
        <v>500</v>
      </c>
      <c r="F81" s="363">
        <v>126.961447423</v>
      </c>
      <c r="G81" s="361">
        <v>790918000</v>
      </c>
      <c r="H81" s="362">
        <v>780839000</v>
      </c>
      <c r="I81" s="362">
        <v>10079000</v>
      </c>
      <c r="J81" s="364">
        <v>2559.4</v>
      </c>
    </row>
    <row r="82" spans="1:11" x14ac:dyDescent="0.25">
      <c r="A82" s="365" t="s">
        <v>69</v>
      </c>
      <c r="B82" s="366">
        <v>48577.25</v>
      </c>
      <c r="C82" s="367">
        <v>50423</v>
      </c>
      <c r="D82" s="368">
        <v>49338</v>
      </c>
      <c r="E82" s="368">
        <v>1085</v>
      </c>
      <c r="F82" s="369">
        <v>128.92983717500002</v>
      </c>
      <c r="G82" s="367">
        <v>2449410000</v>
      </c>
      <c r="H82" s="368">
        <v>2396704000</v>
      </c>
      <c r="I82" s="368">
        <v>52706000</v>
      </c>
      <c r="J82" s="370">
        <v>6263.1</v>
      </c>
    </row>
    <row r="83" spans="1:11" x14ac:dyDescent="0.25">
      <c r="A83" s="365" t="s">
        <v>70</v>
      </c>
      <c r="B83" s="366">
        <v>19015</v>
      </c>
      <c r="C83" s="367">
        <v>58313</v>
      </c>
      <c r="D83" s="368">
        <v>57243</v>
      </c>
      <c r="E83" s="368">
        <v>1070</v>
      </c>
      <c r="F83" s="369">
        <v>143.69280011100003</v>
      </c>
      <c r="G83" s="367">
        <v>1108822000</v>
      </c>
      <c r="H83" s="368">
        <v>1088476000</v>
      </c>
      <c r="I83" s="368">
        <v>20346000</v>
      </c>
      <c r="J83" s="370">
        <v>2732.3</v>
      </c>
    </row>
    <row r="84" spans="1:11" x14ac:dyDescent="0.25">
      <c r="A84" s="365" t="s">
        <v>71</v>
      </c>
      <c r="B84" s="366">
        <v>767</v>
      </c>
      <c r="C84" s="367">
        <v>49755</v>
      </c>
      <c r="D84" s="368">
        <v>49055</v>
      </c>
      <c r="E84" s="368">
        <v>700</v>
      </c>
      <c r="F84" s="369">
        <v>126.961447423</v>
      </c>
      <c r="G84" s="367">
        <v>38162000</v>
      </c>
      <c r="H84" s="368">
        <v>37625000</v>
      </c>
      <c r="I84" s="368">
        <v>537000</v>
      </c>
      <c r="J84" s="370">
        <v>97.4</v>
      </c>
    </row>
    <row r="85" spans="1:11" ht="15.75" thickBot="1" x14ac:dyDescent="0.3">
      <c r="A85" s="73" t="s">
        <v>72</v>
      </c>
      <c r="B85" s="371">
        <v>294</v>
      </c>
      <c r="C85" s="372">
        <v>239179</v>
      </c>
      <c r="D85" s="373">
        <v>236679</v>
      </c>
      <c r="E85" s="373">
        <v>2500</v>
      </c>
      <c r="F85" s="374">
        <v>689.92225960999997</v>
      </c>
      <c r="G85" s="372">
        <v>70319000</v>
      </c>
      <c r="H85" s="373">
        <v>69584000</v>
      </c>
      <c r="I85" s="373">
        <v>735000</v>
      </c>
      <c r="J85" s="375">
        <v>202.8</v>
      </c>
    </row>
    <row r="86" spans="1:11" ht="15.75" thickBot="1" x14ac:dyDescent="0.3">
      <c r="A86" s="376" t="s">
        <v>85</v>
      </c>
      <c r="B86" s="377">
        <v>88811.75</v>
      </c>
      <c r="C86" s="378"/>
      <c r="D86" s="379"/>
      <c r="E86" s="379"/>
      <c r="F86" s="380"/>
      <c r="G86" s="381">
        <v>4457631000</v>
      </c>
      <c r="H86" s="382">
        <v>4373228000</v>
      </c>
      <c r="I86" s="382">
        <v>84403000</v>
      </c>
      <c r="J86" s="383">
        <v>11855</v>
      </c>
      <c r="K86" s="74"/>
    </row>
    <row r="87" spans="1:11" x14ac:dyDescent="0.25">
      <c r="A87" s="359" t="s">
        <v>68</v>
      </c>
      <c r="B87" s="360">
        <v>39469.5</v>
      </c>
      <c r="C87" s="361">
        <v>39235</v>
      </c>
      <c r="D87" s="362">
        <v>38735</v>
      </c>
      <c r="E87" s="362">
        <v>500</v>
      </c>
      <c r="F87" s="363">
        <v>126.961447423</v>
      </c>
      <c r="G87" s="361">
        <v>1548586000</v>
      </c>
      <c r="H87" s="362">
        <v>1528851000</v>
      </c>
      <c r="I87" s="362">
        <v>19735000</v>
      </c>
      <c r="J87" s="364">
        <v>5011.1000000000004</v>
      </c>
    </row>
    <row r="88" spans="1:11" x14ac:dyDescent="0.25">
      <c r="A88" s="365" t="s">
        <v>69</v>
      </c>
      <c r="B88" s="366">
        <v>102415</v>
      </c>
      <c r="C88" s="367">
        <v>50423</v>
      </c>
      <c r="D88" s="368">
        <v>49338</v>
      </c>
      <c r="E88" s="368">
        <v>1085</v>
      </c>
      <c r="F88" s="369">
        <v>128.92983717500002</v>
      </c>
      <c r="G88" s="367">
        <v>5164071000</v>
      </c>
      <c r="H88" s="368">
        <v>5052951000</v>
      </c>
      <c r="I88" s="368">
        <v>111120000</v>
      </c>
      <c r="J88" s="370">
        <v>13204.3</v>
      </c>
    </row>
    <row r="89" spans="1:11" x14ac:dyDescent="0.25">
      <c r="A89" s="365" t="s">
        <v>70</v>
      </c>
      <c r="B89" s="366">
        <v>37044</v>
      </c>
      <c r="C89" s="367">
        <v>58313</v>
      </c>
      <c r="D89" s="368">
        <v>57243</v>
      </c>
      <c r="E89" s="368">
        <v>1070</v>
      </c>
      <c r="F89" s="369">
        <v>143.69280011100003</v>
      </c>
      <c r="G89" s="367">
        <v>2160147000</v>
      </c>
      <c r="H89" s="368">
        <v>2120510000</v>
      </c>
      <c r="I89" s="368">
        <v>39637000</v>
      </c>
      <c r="J89" s="370">
        <v>5323</v>
      </c>
    </row>
    <row r="90" spans="1:11" x14ac:dyDescent="0.25">
      <c r="A90" s="365" t="s">
        <v>71</v>
      </c>
      <c r="B90" s="366">
        <v>892</v>
      </c>
      <c r="C90" s="367">
        <v>49755</v>
      </c>
      <c r="D90" s="368">
        <v>49055</v>
      </c>
      <c r="E90" s="368">
        <v>700</v>
      </c>
      <c r="F90" s="369">
        <v>126.961447423</v>
      </c>
      <c r="G90" s="367">
        <v>44381000</v>
      </c>
      <c r="H90" s="368">
        <v>43757000</v>
      </c>
      <c r="I90" s="368">
        <v>624000</v>
      </c>
      <c r="J90" s="370">
        <v>113.2</v>
      </c>
    </row>
    <row r="91" spans="1:11" ht="15.75" thickBot="1" x14ac:dyDescent="0.3">
      <c r="A91" s="73" t="s">
        <v>72</v>
      </c>
      <c r="B91" s="371">
        <v>661</v>
      </c>
      <c r="C91" s="372">
        <v>239179</v>
      </c>
      <c r="D91" s="373">
        <v>236679</v>
      </c>
      <c r="E91" s="373">
        <v>2500</v>
      </c>
      <c r="F91" s="374">
        <v>689.92225960999997</v>
      </c>
      <c r="G91" s="372">
        <v>158098000</v>
      </c>
      <c r="H91" s="373">
        <v>156445000</v>
      </c>
      <c r="I91" s="373">
        <v>1653000</v>
      </c>
      <c r="J91" s="375">
        <v>456</v>
      </c>
    </row>
    <row r="92" spans="1:11" ht="15.75" thickBot="1" x14ac:dyDescent="0.3">
      <c r="A92" s="376" t="s">
        <v>86</v>
      </c>
      <c r="B92" s="377">
        <v>180481.5</v>
      </c>
      <c r="C92" s="378"/>
      <c r="D92" s="379"/>
      <c r="E92" s="379"/>
      <c r="F92" s="380"/>
      <c r="G92" s="381">
        <v>9075283000</v>
      </c>
      <c r="H92" s="382">
        <v>8902514000</v>
      </c>
      <c r="I92" s="382">
        <v>172769000</v>
      </c>
      <c r="J92" s="383">
        <v>24107.599999999999</v>
      </c>
      <c r="K92" s="74"/>
    </row>
    <row r="93" spans="1:11" x14ac:dyDescent="0.25">
      <c r="A93" s="359" t="s">
        <v>68</v>
      </c>
      <c r="B93" s="360">
        <v>358578.5</v>
      </c>
      <c r="C93" s="361">
        <v>39235</v>
      </c>
      <c r="D93" s="362">
        <v>38735</v>
      </c>
      <c r="E93" s="362">
        <v>500</v>
      </c>
      <c r="F93" s="363">
        <v>126.961447423</v>
      </c>
      <c r="G93" s="361">
        <v>14068830000</v>
      </c>
      <c r="H93" s="362">
        <v>13889539000</v>
      </c>
      <c r="I93" s="362">
        <v>179291000</v>
      </c>
      <c r="J93" s="364">
        <v>45525.700000000004</v>
      </c>
    </row>
    <row r="94" spans="1:11" x14ac:dyDescent="0.25">
      <c r="A94" s="365" t="s">
        <v>69</v>
      </c>
      <c r="B94" s="366">
        <v>880185.5</v>
      </c>
      <c r="C94" s="367">
        <v>50423</v>
      </c>
      <c r="D94" s="368">
        <v>49338</v>
      </c>
      <c r="E94" s="368">
        <v>1085</v>
      </c>
      <c r="F94" s="369">
        <v>128.92983717500002</v>
      </c>
      <c r="G94" s="367">
        <v>44381592000</v>
      </c>
      <c r="H94" s="368">
        <v>43426591000</v>
      </c>
      <c r="I94" s="368">
        <v>955001000</v>
      </c>
      <c r="J94" s="370">
        <v>113482.1</v>
      </c>
    </row>
    <row r="95" spans="1:11" x14ac:dyDescent="0.25">
      <c r="A95" s="365" t="s">
        <v>70</v>
      </c>
      <c r="B95" s="366">
        <v>324518</v>
      </c>
      <c r="C95" s="367">
        <v>58313</v>
      </c>
      <c r="D95" s="368">
        <v>57243</v>
      </c>
      <c r="E95" s="368">
        <v>1070</v>
      </c>
      <c r="F95" s="369">
        <v>143.69280011100003</v>
      </c>
      <c r="G95" s="367">
        <v>18923619000</v>
      </c>
      <c r="H95" s="368">
        <v>18576385000</v>
      </c>
      <c r="I95" s="368">
        <v>347234000</v>
      </c>
      <c r="J95" s="370">
        <v>46630.8</v>
      </c>
    </row>
    <row r="96" spans="1:11" x14ac:dyDescent="0.25">
      <c r="A96" s="365" t="s">
        <v>71</v>
      </c>
      <c r="B96" s="366">
        <v>14175</v>
      </c>
      <c r="C96" s="367">
        <v>49755</v>
      </c>
      <c r="D96" s="368">
        <v>49055</v>
      </c>
      <c r="E96" s="368">
        <v>700</v>
      </c>
      <c r="F96" s="369">
        <v>126.961447423</v>
      </c>
      <c r="G96" s="367">
        <v>705278000</v>
      </c>
      <c r="H96" s="368">
        <v>695354000</v>
      </c>
      <c r="I96" s="368">
        <v>9924000</v>
      </c>
      <c r="J96" s="370">
        <v>1799.6999999999998</v>
      </c>
    </row>
    <row r="97" spans="1:15" ht="15.75" thickBot="1" x14ac:dyDescent="0.3">
      <c r="A97" s="73" t="s">
        <v>72</v>
      </c>
      <c r="B97" s="371">
        <v>4794</v>
      </c>
      <c r="C97" s="372">
        <v>239179</v>
      </c>
      <c r="D97" s="373">
        <v>236679</v>
      </c>
      <c r="E97" s="373">
        <v>2500</v>
      </c>
      <c r="F97" s="374">
        <v>689.92225960999997</v>
      </c>
      <c r="G97" s="372">
        <v>1146629000</v>
      </c>
      <c r="H97" s="373">
        <v>1134641000</v>
      </c>
      <c r="I97" s="373">
        <v>11988000</v>
      </c>
      <c r="J97" s="375">
        <v>3307.5</v>
      </c>
    </row>
    <row r="98" spans="1:15" ht="15.75" thickBot="1" x14ac:dyDescent="0.3">
      <c r="A98" s="384" t="s">
        <v>103</v>
      </c>
      <c r="B98" s="385">
        <v>1582251</v>
      </c>
      <c r="C98" s="386"/>
      <c r="D98" s="387"/>
      <c r="E98" s="387"/>
      <c r="F98" s="388"/>
      <c r="G98" s="389">
        <v>79225948000</v>
      </c>
      <c r="H98" s="390">
        <v>77722510000</v>
      </c>
      <c r="I98" s="390">
        <v>1503438000</v>
      </c>
      <c r="J98" s="391">
        <v>210745.8</v>
      </c>
      <c r="K98" s="74"/>
    </row>
    <row r="99" spans="1:15" x14ac:dyDescent="0.25">
      <c r="I99" s="75"/>
      <c r="J99" s="76"/>
    </row>
    <row r="100" spans="1:15" x14ac:dyDescent="0.25">
      <c r="A100" s="77"/>
      <c r="H100" s="78"/>
      <c r="I100" s="78"/>
      <c r="J100" s="78"/>
    </row>
    <row r="101" spans="1:15" s="78" customFormat="1" x14ac:dyDescent="0.25">
      <c r="B101" s="76"/>
      <c r="G101" s="79"/>
      <c r="H101" s="79"/>
      <c r="I101" s="79"/>
      <c r="J101" s="79"/>
      <c r="K101" s="75"/>
      <c r="L101" s="2"/>
      <c r="M101" s="2"/>
      <c r="N101" s="2"/>
      <c r="O101" s="2"/>
    </row>
    <row r="102" spans="1:15" s="78" customFormat="1" x14ac:dyDescent="0.25">
      <c r="B102" s="76"/>
      <c r="G102" s="79"/>
      <c r="H102" s="79"/>
      <c r="I102" s="79"/>
      <c r="J102" s="79"/>
      <c r="K102" s="75"/>
      <c r="L102" s="2"/>
      <c r="M102" s="2"/>
      <c r="N102" s="2"/>
      <c r="O102" s="2"/>
    </row>
    <row r="103" spans="1:15" s="78" customFormat="1" x14ac:dyDescent="0.25">
      <c r="B103" s="76"/>
      <c r="G103" s="79"/>
      <c r="H103" s="79"/>
      <c r="I103" s="79"/>
      <c r="J103" s="79"/>
      <c r="K103" s="75"/>
      <c r="L103" s="2"/>
      <c r="M103" s="2"/>
      <c r="N103" s="2"/>
      <c r="O103" s="2"/>
    </row>
  </sheetData>
  <mergeCells count="6">
    <mergeCell ref="A3:J3"/>
    <mergeCell ref="A5:A8"/>
    <mergeCell ref="C5:F5"/>
    <mergeCell ref="G5:J5"/>
    <mergeCell ref="F6:F7"/>
    <mergeCell ref="J6:J7"/>
  </mergeCells>
  <printOptions horizontalCentered="1"/>
  <pageMargins left="0.59055118110236227" right="3.937007874015748E-2" top="0.78740157480314965" bottom="0.39370078740157483" header="0.51181102362204722" footer="0.51181102362204722"/>
  <pageSetup paperSize="9" scale="44" orientation="portrait" r:id="rId1"/>
  <headerFooter alignWithMargins="0">
    <oddHeader>&amp;RKapitola C.II.1
&amp;"-,Tučné"Tabulka č.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80" zoomScaleNormal="80" workbookViewId="0">
      <selection activeCell="A33" sqref="A33"/>
    </sheetView>
  </sheetViews>
  <sheetFormatPr defaultRowHeight="15" x14ac:dyDescent="0.25"/>
  <cols>
    <col min="1" max="1" width="3.85546875" style="2" bestFit="1" customWidth="1"/>
    <col min="2" max="2" width="25" style="2" bestFit="1" customWidth="1"/>
    <col min="3" max="5" width="21" style="2" bestFit="1" customWidth="1"/>
    <col min="6" max="6" width="17" style="2" bestFit="1" customWidth="1"/>
    <col min="7" max="7" width="21" style="2" bestFit="1" customWidth="1"/>
    <col min="8" max="8" width="17" style="2" bestFit="1" customWidth="1"/>
    <col min="9" max="9" width="19.42578125" style="2" bestFit="1" customWidth="1"/>
    <col min="10" max="10" width="13.85546875" style="2" bestFit="1" customWidth="1"/>
    <col min="11" max="11" width="9.140625" style="2" customWidth="1"/>
    <col min="12" max="12" width="3.85546875" style="2" bestFit="1" customWidth="1"/>
    <col min="13" max="13" width="25" style="2" bestFit="1" customWidth="1"/>
    <col min="14" max="14" width="19.42578125" style="2" bestFit="1" customWidth="1"/>
    <col min="15" max="15" width="21.140625" style="2" customWidth="1"/>
    <col min="16" max="16" width="19.42578125" style="2" bestFit="1" customWidth="1"/>
    <col min="17" max="17" width="15.42578125" style="2" bestFit="1" customWidth="1"/>
    <col min="18" max="18" width="19.42578125" style="2" bestFit="1" customWidth="1"/>
    <col min="19" max="19" width="15.42578125" style="2" bestFit="1" customWidth="1"/>
    <col min="20" max="20" width="17" style="2" bestFit="1" customWidth="1"/>
    <col min="21" max="21" width="15.42578125" style="2" customWidth="1"/>
    <col min="22" max="22" width="9.140625" style="2"/>
    <col min="23" max="23" width="9.140625" style="2" customWidth="1"/>
    <col min="24" max="16384" width="9.140625" style="2"/>
  </cols>
  <sheetData>
    <row r="1" spans="1:23" ht="18" x14ac:dyDescent="0.25">
      <c r="U1" s="10"/>
    </row>
    <row r="2" spans="1:23" s="5" customFormat="1" ht="18" x14ac:dyDescent="0.25">
      <c r="B2" s="5" t="s">
        <v>483</v>
      </c>
      <c r="U2" s="296"/>
    </row>
    <row r="3" spans="1:23" s="5" customFormat="1" ht="18" x14ac:dyDescent="0.25">
      <c r="U3" s="296"/>
    </row>
    <row r="4" spans="1:23" x14ac:dyDescent="0.25"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9"/>
    </row>
    <row r="5" spans="1:23" s="133" customFormat="1" ht="18.75" thickBot="1" x14ac:dyDescent="0.3">
      <c r="B5" s="528" t="s">
        <v>479</v>
      </c>
      <c r="C5" s="528"/>
      <c r="D5" s="528"/>
      <c r="E5" s="528"/>
      <c r="F5" s="528"/>
      <c r="G5" s="528"/>
      <c r="M5" s="528" t="s">
        <v>105</v>
      </c>
      <c r="N5" s="528"/>
      <c r="O5" s="528"/>
      <c r="U5" s="302" t="s">
        <v>123</v>
      </c>
    </row>
    <row r="6" spans="1:23" ht="18.75" thickBot="1" x14ac:dyDescent="0.3">
      <c r="A6" s="80"/>
      <c r="B6" s="392"/>
      <c r="C6" s="525" t="s">
        <v>106</v>
      </c>
      <c r="D6" s="526"/>
      <c r="E6" s="526"/>
      <c r="F6" s="527"/>
      <c r="G6" s="525" t="s">
        <v>107</v>
      </c>
      <c r="H6" s="526"/>
      <c r="I6" s="527"/>
      <c r="J6" s="393" t="s">
        <v>108</v>
      </c>
      <c r="K6" s="301"/>
      <c r="L6" s="394"/>
      <c r="M6" s="392"/>
      <c r="N6" s="525" t="s">
        <v>106</v>
      </c>
      <c r="O6" s="526"/>
      <c r="P6" s="526"/>
      <c r="Q6" s="527"/>
      <c r="R6" s="525" t="s">
        <v>107</v>
      </c>
      <c r="S6" s="526"/>
      <c r="T6" s="527"/>
      <c r="U6" s="395" t="s">
        <v>108</v>
      </c>
    </row>
    <row r="7" spans="1:23" ht="18.75" thickBot="1" x14ac:dyDescent="0.3">
      <c r="A7" s="81"/>
      <c r="B7" s="396" t="s">
        <v>51</v>
      </c>
      <c r="C7" s="397" t="s">
        <v>92</v>
      </c>
      <c r="D7" s="398" t="s">
        <v>109</v>
      </c>
      <c r="E7" s="399" t="s">
        <v>110</v>
      </c>
      <c r="F7" s="400"/>
      <c r="G7" s="398" t="s">
        <v>111</v>
      </c>
      <c r="H7" s="398" t="s">
        <v>112</v>
      </c>
      <c r="I7" s="398" t="s">
        <v>94</v>
      </c>
      <c r="J7" s="397" t="s">
        <v>113</v>
      </c>
      <c r="K7" s="301"/>
      <c r="L7" s="401"/>
      <c r="M7" s="402" t="s">
        <v>51</v>
      </c>
      <c r="N7" s="398" t="s">
        <v>92</v>
      </c>
      <c r="O7" s="398" t="s">
        <v>109</v>
      </c>
      <c r="P7" s="399" t="s">
        <v>110</v>
      </c>
      <c r="Q7" s="403"/>
      <c r="R7" s="398" t="s">
        <v>111</v>
      </c>
      <c r="S7" s="398" t="s">
        <v>112</v>
      </c>
      <c r="T7" s="398" t="s">
        <v>94</v>
      </c>
      <c r="U7" s="397" t="s">
        <v>113</v>
      </c>
    </row>
    <row r="8" spans="1:23" ht="18.75" thickBot="1" x14ac:dyDescent="0.3">
      <c r="A8" s="81"/>
      <c r="B8" s="396"/>
      <c r="C8" s="404" t="s">
        <v>97</v>
      </c>
      <c r="D8" s="405" t="s">
        <v>97</v>
      </c>
      <c r="E8" s="406" t="s">
        <v>114</v>
      </c>
      <c r="F8" s="407" t="s">
        <v>115</v>
      </c>
      <c r="G8" s="405" t="s">
        <v>116</v>
      </c>
      <c r="H8" s="405" t="s">
        <v>117</v>
      </c>
      <c r="I8" s="405"/>
      <c r="J8" s="404" t="s">
        <v>118</v>
      </c>
      <c r="K8" s="301"/>
      <c r="L8" s="401"/>
      <c r="M8" s="402"/>
      <c r="N8" s="405" t="s">
        <v>97</v>
      </c>
      <c r="O8" s="405" t="s">
        <v>97</v>
      </c>
      <c r="P8" s="406" t="s">
        <v>114</v>
      </c>
      <c r="Q8" s="406" t="s">
        <v>115</v>
      </c>
      <c r="R8" s="405" t="s">
        <v>116</v>
      </c>
      <c r="S8" s="405" t="s">
        <v>117</v>
      </c>
      <c r="T8" s="405"/>
      <c r="U8" s="404" t="s">
        <v>118</v>
      </c>
    </row>
    <row r="9" spans="1:23" ht="18" x14ac:dyDescent="0.25">
      <c r="A9" s="82">
        <v>1</v>
      </c>
      <c r="B9" s="408" t="s">
        <v>73</v>
      </c>
      <c r="C9" s="83">
        <v>8634385000</v>
      </c>
      <c r="D9" s="84">
        <v>6275199000</v>
      </c>
      <c r="E9" s="85">
        <v>6180987000</v>
      </c>
      <c r="F9" s="86">
        <v>94212000</v>
      </c>
      <c r="G9" s="87">
        <v>2133568000</v>
      </c>
      <c r="H9" s="85">
        <v>61810000</v>
      </c>
      <c r="I9" s="88">
        <v>163808000</v>
      </c>
      <c r="J9" s="89">
        <v>22922.1</v>
      </c>
      <c r="K9" s="6"/>
      <c r="L9" s="409">
        <v>1</v>
      </c>
      <c r="M9" s="410" t="s">
        <v>73</v>
      </c>
      <c r="N9" s="91">
        <v>8395863000</v>
      </c>
      <c r="O9" s="84">
        <v>6107713000</v>
      </c>
      <c r="P9" s="85">
        <v>6016422000</v>
      </c>
      <c r="Q9" s="86">
        <v>91291000</v>
      </c>
      <c r="R9" s="87">
        <v>2076617000</v>
      </c>
      <c r="S9" s="85">
        <v>60164000</v>
      </c>
      <c r="T9" s="88">
        <v>151369000</v>
      </c>
      <c r="U9" s="92">
        <v>22421.9</v>
      </c>
      <c r="W9" s="90"/>
    </row>
    <row r="10" spans="1:23" ht="18" x14ac:dyDescent="0.25">
      <c r="A10" s="93">
        <v>2</v>
      </c>
      <c r="B10" s="411" t="s">
        <v>119</v>
      </c>
      <c r="C10" s="94">
        <v>9469233000</v>
      </c>
      <c r="D10" s="95">
        <v>6881355000</v>
      </c>
      <c r="E10" s="96">
        <v>6792867000</v>
      </c>
      <c r="F10" s="97">
        <v>88488000</v>
      </c>
      <c r="G10" s="98">
        <v>2339660000</v>
      </c>
      <c r="H10" s="96">
        <v>67929000</v>
      </c>
      <c r="I10" s="99">
        <v>180289000</v>
      </c>
      <c r="J10" s="100">
        <v>25336.9</v>
      </c>
      <c r="K10" s="301"/>
      <c r="L10" s="412">
        <v>2</v>
      </c>
      <c r="M10" s="413" t="s">
        <v>119</v>
      </c>
      <c r="N10" s="101">
        <v>9217260000</v>
      </c>
      <c r="O10" s="95">
        <v>6698513000</v>
      </c>
      <c r="P10" s="96">
        <v>6612769000</v>
      </c>
      <c r="Q10" s="97">
        <v>85744000</v>
      </c>
      <c r="R10" s="98">
        <v>2277489000</v>
      </c>
      <c r="S10" s="96">
        <v>66127000</v>
      </c>
      <c r="T10" s="99">
        <v>175131000</v>
      </c>
      <c r="U10" s="102">
        <v>24767</v>
      </c>
    </row>
    <row r="11" spans="1:23" ht="18" x14ac:dyDescent="0.25">
      <c r="A11" s="93">
        <v>3</v>
      </c>
      <c r="B11" s="411" t="s">
        <v>75</v>
      </c>
      <c r="C11" s="94">
        <v>5057581000</v>
      </c>
      <c r="D11" s="95">
        <v>3675903000</v>
      </c>
      <c r="E11" s="96">
        <v>3630207000</v>
      </c>
      <c r="F11" s="97">
        <v>45696000</v>
      </c>
      <c r="G11" s="98">
        <v>1249807000</v>
      </c>
      <c r="H11" s="96">
        <v>36302000</v>
      </c>
      <c r="I11" s="99">
        <v>95569000</v>
      </c>
      <c r="J11" s="100">
        <v>13443.3</v>
      </c>
      <c r="K11" s="301"/>
      <c r="L11" s="412">
        <v>3</v>
      </c>
      <c r="M11" s="413" t="s">
        <v>75</v>
      </c>
      <c r="N11" s="101">
        <v>5057573000</v>
      </c>
      <c r="O11" s="95">
        <v>3676402000</v>
      </c>
      <c r="P11" s="96">
        <v>3632123000</v>
      </c>
      <c r="Q11" s="97">
        <v>44279000</v>
      </c>
      <c r="R11" s="98">
        <v>1249973000</v>
      </c>
      <c r="S11" s="96">
        <v>36321000</v>
      </c>
      <c r="T11" s="99">
        <v>94877000</v>
      </c>
      <c r="U11" s="102">
        <v>13511.300000000001</v>
      </c>
    </row>
    <row r="12" spans="1:23" ht="18" x14ac:dyDescent="0.25">
      <c r="A12" s="93">
        <v>4</v>
      </c>
      <c r="B12" s="411" t="s">
        <v>76</v>
      </c>
      <c r="C12" s="94">
        <v>4323660000</v>
      </c>
      <c r="D12" s="95">
        <v>3142174000</v>
      </c>
      <c r="E12" s="96">
        <v>3116604000</v>
      </c>
      <c r="F12" s="97">
        <v>25570000</v>
      </c>
      <c r="G12" s="98">
        <v>1068339000</v>
      </c>
      <c r="H12" s="96">
        <v>31166000</v>
      </c>
      <c r="I12" s="99">
        <v>81981000</v>
      </c>
      <c r="J12" s="100">
        <v>11498.3</v>
      </c>
      <c r="K12" s="301"/>
      <c r="L12" s="412">
        <v>4</v>
      </c>
      <c r="M12" s="413" t="s">
        <v>76</v>
      </c>
      <c r="N12" s="101">
        <v>4273557000</v>
      </c>
      <c r="O12" s="95">
        <v>3105885000</v>
      </c>
      <c r="P12" s="96">
        <v>3081108000</v>
      </c>
      <c r="Q12" s="97">
        <v>24777000</v>
      </c>
      <c r="R12" s="98">
        <v>1056000000</v>
      </c>
      <c r="S12" s="96">
        <v>30811000</v>
      </c>
      <c r="T12" s="99">
        <v>80861000</v>
      </c>
      <c r="U12" s="102">
        <v>11419.23</v>
      </c>
    </row>
    <row r="13" spans="1:23" ht="18" x14ac:dyDescent="0.25">
      <c r="A13" s="93">
        <v>5</v>
      </c>
      <c r="B13" s="411" t="s">
        <v>77</v>
      </c>
      <c r="C13" s="94">
        <v>2240037000</v>
      </c>
      <c r="D13" s="95">
        <v>1627872000</v>
      </c>
      <c r="E13" s="96">
        <v>1606396000</v>
      </c>
      <c r="F13" s="97">
        <v>21476000</v>
      </c>
      <c r="G13" s="98">
        <v>553476000</v>
      </c>
      <c r="H13" s="96">
        <v>16064000</v>
      </c>
      <c r="I13" s="99">
        <v>42625000</v>
      </c>
      <c r="J13" s="100">
        <v>5946.6</v>
      </c>
      <c r="K13" s="301"/>
      <c r="L13" s="412">
        <v>5</v>
      </c>
      <c r="M13" s="413" t="s">
        <v>77</v>
      </c>
      <c r="N13" s="101">
        <v>2241543000</v>
      </c>
      <c r="O13" s="95">
        <v>1629803000</v>
      </c>
      <c r="P13" s="96">
        <v>1608993000</v>
      </c>
      <c r="Q13" s="97">
        <v>20810000</v>
      </c>
      <c r="R13" s="98">
        <v>554131000</v>
      </c>
      <c r="S13" s="96">
        <v>16091000</v>
      </c>
      <c r="T13" s="99">
        <v>41518000</v>
      </c>
      <c r="U13" s="102">
        <v>5982.8</v>
      </c>
    </row>
    <row r="14" spans="1:23" ht="18" x14ac:dyDescent="0.25">
      <c r="A14" s="93">
        <v>6</v>
      </c>
      <c r="B14" s="411" t="s">
        <v>78</v>
      </c>
      <c r="C14" s="94">
        <v>6559452000</v>
      </c>
      <c r="D14" s="95">
        <v>4766880000</v>
      </c>
      <c r="E14" s="96">
        <v>4705241000</v>
      </c>
      <c r="F14" s="97">
        <v>61639000</v>
      </c>
      <c r="G14" s="98">
        <v>1620740000</v>
      </c>
      <c r="H14" s="96">
        <v>47052000</v>
      </c>
      <c r="I14" s="99">
        <v>124780000</v>
      </c>
      <c r="J14" s="100">
        <v>17376.5</v>
      </c>
      <c r="K14" s="301"/>
      <c r="L14" s="412">
        <v>6</v>
      </c>
      <c r="M14" s="413" t="s">
        <v>78</v>
      </c>
      <c r="N14" s="101">
        <v>6529137000</v>
      </c>
      <c r="O14" s="95">
        <v>4745037000</v>
      </c>
      <c r="P14" s="96">
        <v>4685309000</v>
      </c>
      <c r="Q14" s="97">
        <v>59728000</v>
      </c>
      <c r="R14" s="98">
        <v>1613310000</v>
      </c>
      <c r="S14" s="96">
        <v>46853000</v>
      </c>
      <c r="T14" s="99">
        <v>123937000</v>
      </c>
      <c r="U14" s="102">
        <v>17377.370000000003</v>
      </c>
    </row>
    <row r="15" spans="1:23" ht="18" x14ac:dyDescent="0.25">
      <c r="A15" s="103">
        <v>7</v>
      </c>
      <c r="B15" s="414" t="s">
        <v>79</v>
      </c>
      <c r="C15" s="94">
        <v>3374393000</v>
      </c>
      <c r="D15" s="95">
        <v>2452261000</v>
      </c>
      <c r="E15" s="96">
        <v>2424707000</v>
      </c>
      <c r="F15" s="97">
        <v>27554000</v>
      </c>
      <c r="G15" s="98">
        <v>833769000</v>
      </c>
      <c r="H15" s="96">
        <v>24247000</v>
      </c>
      <c r="I15" s="104">
        <v>64116000</v>
      </c>
      <c r="J15" s="105">
        <v>8986.5</v>
      </c>
      <c r="K15" s="301"/>
      <c r="L15" s="415">
        <v>7</v>
      </c>
      <c r="M15" s="416" t="s">
        <v>79</v>
      </c>
      <c r="N15" s="101">
        <v>3352057000</v>
      </c>
      <c r="O15" s="95">
        <v>2436162000</v>
      </c>
      <c r="P15" s="96">
        <v>2409462000</v>
      </c>
      <c r="Q15" s="97">
        <v>26700000</v>
      </c>
      <c r="R15" s="98">
        <v>828293000</v>
      </c>
      <c r="S15" s="96">
        <v>24095000</v>
      </c>
      <c r="T15" s="104">
        <v>63507000</v>
      </c>
      <c r="U15" s="102">
        <v>8974.7999999999993</v>
      </c>
    </row>
    <row r="16" spans="1:23" ht="18" x14ac:dyDescent="0.25">
      <c r="A16" s="93">
        <v>8</v>
      </c>
      <c r="B16" s="411" t="s">
        <v>80</v>
      </c>
      <c r="C16" s="94">
        <v>4350492000</v>
      </c>
      <c r="D16" s="95">
        <v>3161975000</v>
      </c>
      <c r="E16" s="96">
        <v>3113244000</v>
      </c>
      <c r="F16" s="97">
        <v>48731000</v>
      </c>
      <c r="G16" s="98">
        <v>1075073000</v>
      </c>
      <c r="H16" s="96">
        <v>31132000</v>
      </c>
      <c r="I16" s="99">
        <v>82312000</v>
      </c>
      <c r="J16" s="100">
        <v>11568.9</v>
      </c>
      <c r="K16" s="301"/>
      <c r="L16" s="412">
        <v>8</v>
      </c>
      <c r="M16" s="413" t="s">
        <v>80</v>
      </c>
      <c r="N16" s="101">
        <v>4323211000</v>
      </c>
      <c r="O16" s="95">
        <v>3142269000</v>
      </c>
      <c r="P16" s="96">
        <v>3095049000</v>
      </c>
      <c r="Q16" s="97">
        <v>47220000</v>
      </c>
      <c r="R16" s="98">
        <v>1068368000</v>
      </c>
      <c r="S16" s="96">
        <v>30951000</v>
      </c>
      <c r="T16" s="99">
        <v>81623000</v>
      </c>
      <c r="U16" s="102">
        <v>11561.7</v>
      </c>
    </row>
    <row r="17" spans="1:21" ht="18" x14ac:dyDescent="0.25">
      <c r="A17" s="93">
        <v>9</v>
      </c>
      <c r="B17" s="411" t="s">
        <v>81</v>
      </c>
      <c r="C17" s="94">
        <v>4078196000</v>
      </c>
      <c r="D17" s="95">
        <v>2963970000</v>
      </c>
      <c r="E17" s="96">
        <v>2923494000</v>
      </c>
      <c r="F17" s="97">
        <v>40476000</v>
      </c>
      <c r="G17" s="98">
        <v>1007750000</v>
      </c>
      <c r="H17" s="96">
        <v>29235000</v>
      </c>
      <c r="I17" s="99">
        <v>77241000</v>
      </c>
      <c r="J17" s="100">
        <v>10856.1</v>
      </c>
      <c r="K17" s="301"/>
      <c r="L17" s="412">
        <v>9</v>
      </c>
      <c r="M17" s="413" t="s">
        <v>81</v>
      </c>
      <c r="N17" s="101">
        <v>4062145000</v>
      </c>
      <c r="O17" s="95">
        <v>2952386000</v>
      </c>
      <c r="P17" s="96">
        <v>2913165000</v>
      </c>
      <c r="Q17" s="97">
        <v>39221000</v>
      </c>
      <c r="R17" s="98">
        <v>1003808000</v>
      </c>
      <c r="S17" s="96">
        <v>29132000</v>
      </c>
      <c r="T17" s="99">
        <v>76819000</v>
      </c>
      <c r="U17" s="102">
        <v>10866.8</v>
      </c>
    </row>
    <row r="18" spans="1:21" ht="18" x14ac:dyDescent="0.25">
      <c r="A18" s="93">
        <v>10</v>
      </c>
      <c r="B18" s="411" t="s">
        <v>82</v>
      </c>
      <c r="C18" s="94">
        <v>3957163000</v>
      </c>
      <c r="D18" s="95">
        <v>2875903000</v>
      </c>
      <c r="E18" s="96">
        <v>2832820000</v>
      </c>
      <c r="F18" s="97">
        <v>43083000</v>
      </c>
      <c r="G18" s="98">
        <v>977807000</v>
      </c>
      <c r="H18" s="96">
        <v>28328000</v>
      </c>
      <c r="I18" s="99">
        <v>75125000</v>
      </c>
      <c r="J18" s="100">
        <v>10522.2</v>
      </c>
      <c r="K18" s="301"/>
      <c r="L18" s="412">
        <v>10</v>
      </c>
      <c r="M18" s="413" t="s">
        <v>82</v>
      </c>
      <c r="N18" s="101">
        <v>3955335000</v>
      </c>
      <c r="O18" s="95">
        <v>2874249000</v>
      </c>
      <c r="P18" s="96">
        <v>2832502000</v>
      </c>
      <c r="Q18" s="97">
        <v>41747000</v>
      </c>
      <c r="R18" s="98">
        <v>977241000</v>
      </c>
      <c r="S18" s="96">
        <v>28325000</v>
      </c>
      <c r="T18" s="99">
        <v>75520000</v>
      </c>
      <c r="U18" s="102">
        <v>10571.24</v>
      </c>
    </row>
    <row r="19" spans="1:21" ht="18" x14ac:dyDescent="0.25">
      <c r="A19" s="93">
        <v>11</v>
      </c>
      <c r="B19" s="417" t="s">
        <v>120</v>
      </c>
      <c r="C19" s="94">
        <v>8665048000</v>
      </c>
      <c r="D19" s="95">
        <v>6297303000</v>
      </c>
      <c r="E19" s="96">
        <v>6244861000</v>
      </c>
      <c r="F19" s="97">
        <v>52442000</v>
      </c>
      <c r="G19" s="98">
        <v>2141082000</v>
      </c>
      <c r="H19" s="96">
        <v>62449000</v>
      </c>
      <c r="I19" s="99">
        <v>164214000</v>
      </c>
      <c r="J19" s="100">
        <v>23070.9</v>
      </c>
      <c r="K19" s="301"/>
      <c r="L19" s="412">
        <v>11</v>
      </c>
      <c r="M19" s="418" t="s">
        <v>120</v>
      </c>
      <c r="N19" s="101">
        <v>8605976000</v>
      </c>
      <c r="O19" s="95">
        <v>6254354000</v>
      </c>
      <c r="P19" s="96">
        <v>6203538000</v>
      </c>
      <c r="Q19" s="97">
        <v>50816000</v>
      </c>
      <c r="R19" s="98">
        <v>2126478000</v>
      </c>
      <c r="S19" s="96">
        <v>62035000</v>
      </c>
      <c r="T19" s="99">
        <v>163109000</v>
      </c>
      <c r="U19" s="102">
        <v>23024.95</v>
      </c>
    </row>
    <row r="20" spans="1:21" ht="18" x14ac:dyDescent="0.25">
      <c r="A20" s="93">
        <v>12</v>
      </c>
      <c r="B20" s="411" t="s">
        <v>84</v>
      </c>
      <c r="C20" s="94">
        <v>4983394000</v>
      </c>
      <c r="D20" s="95">
        <v>3621919000</v>
      </c>
      <c r="E20" s="96">
        <v>3581659000</v>
      </c>
      <c r="F20" s="97">
        <v>40260000</v>
      </c>
      <c r="G20" s="98">
        <v>1231452000</v>
      </c>
      <c r="H20" s="96">
        <v>35817000</v>
      </c>
      <c r="I20" s="99">
        <v>94206000</v>
      </c>
      <c r="J20" s="100">
        <v>13254.9</v>
      </c>
      <c r="K20" s="301"/>
      <c r="L20" s="412">
        <v>12</v>
      </c>
      <c r="M20" s="413" t="s">
        <v>84</v>
      </c>
      <c r="N20" s="101">
        <v>4961121000</v>
      </c>
      <c r="O20" s="95">
        <v>3605882000</v>
      </c>
      <c r="P20" s="96">
        <v>3566870000</v>
      </c>
      <c r="Q20" s="97">
        <v>39012000</v>
      </c>
      <c r="R20" s="98">
        <v>1225998000</v>
      </c>
      <c r="S20" s="96">
        <v>35668000</v>
      </c>
      <c r="T20" s="99">
        <v>93573000</v>
      </c>
      <c r="U20" s="102">
        <v>13266.199999999999</v>
      </c>
    </row>
    <row r="21" spans="1:21" ht="18" x14ac:dyDescent="0.25">
      <c r="A21" s="93">
        <v>13</v>
      </c>
      <c r="B21" s="411" t="s">
        <v>121</v>
      </c>
      <c r="C21" s="94">
        <v>4457631000</v>
      </c>
      <c r="D21" s="95">
        <v>3239812000</v>
      </c>
      <c r="E21" s="96">
        <v>3187957000</v>
      </c>
      <c r="F21" s="97">
        <v>51855000</v>
      </c>
      <c r="G21" s="98">
        <v>1101536000</v>
      </c>
      <c r="H21" s="96">
        <v>31880000</v>
      </c>
      <c r="I21" s="99">
        <v>84403000</v>
      </c>
      <c r="J21" s="100">
        <v>11855</v>
      </c>
      <c r="K21" s="301"/>
      <c r="L21" s="412">
        <v>13</v>
      </c>
      <c r="M21" s="413" t="s">
        <v>121</v>
      </c>
      <c r="N21" s="101">
        <v>4454642000</v>
      </c>
      <c r="O21" s="95">
        <v>3237813000</v>
      </c>
      <c r="P21" s="96">
        <v>3187566000</v>
      </c>
      <c r="Q21" s="97">
        <v>50247000</v>
      </c>
      <c r="R21" s="98">
        <v>1100852000</v>
      </c>
      <c r="S21" s="96">
        <v>31876000</v>
      </c>
      <c r="T21" s="99">
        <v>84101000</v>
      </c>
      <c r="U21" s="102">
        <v>11918.1</v>
      </c>
    </row>
    <row r="22" spans="1:21" ht="18.75" thickBot="1" x14ac:dyDescent="0.3">
      <c r="A22" s="106">
        <v>14</v>
      </c>
      <c r="B22" s="419" t="s">
        <v>86</v>
      </c>
      <c r="C22" s="107">
        <v>9075283000</v>
      </c>
      <c r="D22" s="108">
        <v>6594938000</v>
      </c>
      <c r="E22" s="109">
        <v>6529681000</v>
      </c>
      <c r="F22" s="110">
        <v>65257000</v>
      </c>
      <c r="G22" s="111">
        <v>2242279000</v>
      </c>
      <c r="H22" s="109">
        <v>65297000</v>
      </c>
      <c r="I22" s="112">
        <v>172769000</v>
      </c>
      <c r="J22" s="113">
        <v>24107.599999999999</v>
      </c>
      <c r="K22" s="301"/>
      <c r="L22" s="420">
        <v>14</v>
      </c>
      <c r="M22" s="421" t="s">
        <v>86</v>
      </c>
      <c r="N22" s="114">
        <v>9107313000</v>
      </c>
      <c r="O22" s="108">
        <v>6618498000</v>
      </c>
      <c r="P22" s="109">
        <v>6555264000</v>
      </c>
      <c r="Q22" s="110">
        <v>63234000</v>
      </c>
      <c r="R22" s="111">
        <v>2250286000</v>
      </c>
      <c r="S22" s="109">
        <v>65552000</v>
      </c>
      <c r="T22" s="112">
        <v>172977000</v>
      </c>
      <c r="U22" s="115">
        <v>24318.799999999999</v>
      </c>
    </row>
    <row r="23" spans="1:21" ht="18.75" thickBot="1" x14ac:dyDescent="0.3">
      <c r="A23" s="116"/>
      <c r="B23" s="402"/>
      <c r="C23" s="117"/>
      <c r="D23" s="118"/>
      <c r="E23" s="118"/>
      <c r="F23" s="118"/>
      <c r="G23" s="118"/>
      <c r="H23" s="118"/>
      <c r="I23" s="118"/>
      <c r="J23" s="119"/>
      <c r="K23" s="301"/>
      <c r="L23" s="422"/>
      <c r="M23" s="402"/>
      <c r="N23" s="117"/>
      <c r="O23" s="118"/>
      <c r="P23" s="118"/>
      <c r="Q23" s="118"/>
      <c r="R23" s="118"/>
      <c r="S23" s="118"/>
      <c r="T23" s="118"/>
      <c r="U23" s="119"/>
    </row>
    <row r="24" spans="1:21" ht="18.75" thickBot="1" x14ac:dyDescent="0.3">
      <c r="A24" s="120"/>
      <c r="B24" s="423" t="s">
        <v>103</v>
      </c>
      <c r="C24" s="121">
        <v>79225948000</v>
      </c>
      <c r="D24" s="121">
        <v>57577464000</v>
      </c>
      <c r="E24" s="121">
        <v>56870725000</v>
      </c>
      <c r="F24" s="121">
        <v>706739000</v>
      </c>
      <c r="G24" s="121">
        <v>19576338000</v>
      </c>
      <c r="H24" s="121">
        <v>568708000</v>
      </c>
      <c r="I24" s="121">
        <v>1503438000</v>
      </c>
      <c r="J24" s="122">
        <v>210745.8</v>
      </c>
      <c r="K24" s="301"/>
      <c r="L24" s="424"/>
      <c r="M24" s="425" t="s">
        <v>103</v>
      </c>
      <c r="N24" s="121">
        <v>78536733</v>
      </c>
      <c r="O24" s="121">
        <v>57084966</v>
      </c>
      <c r="P24" s="121">
        <v>56400140</v>
      </c>
      <c r="Q24" s="121">
        <v>684826</v>
      </c>
      <c r="R24" s="121">
        <v>19408844</v>
      </c>
      <c r="S24" s="121">
        <v>564001</v>
      </c>
      <c r="T24" s="121">
        <v>1478922</v>
      </c>
      <c r="U24" s="123">
        <v>209982.19000000003</v>
      </c>
    </row>
    <row r="25" spans="1:21" x14ac:dyDescent="0.25"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</row>
    <row r="26" spans="1:21" ht="16.5" thickBot="1" x14ac:dyDescent="0.3">
      <c r="B26" s="297" t="s">
        <v>122</v>
      </c>
      <c r="C26" s="301"/>
      <c r="D26" s="6"/>
      <c r="E26" s="301"/>
      <c r="F26" s="301"/>
      <c r="G26" s="6"/>
      <c r="H26" s="301"/>
      <c r="I26" s="4"/>
      <c r="J26" s="302" t="s">
        <v>123</v>
      </c>
      <c r="K26" s="301"/>
      <c r="L26" s="301"/>
      <c r="M26" s="297" t="s">
        <v>124</v>
      </c>
      <c r="N26" s="301"/>
      <c r="O26" s="6"/>
      <c r="P26" s="301"/>
      <c r="Q26" s="301"/>
      <c r="R26" s="6"/>
      <c r="S26" s="301"/>
      <c r="T26" s="4"/>
      <c r="U26" s="301"/>
    </row>
    <row r="27" spans="1:21" ht="18.75" thickBot="1" x14ac:dyDescent="0.3">
      <c r="A27" s="80"/>
      <c r="B27" s="392"/>
      <c r="C27" s="525" t="s">
        <v>106</v>
      </c>
      <c r="D27" s="526"/>
      <c r="E27" s="526"/>
      <c r="F27" s="527"/>
      <c r="G27" s="525" t="s">
        <v>107</v>
      </c>
      <c r="H27" s="526"/>
      <c r="I27" s="527"/>
      <c r="J27" s="395" t="s">
        <v>108</v>
      </c>
      <c r="K27" s="301"/>
      <c r="L27" s="394"/>
      <c r="M27" s="392"/>
      <c r="N27" s="525" t="s">
        <v>106</v>
      </c>
      <c r="O27" s="526"/>
      <c r="P27" s="526"/>
      <c r="Q27" s="527"/>
      <c r="R27" s="525" t="s">
        <v>107</v>
      </c>
      <c r="S27" s="526"/>
      <c r="T27" s="527"/>
      <c r="U27" s="395" t="s">
        <v>108</v>
      </c>
    </row>
    <row r="28" spans="1:21" ht="18.75" thickBot="1" x14ac:dyDescent="0.3">
      <c r="A28" s="81"/>
      <c r="B28" s="396" t="s">
        <v>51</v>
      </c>
      <c r="C28" s="397" t="s">
        <v>92</v>
      </c>
      <c r="D28" s="398" t="s">
        <v>109</v>
      </c>
      <c r="E28" s="399" t="s">
        <v>110</v>
      </c>
      <c r="F28" s="403"/>
      <c r="G28" s="398" t="s">
        <v>111</v>
      </c>
      <c r="H28" s="398" t="s">
        <v>112</v>
      </c>
      <c r="I28" s="398" t="s">
        <v>94</v>
      </c>
      <c r="J28" s="397" t="s">
        <v>113</v>
      </c>
      <c r="K28" s="301"/>
      <c r="L28" s="401"/>
      <c r="M28" s="396" t="s">
        <v>51</v>
      </c>
      <c r="N28" s="397" t="s">
        <v>92</v>
      </c>
      <c r="O28" s="398" t="s">
        <v>109</v>
      </c>
      <c r="P28" s="399" t="s">
        <v>110</v>
      </c>
      <c r="Q28" s="403"/>
      <c r="R28" s="398" t="s">
        <v>111</v>
      </c>
      <c r="S28" s="398" t="s">
        <v>112</v>
      </c>
      <c r="T28" s="398" t="s">
        <v>94</v>
      </c>
      <c r="U28" s="397" t="s">
        <v>113</v>
      </c>
    </row>
    <row r="29" spans="1:21" ht="18.75" thickBot="1" x14ac:dyDescent="0.3">
      <c r="A29" s="81"/>
      <c r="B29" s="396"/>
      <c r="C29" s="404" t="s">
        <v>97</v>
      </c>
      <c r="D29" s="405" t="s">
        <v>97</v>
      </c>
      <c r="E29" s="406" t="s">
        <v>114</v>
      </c>
      <c r="F29" s="406" t="s">
        <v>115</v>
      </c>
      <c r="G29" s="405" t="s">
        <v>116</v>
      </c>
      <c r="H29" s="405" t="s">
        <v>117</v>
      </c>
      <c r="I29" s="405"/>
      <c r="J29" s="404" t="s">
        <v>118</v>
      </c>
      <c r="K29" s="301"/>
      <c r="L29" s="401"/>
      <c r="M29" s="396"/>
      <c r="N29" s="404" t="s">
        <v>97</v>
      </c>
      <c r="O29" s="405" t="s">
        <v>97</v>
      </c>
      <c r="P29" s="406" t="s">
        <v>114</v>
      </c>
      <c r="Q29" s="406" t="s">
        <v>115</v>
      </c>
      <c r="R29" s="405" t="s">
        <v>116</v>
      </c>
      <c r="S29" s="405" t="s">
        <v>117</v>
      </c>
      <c r="T29" s="405"/>
      <c r="U29" s="404" t="s">
        <v>118</v>
      </c>
    </row>
    <row r="30" spans="1:21" ht="18" x14ac:dyDescent="0.25">
      <c r="A30" s="82">
        <v>1</v>
      </c>
      <c r="B30" s="408" t="s">
        <v>73</v>
      </c>
      <c r="C30" s="83">
        <f t="shared" ref="C30:J43" si="0">C9-N9</f>
        <v>238522000</v>
      </c>
      <c r="D30" s="84">
        <f t="shared" si="0"/>
        <v>167486000</v>
      </c>
      <c r="E30" s="85">
        <f t="shared" si="0"/>
        <v>164565000</v>
      </c>
      <c r="F30" s="86">
        <f t="shared" si="0"/>
        <v>2921000</v>
      </c>
      <c r="G30" s="87">
        <f t="shared" si="0"/>
        <v>56951000</v>
      </c>
      <c r="H30" s="85">
        <f t="shared" si="0"/>
        <v>1646000</v>
      </c>
      <c r="I30" s="88">
        <f t="shared" si="0"/>
        <v>12439000</v>
      </c>
      <c r="J30" s="89">
        <f t="shared" si="0"/>
        <v>500.19999999999709</v>
      </c>
      <c r="K30" s="301"/>
      <c r="L30" s="409">
        <v>1</v>
      </c>
      <c r="M30" s="408" t="s">
        <v>73</v>
      </c>
      <c r="N30" s="124">
        <f t="shared" ref="N30:U43" si="1">C9/N9</f>
        <v>1.0284094678533939</v>
      </c>
      <c r="O30" s="124">
        <f t="shared" si="1"/>
        <v>1.027422048154522</v>
      </c>
      <c r="P30" s="124">
        <f t="shared" si="1"/>
        <v>1.0273526358357177</v>
      </c>
      <c r="Q30" s="124">
        <f t="shared" si="1"/>
        <v>1.0319965823575161</v>
      </c>
      <c r="R30" s="124">
        <f t="shared" si="1"/>
        <v>1.0274248934685597</v>
      </c>
      <c r="S30" s="124">
        <f t="shared" si="1"/>
        <v>1.0273585532876803</v>
      </c>
      <c r="T30" s="124">
        <f t="shared" si="1"/>
        <v>1.08217666761358</v>
      </c>
      <c r="U30" s="125">
        <f t="shared" si="1"/>
        <v>1.0223085465549306</v>
      </c>
    </row>
    <row r="31" spans="1:21" ht="18" x14ac:dyDescent="0.25">
      <c r="A31" s="93">
        <v>2</v>
      </c>
      <c r="B31" s="411" t="s">
        <v>119</v>
      </c>
      <c r="C31" s="94">
        <f t="shared" si="0"/>
        <v>251973000</v>
      </c>
      <c r="D31" s="95">
        <f t="shared" si="0"/>
        <v>182842000</v>
      </c>
      <c r="E31" s="96">
        <f t="shared" si="0"/>
        <v>180098000</v>
      </c>
      <c r="F31" s="97">
        <f t="shared" si="0"/>
        <v>2744000</v>
      </c>
      <c r="G31" s="98">
        <f t="shared" si="0"/>
        <v>62171000</v>
      </c>
      <c r="H31" s="96">
        <f t="shared" si="0"/>
        <v>1802000</v>
      </c>
      <c r="I31" s="99">
        <f t="shared" si="0"/>
        <v>5158000</v>
      </c>
      <c r="J31" s="100">
        <f t="shared" si="0"/>
        <v>569.90000000000146</v>
      </c>
      <c r="K31" s="301"/>
      <c r="L31" s="412">
        <v>2</v>
      </c>
      <c r="M31" s="411" t="s">
        <v>119</v>
      </c>
      <c r="N31" s="126">
        <f t="shared" si="1"/>
        <v>1.027337082820708</v>
      </c>
      <c r="O31" s="126">
        <f t="shared" si="1"/>
        <v>1.0272959088084177</v>
      </c>
      <c r="P31" s="126">
        <f t="shared" si="1"/>
        <v>1.027234884509046</v>
      </c>
      <c r="Q31" s="126">
        <f t="shared" si="1"/>
        <v>1.0320022392237358</v>
      </c>
      <c r="R31" s="126">
        <f t="shared" si="1"/>
        <v>1.0272980462254702</v>
      </c>
      <c r="S31" s="126">
        <f t="shared" si="1"/>
        <v>1.0272505935548264</v>
      </c>
      <c r="T31" s="126">
        <f t="shared" si="1"/>
        <v>1.0294522386099549</v>
      </c>
      <c r="U31" s="127">
        <f t="shared" si="1"/>
        <v>1.0230104574635603</v>
      </c>
    </row>
    <row r="32" spans="1:21" ht="18" x14ac:dyDescent="0.25">
      <c r="A32" s="93">
        <v>3</v>
      </c>
      <c r="B32" s="411" t="s">
        <v>75</v>
      </c>
      <c r="C32" s="94">
        <f t="shared" si="0"/>
        <v>8000</v>
      </c>
      <c r="D32" s="95">
        <f t="shared" si="0"/>
        <v>-499000</v>
      </c>
      <c r="E32" s="96">
        <f t="shared" si="0"/>
        <v>-1916000</v>
      </c>
      <c r="F32" s="97">
        <f t="shared" si="0"/>
        <v>1417000</v>
      </c>
      <c r="G32" s="98">
        <f t="shared" si="0"/>
        <v>-166000</v>
      </c>
      <c r="H32" s="96">
        <f t="shared" si="0"/>
        <v>-19000</v>
      </c>
      <c r="I32" s="99">
        <f t="shared" si="0"/>
        <v>692000</v>
      </c>
      <c r="J32" s="100">
        <f t="shared" si="0"/>
        <v>-68.000000000001819</v>
      </c>
      <c r="K32" s="301"/>
      <c r="L32" s="412">
        <v>3</v>
      </c>
      <c r="M32" s="411" t="s">
        <v>75</v>
      </c>
      <c r="N32" s="126">
        <f t="shared" si="1"/>
        <v>1.0000015817863628</v>
      </c>
      <c r="O32" s="126">
        <f t="shared" si="1"/>
        <v>0.99986426946781115</v>
      </c>
      <c r="P32" s="126">
        <f t="shared" si="1"/>
        <v>0.99947248482499074</v>
      </c>
      <c r="Q32" s="126">
        <f t="shared" si="1"/>
        <v>1.0320016260529823</v>
      </c>
      <c r="R32" s="126">
        <f t="shared" si="1"/>
        <v>0.999867197131458</v>
      </c>
      <c r="S32" s="126">
        <f t="shared" si="1"/>
        <v>0.99947688664959666</v>
      </c>
      <c r="T32" s="126">
        <f t="shared" si="1"/>
        <v>1.0072936538887192</v>
      </c>
      <c r="U32" s="127">
        <f t="shared" si="1"/>
        <v>0.99496717562336701</v>
      </c>
    </row>
    <row r="33" spans="1:21" ht="18" x14ac:dyDescent="0.25">
      <c r="A33" s="93">
        <v>4</v>
      </c>
      <c r="B33" s="411" t="s">
        <v>76</v>
      </c>
      <c r="C33" s="94">
        <f t="shared" si="0"/>
        <v>50103000</v>
      </c>
      <c r="D33" s="95">
        <f t="shared" si="0"/>
        <v>36289000</v>
      </c>
      <c r="E33" s="96">
        <f t="shared" si="0"/>
        <v>35496000</v>
      </c>
      <c r="F33" s="97">
        <f t="shared" si="0"/>
        <v>793000</v>
      </c>
      <c r="G33" s="98">
        <f t="shared" si="0"/>
        <v>12339000</v>
      </c>
      <c r="H33" s="96">
        <f t="shared" si="0"/>
        <v>355000</v>
      </c>
      <c r="I33" s="99">
        <f t="shared" si="0"/>
        <v>1120000</v>
      </c>
      <c r="J33" s="100">
        <f t="shared" si="0"/>
        <v>79.069999999999709</v>
      </c>
      <c r="K33" s="301"/>
      <c r="L33" s="412">
        <v>4</v>
      </c>
      <c r="M33" s="411" t="s">
        <v>76</v>
      </c>
      <c r="N33" s="126">
        <f t="shared" si="1"/>
        <v>1.0117239573498142</v>
      </c>
      <c r="O33" s="126">
        <f t="shared" si="1"/>
        <v>1.0116839483754227</v>
      </c>
      <c r="P33" s="126">
        <f t="shared" si="1"/>
        <v>1.0115205309258877</v>
      </c>
      <c r="Q33" s="126">
        <f t="shared" si="1"/>
        <v>1.0320054889615369</v>
      </c>
      <c r="R33" s="126">
        <f t="shared" si="1"/>
        <v>1.011684659090909</v>
      </c>
      <c r="S33" s="126">
        <f t="shared" si="1"/>
        <v>1.011521859076304</v>
      </c>
      <c r="T33" s="126">
        <f t="shared" si="1"/>
        <v>1.013850929372627</v>
      </c>
      <c r="U33" s="127">
        <f t="shared" si="1"/>
        <v>1.0069242847372371</v>
      </c>
    </row>
    <row r="34" spans="1:21" ht="18" x14ac:dyDescent="0.25">
      <c r="A34" s="93">
        <v>5</v>
      </c>
      <c r="B34" s="411" t="s">
        <v>77</v>
      </c>
      <c r="C34" s="94">
        <f t="shared" si="0"/>
        <v>-1506000</v>
      </c>
      <c r="D34" s="95">
        <f t="shared" si="0"/>
        <v>-1931000</v>
      </c>
      <c r="E34" s="96">
        <f t="shared" si="0"/>
        <v>-2597000</v>
      </c>
      <c r="F34" s="97">
        <f t="shared" si="0"/>
        <v>666000</v>
      </c>
      <c r="G34" s="98">
        <f t="shared" si="0"/>
        <v>-655000</v>
      </c>
      <c r="H34" s="96">
        <f t="shared" si="0"/>
        <v>-27000</v>
      </c>
      <c r="I34" s="99">
        <f t="shared" si="0"/>
        <v>1107000</v>
      </c>
      <c r="J34" s="100">
        <f t="shared" si="0"/>
        <v>-36.199999999999818</v>
      </c>
      <c r="K34" s="301"/>
      <c r="L34" s="412">
        <v>5</v>
      </c>
      <c r="M34" s="411" t="s">
        <v>77</v>
      </c>
      <c r="N34" s="126">
        <f t="shared" si="1"/>
        <v>0.99932814137404458</v>
      </c>
      <c r="O34" s="126">
        <f t="shared" si="1"/>
        <v>0.99881519422899578</v>
      </c>
      <c r="P34" s="126">
        <f t="shared" si="1"/>
        <v>0.99838594698671779</v>
      </c>
      <c r="Q34" s="126">
        <f t="shared" si="1"/>
        <v>1.0320038443056223</v>
      </c>
      <c r="R34" s="126">
        <f t="shared" si="1"/>
        <v>0.99881796903620268</v>
      </c>
      <c r="S34" s="126">
        <f t="shared" si="1"/>
        <v>0.99832204337828601</v>
      </c>
      <c r="T34" s="126">
        <f t="shared" si="1"/>
        <v>1.0266631340623344</v>
      </c>
      <c r="U34" s="127">
        <f t="shared" si="1"/>
        <v>0.99394932138797887</v>
      </c>
    </row>
    <row r="35" spans="1:21" ht="18" x14ac:dyDescent="0.25">
      <c r="A35" s="93">
        <v>6</v>
      </c>
      <c r="B35" s="411" t="s">
        <v>78</v>
      </c>
      <c r="C35" s="94">
        <f t="shared" si="0"/>
        <v>30315000</v>
      </c>
      <c r="D35" s="95">
        <f t="shared" si="0"/>
        <v>21843000</v>
      </c>
      <c r="E35" s="96">
        <f t="shared" si="0"/>
        <v>19932000</v>
      </c>
      <c r="F35" s="97">
        <f t="shared" si="0"/>
        <v>1911000</v>
      </c>
      <c r="G35" s="98">
        <f t="shared" si="0"/>
        <v>7430000</v>
      </c>
      <c r="H35" s="96">
        <f t="shared" si="0"/>
        <v>199000</v>
      </c>
      <c r="I35" s="99">
        <f t="shared" si="0"/>
        <v>843000</v>
      </c>
      <c r="J35" s="100">
        <f t="shared" si="0"/>
        <v>-0.87000000000261934</v>
      </c>
      <c r="K35" s="301"/>
      <c r="L35" s="412">
        <v>6</v>
      </c>
      <c r="M35" s="411" t="s">
        <v>78</v>
      </c>
      <c r="N35" s="126">
        <f t="shared" si="1"/>
        <v>1.0046430332216953</v>
      </c>
      <c r="O35" s="126">
        <f t="shared" si="1"/>
        <v>1.0046033360751454</v>
      </c>
      <c r="P35" s="126">
        <f t="shared" si="1"/>
        <v>1.0042541484457055</v>
      </c>
      <c r="Q35" s="126">
        <f t="shared" si="1"/>
        <v>1.0319950442003751</v>
      </c>
      <c r="R35" s="126">
        <f t="shared" si="1"/>
        <v>1.0046054385084082</v>
      </c>
      <c r="S35" s="126">
        <f t="shared" si="1"/>
        <v>1.0042473267453524</v>
      </c>
      <c r="T35" s="126">
        <f t="shared" si="1"/>
        <v>1.0068018428717815</v>
      </c>
      <c r="U35" s="127">
        <f t="shared" si="1"/>
        <v>0.99994993488657935</v>
      </c>
    </row>
    <row r="36" spans="1:21" ht="18" x14ac:dyDescent="0.25">
      <c r="A36" s="103">
        <v>7</v>
      </c>
      <c r="B36" s="414" t="s">
        <v>79</v>
      </c>
      <c r="C36" s="94">
        <f t="shared" si="0"/>
        <v>22336000</v>
      </c>
      <c r="D36" s="95">
        <f t="shared" si="0"/>
        <v>16099000</v>
      </c>
      <c r="E36" s="96">
        <f t="shared" si="0"/>
        <v>15245000</v>
      </c>
      <c r="F36" s="97">
        <f t="shared" si="0"/>
        <v>854000</v>
      </c>
      <c r="G36" s="98">
        <f t="shared" si="0"/>
        <v>5476000</v>
      </c>
      <c r="H36" s="96">
        <f t="shared" si="0"/>
        <v>152000</v>
      </c>
      <c r="I36" s="104">
        <f t="shared" si="0"/>
        <v>609000</v>
      </c>
      <c r="J36" s="105">
        <f t="shared" si="0"/>
        <v>11.700000000000728</v>
      </c>
      <c r="K36" s="301"/>
      <c r="L36" s="415">
        <v>7</v>
      </c>
      <c r="M36" s="414" t="s">
        <v>79</v>
      </c>
      <c r="N36" s="126">
        <f t="shared" si="1"/>
        <v>1.0066633711777575</v>
      </c>
      <c r="O36" s="126">
        <f t="shared" si="1"/>
        <v>1.0066083454220203</v>
      </c>
      <c r="P36" s="126">
        <f t="shared" si="1"/>
        <v>1.0063271385894446</v>
      </c>
      <c r="Q36" s="126">
        <f t="shared" si="1"/>
        <v>1.0319850187265918</v>
      </c>
      <c r="R36" s="126">
        <f t="shared" si="1"/>
        <v>1.0066111871040804</v>
      </c>
      <c r="S36" s="126">
        <f t="shared" si="1"/>
        <v>1.0063083627308571</v>
      </c>
      <c r="T36" s="126">
        <f t="shared" si="1"/>
        <v>1.0095894940715198</v>
      </c>
      <c r="U36" s="127">
        <f t="shared" si="1"/>
        <v>1.0013036502206178</v>
      </c>
    </row>
    <row r="37" spans="1:21" ht="18" x14ac:dyDescent="0.25">
      <c r="A37" s="93">
        <v>8</v>
      </c>
      <c r="B37" s="411" t="s">
        <v>80</v>
      </c>
      <c r="C37" s="94">
        <f t="shared" si="0"/>
        <v>27281000</v>
      </c>
      <c r="D37" s="95">
        <f t="shared" si="0"/>
        <v>19706000</v>
      </c>
      <c r="E37" s="96">
        <f t="shared" si="0"/>
        <v>18195000</v>
      </c>
      <c r="F37" s="97">
        <f t="shared" si="0"/>
        <v>1511000</v>
      </c>
      <c r="G37" s="98">
        <f t="shared" si="0"/>
        <v>6705000</v>
      </c>
      <c r="H37" s="96">
        <f t="shared" si="0"/>
        <v>181000</v>
      </c>
      <c r="I37" s="99">
        <f t="shared" si="0"/>
        <v>689000</v>
      </c>
      <c r="J37" s="100">
        <f t="shared" si="0"/>
        <v>7.1999999999989086</v>
      </c>
      <c r="K37" s="301"/>
      <c r="L37" s="412">
        <v>8</v>
      </c>
      <c r="M37" s="411" t="s">
        <v>80</v>
      </c>
      <c r="N37" s="126">
        <f t="shared" si="1"/>
        <v>1.0063103558905637</v>
      </c>
      <c r="O37" s="126">
        <f t="shared" si="1"/>
        <v>1.006271264490723</v>
      </c>
      <c r="P37" s="126">
        <f t="shared" si="1"/>
        <v>1.0058787437614074</v>
      </c>
      <c r="Q37" s="126">
        <f t="shared" si="1"/>
        <v>1.0319991529013131</v>
      </c>
      <c r="R37" s="126">
        <f t="shared" si="1"/>
        <v>1.0062759273958037</v>
      </c>
      <c r="S37" s="126">
        <f t="shared" si="1"/>
        <v>1.0058479532163742</v>
      </c>
      <c r="T37" s="126">
        <f t="shared" si="1"/>
        <v>1.0084412481775971</v>
      </c>
      <c r="U37" s="127">
        <f t="shared" si="1"/>
        <v>1.0006227457899788</v>
      </c>
    </row>
    <row r="38" spans="1:21" ht="18" x14ac:dyDescent="0.25">
      <c r="A38" s="93">
        <v>9</v>
      </c>
      <c r="B38" s="411" t="s">
        <v>81</v>
      </c>
      <c r="C38" s="94">
        <f t="shared" si="0"/>
        <v>16051000</v>
      </c>
      <c r="D38" s="95">
        <f t="shared" si="0"/>
        <v>11584000</v>
      </c>
      <c r="E38" s="96">
        <f t="shared" si="0"/>
        <v>10329000</v>
      </c>
      <c r="F38" s="97">
        <f t="shared" si="0"/>
        <v>1255000</v>
      </c>
      <c r="G38" s="98">
        <f t="shared" si="0"/>
        <v>3942000</v>
      </c>
      <c r="H38" s="96">
        <f t="shared" si="0"/>
        <v>103000</v>
      </c>
      <c r="I38" s="99">
        <f t="shared" si="0"/>
        <v>422000</v>
      </c>
      <c r="J38" s="100">
        <f t="shared" si="0"/>
        <v>-10.699999999998909</v>
      </c>
      <c r="K38" s="301"/>
      <c r="L38" s="412">
        <v>9</v>
      </c>
      <c r="M38" s="411" t="s">
        <v>81</v>
      </c>
      <c r="N38" s="126">
        <f t="shared" si="1"/>
        <v>1.0039513606727479</v>
      </c>
      <c r="O38" s="126">
        <f t="shared" si="1"/>
        <v>1.0039236061951249</v>
      </c>
      <c r="P38" s="126">
        <f t="shared" si="1"/>
        <v>1.0035456282084949</v>
      </c>
      <c r="Q38" s="126">
        <f t="shared" si="1"/>
        <v>1.0319981642487444</v>
      </c>
      <c r="R38" s="126">
        <f t="shared" si="1"/>
        <v>1.0039270458095573</v>
      </c>
      <c r="S38" s="126">
        <f t="shared" si="1"/>
        <v>1.0035356309213237</v>
      </c>
      <c r="T38" s="126">
        <f t="shared" si="1"/>
        <v>1.0054934326143272</v>
      </c>
      <c r="U38" s="127">
        <f t="shared" si="1"/>
        <v>0.99901534950491411</v>
      </c>
    </row>
    <row r="39" spans="1:21" ht="18" x14ac:dyDescent="0.25">
      <c r="A39" s="93">
        <v>10</v>
      </c>
      <c r="B39" s="411" t="s">
        <v>82</v>
      </c>
      <c r="C39" s="94">
        <f t="shared" si="0"/>
        <v>1828000</v>
      </c>
      <c r="D39" s="95">
        <f t="shared" si="0"/>
        <v>1654000</v>
      </c>
      <c r="E39" s="96">
        <f t="shared" si="0"/>
        <v>318000</v>
      </c>
      <c r="F39" s="97">
        <f t="shared" si="0"/>
        <v>1336000</v>
      </c>
      <c r="G39" s="98">
        <f t="shared" si="0"/>
        <v>566000</v>
      </c>
      <c r="H39" s="96">
        <f t="shared" si="0"/>
        <v>3000</v>
      </c>
      <c r="I39" s="99">
        <f t="shared" si="0"/>
        <v>-395000</v>
      </c>
      <c r="J39" s="100">
        <f t="shared" si="0"/>
        <v>-49.039999999999054</v>
      </c>
      <c r="K39" s="301"/>
      <c r="L39" s="412">
        <v>10</v>
      </c>
      <c r="M39" s="411" t="s">
        <v>82</v>
      </c>
      <c r="N39" s="126">
        <f t="shared" si="1"/>
        <v>1.0004621606008088</v>
      </c>
      <c r="O39" s="126">
        <f t="shared" si="1"/>
        <v>1.0005754546665928</v>
      </c>
      <c r="P39" s="126">
        <f t="shared" si="1"/>
        <v>1.0001122682349386</v>
      </c>
      <c r="Q39" s="126">
        <f t="shared" si="1"/>
        <v>1.032002299566436</v>
      </c>
      <c r="R39" s="126">
        <f t="shared" si="1"/>
        <v>1.0005791815938954</v>
      </c>
      <c r="S39" s="126">
        <f t="shared" si="1"/>
        <v>1.0001059135039718</v>
      </c>
      <c r="T39" s="126">
        <f t="shared" si="1"/>
        <v>0.99476959745762716</v>
      </c>
      <c r="U39" s="127">
        <f t="shared" si="1"/>
        <v>0.99536099833132163</v>
      </c>
    </row>
    <row r="40" spans="1:21" ht="18" x14ac:dyDescent="0.25">
      <c r="A40" s="93">
        <v>11</v>
      </c>
      <c r="B40" s="417" t="s">
        <v>120</v>
      </c>
      <c r="C40" s="94">
        <f t="shared" si="0"/>
        <v>59072000</v>
      </c>
      <c r="D40" s="95">
        <f t="shared" si="0"/>
        <v>42949000</v>
      </c>
      <c r="E40" s="96">
        <f t="shared" si="0"/>
        <v>41323000</v>
      </c>
      <c r="F40" s="97">
        <f t="shared" si="0"/>
        <v>1626000</v>
      </c>
      <c r="G40" s="98">
        <f t="shared" si="0"/>
        <v>14604000</v>
      </c>
      <c r="H40" s="96">
        <f t="shared" si="0"/>
        <v>414000</v>
      </c>
      <c r="I40" s="99">
        <f t="shared" si="0"/>
        <v>1105000</v>
      </c>
      <c r="J40" s="100">
        <f t="shared" si="0"/>
        <v>45.950000000000728</v>
      </c>
      <c r="K40" s="301"/>
      <c r="L40" s="412">
        <v>11</v>
      </c>
      <c r="M40" s="417" t="s">
        <v>120</v>
      </c>
      <c r="N40" s="126">
        <f t="shared" si="1"/>
        <v>1.0068640674805507</v>
      </c>
      <c r="O40" s="126">
        <f t="shared" si="1"/>
        <v>1.0068670561340147</v>
      </c>
      <c r="P40" s="126">
        <f t="shared" si="1"/>
        <v>1.0066611988191254</v>
      </c>
      <c r="Q40" s="126">
        <f t="shared" si="1"/>
        <v>1.0319977959697733</v>
      </c>
      <c r="R40" s="126">
        <f t="shared" si="1"/>
        <v>1.0068676939051333</v>
      </c>
      <c r="S40" s="126">
        <f t="shared" si="1"/>
        <v>1.0066736519706618</v>
      </c>
      <c r="T40" s="126">
        <f t="shared" si="1"/>
        <v>1.006774610843056</v>
      </c>
      <c r="U40" s="127">
        <f t="shared" si="1"/>
        <v>1.0019956612283631</v>
      </c>
    </row>
    <row r="41" spans="1:21" ht="18" x14ac:dyDescent="0.25">
      <c r="A41" s="93">
        <v>12</v>
      </c>
      <c r="B41" s="411" t="s">
        <v>84</v>
      </c>
      <c r="C41" s="94">
        <f t="shared" si="0"/>
        <v>22273000</v>
      </c>
      <c r="D41" s="95">
        <f t="shared" si="0"/>
        <v>16037000</v>
      </c>
      <c r="E41" s="96">
        <f t="shared" si="0"/>
        <v>14789000</v>
      </c>
      <c r="F41" s="97">
        <f t="shared" si="0"/>
        <v>1248000</v>
      </c>
      <c r="G41" s="98">
        <f t="shared" si="0"/>
        <v>5454000</v>
      </c>
      <c r="H41" s="96">
        <f t="shared" si="0"/>
        <v>149000</v>
      </c>
      <c r="I41" s="99">
        <f t="shared" si="0"/>
        <v>633000</v>
      </c>
      <c r="J41" s="100">
        <f t="shared" si="0"/>
        <v>-11.299999999999272</v>
      </c>
      <c r="K41" s="301"/>
      <c r="L41" s="412">
        <v>12</v>
      </c>
      <c r="M41" s="411" t="s">
        <v>84</v>
      </c>
      <c r="N41" s="126">
        <f t="shared" si="1"/>
        <v>1.0044895095281894</v>
      </c>
      <c r="O41" s="126">
        <f t="shared" si="1"/>
        <v>1.004447455573976</v>
      </c>
      <c r="P41" s="126">
        <f t="shared" si="1"/>
        <v>1.0041462122252844</v>
      </c>
      <c r="Q41" s="126">
        <f t="shared" si="1"/>
        <v>1.0319901568748078</v>
      </c>
      <c r="R41" s="126">
        <f t="shared" si="1"/>
        <v>1.0044486206339651</v>
      </c>
      <c r="S41" s="126">
        <f t="shared" si="1"/>
        <v>1.0041774139284512</v>
      </c>
      <c r="T41" s="126">
        <f t="shared" si="1"/>
        <v>1.0067647718893271</v>
      </c>
      <c r="U41" s="127">
        <f t="shared" si="1"/>
        <v>0.99914821124361164</v>
      </c>
    </row>
    <row r="42" spans="1:21" ht="18" x14ac:dyDescent="0.25">
      <c r="A42" s="93">
        <v>13</v>
      </c>
      <c r="B42" s="411" t="s">
        <v>121</v>
      </c>
      <c r="C42" s="94">
        <f t="shared" si="0"/>
        <v>2989000</v>
      </c>
      <c r="D42" s="95">
        <f t="shared" si="0"/>
        <v>1999000</v>
      </c>
      <c r="E42" s="96">
        <f t="shared" si="0"/>
        <v>391000</v>
      </c>
      <c r="F42" s="97">
        <f t="shared" si="0"/>
        <v>1608000</v>
      </c>
      <c r="G42" s="98">
        <f t="shared" si="0"/>
        <v>684000</v>
      </c>
      <c r="H42" s="96">
        <f t="shared" si="0"/>
        <v>4000</v>
      </c>
      <c r="I42" s="99">
        <f t="shared" si="0"/>
        <v>302000</v>
      </c>
      <c r="J42" s="100">
        <f t="shared" si="0"/>
        <v>-63.100000000000364</v>
      </c>
      <c r="K42" s="301"/>
      <c r="L42" s="412">
        <v>13</v>
      </c>
      <c r="M42" s="411" t="s">
        <v>121</v>
      </c>
      <c r="N42" s="126">
        <f t="shared" si="1"/>
        <v>1.0006709854574172</v>
      </c>
      <c r="O42" s="126">
        <f t="shared" si="1"/>
        <v>1.0006173920482746</v>
      </c>
      <c r="P42" s="126">
        <f t="shared" si="1"/>
        <v>1.0001226641267977</v>
      </c>
      <c r="Q42" s="126">
        <f t="shared" si="1"/>
        <v>1.0320019105618246</v>
      </c>
      <c r="R42" s="126">
        <f t="shared" si="1"/>
        <v>1.0006213369281247</v>
      </c>
      <c r="S42" s="126">
        <f t="shared" si="1"/>
        <v>1.0001254862592546</v>
      </c>
      <c r="T42" s="126">
        <f t="shared" si="1"/>
        <v>1.0035909204408984</v>
      </c>
      <c r="U42" s="127">
        <f t="shared" si="1"/>
        <v>0.99470553192203448</v>
      </c>
    </row>
    <row r="43" spans="1:21" ht="18.75" thickBot="1" x14ac:dyDescent="0.3">
      <c r="A43" s="106">
        <v>14</v>
      </c>
      <c r="B43" s="419" t="s">
        <v>86</v>
      </c>
      <c r="C43" s="107">
        <f t="shared" si="0"/>
        <v>-32030000</v>
      </c>
      <c r="D43" s="108">
        <f t="shared" si="0"/>
        <v>-23560000</v>
      </c>
      <c r="E43" s="109">
        <f t="shared" si="0"/>
        <v>-25583000</v>
      </c>
      <c r="F43" s="110">
        <f t="shared" si="0"/>
        <v>2023000</v>
      </c>
      <c r="G43" s="111">
        <f t="shared" si="0"/>
        <v>-8007000</v>
      </c>
      <c r="H43" s="109">
        <f t="shared" si="0"/>
        <v>-255000</v>
      </c>
      <c r="I43" s="112">
        <f t="shared" si="0"/>
        <v>-208000</v>
      </c>
      <c r="J43" s="113">
        <f t="shared" si="0"/>
        <v>-211.20000000000073</v>
      </c>
      <c r="K43" s="301"/>
      <c r="L43" s="420">
        <v>14</v>
      </c>
      <c r="M43" s="419" t="s">
        <v>86</v>
      </c>
      <c r="N43" s="128">
        <f t="shared" si="1"/>
        <v>0.99648304609713101</v>
      </c>
      <c r="O43" s="128">
        <f t="shared" si="1"/>
        <v>0.99644027995475715</v>
      </c>
      <c r="P43" s="128">
        <f t="shared" si="1"/>
        <v>0.9960973349051998</v>
      </c>
      <c r="Q43" s="128">
        <f t="shared" si="1"/>
        <v>1.0319922826327608</v>
      </c>
      <c r="R43" s="128">
        <f t="shared" si="1"/>
        <v>0.99644178562191654</v>
      </c>
      <c r="S43" s="128">
        <f t="shared" si="1"/>
        <v>0.99610995850622408</v>
      </c>
      <c r="T43" s="128">
        <f t="shared" si="1"/>
        <v>0.99879752799505139</v>
      </c>
      <c r="U43" s="129">
        <f t="shared" si="1"/>
        <v>0.99131536095531025</v>
      </c>
    </row>
    <row r="44" spans="1:21" ht="18.75" thickBot="1" x14ac:dyDescent="0.3">
      <c r="A44" s="116"/>
      <c r="B44" s="402"/>
      <c r="C44" s="117"/>
      <c r="D44" s="118"/>
      <c r="E44" s="118"/>
      <c r="F44" s="118"/>
      <c r="G44" s="118"/>
      <c r="H44" s="118"/>
      <c r="I44" s="118"/>
      <c r="J44" s="119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</row>
    <row r="45" spans="1:21" ht="18.75" thickBot="1" x14ac:dyDescent="0.3">
      <c r="A45" s="120"/>
      <c r="B45" s="423" t="s">
        <v>103</v>
      </c>
      <c r="C45" s="121">
        <f t="shared" ref="C45:J45" si="2">C24-N24</f>
        <v>79147411267</v>
      </c>
      <c r="D45" s="121">
        <f t="shared" si="2"/>
        <v>57520379034</v>
      </c>
      <c r="E45" s="121">
        <f t="shared" si="2"/>
        <v>56814324860</v>
      </c>
      <c r="F45" s="121">
        <f t="shared" si="2"/>
        <v>706054174</v>
      </c>
      <c r="G45" s="121">
        <f t="shared" si="2"/>
        <v>19556929156</v>
      </c>
      <c r="H45" s="121">
        <f t="shared" si="2"/>
        <v>568143999</v>
      </c>
      <c r="I45" s="121">
        <f t="shared" si="2"/>
        <v>1501959078</v>
      </c>
      <c r="J45" s="122">
        <f t="shared" si="2"/>
        <v>763.60999999995693</v>
      </c>
      <c r="K45" s="301"/>
      <c r="L45" s="426"/>
      <c r="M45" s="423" t="s">
        <v>103</v>
      </c>
      <c r="N45" s="130">
        <f t="shared" ref="N45:U45" si="3">C24/N24</f>
        <v>1008.775702447414</v>
      </c>
      <c r="O45" s="130">
        <f t="shared" si="3"/>
        <v>1008.6274554319608</v>
      </c>
      <c r="P45" s="130">
        <f t="shared" si="3"/>
        <v>1008.3436849624842</v>
      </c>
      <c r="Q45" s="130">
        <f t="shared" si="3"/>
        <v>1031.9979089578958</v>
      </c>
      <c r="R45" s="130">
        <f t="shared" si="3"/>
        <v>1008.6297772293909</v>
      </c>
      <c r="S45" s="130">
        <f t="shared" si="3"/>
        <v>1008.3457298834577</v>
      </c>
      <c r="T45" s="130">
        <f t="shared" si="3"/>
        <v>1016.5769391489206</v>
      </c>
      <c r="U45" s="131">
        <f t="shared" si="3"/>
        <v>1.0036365465090156</v>
      </c>
    </row>
    <row r="47" spans="1:21" x14ac:dyDescent="0.25">
      <c r="A47" s="132" t="s">
        <v>125</v>
      </c>
    </row>
    <row r="49" spans="6:6" x14ac:dyDescent="0.25">
      <c r="F49" s="90"/>
    </row>
  </sheetData>
  <mergeCells count="10">
    <mergeCell ref="C27:F27"/>
    <mergeCell ref="G27:I27"/>
    <mergeCell ref="N27:Q27"/>
    <mergeCell ref="R27:T27"/>
    <mergeCell ref="B5:G5"/>
    <mergeCell ref="M5:O5"/>
    <mergeCell ref="C6:F6"/>
    <mergeCell ref="G6:I6"/>
    <mergeCell ref="N6:Q6"/>
    <mergeCell ref="R6:T6"/>
  </mergeCells>
  <pageMargins left="0.78740157480314965" right="0.11811023622047245" top="1.1811023622047245" bottom="0" header="0.74803149606299213" footer="0.51181102362204722"/>
  <pageSetup paperSize="9" scale="37" orientation="landscape" r:id="rId1"/>
  <headerFooter alignWithMargins="0">
    <oddHeader>&amp;RKapitola C.II.1
&amp;"-,Tučné"Tabulka č.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Normal="100" workbookViewId="0">
      <selection activeCell="A33" sqref="A33"/>
    </sheetView>
  </sheetViews>
  <sheetFormatPr defaultColWidth="8.85546875" defaultRowHeight="15" x14ac:dyDescent="0.25"/>
  <cols>
    <col min="1" max="1" width="8.85546875" style="273"/>
    <col min="2" max="2" width="134.5703125" style="258" customWidth="1"/>
    <col min="3" max="3" width="16.140625" style="258" customWidth="1"/>
    <col min="4" max="4" width="17.5703125" style="258" customWidth="1"/>
    <col min="5" max="5" width="15.7109375" style="258" hidden="1" customWidth="1"/>
    <col min="6" max="6" width="3.85546875" style="258" hidden="1" customWidth="1"/>
    <col min="7" max="16384" width="8.85546875" style="258"/>
  </cols>
  <sheetData>
    <row r="1" spans="1:6" ht="18" x14ac:dyDescent="0.25">
      <c r="D1" s="10"/>
    </row>
    <row r="2" spans="1:6" x14ac:dyDescent="0.25">
      <c r="D2" s="9"/>
    </row>
    <row r="3" spans="1:6" ht="18.75" x14ac:dyDescent="0.3">
      <c r="A3" s="535" t="s">
        <v>480</v>
      </c>
      <c r="B3" s="535"/>
      <c r="C3" s="535"/>
      <c r="D3" s="535"/>
      <c r="E3" s="257"/>
      <c r="F3" s="257"/>
    </row>
    <row r="4" spans="1:6" ht="35.25" customHeight="1" thickBot="1" x14ac:dyDescent="0.3">
      <c r="A4" s="536" t="s">
        <v>436</v>
      </c>
      <c r="B4" s="536"/>
      <c r="C4" s="536"/>
      <c r="D4" s="536"/>
      <c r="E4" s="259"/>
      <c r="F4" s="259"/>
    </row>
    <row r="5" spans="1:6" ht="62.25" customHeight="1" thickBot="1" x14ac:dyDescent="0.3">
      <c r="A5" s="529" t="s">
        <v>437</v>
      </c>
      <c r="B5" s="530"/>
      <c r="C5" s="427" t="s">
        <v>438</v>
      </c>
      <c r="D5" s="428" t="s">
        <v>439</v>
      </c>
      <c r="E5" s="260" t="s">
        <v>440</v>
      </c>
      <c r="F5" s="261" t="s">
        <v>441</v>
      </c>
    </row>
    <row r="6" spans="1:6" ht="18" customHeight="1" thickBot="1" x14ac:dyDescent="0.3">
      <c r="A6" s="537"/>
      <c r="B6" s="537"/>
      <c r="C6" s="429"/>
      <c r="D6" s="430" t="s">
        <v>123</v>
      </c>
      <c r="E6" s="262"/>
      <c r="F6" s="262" t="s">
        <v>123</v>
      </c>
    </row>
    <row r="7" spans="1:6" ht="73.5" customHeight="1" x14ac:dyDescent="0.25">
      <c r="A7" s="431" t="s">
        <v>442</v>
      </c>
      <c r="B7" s="432" t="s">
        <v>486</v>
      </c>
      <c r="C7" s="433">
        <v>910000</v>
      </c>
      <c r="D7" s="434">
        <v>910000</v>
      </c>
      <c r="E7" s="263">
        <v>677110</v>
      </c>
      <c r="F7" s="264">
        <f>D7-E7</f>
        <v>232890</v>
      </c>
    </row>
    <row r="8" spans="1:6" ht="60" customHeight="1" x14ac:dyDescent="0.25">
      <c r="A8" s="435" t="s">
        <v>443</v>
      </c>
      <c r="B8" s="436" t="s">
        <v>487</v>
      </c>
      <c r="C8" s="437">
        <v>2200000</v>
      </c>
      <c r="D8" s="438">
        <v>3700000</v>
      </c>
      <c r="E8" s="265">
        <v>2158499</v>
      </c>
      <c r="F8" s="266">
        <f t="shared" ref="F8:F17" si="0">D8-E8</f>
        <v>1541501</v>
      </c>
    </row>
    <row r="9" spans="1:6" ht="60" customHeight="1" x14ac:dyDescent="0.25">
      <c r="A9" s="435" t="s">
        <v>444</v>
      </c>
      <c r="B9" s="436" t="s">
        <v>488</v>
      </c>
      <c r="C9" s="437">
        <v>8000000</v>
      </c>
      <c r="D9" s="438">
        <v>10440000</v>
      </c>
      <c r="E9" s="267"/>
      <c r="F9" s="268"/>
    </row>
    <row r="10" spans="1:6" ht="60" customHeight="1" x14ac:dyDescent="0.25">
      <c r="A10" s="435" t="s">
        <v>445</v>
      </c>
      <c r="B10" s="436" t="s">
        <v>489</v>
      </c>
      <c r="C10" s="437">
        <v>2000000</v>
      </c>
      <c r="D10" s="438">
        <v>2000000</v>
      </c>
      <c r="E10" s="267">
        <v>1966000</v>
      </c>
      <c r="F10" s="268">
        <f t="shared" si="0"/>
        <v>34000</v>
      </c>
    </row>
    <row r="11" spans="1:6" ht="45.75" customHeight="1" x14ac:dyDescent="0.25">
      <c r="A11" s="439" t="s">
        <v>446</v>
      </c>
      <c r="B11" s="440" t="s">
        <v>490</v>
      </c>
      <c r="C11" s="441"/>
      <c r="D11" s="442"/>
      <c r="E11" s="269"/>
      <c r="F11" s="270"/>
    </row>
    <row r="12" spans="1:6" ht="60" customHeight="1" x14ac:dyDescent="0.25">
      <c r="A12" s="443" t="s">
        <v>447</v>
      </c>
      <c r="B12" s="436" t="s">
        <v>491</v>
      </c>
      <c r="C12" s="437">
        <v>60000000</v>
      </c>
      <c r="D12" s="438">
        <v>60000000</v>
      </c>
      <c r="E12" s="269">
        <f>55532936+3190584</f>
        <v>58723520</v>
      </c>
      <c r="F12" s="270">
        <f t="shared" si="0"/>
        <v>1276480</v>
      </c>
    </row>
    <row r="13" spans="1:6" ht="60" customHeight="1" x14ac:dyDescent="0.25">
      <c r="A13" s="444" t="s">
        <v>448</v>
      </c>
      <c r="B13" s="445" t="s">
        <v>492</v>
      </c>
      <c r="C13" s="437">
        <v>105000000</v>
      </c>
      <c r="D13" s="438">
        <v>105000000</v>
      </c>
      <c r="E13" s="265">
        <f>100256800+4923692</f>
        <v>105180492</v>
      </c>
      <c r="F13" s="266">
        <f t="shared" si="0"/>
        <v>-180492</v>
      </c>
    </row>
    <row r="14" spans="1:6" ht="60" customHeight="1" x14ac:dyDescent="0.25">
      <c r="A14" s="435" t="s">
        <v>449</v>
      </c>
      <c r="B14" s="436" t="s">
        <v>493</v>
      </c>
      <c r="C14" s="437">
        <v>10000000</v>
      </c>
      <c r="D14" s="438">
        <v>10000000</v>
      </c>
      <c r="E14" s="267">
        <v>9975741</v>
      </c>
      <c r="F14" s="268">
        <f t="shared" si="0"/>
        <v>24259</v>
      </c>
    </row>
    <row r="15" spans="1:6" ht="60" hidden="1" customHeight="1" x14ac:dyDescent="0.25">
      <c r="A15" s="435" t="s">
        <v>450</v>
      </c>
      <c r="B15" s="436" t="s">
        <v>494</v>
      </c>
      <c r="C15" s="437">
        <v>0</v>
      </c>
      <c r="D15" s="438">
        <v>30000000</v>
      </c>
      <c r="E15" s="269">
        <v>29889995</v>
      </c>
      <c r="F15" s="270">
        <f t="shared" si="0"/>
        <v>110005</v>
      </c>
    </row>
    <row r="16" spans="1:6" ht="60" customHeight="1" thickBot="1" x14ac:dyDescent="0.3">
      <c r="A16" s="435" t="s">
        <v>450</v>
      </c>
      <c r="B16" s="436" t="s">
        <v>495</v>
      </c>
      <c r="C16" s="437" t="s">
        <v>451</v>
      </c>
      <c r="D16" s="446">
        <v>10000000</v>
      </c>
      <c r="E16" s="271">
        <v>9994414</v>
      </c>
      <c r="F16" s="272">
        <f t="shared" si="0"/>
        <v>5586</v>
      </c>
    </row>
    <row r="17" spans="1:6" ht="60" customHeight="1" thickBot="1" x14ac:dyDescent="0.3">
      <c r="A17" s="435" t="s">
        <v>452</v>
      </c>
      <c r="B17" s="447" t="s">
        <v>496</v>
      </c>
      <c r="C17" s="437">
        <v>3000000</v>
      </c>
      <c r="D17" s="448">
        <v>2000000</v>
      </c>
      <c r="E17" s="267">
        <v>2000000</v>
      </c>
      <c r="F17" s="268">
        <f t="shared" si="0"/>
        <v>0</v>
      </c>
    </row>
    <row r="18" spans="1:6" ht="54.75" customHeight="1" thickBot="1" x14ac:dyDescent="0.3">
      <c r="A18" s="529" t="s">
        <v>437</v>
      </c>
      <c r="B18" s="530"/>
      <c r="C18" s="427" t="s">
        <v>438</v>
      </c>
      <c r="D18" s="428" t="s">
        <v>439</v>
      </c>
      <c r="E18" s="267"/>
      <c r="F18" s="268"/>
    </row>
    <row r="19" spans="1:6" ht="60" customHeight="1" x14ac:dyDescent="0.25">
      <c r="A19" s="435" t="s">
        <v>453</v>
      </c>
      <c r="B19" s="436" t="s">
        <v>497</v>
      </c>
      <c r="C19" s="437" t="s">
        <v>454</v>
      </c>
      <c r="D19" s="448">
        <v>13500000</v>
      </c>
      <c r="E19" s="267"/>
      <c r="F19" s="268"/>
    </row>
    <row r="20" spans="1:6" ht="60" hidden="1" customHeight="1" x14ac:dyDescent="0.25">
      <c r="A20" s="435" t="s">
        <v>455</v>
      </c>
      <c r="B20" s="436" t="s">
        <v>498</v>
      </c>
      <c r="C20" s="449">
        <v>0</v>
      </c>
      <c r="D20" s="448">
        <v>5000000</v>
      </c>
      <c r="E20" s="267"/>
      <c r="F20" s="268"/>
    </row>
    <row r="21" spans="1:6" ht="59.25" customHeight="1" x14ac:dyDescent="0.25">
      <c r="A21" s="538" t="s">
        <v>455</v>
      </c>
      <c r="B21" s="450" t="s">
        <v>499</v>
      </c>
      <c r="C21" s="449">
        <f>C22+C23</f>
        <v>90000000</v>
      </c>
      <c r="D21" s="448">
        <f>D22+D23</f>
        <v>48000870</v>
      </c>
      <c r="E21" s="267"/>
      <c r="F21" s="268"/>
    </row>
    <row r="22" spans="1:6" ht="32.1" customHeight="1" x14ac:dyDescent="0.25">
      <c r="A22" s="539"/>
      <c r="B22" s="451" t="s">
        <v>456</v>
      </c>
      <c r="C22" s="452">
        <v>48000870</v>
      </c>
      <c r="D22" s="453">
        <v>48000870</v>
      </c>
      <c r="E22" s="267"/>
      <c r="F22" s="268"/>
    </row>
    <row r="23" spans="1:6" ht="54" customHeight="1" x14ac:dyDescent="0.25">
      <c r="A23" s="540"/>
      <c r="B23" s="451" t="s">
        <v>457</v>
      </c>
      <c r="C23" s="452">
        <v>41999130</v>
      </c>
      <c r="D23" s="453">
        <v>0</v>
      </c>
      <c r="E23" s="267"/>
      <c r="F23" s="268"/>
    </row>
    <row r="24" spans="1:6" ht="33.75" customHeight="1" thickBot="1" x14ac:dyDescent="0.3">
      <c r="A24" s="454" t="s">
        <v>458</v>
      </c>
      <c r="B24" s="455" t="s">
        <v>500</v>
      </c>
      <c r="C24" s="456">
        <v>2262526995</v>
      </c>
      <c r="D24" s="457">
        <v>447319660</v>
      </c>
      <c r="E24" s="267"/>
      <c r="F24" s="268"/>
    </row>
    <row r="25" spans="1:6" ht="38.25" customHeight="1" x14ac:dyDescent="0.25">
      <c r="A25" s="458" t="s">
        <v>459</v>
      </c>
      <c r="B25" s="459" t="s">
        <v>460</v>
      </c>
      <c r="C25" s="460">
        <f>SUM(C26:C31)</f>
        <v>255575000</v>
      </c>
      <c r="D25" s="461">
        <f>SUM(D26:D31)</f>
        <v>218240000</v>
      </c>
      <c r="E25" s="267"/>
      <c r="F25" s="268"/>
    </row>
    <row r="26" spans="1:6" ht="57.75" customHeight="1" x14ac:dyDescent="0.25">
      <c r="A26" s="462" t="s">
        <v>461</v>
      </c>
      <c r="B26" s="463" t="s">
        <v>501</v>
      </c>
      <c r="C26" s="464">
        <v>200000000</v>
      </c>
      <c r="D26" s="465">
        <v>200000000</v>
      </c>
      <c r="E26" s="267"/>
      <c r="F26" s="268"/>
    </row>
    <row r="27" spans="1:6" ht="51" customHeight="1" x14ac:dyDescent="0.25">
      <c r="A27" s="462" t="s">
        <v>448</v>
      </c>
      <c r="B27" s="466" t="s">
        <v>502</v>
      </c>
      <c r="C27" s="464">
        <v>42000000</v>
      </c>
      <c r="D27" s="465">
        <v>0</v>
      </c>
      <c r="E27" s="267"/>
      <c r="F27" s="268"/>
    </row>
    <row r="28" spans="1:6" ht="63.95" customHeight="1" x14ac:dyDescent="0.25">
      <c r="A28" s="462" t="s">
        <v>462</v>
      </c>
      <c r="B28" s="467" t="s">
        <v>503</v>
      </c>
      <c r="C28" s="468">
        <v>3600000</v>
      </c>
      <c r="D28" s="465">
        <v>4500000</v>
      </c>
      <c r="E28" s="267"/>
      <c r="F28" s="268"/>
    </row>
    <row r="29" spans="1:6" ht="60" customHeight="1" x14ac:dyDescent="0.25">
      <c r="A29" s="462" t="s">
        <v>463</v>
      </c>
      <c r="B29" s="463" t="s">
        <v>504</v>
      </c>
      <c r="C29" s="464">
        <v>1286000</v>
      </c>
      <c r="D29" s="465">
        <v>3300000</v>
      </c>
      <c r="E29" s="267"/>
      <c r="F29" s="268"/>
    </row>
    <row r="30" spans="1:6" ht="42.75" customHeight="1" thickBot="1" x14ac:dyDescent="0.3">
      <c r="A30" s="469" t="s">
        <v>464</v>
      </c>
      <c r="B30" s="470" t="s">
        <v>505</v>
      </c>
      <c r="C30" s="471">
        <v>689000</v>
      </c>
      <c r="D30" s="472">
        <v>0</v>
      </c>
      <c r="E30" s="267"/>
      <c r="F30" s="268"/>
    </row>
    <row r="31" spans="1:6" s="273" customFormat="1" ht="32.1" hidden="1" customHeight="1" x14ac:dyDescent="0.25">
      <c r="A31" s="469" t="s">
        <v>465</v>
      </c>
      <c r="B31" s="473" t="s">
        <v>488</v>
      </c>
      <c r="C31" s="474">
        <v>8000000</v>
      </c>
      <c r="D31" s="475">
        <v>10440000</v>
      </c>
      <c r="E31" s="269">
        <v>199991000</v>
      </c>
      <c r="F31" s="270">
        <f>D26-E31</f>
        <v>9000</v>
      </c>
    </row>
    <row r="32" spans="1:6" s="273" customFormat="1" ht="32.1" hidden="1" customHeight="1" x14ac:dyDescent="0.25">
      <c r="A32" s="431" t="s">
        <v>466</v>
      </c>
      <c r="B32" s="476" t="s">
        <v>467</v>
      </c>
      <c r="C32" s="477" t="s">
        <v>468</v>
      </c>
      <c r="D32" s="478">
        <v>0</v>
      </c>
      <c r="E32" s="274"/>
      <c r="F32" s="275"/>
    </row>
    <row r="33" spans="1:6" ht="32.1" hidden="1" customHeight="1" x14ac:dyDescent="0.25">
      <c r="A33" s="435" t="s">
        <v>469</v>
      </c>
      <c r="B33" s="479" t="s">
        <v>470</v>
      </c>
      <c r="C33" s="480" t="s">
        <v>468</v>
      </c>
      <c r="D33" s="481">
        <v>0</v>
      </c>
      <c r="E33" s="274"/>
      <c r="F33" s="275"/>
    </row>
    <row r="34" spans="1:6" ht="32.1" hidden="1" customHeight="1" x14ac:dyDescent="0.25">
      <c r="A34" s="435" t="s">
        <v>471</v>
      </c>
      <c r="B34" s="479" t="s">
        <v>472</v>
      </c>
      <c r="C34" s="437">
        <v>300000</v>
      </c>
      <c r="D34" s="481">
        <v>0</v>
      </c>
      <c r="E34" s="274"/>
      <c r="F34" s="275"/>
    </row>
    <row r="35" spans="1:6" ht="32.1" hidden="1" customHeight="1" x14ac:dyDescent="0.25">
      <c r="A35" s="435" t="s">
        <v>473</v>
      </c>
      <c r="B35" s="479" t="s">
        <v>474</v>
      </c>
      <c r="C35" s="482" t="s">
        <v>475</v>
      </c>
      <c r="D35" s="481">
        <v>0</v>
      </c>
      <c r="E35" s="274"/>
      <c r="F35" s="275"/>
    </row>
    <row r="36" spans="1:6" ht="69.75" hidden="1" customHeight="1" x14ac:dyDescent="0.25">
      <c r="A36" s="454" t="s">
        <v>476</v>
      </c>
      <c r="B36" s="483" t="s">
        <v>477</v>
      </c>
      <c r="C36" s="484" t="s">
        <v>468</v>
      </c>
      <c r="D36" s="485">
        <v>0</v>
      </c>
      <c r="E36" s="276"/>
      <c r="F36" s="277"/>
    </row>
    <row r="37" spans="1:6" ht="22.5" customHeight="1" thickBot="1" x14ac:dyDescent="0.3">
      <c r="A37" s="301"/>
      <c r="B37" s="301"/>
      <c r="C37" s="301"/>
      <c r="D37" s="301"/>
      <c r="E37" s="267"/>
      <c r="F37" s="278"/>
    </row>
    <row r="38" spans="1:6" ht="50.25" customHeight="1" thickBot="1" x14ac:dyDescent="0.3">
      <c r="A38" s="529" t="str">
        <f>A18</f>
        <v>Název RP</v>
      </c>
      <c r="B38" s="530"/>
      <c r="C38" s="427" t="s">
        <v>438</v>
      </c>
      <c r="D38" s="428" t="s">
        <v>439</v>
      </c>
      <c r="E38" s="531" t="s">
        <v>478</v>
      </c>
      <c r="F38" s="532"/>
    </row>
    <row r="39" spans="1:6" ht="42.75" customHeight="1" thickBot="1" x14ac:dyDescent="0.3">
      <c r="A39" s="435" t="s">
        <v>466</v>
      </c>
      <c r="B39" s="486" t="s">
        <v>506</v>
      </c>
      <c r="C39" s="437">
        <f t="shared" ref="C39:C40" si="1">D39</f>
        <v>70000000</v>
      </c>
      <c r="D39" s="446">
        <v>70000000</v>
      </c>
      <c r="E39" s="533"/>
      <c r="F39" s="534"/>
    </row>
    <row r="40" spans="1:6" ht="42.75" customHeight="1" thickBot="1" x14ac:dyDescent="0.3">
      <c r="A40" s="454" t="s">
        <v>469</v>
      </c>
      <c r="B40" s="487" t="s">
        <v>507</v>
      </c>
      <c r="C40" s="456">
        <f t="shared" si="1"/>
        <v>20000000</v>
      </c>
      <c r="D40" s="488">
        <v>20000000</v>
      </c>
      <c r="E40" s="279"/>
      <c r="F40" s="279"/>
    </row>
    <row r="41" spans="1:6" ht="63.95" customHeight="1" x14ac:dyDescent="0.25">
      <c r="A41" s="280"/>
      <c r="B41" s="281"/>
      <c r="C41" s="279"/>
      <c r="D41" s="279"/>
      <c r="E41" s="279"/>
      <c r="F41" s="279"/>
    </row>
    <row r="42" spans="1:6" ht="14.45" customHeight="1" x14ac:dyDescent="0.25">
      <c r="A42" s="280"/>
      <c r="B42" s="281"/>
      <c r="C42" s="279"/>
      <c r="D42" s="279"/>
      <c r="E42" s="279"/>
      <c r="F42" s="279"/>
    </row>
    <row r="43" spans="1:6" x14ac:dyDescent="0.25">
      <c r="A43" s="280"/>
      <c r="B43" s="281"/>
      <c r="C43" s="279"/>
      <c r="D43" s="279"/>
      <c r="E43" s="282"/>
      <c r="F43" s="282"/>
    </row>
    <row r="44" spans="1:6" x14ac:dyDescent="0.25">
      <c r="A44" s="280"/>
      <c r="B44" s="283"/>
      <c r="C44" s="274"/>
      <c r="D44" s="283"/>
      <c r="E44" s="274"/>
      <c r="F44" s="274"/>
    </row>
    <row r="45" spans="1:6" x14ac:dyDescent="0.25">
      <c r="C45" s="284"/>
      <c r="D45" s="274"/>
      <c r="E45" s="274"/>
      <c r="F45" s="274"/>
    </row>
    <row r="46" spans="1:6" x14ac:dyDescent="0.25">
      <c r="B46" s="284"/>
      <c r="C46" s="284"/>
      <c r="D46" s="274"/>
      <c r="E46" s="274"/>
      <c r="F46" s="274"/>
    </row>
    <row r="47" spans="1:6" x14ac:dyDescent="0.25">
      <c r="B47" s="284"/>
      <c r="C47" s="284"/>
      <c r="D47" s="274"/>
      <c r="E47" s="274"/>
      <c r="F47" s="274"/>
    </row>
    <row r="48" spans="1:6" x14ac:dyDescent="0.25">
      <c r="B48" s="284"/>
      <c r="C48" s="284"/>
      <c r="D48" s="274"/>
      <c r="E48" s="274"/>
      <c r="F48" s="274"/>
    </row>
    <row r="49" spans="1:6" x14ac:dyDescent="0.25">
      <c r="B49" s="284"/>
      <c r="C49" s="284"/>
      <c r="D49" s="274"/>
      <c r="E49" s="274"/>
      <c r="F49" s="274"/>
    </row>
    <row r="50" spans="1:6" x14ac:dyDescent="0.25">
      <c r="B50" s="284"/>
      <c r="C50" s="284"/>
      <c r="D50" s="274"/>
      <c r="E50" s="274"/>
      <c r="F50" s="274"/>
    </row>
    <row r="51" spans="1:6" x14ac:dyDescent="0.25">
      <c r="A51" s="258"/>
      <c r="B51" s="285"/>
      <c r="C51" s="285"/>
      <c r="D51" s="274"/>
      <c r="E51" s="274"/>
      <c r="F51" s="274"/>
    </row>
    <row r="52" spans="1:6" x14ac:dyDescent="0.25">
      <c r="A52" s="258"/>
      <c r="B52" s="286"/>
      <c r="C52" s="287"/>
      <c r="D52" s="274"/>
      <c r="E52" s="274"/>
      <c r="F52" s="274"/>
    </row>
    <row r="53" spans="1:6" x14ac:dyDescent="0.25">
      <c r="A53" s="258"/>
      <c r="B53" s="288"/>
      <c r="C53" s="288"/>
      <c r="D53" s="274"/>
    </row>
    <row r="55" spans="1:6" x14ac:dyDescent="0.25">
      <c r="A55" s="258"/>
      <c r="E55" s="285"/>
      <c r="F55" s="285"/>
    </row>
    <row r="56" spans="1:6" x14ac:dyDescent="0.25">
      <c r="A56" s="258"/>
      <c r="E56" s="285"/>
      <c r="F56" s="285"/>
    </row>
    <row r="57" spans="1:6" x14ac:dyDescent="0.25">
      <c r="A57" s="258"/>
      <c r="B57" s="289"/>
      <c r="C57" s="289"/>
    </row>
    <row r="58" spans="1:6" x14ac:dyDescent="0.25">
      <c r="A58" s="258"/>
      <c r="B58" s="290"/>
      <c r="C58" s="290"/>
    </row>
    <row r="59" spans="1:6" x14ac:dyDescent="0.25">
      <c r="A59" s="258"/>
      <c r="B59" s="289"/>
      <c r="C59" s="289"/>
    </row>
  </sheetData>
  <mergeCells count="8">
    <mergeCell ref="A38:B38"/>
    <mergeCell ref="E38:F39"/>
    <mergeCell ref="A3:D3"/>
    <mergeCell ref="A4:D4"/>
    <mergeCell ref="A5:B5"/>
    <mergeCell ref="A6:B6"/>
    <mergeCell ref="A18:B18"/>
    <mergeCell ref="A21:A23"/>
  </mergeCells>
  <pageMargins left="0.70866141732283472" right="0.70866141732283472" top="0.78740157480314965" bottom="0.78740157480314965" header="0.31496062992125984" footer="0.31496062992125984"/>
  <pageSetup paperSize="9" scale="49" orientation="portrait" r:id="rId1"/>
  <headerFooter alignWithMargins="0">
    <oddHeader>&amp;RKapitola C.II.1
&amp;"-,Tučné"Tabulka č.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57"/>
  <sheetViews>
    <sheetView tabSelected="1" topLeftCell="B1" zoomScaleNormal="100" workbookViewId="0">
      <selection activeCell="J25" sqref="J25"/>
    </sheetView>
  </sheetViews>
  <sheetFormatPr defaultRowHeight="15" x14ac:dyDescent="0.25"/>
  <cols>
    <col min="1" max="1" width="15.5703125" style="2" hidden="1" customWidth="1"/>
    <col min="2" max="2" width="4" style="2" customWidth="1"/>
    <col min="3" max="3" width="34.85546875" style="2" customWidth="1"/>
    <col min="4" max="4" width="17" style="136" customWidth="1"/>
    <col min="5" max="5" width="15.85546875" style="135" customWidth="1"/>
    <col min="6" max="6" width="16.85546875" style="135" customWidth="1"/>
    <col min="7" max="7" width="12.5703125" style="135" customWidth="1"/>
    <col min="8" max="9" width="9.140625" style="136"/>
    <col min="10" max="12" width="14.28515625" style="136" bestFit="1" customWidth="1"/>
    <col min="13" max="13" width="11.5703125" style="136" bestFit="1" customWidth="1"/>
    <col min="14" max="15" width="9.140625" style="136"/>
    <col min="16" max="16" width="9.5703125" style="136" bestFit="1" customWidth="1"/>
    <col min="17" max="245" width="9.140625" style="136"/>
    <col min="246" max="246" width="0" style="136" hidden="1" customWidth="1"/>
    <col min="247" max="247" width="4" style="136" customWidth="1"/>
    <col min="248" max="248" width="34.85546875" style="136" customWidth="1"/>
    <col min="249" max="249" width="17" style="136" customWidth="1"/>
    <col min="250" max="250" width="15.85546875" style="136" customWidth="1"/>
    <col min="251" max="251" width="16.85546875" style="136" customWidth="1"/>
    <col min="252" max="252" width="12.5703125" style="136" customWidth="1"/>
    <col min="253" max="501" width="9.140625" style="136"/>
    <col min="502" max="502" width="0" style="136" hidden="1" customWidth="1"/>
    <col min="503" max="503" width="4" style="136" customWidth="1"/>
    <col min="504" max="504" width="34.85546875" style="136" customWidth="1"/>
    <col min="505" max="505" width="17" style="136" customWidth="1"/>
    <col min="506" max="506" width="15.85546875" style="136" customWidth="1"/>
    <col min="507" max="507" width="16.85546875" style="136" customWidth="1"/>
    <col min="508" max="508" width="12.5703125" style="136" customWidth="1"/>
    <col min="509" max="757" width="9.140625" style="136"/>
    <col min="758" max="758" width="0" style="136" hidden="1" customWidth="1"/>
    <col min="759" max="759" width="4" style="136" customWidth="1"/>
    <col min="760" max="760" width="34.85546875" style="136" customWidth="1"/>
    <col min="761" max="761" width="17" style="136" customWidth="1"/>
    <col min="762" max="762" width="15.85546875" style="136" customWidth="1"/>
    <col min="763" max="763" width="16.85546875" style="136" customWidth="1"/>
    <col min="764" max="764" width="12.5703125" style="136" customWidth="1"/>
    <col min="765" max="1013" width="9.140625" style="136"/>
    <col min="1014" max="1014" width="0" style="136" hidden="1" customWidth="1"/>
    <col min="1015" max="1015" width="4" style="136" customWidth="1"/>
    <col min="1016" max="1016" width="34.85546875" style="136" customWidth="1"/>
    <col min="1017" max="1017" width="17" style="136" customWidth="1"/>
    <col min="1018" max="1018" width="15.85546875" style="136" customWidth="1"/>
    <col min="1019" max="1019" width="16.85546875" style="136" customWidth="1"/>
    <col min="1020" max="1020" width="12.5703125" style="136" customWidth="1"/>
    <col min="1021" max="1269" width="9.140625" style="136"/>
    <col min="1270" max="1270" width="0" style="136" hidden="1" customWidth="1"/>
    <col min="1271" max="1271" width="4" style="136" customWidth="1"/>
    <col min="1272" max="1272" width="34.85546875" style="136" customWidth="1"/>
    <col min="1273" max="1273" width="17" style="136" customWidth="1"/>
    <col min="1274" max="1274" width="15.85546875" style="136" customWidth="1"/>
    <col min="1275" max="1275" width="16.85546875" style="136" customWidth="1"/>
    <col min="1276" max="1276" width="12.5703125" style="136" customWidth="1"/>
    <col min="1277" max="1525" width="9.140625" style="136"/>
    <col min="1526" max="1526" width="0" style="136" hidden="1" customWidth="1"/>
    <col min="1527" max="1527" width="4" style="136" customWidth="1"/>
    <col min="1528" max="1528" width="34.85546875" style="136" customWidth="1"/>
    <col min="1529" max="1529" width="17" style="136" customWidth="1"/>
    <col min="1530" max="1530" width="15.85546875" style="136" customWidth="1"/>
    <col min="1531" max="1531" width="16.85546875" style="136" customWidth="1"/>
    <col min="1532" max="1532" width="12.5703125" style="136" customWidth="1"/>
    <col min="1533" max="1781" width="9.140625" style="136"/>
    <col min="1782" max="1782" width="0" style="136" hidden="1" customWidth="1"/>
    <col min="1783" max="1783" width="4" style="136" customWidth="1"/>
    <col min="1784" max="1784" width="34.85546875" style="136" customWidth="1"/>
    <col min="1785" max="1785" width="17" style="136" customWidth="1"/>
    <col min="1786" max="1786" width="15.85546875" style="136" customWidth="1"/>
    <col min="1787" max="1787" width="16.85546875" style="136" customWidth="1"/>
    <col min="1788" max="1788" width="12.5703125" style="136" customWidth="1"/>
    <col min="1789" max="2037" width="9.140625" style="136"/>
    <col min="2038" max="2038" width="0" style="136" hidden="1" customWidth="1"/>
    <col min="2039" max="2039" width="4" style="136" customWidth="1"/>
    <col min="2040" max="2040" width="34.85546875" style="136" customWidth="1"/>
    <col min="2041" max="2041" width="17" style="136" customWidth="1"/>
    <col min="2042" max="2042" width="15.85546875" style="136" customWidth="1"/>
    <col min="2043" max="2043" width="16.85546875" style="136" customWidth="1"/>
    <col min="2044" max="2044" width="12.5703125" style="136" customWidth="1"/>
    <col min="2045" max="2293" width="9.140625" style="136"/>
    <col min="2294" max="2294" width="0" style="136" hidden="1" customWidth="1"/>
    <col min="2295" max="2295" width="4" style="136" customWidth="1"/>
    <col min="2296" max="2296" width="34.85546875" style="136" customWidth="1"/>
    <col min="2297" max="2297" width="17" style="136" customWidth="1"/>
    <col min="2298" max="2298" width="15.85546875" style="136" customWidth="1"/>
    <col min="2299" max="2299" width="16.85546875" style="136" customWidth="1"/>
    <col min="2300" max="2300" width="12.5703125" style="136" customWidth="1"/>
    <col min="2301" max="2549" width="9.140625" style="136"/>
    <col min="2550" max="2550" width="0" style="136" hidden="1" customWidth="1"/>
    <col min="2551" max="2551" width="4" style="136" customWidth="1"/>
    <col min="2552" max="2552" width="34.85546875" style="136" customWidth="1"/>
    <col min="2553" max="2553" width="17" style="136" customWidth="1"/>
    <col min="2554" max="2554" width="15.85546875" style="136" customWidth="1"/>
    <col min="2555" max="2555" width="16.85546875" style="136" customWidth="1"/>
    <col min="2556" max="2556" width="12.5703125" style="136" customWidth="1"/>
    <col min="2557" max="2805" width="9.140625" style="136"/>
    <col min="2806" max="2806" width="0" style="136" hidden="1" customWidth="1"/>
    <col min="2807" max="2807" width="4" style="136" customWidth="1"/>
    <col min="2808" max="2808" width="34.85546875" style="136" customWidth="1"/>
    <col min="2809" max="2809" width="17" style="136" customWidth="1"/>
    <col min="2810" max="2810" width="15.85546875" style="136" customWidth="1"/>
    <col min="2811" max="2811" width="16.85546875" style="136" customWidth="1"/>
    <col min="2812" max="2812" width="12.5703125" style="136" customWidth="1"/>
    <col min="2813" max="3061" width="9.140625" style="136"/>
    <col min="3062" max="3062" width="0" style="136" hidden="1" customWidth="1"/>
    <col min="3063" max="3063" width="4" style="136" customWidth="1"/>
    <col min="3064" max="3064" width="34.85546875" style="136" customWidth="1"/>
    <col min="3065" max="3065" width="17" style="136" customWidth="1"/>
    <col min="3066" max="3066" width="15.85546875" style="136" customWidth="1"/>
    <col min="3067" max="3067" width="16.85546875" style="136" customWidth="1"/>
    <col min="3068" max="3068" width="12.5703125" style="136" customWidth="1"/>
    <col min="3069" max="3317" width="9.140625" style="136"/>
    <col min="3318" max="3318" width="0" style="136" hidden="1" customWidth="1"/>
    <col min="3319" max="3319" width="4" style="136" customWidth="1"/>
    <col min="3320" max="3320" width="34.85546875" style="136" customWidth="1"/>
    <col min="3321" max="3321" width="17" style="136" customWidth="1"/>
    <col min="3322" max="3322" width="15.85546875" style="136" customWidth="1"/>
    <col min="3323" max="3323" width="16.85546875" style="136" customWidth="1"/>
    <col min="3324" max="3324" width="12.5703125" style="136" customWidth="1"/>
    <col min="3325" max="3573" width="9.140625" style="136"/>
    <col min="3574" max="3574" width="0" style="136" hidden="1" customWidth="1"/>
    <col min="3575" max="3575" width="4" style="136" customWidth="1"/>
    <col min="3576" max="3576" width="34.85546875" style="136" customWidth="1"/>
    <col min="3577" max="3577" width="17" style="136" customWidth="1"/>
    <col min="3578" max="3578" width="15.85546875" style="136" customWidth="1"/>
    <col min="3579" max="3579" width="16.85546875" style="136" customWidth="1"/>
    <col min="3580" max="3580" width="12.5703125" style="136" customWidth="1"/>
    <col min="3581" max="3829" width="9.140625" style="136"/>
    <col min="3830" max="3830" width="0" style="136" hidden="1" customWidth="1"/>
    <col min="3831" max="3831" width="4" style="136" customWidth="1"/>
    <col min="3832" max="3832" width="34.85546875" style="136" customWidth="1"/>
    <col min="3833" max="3833" width="17" style="136" customWidth="1"/>
    <col min="3834" max="3834" width="15.85546875" style="136" customWidth="1"/>
    <col min="3835" max="3835" width="16.85546875" style="136" customWidth="1"/>
    <col min="3836" max="3836" width="12.5703125" style="136" customWidth="1"/>
    <col min="3837" max="4085" width="9.140625" style="136"/>
    <col min="4086" max="4086" width="0" style="136" hidden="1" customWidth="1"/>
    <col min="4087" max="4087" width="4" style="136" customWidth="1"/>
    <col min="4088" max="4088" width="34.85546875" style="136" customWidth="1"/>
    <col min="4089" max="4089" width="17" style="136" customWidth="1"/>
    <col min="4090" max="4090" width="15.85546875" style="136" customWidth="1"/>
    <col min="4091" max="4091" width="16.85546875" style="136" customWidth="1"/>
    <col min="4092" max="4092" width="12.5703125" style="136" customWidth="1"/>
    <col min="4093" max="4341" width="9.140625" style="136"/>
    <col min="4342" max="4342" width="0" style="136" hidden="1" customWidth="1"/>
    <col min="4343" max="4343" width="4" style="136" customWidth="1"/>
    <col min="4344" max="4344" width="34.85546875" style="136" customWidth="1"/>
    <col min="4345" max="4345" width="17" style="136" customWidth="1"/>
    <col min="4346" max="4346" width="15.85546875" style="136" customWidth="1"/>
    <col min="4347" max="4347" width="16.85546875" style="136" customWidth="1"/>
    <col min="4348" max="4348" width="12.5703125" style="136" customWidth="1"/>
    <col min="4349" max="4597" width="9.140625" style="136"/>
    <col min="4598" max="4598" width="0" style="136" hidden="1" customWidth="1"/>
    <col min="4599" max="4599" width="4" style="136" customWidth="1"/>
    <col min="4600" max="4600" width="34.85546875" style="136" customWidth="1"/>
    <col min="4601" max="4601" width="17" style="136" customWidth="1"/>
    <col min="4602" max="4602" width="15.85546875" style="136" customWidth="1"/>
    <col min="4603" max="4603" width="16.85546875" style="136" customWidth="1"/>
    <col min="4604" max="4604" width="12.5703125" style="136" customWidth="1"/>
    <col min="4605" max="4853" width="9.140625" style="136"/>
    <col min="4854" max="4854" width="0" style="136" hidden="1" customWidth="1"/>
    <col min="4855" max="4855" width="4" style="136" customWidth="1"/>
    <col min="4856" max="4856" width="34.85546875" style="136" customWidth="1"/>
    <col min="4857" max="4857" width="17" style="136" customWidth="1"/>
    <col min="4858" max="4858" width="15.85546875" style="136" customWidth="1"/>
    <col min="4859" max="4859" width="16.85546875" style="136" customWidth="1"/>
    <col min="4860" max="4860" width="12.5703125" style="136" customWidth="1"/>
    <col min="4861" max="5109" width="9.140625" style="136"/>
    <col min="5110" max="5110" width="0" style="136" hidden="1" customWidth="1"/>
    <col min="5111" max="5111" width="4" style="136" customWidth="1"/>
    <col min="5112" max="5112" width="34.85546875" style="136" customWidth="1"/>
    <col min="5113" max="5113" width="17" style="136" customWidth="1"/>
    <col min="5114" max="5114" width="15.85546875" style="136" customWidth="1"/>
    <col min="5115" max="5115" width="16.85546875" style="136" customWidth="1"/>
    <col min="5116" max="5116" width="12.5703125" style="136" customWidth="1"/>
    <col min="5117" max="5365" width="9.140625" style="136"/>
    <col min="5366" max="5366" width="0" style="136" hidden="1" customWidth="1"/>
    <col min="5367" max="5367" width="4" style="136" customWidth="1"/>
    <col min="5368" max="5368" width="34.85546875" style="136" customWidth="1"/>
    <col min="5369" max="5369" width="17" style="136" customWidth="1"/>
    <col min="5370" max="5370" width="15.85546875" style="136" customWidth="1"/>
    <col min="5371" max="5371" width="16.85546875" style="136" customWidth="1"/>
    <col min="5372" max="5372" width="12.5703125" style="136" customWidth="1"/>
    <col min="5373" max="5621" width="9.140625" style="136"/>
    <col min="5622" max="5622" width="0" style="136" hidden="1" customWidth="1"/>
    <col min="5623" max="5623" width="4" style="136" customWidth="1"/>
    <col min="5624" max="5624" width="34.85546875" style="136" customWidth="1"/>
    <col min="5625" max="5625" width="17" style="136" customWidth="1"/>
    <col min="5626" max="5626" width="15.85546875" style="136" customWidth="1"/>
    <col min="5627" max="5627" width="16.85546875" style="136" customWidth="1"/>
    <col min="5628" max="5628" width="12.5703125" style="136" customWidth="1"/>
    <col min="5629" max="5877" width="9.140625" style="136"/>
    <col min="5878" max="5878" width="0" style="136" hidden="1" customWidth="1"/>
    <col min="5879" max="5879" width="4" style="136" customWidth="1"/>
    <col min="5880" max="5880" width="34.85546875" style="136" customWidth="1"/>
    <col min="5881" max="5881" width="17" style="136" customWidth="1"/>
    <col min="5882" max="5882" width="15.85546875" style="136" customWidth="1"/>
    <col min="5883" max="5883" width="16.85546875" style="136" customWidth="1"/>
    <col min="5884" max="5884" width="12.5703125" style="136" customWidth="1"/>
    <col min="5885" max="6133" width="9.140625" style="136"/>
    <col min="6134" max="6134" width="0" style="136" hidden="1" customWidth="1"/>
    <col min="6135" max="6135" width="4" style="136" customWidth="1"/>
    <col min="6136" max="6136" width="34.85546875" style="136" customWidth="1"/>
    <col min="6137" max="6137" width="17" style="136" customWidth="1"/>
    <col min="6138" max="6138" width="15.85546875" style="136" customWidth="1"/>
    <col min="6139" max="6139" width="16.85546875" style="136" customWidth="1"/>
    <col min="6140" max="6140" width="12.5703125" style="136" customWidth="1"/>
    <col min="6141" max="6389" width="9.140625" style="136"/>
    <col min="6390" max="6390" width="0" style="136" hidden="1" customWidth="1"/>
    <col min="6391" max="6391" width="4" style="136" customWidth="1"/>
    <col min="6392" max="6392" width="34.85546875" style="136" customWidth="1"/>
    <col min="6393" max="6393" width="17" style="136" customWidth="1"/>
    <col min="6394" max="6394" width="15.85546875" style="136" customWidth="1"/>
    <col min="6395" max="6395" width="16.85546875" style="136" customWidth="1"/>
    <col min="6396" max="6396" width="12.5703125" style="136" customWidth="1"/>
    <col min="6397" max="6645" width="9.140625" style="136"/>
    <col min="6646" max="6646" width="0" style="136" hidden="1" customWidth="1"/>
    <col min="6647" max="6647" width="4" style="136" customWidth="1"/>
    <col min="6648" max="6648" width="34.85546875" style="136" customWidth="1"/>
    <col min="6649" max="6649" width="17" style="136" customWidth="1"/>
    <col min="6650" max="6650" width="15.85546875" style="136" customWidth="1"/>
    <col min="6651" max="6651" width="16.85546875" style="136" customWidth="1"/>
    <col min="6652" max="6652" width="12.5703125" style="136" customWidth="1"/>
    <col min="6653" max="6901" width="9.140625" style="136"/>
    <col min="6902" max="6902" width="0" style="136" hidden="1" customWidth="1"/>
    <col min="6903" max="6903" width="4" style="136" customWidth="1"/>
    <col min="6904" max="6904" width="34.85546875" style="136" customWidth="1"/>
    <col min="6905" max="6905" width="17" style="136" customWidth="1"/>
    <col min="6906" max="6906" width="15.85546875" style="136" customWidth="1"/>
    <col min="6907" max="6907" width="16.85546875" style="136" customWidth="1"/>
    <col min="6908" max="6908" width="12.5703125" style="136" customWidth="1"/>
    <col min="6909" max="7157" width="9.140625" style="136"/>
    <col min="7158" max="7158" width="0" style="136" hidden="1" customWidth="1"/>
    <col min="7159" max="7159" width="4" style="136" customWidth="1"/>
    <col min="7160" max="7160" width="34.85546875" style="136" customWidth="1"/>
    <col min="7161" max="7161" width="17" style="136" customWidth="1"/>
    <col min="7162" max="7162" width="15.85546875" style="136" customWidth="1"/>
    <col min="7163" max="7163" width="16.85546875" style="136" customWidth="1"/>
    <col min="7164" max="7164" width="12.5703125" style="136" customWidth="1"/>
    <col min="7165" max="7413" width="9.140625" style="136"/>
    <col min="7414" max="7414" width="0" style="136" hidden="1" customWidth="1"/>
    <col min="7415" max="7415" width="4" style="136" customWidth="1"/>
    <col min="7416" max="7416" width="34.85546875" style="136" customWidth="1"/>
    <col min="7417" max="7417" width="17" style="136" customWidth="1"/>
    <col min="7418" max="7418" width="15.85546875" style="136" customWidth="1"/>
    <col min="7419" max="7419" width="16.85546875" style="136" customWidth="1"/>
    <col min="7420" max="7420" width="12.5703125" style="136" customWidth="1"/>
    <col min="7421" max="7669" width="9.140625" style="136"/>
    <col min="7670" max="7670" width="0" style="136" hidden="1" customWidth="1"/>
    <col min="7671" max="7671" width="4" style="136" customWidth="1"/>
    <col min="7672" max="7672" width="34.85546875" style="136" customWidth="1"/>
    <col min="7673" max="7673" width="17" style="136" customWidth="1"/>
    <col min="7674" max="7674" width="15.85546875" style="136" customWidth="1"/>
    <col min="7675" max="7675" width="16.85546875" style="136" customWidth="1"/>
    <col min="7676" max="7676" width="12.5703125" style="136" customWidth="1"/>
    <col min="7677" max="7925" width="9.140625" style="136"/>
    <col min="7926" max="7926" width="0" style="136" hidden="1" customWidth="1"/>
    <col min="7927" max="7927" width="4" style="136" customWidth="1"/>
    <col min="7928" max="7928" width="34.85546875" style="136" customWidth="1"/>
    <col min="7929" max="7929" width="17" style="136" customWidth="1"/>
    <col min="7930" max="7930" width="15.85546875" style="136" customWidth="1"/>
    <col min="7931" max="7931" width="16.85546875" style="136" customWidth="1"/>
    <col min="7932" max="7932" width="12.5703125" style="136" customWidth="1"/>
    <col min="7933" max="8181" width="9.140625" style="136"/>
    <col min="8182" max="8182" width="0" style="136" hidden="1" customWidth="1"/>
    <col min="8183" max="8183" width="4" style="136" customWidth="1"/>
    <col min="8184" max="8184" width="34.85546875" style="136" customWidth="1"/>
    <col min="8185" max="8185" width="17" style="136" customWidth="1"/>
    <col min="8186" max="8186" width="15.85546875" style="136" customWidth="1"/>
    <col min="8187" max="8187" width="16.85546875" style="136" customWidth="1"/>
    <col min="8188" max="8188" width="12.5703125" style="136" customWidth="1"/>
    <col min="8189" max="8437" width="9.140625" style="136"/>
    <col min="8438" max="8438" width="0" style="136" hidden="1" customWidth="1"/>
    <col min="8439" max="8439" width="4" style="136" customWidth="1"/>
    <col min="8440" max="8440" width="34.85546875" style="136" customWidth="1"/>
    <col min="8441" max="8441" width="17" style="136" customWidth="1"/>
    <col min="8442" max="8442" width="15.85546875" style="136" customWidth="1"/>
    <col min="8443" max="8443" width="16.85546875" style="136" customWidth="1"/>
    <col min="8444" max="8444" width="12.5703125" style="136" customWidth="1"/>
    <col min="8445" max="8693" width="9.140625" style="136"/>
    <col min="8694" max="8694" width="0" style="136" hidden="1" customWidth="1"/>
    <col min="8695" max="8695" width="4" style="136" customWidth="1"/>
    <col min="8696" max="8696" width="34.85546875" style="136" customWidth="1"/>
    <col min="8697" max="8697" width="17" style="136" customWidth="1"/>
    <col min="8698" max="8698" width="15.85546875" style="136" customWidth="1"/>
    <col min="8699" max="8699" width="16.85546875" style="136" customWidth="1"/>
    <col min="8700" max="8700" width="12.5703125" style="136" customWidth="1"/>
    <col min="8701" max="8949" width="9.140625" style="136"/>
    <col min="8950" max="8950" width="0" style="136" hidden="1" customWidth="1"/>
    <col min="8951" max="8951" width="4" style="136" customWidth="1"/>
    <col min="8952" max="8952" width="34.85546875" style="136" customWidth="1"/>
    <col min="8953" max="8953" width="17" style="136" customWidth="1"/>
    <col min="8954" max="8954" width="15.85546875" style="136" customWidth="1"/>
    <col min="8955" max="8955" width="16.85546875" style="136" customWidth="1"/>
    <col min="8956" max="8956" width="12.5703125" style="136" customWidth="1"/>
    <col min="8957" max="9205" width="9.140625" style="136"/>
    <col min="9206" max="9206" width="0" style="136" hidden="1" customWidth="1"/>
    <col min="9207" max="9207" width="4" style="136" customWidth="1"/>
    <col min="9208" max="9208" width="34.85546875" style="136" customWidth="1"/>
    <col min="9209" max="9209" width="17" style="136" customWidth="1"/>
    <col min="9210" max="9210" width="15.85546875" style="136" customWidth="1"/>
    <col min="9211" max="9211" width="16.85546875" style="136" customWidth="1"/>
    <col min="9212" max="9212" width="12.5703125" style="136" customWidth="1"/>
    <col min="9213" max="9461" width="9.140625" style="136"/>
    <col min="9462" max="9462" width="0" style="136" hidden="1" customWidth="1"/>
    <col min="9463" max="9463" width="4" style="136" customWidth="1"/>
    <col min="9464" max="9464" width="34.85546875" style="136" customWidth="1"/>
    <col min="9465" max="9465" width="17" style="136" customWidth="1"/>
    <col min="9466" max="9466" width="15.85546875" style="136" customWidth="1"/>
    <col min="9467" max="9467" width="16.85546875" style="136" customWidth="1"/>
    <col min="9468" max="9468" width="12.5703125" style="136" customWidth="1"/>
    <col min="9469" max="9717" width="9.140625" style="136"/>
    <col min="9718" max="9718" width="0" style="136" hidden="1" customWidth="1"/>
    <col min="9719" max="9719" width="4" style="136" customWidth="1"/>
    <col min="9720" max="9720" width="34.85546875" style="136" customWidth="1"/>
    <col min="9721" max="9721" width="17" style="136" customWidth="1"/>
    <col min="9722" max="9722" width="15.85546875" style="136" customWidth="1"/>
    <col min="9723" max="9723" width="16.85546875" style="136" customWidth="1"/>
    <col min="9724" max="9724" width="12.5703125" style="136" customWidth="1"/>
    <col min="9725" max="9973" width="9.140625" style="136"/>
    <col min="9974" max="9974" width="0" style="136" hidden="1" customWidth="1"/>
    <col min="9975" max="9975" width="4" style="136" customWidth="1"/>
    <col min="9976" max="9976" width="34.85546875" style="136" customWidth="1"/>
    <col min="9977" max="9977" width="17" style="136" customWidth="1"/>
    <col min="9978" max="9978" width="15.85546875" style="136" customWidth="1"/>
    <col min="9979" max="9979" width="16.85546875" style="136" customWidth="1"/>
    <col min="9980" max="9980" width="12.5703125" style="136" customWidth="1"/>
    <col min="9981" max="10229" width="9.140625" style="136"/>
    <col min="10230" max="10230" width="0" style="136" hidden="1" customWidth="1"/>
    <col min="10231" max="10231" width="4" style="136" customWidth="1"/>
    <col min="10232" max="10232" width="34.85546875" style="136" customWidth="1"/>
    <col min="10233" max="10233" width="17" style="136" customWidth="1"/>
    <col min="10234" max="10234" width="15.85546875" style="136" customWidth="1"/>
    <col min="10235" max="10235" width="16.85546875" style="136" customWidth="1"/>
    <col min="10236" max="10236" width="12.5703125" style="136" customWidth="1"/>
    <col min="10237" max="10485" width="9.140625" style="136"/>
    <col min="10486" max="10486" width="0" style="136" hidden="1" customWidth="1"/>
    <col min="10487" max="10487" width="4" style="136" customWidth="1"/>
    <col min="10488" max="10488" width="34.85546875" style="136" customWidth="1"/>
    <col min="10489" max="10489" width="17" style="136" customWidth="1"/>
    <col min="10490" max="10490" width="15.85546875" style="136" customWidth="1"/>
    <col min="10491" max="10491" width="16.85546875" style="136" customWidth="1"/>
    <col min="10492" max="10492" width="12.5703125" style="136" customWidth="1"/>
    <col min="10493" max="10741" width="9.140625" style="136"/>
    <col min="10742" max="10742" width="0" style="136" hidden="1" customWidth="1"/>
    <col min="10743" max="10743" width="4" style="136" customWidth="1"/>
    <col min="10744" max="10744" width="34.85546875" style="136" customWidth="1"/>
    <col min="10745" max="10745" width="17" style="136" customWidth="1"/>
    <col min="10746" max="10746" width="15.85546875" style="136" customWidth="1"/>
    <col min="10747" max="10747" width="16.85546875" style="136" customWidth="1"/>
    <col min="10748" max="10748" width="12.5703125" style="136" customWidth="1"/>
    <col min="10749" max="10997" width="9.140625" style="136"/>
    <col min="10998" max="10998" width="0" style="136" hidden="1" customWidth="1"/>
    <col min="10999" max="10999" width="4" style="136" customWidth="1"/>
    <col min="11000" max="11000" width="34.85546875" style="136" customWidth="1"/>
    <col min="11001" max="11001" width="17" style="136" customWidth="1"/>
    <col min="11002" max="11002" width="15.85546875" style="136" customWidth="1"/>
    <col min="11003" max="11003" width="16.85546875" style="136" customWidth="1"/>
    <col min="11004" max="11004" width="12.5703125" style="136" customWidth="1"/>
    <col min="11005" max="11253" width="9.140625" style="136"/>
    <col min="11254" max="11254" width="0" style="136" hidden="1" customWidth="1"/>
    <col min="11255" max="11255" width="4" style="136" customWidth="1"/>
    <col min="11256" max="11256" width="34.85546875" style="136" customWidth="1"/>
    <col min="11257" max="11257" width="17" style="136" customWidth="1"/>
    <col min="11258" max="11258" width="15.85546875" style="136" customWidth="1"/>
    <col min="11259" max="11259" width="16.85546875" style="136" customWidth="1"/>
    <col min="11260" max="11260" width="12.5703125" style="136" customWidth="1"/>
    <col min="11261" max="11509" width="9.140625" style="136"/>
    <col min="11510" max="11510" width="0" style="136" hidden="1" customWidth="1"/>
    <col min="11511" max="11511" width="4" style="136" customWidth="1"/>
    <col min="11512" max="11512" width="34.85546875" style="136" customWidth="1"/>
    <col min="11513" max="11513" width="17" style="136" customWidth="1"/>
    <col min="11514" max="11514" width="15.85546875" style="136" customWidth="1"/>
    <col min="11515" max="11515" width="16.85546875" style="136" customWidth="1"/>
    <col min="11516" max="11516" width="12.5703125" style="136" customWidth="1"/>
    <col min="11517" max="11765" width="9.140625" style="136"/>
    <col min="11766" max="11766" width="0" style="136" hidden="1" customWidth="1"/>
    <col min="11767" max="11767" width="4" style="136" customWidth="1"/>
    <col min="11768" max="11768" width="34.85546875" style="136" customWidth="1"/>
    <col min="11769" max="11769" width="17" style="136" customWidth="1"/>
    <col min="11770" max="11770" width="15.85546875" style="136" customWidth="1"/>
    <col min="11771" max="11771" width="16.85546875" style="136" customWidth="1"/>
    <col min="11772" max="11772" width="12.5703125" style="136" customWidth="1"/>
    <col min="11773" max="12021" width="9.140625" style="136"/>
    <col min="12022" max="12022" width="0" style="136" hidden="1" customWidth="1"/>
    <col min="12023" max="12023" width="4" style="136" customWidth="1"/>
    <col min="12024" max="12024" width="34.85546875" style="136" customWidth="1"/>
    <col min="12025" max="12025" width="17" style="136" customWidth="1"/>
    <col min="12026" max="12026" width="15.85546875" style="136" customWidth="1"/>
    <col min="12027" max="12027" width="16.85546875" style="136" customWidth="1"/>
    <col min="12028" max="12028" width="12.5703125" style="136" customWidth="1"/>
    <col min="12029" max="12277" width="9.140625" style="136"/>
    <col min="12278" max="12278" width="0" style="136" hidden="1" customWidth="1"/>
    <col min="12279" max="12279" width="4" style="136" customWidth="1"/>
    <col min="12280" max="12280" width="34.85546875" style="136" customWidth="1"/>
    <col min="12281" max="12281" width="17" style="136" customWidth="1"/>
    <col min="12282" max="12282" width="15.85546875" style="136" customWidth="1"/>
    <col min="12283" max="12283" width="16.85546875" style="136" customWidth="1"/>
    <col min="12284" max="12284" width="12.5703125" style="136" customWidth="1"/>
    <col min="12285" max="12533" width="9.140625" style="136"/>
    <col min="12534" max="12534" width="0" style="136" hidden="1" customWidth="1"/>
    <col min="12535" max="12535" width="4" style="136" customWidth="1"/>
    <col min="12536" max="12536" width="34.85546875" style="136" customWidth="1"/>
    <col min="12537" max="12537" width="17" style="136" customWidth="1"/>
    <col min="12538" max="12538" width="15.85546875" style="136" customWidth="1"/>
    <col min="12539" max="12539" width="16.85546875" style="136" customWidth="1"/>
    <col min="12540" max="12540" width="12.5703125" style="136" customWidth="1"/>
    <col min="12541" max="12789" width="9.140625" style="136"/>
    <col min="12790" max="12790" width="0" style="136" hidden="1" customWidth="1"/>
    <col min="12791" max="12791" width="4" style="136" customWidth="1"/>
    <col min="12792" max="12792" width="34.85546875" style="136" customWidth="1"/>
    <col min="12793" max="12793" width="17" style="136" customWidth="1"/>
    <col min="12794" max="12794" width="15.85546875" style="136" customWidth="1"/>
    <col min="12795" max="12795" width="16.85546875" style="136" customWidth="1"/>
    <col min="12796" max="12796" width="12.5703125" style="136" customWidth="1"/>
    <col min="12797" max="13045" width="9.140625" style="136"/>
    <col min="13046" max="13046" width="0" style="136" hidden="1" customWidth="1"/>
    <col min="13047" max="13047" width="4" style="136" customWidth="1"/>
    <col min="13048" max="13048" width="34.85546875" style="136" customWidth="1"/>
    <col min="13049" max="13049" width="17" style="136" customWidth="1"/>
    <col min="13050" max="13050" width="15.85546875" style="136" customWidth="1"/>
    <col min="13051" max="13051" width="16.85546875" style="136" customWidth="1"/>
    <col min="13052" max="13052" width="12.5703125" style="136" customWidth="1"/>
    <col min="13053" max="13301" width="9.140625" style="136"/>
    <col min="13302" max="13302" width="0" style="136" hidden="1" customWidth="1"/>
    <col min="13303" max="13303" width="4" style="136" customWidth="1"/>
    <col min="13304" max="13304" width="34.85546875" style="136" customWidth="1"/>
    <col min="13305" max="13305" width="17" style="136" customWidth="1"/>
    <col min="13306" max="13306" width="15.85546875" style="136" customWidth="1"/>
    <col min="13307" max="13307" width="16.85546875" style="136" customWidth="1"/>
    <col min="13308" max="13308" width="12.5703125" style="136" customWidth="1"/>
    <col min="13309" max="13557" width="9.140625" style="136"/>
    <col min="13558" max="13558" width="0" style="136" hidden="1" customWidth="1"/>
    <col min="13559" max="13559" width="4" style="136" customWidth="1"/>
    <col min="13560" max="13560" width="34.85546875" style="136" customWidth="1"/>
    <col min="13561" max="13561" width="17" style="136" customWidth="1"/>
    <col min="13562" max="13562" width="15.85546875" style="136" customWidth="1"/>
    <col min="13563" max="13563" width="16.85546875" style="136" customWidth="1"/>
    <col min="13564" max="13564" width="12.5703125" style="136" customWidth="1"/>
    <col min="13565" max="13813" width="9.140625" style="136"/>
    <col min="13814" max="13814" width="0" style="136" hidden="1" customWidth="1"/>
    <col min="13815" max="13815" width="4" style="136" customWidth="1"/>
    <col min="13816" max="13816" width="34.85546875" style="136" customWidth="1"/>
    <col min="13817" max="13817" width="17" style="136" customWidth="1"/>
    <col min="13818" max="13818" width="15.85546875" style="136" customWidth="1"/>
    <col min="13819" max="13819" width="16.85546875" style="136" customWidth="1"/>
    <col min="13820" max="13820" width="12.5703125" style="136" customWidth="1"/>
    <col min="13821" max="14069" width="9.140625" style="136"/>
    <col min="14070" max="14070" width="0" style="136" hidden="1" customWidth="1"/>
    <col min="14071" max="14071" width="4" style="136" customWidth="1"/>
    <col min="14072" max="14072" width="34.85546875" style="136" customWidth="1"/>
    <col min="14073" max="14073" width="17" style="136" customWidth="1"/>
    <col min="14074" max="14074" width="15.85546875" style="136" customWidth="1"/>
    <col min="14075" max="14075" width="16.85546875" style="136" customWidth="1"/>
    <col min="14076" max="14076" width="12.5703125" style="136" customWidth="1"/>
    <col min="14077" max="14325" width="9.140625" style="136"/>
    <col min="14326" max="14326" width="0" style="136" hidden="1" customWidth="1"/>
    <col min="14327" max="14327" width="4" style="136" customWidth="1"/>
    <col min="14328" max="14328" width="34.85546875" style="136" customWidth="1"/>
    <col min="14329" max="14329" width="17" style="136" customWidth="1"/>
    <col min="14330" max="14330" width="15.85546875" style="136" customWidth="1"/>
    <col min="14331" max="14331" width="16.85546875" style="136" customWidth="1"/>
    <col min="14332" max="14332" width="12.5703125" style="136" customWidth="1"/>
    <col min="14333" max="14581" width="9.140625" style="136"/>
    <col min="14582" max="14582" width="0" style="136" hidden="1" customWidth="1"/>
    <col min="14583" max="14583" width="4" style="136" customWidth="1"/>
    <col min="14584" max="14584" width="34.85546875" style="136" customWidth="1"/>
    <col min="14585" max="14585" width="17" style="136" customWidth="1"/>
    <col min="14586" max="14586" width="15.85546875" style="136" customWidth="1"/>
    <col min="14587" max="14587" width="16.85546875" style="136" customWidth="1"/>
    <col min="14588" max="14588" width="12.5703125" style="136" customWidth="1"/>
    <col min="14589" max="14837" width="9.140625" style="136"/>
    <col min="14838" max="14838" width="0" style="136" hidden="1" customWidth="1"/>
    <col min="14839" max="14839" width="4" style="136" customWidth="1"/>
    <col min="14840" max="14840" width="34.85546875" style="136" customWidth="1"/>
    <col min="14841" max="14841" width="17" style="136" customWidth="1"/>
    <col min="14842" max="14842" width="15.85546875" style="136" customWidth="1"/>
    <col min="14843" max="14843" width="16.85546875" style="136" customWidth="1"/>
    <col min="14844" max="14844" width="12.5703125" style="136" customWidth="1"/>
    <col min="14845" max="15093" width="9.140625" style="136"/>
    <col min="15094" max="15094" width="0" style="136" hidden="1" customWidth="1"/>
    <col min="15095" max="15095" width="4" style="136" customWidth="1"/>
    <col min="15096" max="15096" width="34.85546875" style="136" customWidth="1"/>
    <col min="15097" max="15097" width="17" style="136" customWidth="1"/>
    <col min="15098" max="15098" width="15.85546875" style="136" customWidth="1"/>
    <col min="15099" max="15099" width="16.85546875" style="136" customWidth="1"/>
    <col min="15100" max="15100" width="12.5703125" style="136" customWidth="1"/>
    <col min="15101" max="15349" width="9.140625" style="136"/>
    <col min="15350" max="15350" width="0" style="136" hidden="1" customWidth="1"/>
    <col min="15351" max="15351" width="4" style="136" customWidth="1"/>
    <col min="15352" max="15352" width="34.85546875" style="136" customWidth="1"/>
    <col min="15353" max="15353" width="17" style="136" customWidth="1"/>
    <col min="15354" max="15354" width="15.85546875" style="136" customWidth="1"/>
    <col min="15355" max="15355" width="16.85546875" style="136" customWidth="1"/>
    <col min="15356" max="15356" width="12.5703125" style="136" customWidth="1"/>
    <col min="15357" max="15605" width="9.140625" style="136"/>
    <col min="15606" max="15606" width="0" style="136" hidden="1" customWidth="1"/>
    <col min="15607" max="15607" width="4" style="136" customWidth="1"/>
    <col min="15608" max="15608" width="34.85546875" style="136" customWidth="1"/>
    <col min="15609" max="15609" width="17" style="136" customWidth="1"/>
    <col min="15610" max="15610" width="15.85546875" style="136" customWidth="1"/>
    <col min="15611" max="15611" width="16.85546875" style="136" customWidth="1"/>
    <col min="15612" max="15612" width="12.5703125" style="136" customWidth="1"/>
    <col min="15613" max="15861" width="9.140625" style="136"/>
    <col min="15862" max="15862" width="0" style="136" hidden="1" customWidth="1"/>
    <col min="15863" max="15863" width="4" style="136" customWidth="1"/>
    <col min="15864" max="15864" width="34.85546875" style="136" customWidth="1"/>
    <col min="15865" max="15865" width="17" style="136" customWidth="1"/>
    <col min="15866" max="15866" width="15.85546875" style="136" customWidth="1"/>
    <col min="15867" max="15867" width="16.85546875" style="136" customWidth="1"/>
    <col min="15868" max="15868" width="12.5703125" style="136" customWidth="1"/>
    <col min="15869" max="16117" width="9.140625" style="136"/>
    <col min="16118" max="16118" width="0" style="136" hidden="1" customWidth="1"/>
    <col min="16119" max="16119" width="4" style="136" customWidth="1"/>
    <col min="16120" max="16120" width="34.85546875" style="136" customWidth="1"/>
    <col min="16121" max="16121" width="17" style="136" customWidth="1"/>
    <col min="16122" max="16122" width="15.85546875" style="136" customWidth="1"/>
    <col min="16123" max="16123" width="16.85546875" style="136" customWidth="1"/>
    <col min="16124" max="16124" width="12.5703125" style="136" customWidth="1"/>
    <col min="16125" max="16384" width="9.140625" style="136"/>
  </cols>
  <sheetData>
    <row r="1" spans="1:7" ht="18" x14ac:dyDescent="0.25">
      <c r="G1" s="188"/>
    </row>
    <row r="2" spans="1:7" x14ac:dyDescent="0.25">
      <c r="G2" s="189"/>
    </row>
    <row r="3" spans="1:7" ht="18" x14ac:dyDescent="0.25">
      <c r="C3" s="70" t="s">
        <v>481</v>
      </c>
      <c r="D3" s="134"/>
    </row>
    <row r="4" spans="1:7" ht="15.75" thickBot="1" x14ac:dyDescent="0.3">
      <c r="A4" s="137" t="s">
        <v>126</v>
      </c>
      <c r="B4" s="138"/>
      <c r="C4" s="494" t="s">
        <v>508</v>
      </c>
      <c r="D4" s="139"/>
      <c r="G4" s="187"/>
    </row>
    <row r="5" spans="1:7" ht="46.5" customHeight="1" thickBot="1" x14ac:dyDescent="0.3">
      <c r="A5" s="140" t="s">
        <v>51</v>
      </c>
      <c r="B5" s="141"/>
      <c r="C5" s="142" t="s">
        <v>127</v>
      </c>
      <c r="D5" s="143" t="s">
        <v>128</v>
      </c>
      <c r="E5" s="144"/>
      <c r="F5" s="143" t="s">
        <v>129</v>
      </c>
      <c r="G5" s="144"/>
    </row>
    <row r="6" spans="1:7" ht="60" customHeight="1" thickBot="1" x14ac:dyDescent="0.3">
      <c r="A6" s="145"/>
      <c r="B6" s="145" t="s">
        <v>130</v>
      </c>
      <c r="C6" s="146"/>
      <c r="D6" s="147" t="s">
        <v>131</v>
      </c>
      <c r="E6" s="147" t="s">
        <v>132</v>
      </c>
      <c r="F6" s="148" t="s">
        <v>133</v>
      </c>
      <c r="G6" s="148" t="s">
        <v>484</v>
      </c>
    </row>
    <row r="7" spans="1:7" ht="14.85" customHeight="1" thickBot="1" x14ac:dyDescent="0.3">
      <c r="A7" s="145" t="s">
        <v>134</v>
      </c>
      <c r="B7" s="149">
        <v>1</v>
      </c>
      <c r="C7" s="150" t="s">
        <v>135</v>
      </c>
      <c r="D7" s="151">
        <v>3533000</v>
      </c>
      <c r="E7" s="152">
        <v>3533000</v>
      </c>
      <c r="F7" s="153">
        <v>3471000</v>
      </c>
      <c r="G7" s="154">
        <v>-62000</v>
      </c>
    </row>
    <row r="8" spans="1:7" ht="14.85" customHeight="1" x14ac:dyDescent="0.25">
      <c r="A8" s="145"/>
      <c r="B8" s="155">
        <v>2</v>
      </c>
      <c r="C8" s="156" t="s">
        <v>136</v>
      </c>
      <c r="D8" s="157">
        <v>16253000</v>
      </c>
      <c r="E8" s="158">
        <v>16253000</v>
      </c>
      <c r="F8" s="159">
        <v>16433000</v>
      </c>
      <c r="G8" s="160">
        <v>180000</v>
      </c>
    </row>
    <row r="9" spans="1:7" ht="14.85" customHeight="1" x14ac:dyDescent="0.25">
      <c r="A9" s="161"/>
      <c r="B9" s="155">
        <v>3</v>
      </c>
      <c r="C9" s="156" t="s">
        <v>137</v>
      </c>
      <c r="D9" s="157">
        <v>2239000</v>
      </c>
      <c r="E9" s="158">
        <v>2239000</v>
      </c>
      <c r="F9" s="159">
        <v>2246000</v>
      </c>
      <c r="G9" s="160">
        <v>7000</v>
      </c>
    </row>
    <row r="10" spans="1:7" ht="14.85" customHeight="1" x14ac:dyDescent="0.25">
      <c r="A10" s="161"/>
      <c r="B10" s="155">
        <v>4</v>
      </c>
      <c r="C10" s="156" t="s">
        <v>138</v>
      </c>
      <c r="D10" s="157">
        <v>24185000</v>
      </c>
      <c r="E10" s="158">
        <v>24213000</v>
      </c>
      <c r="F10" s="159">
        <v>23974000</v>
      </c>
      <c r="G10" s="160">
        <v>-239000</v>
      </c>
    </row>
    <row r="11" spans="1:7" ht="14.85" customHeight="1" x14ac:dyDescent="0.25">
      <c r="A11" s="161"/>
      <c r="B11" s="155">
        <v>5</v>
      </c>
      <c r="C11" s="156" t="s">
        <v>139</v>
      </c>
      <c r="D11" s="157">
        <v>4840000</v>
      </c>
      <c r="E11" s="158">
        <v>5035000</v>
      </c>
      <c r="F11" s="159">
        <v>4777000</v>
      </c>
      <c r="G11" s="160">
        <v>-258000</v>
      </c>
    </row>
    <row r="12" spans="1:7" ht="14.85" customHeight="1" x14ac:dyDescent="0.25">
      <c r="A12" s="161"/>
      <c r="B12" s="155">
        <v>6</v>
      </c>
      <c r="C12" s="156" t="s">
        <v>140</v>
      </c>
      <c r="D12" s="157">
        <v>16381000</v>
      </c>
      <c r="E12" s="158">
        <v>16399000</v>
      </c>
      <c r="F12" s="159">
        <v>16491000</v>
      </c>
      <c r="G12" s="160">
        <v>92000</v>
      </c>
    </row>
    <row r="13" spans="1:7" ht="14.85" customHeight="1" x14ac:dyDescent="0.25">
      <c r="A13" s="161"/>
      <c r="B13" s="155">
        <v>7</v>
      </c>
      <c r="C13" s="156" t="s">
        <v>141</v>
      </c>
      <c r="D13" s="157">
        <v>7625000</v>
      </c>
      <c r="E13" s="158">
        <v>8145000</v>
      </c>
      <c r="F13" s="159">
        <v>8228000</v>
      </c>
      <c r="G13" s="160">
        <v>83000</v>
      </c>
    </row>
    <row r="14" spans="1:7" ht="14.85" customHeight="1" x14ac:dyDescent="0.25">
      <c r="A14" s="161"/>
      <c r="B14" s="155">
        <v>8</v>
      </c>
      <c r="C14" s="156" t="s">
        <v>142</v>
      </c>
      <c r="D14" s="157">
        <v>11740000</v>
      </c>
      <c r="E14" s="158">
        <v>12022000</v>
      </c>
      <c r="F14" s="159">
        <v>13040000</v>
      </c>
      <c r="G14" s="160">
        <v>1018000</v>
      </c>
    </row>
    <row r="15" spans="1:7" ht="14.85" customHeight="1" x14ac:dyDescent="0.25">
      <c r="A15" s="161"/>
      <c r="B15" s="155">
        <v>9</v>
      </c>
      <c r="C15" s="156" t="s">
        <v>143</v>
      </c>
      <c r="D15" s="157">
        <v>6925000</v>
      </c>
      <c r="E15" s="158">
        <v>6925000</v>
      </c>
      <c r="F15" s="159">
        <v>6316000</v>
      </c>
      <c r="G15" s="160">
        <v>-609000</v>
      </c>
    </row>
    <row r="16" spans="1:7" ht="14.85" customHeight="1" x14ac:dyDescent="0.25">
      <c r="A16" s="161"/>
      <c r="B16" s="155">
        <v>10</v>
      </c>
      <c r="C16" s="156" t="s">
        <v>144</v>
      </c>
      <c r="D16" s="157">
        <v>10190000</v>
      </c>
      <c r="E16" s="158">
        <v>10190000</v>
      </c>
      <c r="F16" s="159">
        <v>8778000</v>
      </c>
      <c r="G16" s="160">
        <v>-1412000</v>
      </c>
    </row>
    <row r="17" spans="1:7" ht="14.85" customHeight="1" x14ac:dyDescent="0.25">
      <c r="A17" s="161"/>
      <c r="B17" s="155">
        <v>11</v>
      </c>
      <c r="C17" s="156" t="s">
        <v>145</v>
      </c>
      <c r="D17" s="157">
        <v>6740000</v>
      </c>
      <c r="E17" s="158">
        <v>6740000</v>
      </c>
      <c r="F17" s="159">
        <v>6960000</v>
      </c>
      <c r="G17" s="160">
        <v>220000</v>
      </c>
    </row>
    <row r="18" spans="1:7" ht="14.85" customHeight="1" x14ac:dyDescent="0.25">
      <c r="A18" s="161"/>
      <c r="B18" s="155">
        <v>12</v>
      </c>
      <c r="C18" s="156" t="s">
        <v>146</v>
      </c>
      <c r="D18" s="157">
        <v>26038000</v>
      </c>
      <c r="E18" s="158">
        <v>26094000</v>
      </c>
      <c r="F18" s="159">
        <v>27418000</v>
      </c>
      <c r="G18" s="160">
        <v>1324000</v>
      </c>
    </row>
    <row r="19" spans="1:7" ht="14.85" customHeight="1" x14ac:dyDescent="0.25">
      <c r="A19" s="161"/>
      <c r="B19" s="155">
        <v>13</v>
      </c>
      <c r="C19" s="156" t="s">
        <v>147</v>
      </c>
      <c r="D19" s="157">
        <v>8966000</v>
      </c>
      <c r="E19" s="158">
        <v>8966000</v>
      </c>
      <c r="F19" s="159">
        <v>9322000</v>
      </c>
      <c r="G19" s="160">
        <v>356000</v>
      </c>
    </row>
    <row r="20" spans="1:7" ht="14.85" customHeight="1" x14ac:dyDescent="0.25">
      <c r="A20" s="161"/>
      <c r="B20" s="155">
        <v>14</v>
      </c>
      <c r="C20" s="156" t="s">
        <v>148</v>
      </c>
      <c r="D20" s="157">
        <v>7523000</v>
      </c>
      <c r="E20" s="158">
        <v>7457000</v>
      </c>
      <c r="F20" s="159">
        <v>8889000</v>
      </c>
      <c r="G20" s="160">
        <v>1432000</v>
      </c>
    </row>
    <row r="21" spans="1:7" ht="14.85" customHeight="1" x14ac:dyDescent="0.25">
      <c r="A21" s="161"/>
      <c r="B21" s="155">
        <v>15</v>
      </c>
      <c r="C21" s="156" t="s">
        <v>149</v>
      </c>
      <c r="D21" s="157">
        <v>2733000</v>
      </c>
      <c r="E21" s="158">
        <v>2779000</v>
      </c>
      <c r="F21" s="159">
        <v>3029000</v>
      </c>
      <c r="G21" s="160">
        <v>250000</v>
      </c>
    </row>
    <row r="22" spans="1:7" ht="14.85" customHeight="1" x14ac:dyDescent="0.25">
      <c r="A22" s="161"/>
      <c r="B22" s="155">
        <v>16</v>
      </c>
      <c r="C22" s="156" t="s">
        <v>150</v>
      </c>
      <c r="D22" s="157">
        <v>8991000</v>
      </c>
      <c r="E22" s="158">
        <v>8991000</v>
      </c>
      <c r="F22" s="159">
        <v>9589000</v>
      </c>
      <c r="G22" s="160">
        <v>598000</v>
      </c>
    </row>
    <row r="23" spans="1:7" ht="14.85" customHeight="1" x14ac:dyDescent="0.25">
      <c r="A23" s="161"/>
      <c r="B23" s="155">
        <v>17</v>
      </c>
      <c r="C23" s="156" t="s">
        <v>151</v>
      </c>
      <c r="D23" s="157">
        <v>5230000</v>
      </c>
      <c r="E23" s="158">
        <v>5230000</v>
      </c>
      <c r="F23" s="159">
        <v>5230000</v>
      </c>
      <c r="G23" s="160">
        <v>0</v>
      </c>
    </row>
    <row r="24" spans="1:7" ht="14.85" customHeight="1" x14ac:dyDescent="0.25">
      <c r="A24" s="161"/>
      <c r="B24" s="155">
        <v>18</v>
      </c>
      <c r="C24" s="156" t="s">
        <v>152</v>
      </c>
      <c r="D24" s="157">
        <v>4596000</v>
      </c>
      <c r="E24" s="158">
        <v>4605000</v>
      </c>
      <c r="F24" s="159">
        <v>4747000</v>
      </c>
      <c r="G24" s="160">
        <v>142000</v>
      </c>
    </row>
    <row r="25" spans="1:7" ht="14.85" customHeight="1" x14ac:dyDescent="0.25">
      <c r="A25" s="161"/>
      <c r="B25" s="155">
        <v>19</v>
      </c>
      <c r="C25" s="156" t="s">
        <v>153</v>
      </c>
      <c r="D25" s="157">
        <v>3930000</v>
      </c>
      <c r="E25" s="158">
        <v>3930000</v>
      </c>
      <c r="F25" s="159">
        <v>4197000</v>
      </c>
      <c r="G25" s="160">
        <v>267000</v>
      </c>
    </row>
    <row r="26" spans="1:7" ht="14.85" customHeight="1" x14ac:dyDescent="0.25">
      <c r="A26" s="161"/>
      <c r="B26" s="155">
        <v>20</v>
      </c>
      <c r="C26" s="156" t="s">
        <v>154</v>
      </c>
      <c r="D26" s="157">
        <v>544000</v>
      </c>
      <c r="E26" s="158">
        <v>544000</v>
      </c>
      <c r="F26" s="159">
        <v>544000</v>
      </c>
      <c r="G26" s="160">
        <v>0</v>
      </c>
    </row>
    <row r="27" spans="1:7" ht="14.85" customHeight="1" x14ac:dyDescent="0.25">
      <c r="A27" s="161"/>
      <c r="B27" s="155">
        <v>21</v>
      </c>
      <c r="C27" s="156" t="s">
        <v>155</v>
      </c>
      <c r="D27" s="157">
        <v>1217000</v>
      </c>
      <c r="E27" s="158">
        <v>1217000</v>
      </c>
      <c r="F27" s="159">
        <v>1202000</v>
      </c>
      <c r="G27" s="160">
        <v>-15000</v>
      </c>
    </row>
    <row r="28" spans="1:7" ht="14.85" customHeight="1" x14ac:dyDescent="0.25">
      <c r="A28" s="161"/>
      <c r="B28" s="155">
        <v>22</v>
      </c>
      <c r="C28" s="156" t="s">
        <v>156</v>
      </c>
      <c r="D28" s="157">
        <v>7605000</v>
      </c>
      <c r="E28" s="158">
        <v>7615000</v>
      </c>
      <c r="F28" s="159">
        <v>7817000</v>
      </c>
      <c r="G28" s="160">
        <v>202000</v>
      </c>
    </row>
    <row r="29" spans="1:7" ht="14.85" customHeight="1" x14ac:dyDescent="0.25">
      <c r="A29" s="161"/>
      <c r="B29" s="155">
        <v>23</v>
      </c>
      <c r="C29" s="156" t="s">
        <v>157</v>
      </c>
      <c r="D29" s="157">
        <v>1948000</v>
      </c>
      <c r="E29" s="158">
        <v>1948000</v>
      </c>
      <c r="F29" s="159">
        <v>1948000</v>
      </c>
      <c r="G29" s="160">
        <v>0</v>
      </c>
    </row>
    <row r="30" spans="1:7" ht="14.85" customHeight="1" x14ac:dyDescent="0.25">
      <c r="A30" s="161"/>
      <c r="B30" s="155">
        <v>24</v>
      </c>
      <c r="C30" s="156" t="s">
        <v>158</v>
      </c>
      <c r="D30" s="157">
        <v>6098000</v>
      </c>
      <c r="E30" s="158">
        <v>6252000</v>
      </c>
      <c r="F30" s="159">
        <v>5219000</v>
      </c>
      <c r="G30" s="160">
        <v>-1033000</v>
      </c>
    </row>
    <row r="31" spans="1:7" ht="14.85" customHeight="1" x14ac:dyDescent="0.25">
      <c r="A31" s="161"/>
      <c r="B31" s="155">
        <v>25</v>
      </c>
      <c r="C31" s="156" t="s">
        <v>159</v>
      </c>
      <c r="D31" s="157">
        <v>30330000</v>
      </c>
      <c r="E31" s="158">
        <v>29632000</v>
      </c>
      <c r="F31" s="159">
        <v>30827000</v>
      </c>
      <c r="G31" s="160">
        <v>1195000</v>
      </c>
    </row>
    <row r="32" spans="1:7" ht="14.85" customHeight="1" x14ac:dyDescent="0.25">
      <c r="A32" s="161"/>
      <c r="B32" s="155">
        <v>26</v>
      </c>
      <c r="C32" s="156" t="s">
        <v>160</v>
      </c>
      <c r="D32" s="157">
        <v>4509000</v>
      </c>
      <c r="E32" s="158">
        <v>4509000</v>
      </c>
      <c r="F32" s="159">
        <v>4879000</v>
      </c>
      <c r="G32" s="160">
        <v>370000</v>
      </c>
    </row>
    <row r="33" spans="1:7" ht="14.85" customHeight="1" x14ac:dyDescent="0.25">
      <c r="A33" s="161"/>
      <c r="B33" s="155">
        <v>27</v>
      </c>
      <c r="C33" s="156" t="s">
        <v>161</v>
      </c>
      <c r="D33" s="157">
        <v>907000</v>
      </c>
      <c r="E33" s="158">
        <v>907000</v>
      </c>
      <c r="F33" s="159">
        <v>1417000</v>
      </c>
      <c r="G33" s="160">
        <v>510000</v>
      </c>
    </row>
    <row r="34" spans="1:7" ht="14.85" customHeight="1" x14ac:dyDescent="0.25">
      <c r="A34" s="161"/>
      <c r="B34" s="155">
        <v>28</v>
      </c>
      <c r="C34" s="156" t="s">
        <v>162</v>
      </c>
      <c r="D34" s="157">
        <v>19861000</v>
      </c>
      <c r="E34" s="158">
        <v>20371000</v>
      </c>
      <c r="F34" s="159">
        <v>19661000</v>
      </c>
      <c r="G34" s="160">
        <v>-710000</v>
      </c>
    </row>
    <row r="35" spans="1:7" ht="14.85" customHeight="1" thickBot="1" x14ac:dyDescent="0.3">
      <c r="A35" s="161"/>
      <c r="B35" s="155">
        <v>29</v>
      </c>
      <c r="C35" s="156" t="s">
        <v>163</v>
      </c>
      <c r="D35" s="157">
        <v>1856000</v>
      </c>
      <c r="E35" s="158">
        <v>1857000</v>
      </c>
      <c r="F35" s="159">
        <v>1857000</v>
      </c>
      <c r="G35" s="160">
        <v>0</v>
      </c>
    </row>
    <row r="36" spans="1:7" ht="14.85" customHeight="1" thickBot="1" x14ac:dyDescent="0.3">
      <c r="A36" s="162" t="s">
        <v>164</v>
      </c>
      <c r="B36" s="155">
        <v>30</v>
      </c>
      <c r="C36" s="156" t="s">
        <v>165</v>
      </c>
      <c r="D36" s="157">
        <v>2930000</v>
      </c>
      <c r="E36" s="158">
        <v>3030000</v>
      </c>
      <c r="F36" s="158">
        <v>3475000</v>
      </c>
      <c r="G36" s="160">
        <v>445000</v>
      </c>
    </row>
    <row r="37" spans="1:7" ht="14.85" customHeight="1" x14ac:dyDescent="0.25">
      <c r="A37" s="161"/>
      <c r="B37" s="155">
        <v>31</v>
      </c>
      <c r="C37" s="156" t="s">
        <v>166</v>
      </c>
      <c r="D37" s="157">
        <v>1046000</v>
      </c>
      <c r="E37" s="158">
        <v>1046000</v>
      </c>
      <c r="F37" s="158">
        <v>1046000</v>
      </c>
      <c r="G37" s="160">
        <v>0</v>
      </c>
    </row>
    <row r="38" spans="1:7" ht="14.85" customHeight="1" x14ac:dyDescent="0.25">
      <c r="A38" s="161"/>
      <c r="B38" s="155">
        <v>32</v>
      </c>
      <c r="C38" s="156" t="s">
        <v>167</v>
      </c>
      <c r="D38" s="157">
        <v>7040000</v>
      </c>
      <c r="E38" s="158">
        <v>7123000</v>
      </c>
      <c r="F38" s="158">
        <v>7703000</v>
      </c>
      <c r="G38" s="160">
        <v>580000</v>
      </c>
    </row>
    <row r="39" spans="1:7" ht="14.85" customHeight="1" x14ac:dyDescent="0.25">
      <c r="A39" s="161"/>
      <c r="B39" s="155">
        <v>33</v>
      </c>
      <c r="C39" s="156" t="s">
        <v>168</v>
      </c>
      <c r="D39" s="157">
        <v>2599000</v>
      </c>
      <c r="E39" s="158">
        <v>2650000</v>
      </c>
      <c r="F39" s="158">
        <v>2304000</v>
      </c>
      <c r="G39" s="160">
        <v>-346000</v>
      </c>
    </row>
    <row r="40" spans="1:7" ht="14.85" customHeight="1" x14ac:dyDescent="0.25">
      <c r="A40" s="161"/>
      <c r="B40" s="155">
        <v>34</v>
      </c>
      <c r="C40" s="156" t="s">
        <v>169</v>
      </c>
      <c r="D40" s="157">
        <v>5544000</v>
      </c>
      <c r="E40" s="158">
        <v>5552000</v>
      </c>
      <c r="F40" s="158">
        <v>5988000</v>
      </c>
      <c r="G40" s="160">
        <v>436000</v>
      </c>
    </row>
    <row r="41" spans="1:7" ht="14.85" customHeight="1" x14ac:dyDescent="0.25">
      <c r="A41" s="161"/>
      <c r="B41" s="155">
        <v>35</v>
      </c>
      <c r="C41" s="156" t="s">
        <v>170</v>
      </c>
      <c r="D41" s="157">
        <v>1526000</v>
      </c>
      <c r="E41" s="158">
        <v>1597000</v>
      </c>
      <c r="F41" s="158">
        <v>1501000</v>
      </c>
      <c r="G41" s="160">
        <v>-96000</v>
      </c>
    </row>
    <row r="42" spans="1:7" ht="14.85" customHeight="1" x14ac:dyDescent="0.25">
      <c r="A42" s="161"/>
      <c r="B42" s="155">
        <v>36</v>
      </c>
      <c r="C42" s="156" t="s">
        <v>171</v>
      </c>
      <c r="D42" s="157">
        <v>4327000</v>
      </c>
      <c r="E42" s="158">
        <v>4440000</v>
      </c>
      <c r="F42" s="158">
        <v>4713000</v>
      </c>
      <c r="G42" s="160">
        <v>273000</v>
      </c>
    </row>
    <row r="43" spans="1:7" ht="14.85" customHeight="1" x14ac:dyDescent="0.25">
      <c r="A43" s="161"/>
      <c r="B43" s="155">
        <v>37</v>
      </c>
      <c r="C43" s="156" t="s">
        <v>172</v>
      </c>
      <c r="D43" s="157">
        <v>4536000</v>
      </c>
      <c r="E43" s="158">
        <v>4538000</v>
      </c>
      <c r="F43" s="158">
        <v>5102000</v>
      </c>
      <c r="G43" s="160">
        <v>564000</v>
      </c>
    </row>
    <row r="44" spans="1:7" ht="14.85" customHeight="1" x14ac:dyDescent="0.25">
      <c r="A44" s="161"/>
      <c r="B44" s="155">
        <v>38</v>
      </c>
      <c r="C44" s="156" t="s">
        <v>173</v>
      </c>
      <c r="D44" s="157">
        <v>11465000</v>
      </c>
      <c r="E44" s="158">
        <v>12301000</v>
      </c>
      <c r="F44" s="158">
        <v>11703000</v>
      </c>
      <c r="G44" s="160">
        <v>-598000</v>
      </c>
    </row>
    <row r="45" spans="1:7" ht="14.85" customHeight="1" thickBot="1" x14ac:dyDescent="0.3">
      <c r="A45" s="161"/>
      <c r="B45" s="155">
        <v>39</v>
      </c>
      <c r="C45" s="156" t="s">
        <v>174</v>
      </c>
      <c r="D45" s="157">
        <v>1397000</v>
      </c>
      <c r="E45" s="158">
        <v>1397000</v>
      </c>
      <c r="F45" s="158">
        <v>858000</v>
      </c>
      <c r="G45" s="160">
        <v>-539000</v>
      </c>
    </row>
    <row r="46" spans="1:7" ht="14.85" customHeight="1" thickBot="1" x14ac:dyDescent="0.3">
      <c r="A46" s="162" t="s">
        <v>175</v>
      </c>
      <c r="B46" s="155">
        <v>40</v>
      </c>
      <c r="C46" s="156" t="s">
        <v>176</v>
      </c>
      <c r="D46" s="157">
        <v>5262000</v>
      </c>
      <c r="E46" s="158">
        <v>5262000</v>
      </c>
      <c r="F46" s="158">
        <v>5283000</v>
      </c>
      <c r="G46" s="160">
        <v>21000</v>
      </c>
    </row>
    <row r="47" spans="1:7" ht="14.85" customHeight="1" x14ac:dyDescent="0.25">
      <c r="A47" s="161"/>
      <c r="B47" s="155">
        <v>41</v>
      </c>
      <c r="C47" s="156" t="s">
        <v>177</v>
      </c>
      <c r="D47" s="157">
        <v>64538000</v>
      </c>
      <c r="E47" s="158">
        <v>64692000</v>
      </c>
      <c r="F47" s="158">
        <v>64561000</v>
      </c>
      <c r="G47" s="160">
        <v>-131000</v>
      </c>
    </row>
    <row r="48" spans="1:7" ht="14.85" customHeight="1" x14ac:dyDescent="0.25">
      <c r="A48" s="161"/>
      <c r="B48" s="155">
        <v>42</v>
      </c>
      <c r="C48" s="156" t="s">
        <v>178</v>
      </c>
      <c r="D48" s="157">
        <v>4235000</v>
      </c>
      <c r="E48" s="158">
        <v>4235000</v>
      </c>
      <c r="F48" s="158">
        <v>4097000</v>
      </c>
      <c r="G48" s="160">
        <v>-138000</v>
      </c>
    </row>
    <row r="49" spans="1:43" ht="14.85" customHeight="1" x14ac:dyDescent="0.25">
      <c r="A49" s="161"/>
      <c r="B49" s="155">
        <v>43</v>
      </c>
      <c r="C49" s="156" t="s">
        <v>179</v>
      </c>
      <c r="D49" s="157">
        <v>3045000</v>
      </c>
      <c r="E49" s="158">
        <v>3045000</v>
      </c>
      <c r="F49" s="158">
        <v>2931000</v>
      </c>
      <c r="G49" s="160">
        <v>-114000</v>
      </c>
    </row>
    <row r="50" spans="1:43" ht="14.85" hidden="1" customHeight="1" x14ac:dyDescent="0.25">
      <c r="A50" s="161"/>
      <c r="B50" s="155">
        <v>46</v>
      </c>
      <c r="C50" s="156" t="s">
        <v>180</v>
      </c>
      <c r="D50" s="157">
        <v>0</v>
      </c>
      <c r="E50" s="158" t="e">
        <v>#REF!</v>
      </c>
      <c r="F50" s="159">
        <v>0</v>
      </c>
      <c r="G50" s="160" t="e">
        <v>#REF!</v>
      </c>
    </row>
    <row r="51" spans="1:43" ht="14.85" customHeight="1" x14ac:dyDescent="0.25">
      <c r="A51" s="161"/>
      <c r="B51" s="155">
        <v>44</v>
      </c>
      <c r="C51" s="156" t="s">
        <v>181</v>
      </c>
      <c r="D51" s="157">
        <v>3362000</v>
      </c>
      <c r="E51" s="158">
        <v>3362000</v>
      </c>
      <c r="F51" s="158">
        <v>3310000</v>
      </c>
      <c r="G51" s="160">
        <v>-52000</v>
      </c>
    </row>
    <row r="52" spans="1:43" ht="14.85" customHeight="1" x14ac:dyDescent="0.25">
      <c r="A52" s="161"/>
      <c r="B52" s="155">
        <v>45</v>
      </c>
      <c r="C52" s="156" t="s">
        <v>182</v>
      </c>
      <c r="D52" s="157">
        <v>7754000</v>
      </c>
      <c r="E52" s="158">
        <v>7765000</v>
      </c>
      <c r="F52" s="158">
        <v>8030000</v>
      </c>
      <c r="G52" s="160">
        <v>265000</v>
      </c>
    </row>
    <row r="53" spans="1:43" ht="14.25" customHeight="1" thickBot="1" x14ac:dyDescent="0.3">
      <c r="A53" s="161"/>
      <c r="B53" s="155">
        <v>46</v>
      </c>
      <c r="C53" s="156" t="s">
        <v>183</v>
      </c>
      <c r="D53" s="157">
        <v>9246000</v>
      </c>
      <c r="E53" s="158">
        <v>9248000</v>
      </c>
      <c r="F53" s="158">
        <v>10161000</v>
      </c>
      <c r="G53" s="160">
        <v>913000</v>
      </c>
    </row>
    <row r="54" spans="1:43" ht="14.85" customHeight="1" thickBot="1" x14ac:dyDescent="0.3">
      <c r="A54" s="162" t="s">
        <v>184</v>
      </c>
      <c r="B54" s="155">
        <v>47</v>
      </c>
      <c r="C54" s="156" t="s">
        <v>185</v>
      </c>
      <c r="D54" s="157">
        <v>27193000</v>
      </c>
      <c r="E54" s="158">
        <v>27193000</v>
      </c>
      <c r="F54" s="158">
        <v>27344000</v>
      </c>
      <c r="G54" s="160">
        <v>151000</v>
      </c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</row>
    <row r="55" spans="1:43" s="165" customFormat="1" ht="14.85" customHeight="1" x14ac:dyDescent="0.25">
      <c r="A55" s="164"/>
      <c r="B55" s="155">
        <v>48</v>
      </c>
      <c r="C55" s="156" t="s">
        <v>186</v>
      </c>
      <c r="D55" s="157">
        <v>3632000</v>
      </c>
      <c r="E55" s="158">
        <v>3632000</v>
      </c>
      <c r="F55" s="158">
        <v>4073000</v>
      </c>
      <c r="G55" s="160">
        <v>441000</v>
      </c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</row>
    <row r="56" spans="1:43" ht="14.85" customHeight="1" x14ac:dyDescent="0.25">
      <c r="A56" s="161"/>
      <c r="B56" s="155">
        <v>49</v>
      </c>
      <c r="C56" s="156" t="s">
        <v>187</v>
      </c>
      <c r="D56" s="157">
        <v>11099000</v>
      </c>
      <c r="E56" s="158">
        <v>11103000</v>
      </c>
      <c r="F56" s="158">
        <v>13308000</v>
      </c>
      <c r="G56" s="160">
        <v>2205000</v>
      </c>
    </row>
    <row r="57" spans="1:43" ht="14.85" customHeight="1" thickBot="1" x14ac:dyDescent="0.3">
      <c r="A57" s="161"/>
      <c r="B57" s="155">
        <v>50</v>
      </c>
      <c r="C57" s="156" t="s">
        <v>188</v>
      </c>
      <c r="D57" s="157">
        <v>8490000</v>
      </c>
      <c r="E57" s="158">
        <v>8501000</v>
      </c>
      <c r="F57" s="158">
        <v>7405000</v>
      </c>
      <c r="G57" s="160">
        <v>-1096000</v>
      </c>
    </row>
    <row r="58" spans="1:43" ht="14.85" customHeight="1" thickBot="1" x14ac:dyDescent="0.3">
      <c r="A58" s="162"/>
      <c r="B58" s="155">
        <v>51</v>
      </c>
      <c r="C58" s="156" t="s">
        <v>189</v>
      </c>
      <c r="D58" s="157">
        <v>18093000</v>
      </c>
      <c r="E58" s="158">
        <v>18355000</v>
      </c>
      <c r="F58" s="159">
        <v>18261000</v>
      </c>
      <c r="G58" s="160">
        <v>-94000</v>
      </c>
    </row>
    <row r="59" spans="1:43" ht="14.85" hidden="1" customHeight="1" x14ac:dyDescent="0.25">
      <c r="A59" s="161"/>
      <c r="B59" s="155"/>
      <c r="C59" s="156" t="s">
        <v>190</v>
      </c>
      <c r="D59" s="157">
        <v>0</v>
      </c>
      <c r="E59" s="158" t="e">
        <v>#REF!</v>
      </c>
      <c r="F59" s="159">
        <v>0</v>
      </c>
      <c r="G59" s="160" t="e">
        <v>#REF!</v>
      </c>
    </row>
    <row r="60" spans="1:43" ht="14.85" customHeight="1" x14ac:dyDescent="0.25">
      <c r="A60" s="161"/>
      <c r="B60" s="155">
        <v>52</v>
      </c>
      <c r="C60" s="156" t="s">
        <v>191</v>
      </c>
      <c r="D60" s="157">
        <v>24100000</v>
      </c>
      <c r="E60" s="158">
        <v>24192000</v>
      </c>
      <c r="F60" s="159">
        <v>25023000</v>
      </c>
      <c r="G60" s="160">
        <v>831000</v>
      </c>
    </row>
    <row r="61" spans="1:43" ht="14.85" customHeight="1" thickBot="1" x14ac:dyDescent="0.3">
      <c r="A61" s="161"/>
      <c r="B61" s="155">
        <v>53</v>
      </c>
      <c r="C61" s="156" t="s">
        <v>192</v>
      </c>
      <c r="D61" s="157">
        <v>4429000</v>
      </c>
      <c r="E61" s="158">
        <v>4429000</v>
      </c>
      <c r="F61" s="159">
        <v>5797000</v>
      </c>
      <c r="G61" s="160">
        <v>1368000</v>
      </c>
    </row>
    <row r="62" spans="1:43" ht="14.85" customHeight="1" thickBot="1" x14ac:dyDescent="0.3">
      <c r="A62" s="162" t="s">
        <v>193</v>
      </c>
      <c r="B62" s="155">
        <v>54</v>
      </c>
      <c r="C62" s="156" t="s">
        <v>194</v>
      </c>
      <c r="D62" s="157">
        <v>6204000</v>
      </c>
      <c r="E62" s="158">
        <v>6223000</v>
      </c>
      <c r="F62" s="159">
        <v>6932000</v>
      </c>
      <c r="G62" s="160">
        <v>709000</v>
      </c>
    </row>
    <row r="63" spans="1:43" ht="14.85" customHeight="1" thickBot="1" x14ac:dyDescent="0.3">
      <c r="A63" s="161"/>
      <c r="B63" s="155">
        <v>55</v>
      </c>
      <c r="C63" s="156" t="s">
        <v>195</v>
      </c>
      <c r="D63" s="157">
        <v>10747000</v>
      </c>
      <c r="E63" s="158">
        <v>10782000</v>
      </c>
      <c r="F63" s="159">
        <v>10813000</v>
      </c>
      <c r="G63" s="160">
        <v>31000</v>
      </c>
    </row>
    <row r="64" spans="1:43" ht="14.85" customHeight="1" thickBot="1" x14ac:dyDescent="0.3">
      <c r="A64" s="162" t="s">
        <v>80</v>
      </c>
      <c r="B64" s="155">
        <v>56</v>
      </c>
      <c r="C64" s="156" t="s">
        <v>196</v>
      </c>
      <c r="D64" s="157">
        <v>494000</v>
      </c>
      <c r="E64" s="158">
        <v>494000</v>
      </c>
      <c r="F64" s="159">
        <v>319000</v>
      </c>
      <c r="G64" s="160">
        <v>-175000</v>
      </c>
    </row>
    <row r="65" spans="1:18" ht="14.85" customHeight="1" x14ac:dyDescent="0.25">
      <c r="A65" s="161"/>
      <c r="B65" s="155">
        <v>57</v>
      </c>
      <c r="C65" s="156" t="s">
        <v>197</v>
      </c>
      <c r="D65" s="157">
        <v>8792000</v>
      </c>
      <c r="E65" s="158">
        <v>9173000</v>
      </c>
      <c r="F65" s="159">
        <v>10874000</v>
      </c>
      <c r="G65" s="160">
        <v>1701000</v>
      </c>
    </row>
    <row r="66" spans="1:18" ht="14.85" customHeight="1" x14ac:dyDescent="0.25">
      <c r="A66" s="161"/>
      <c r="B66" s="155">
        <v>58</v>
      </c>
      <c r="C66" s="156" t="s">
        <v>198</v>
      </c>
      <c r="D66" s="157">
        <v>2671000</v>
      </c>
      <c r="E66" s="158">
        <v>2671000</v>
      </c>
      <c r="F66" s="159">
        <v>2550000</v>
      </c>
      <c r="G66" s="160">
        <v>-121000</v>
      </c>
    </row>
    <row r="67" spans="1:18" ht="14.85" customHeight="1" x14ac:dyDescent="0.25">
      <c r="A67" s="156"/>
      <c r="B67" s="155">
        <v>59</v>
      </c>
      <c r="C67" s="166" t="s">
        <v>199</v>
      </c>
      <c r="D67" s="157">
        <v>44521000</v>
      </c>
      <c r="E67" s="158">
        <v>44540000</v>
      </c>
      <c r="F67" s="159">
        <v>45236000</v>
      </c>
      <c r="G67" s="160">
        <v>696000</v>
      </c>
    </row>
    <row r="68" spans="1:18" ht="14.85" customHeight="1" x14ac:dyDescent="0.25">
      <c r="A68" s="156"/>
      <c r="B68" s="155">
        <v>60</v>
      </c>
      <c r="C68" s="166" t="s">
        <v>200</v>
      </c>
      <c r="D68" s="157">
        <v>8511000</v>
      </c>
      <c r="E68" s="158">
        <v>8522000</v>
      </c>
      <c r="F68" s="159">
        <v>7128000</v>
      </c>
      <c r="G68" s="160">
        <v>-1394000</v>
      </c>
    </row>
    <row r="69" spans="1:18" ht="14.85" customHeight="1" thickBot="1" x14ac:dyDescent="0.3">
      <c r="A69" s="167"/>
      <c r="B69" s="175">
        <v>61</v>
      </c>
      <c r="C69" s="495" t="s">
        <v>201</v>
      </c>
      <c r="D69" s="496">
        <v>3340000</v>
      </c>
      <c r="E69" s="497">
        <v>3361000</v>
      </c>
      <c r="F69" s="498">
        <v>4159000</v>
      </c>
      <c r="G69" s="178">
        <v>798000</v>
      </c>
    </row>
    <row r="70" spans="1:18" ht="14.85" customHeight="1" x14ac:dyDescent="0.25">
      <c r="A70" s="150"/>
      <c r="B70" s="156">
        <v>62</v>
      </c>
      <c r="C70" s="155" t="s">
        <v>202</v>
      </c>
      <c r="D70" s="170">
        <v>4185000</v>
      </c>
      <c r="E70" s="171">
        <v>5220000</v>
      </c>
      <c r="F70" s="160">
        <v>6623000</v>
      </c>
      <c r="G70" s="172">
        <f t="shared" ref="G70:G133" si="0">F70-E70</f>
        <v>1403000</v>
      </c>
      <c r="O70" s="135"/>
      <c r="P70" s="135"/>
      <c r="Q70" s="135"/>
      <c r="R70" s="135"/>
    </row>
    <row r="71" spans="1:18" ht="14.85" customHeight="1" x14ac:dyDescent="0.25">
      <c r="A71" s="156" t="s">
        <v>203</v>
      </c>
      <c r="B71" s="156">
        <v>63</v>
      </c>
      <c r="C71" s="155" t="s">
        <v>204</v>
      </c>
      <c r="D71" s="170">
        <v>7655000</v>
      </c>
      <c r="E71" s="171">
        <v>8537000</v>
      </c>
      <c r="F71" s="160">
        <v>8974000</v>
      </c>
      <c r="G71" s="172">
        <f t="shared" si="0"/>
        <v>437000</v>
      </c>
      <c r="O71" s="135"/>
      <c r="P71" s="135"/>
      <c r="Q71" s="135"/>
      <c r="R71" s="135"/>
    </row>
    <row r="72" spans="1:18" ht="14.85" customHeight="1" x14ac:dyDescent="0.25">
      <c r="A72" s="156" t="s">
        <v>82</v>
      </c>
      <c r="B72" s="156">
        <v>64</v>
      </c>
      <c r="C72" s="155" t="s">
        <v>205</v>
      </c>
      <c r="D72" s="170">
        <v>13285000</v>
      </c>
      <c r="E72" s="171">
        <v>13308000</v>
      </c>
      <c r="F72" s="160">
        <v>12592000</v>
      </c>
      <c r="G72" s="172">
        <f t="shared" si="0"/>
        <v>-716000</v>
      </c>
      <c r="O72" s="135"/>
      <c r="P72" s="135"/>
      <c r="Q72" s="135"/>
      <c r="R72" s="135"/>
    </row>
    <row r="73" spans="1:18" ht="14.85" customHeight="1" x14ac:dyDescent="0.25">
      <c r="A73" s="156"/>
      <c r="B73" s="156">
        <v>65</v>
      </c>
      <c r="C73" s="155" t="s">
        <v>206</v>
      </c>
      <c r="D73" s="170">
        <v>11133000</v>
      </c>
      <c r="E73" s="171">
        <v>11669000</v>
      </c>
      <c r="F73" s="160">
        <v>13169000</v>
      </c>
      <c r="G73" s="172">
        <f t="shared" si="0"/>
        <v>1500000</v>
      </c>
      <c r="O73" s="135"/>
      <c r="P73" s="135"/>
      <c r="Q73" s="135"/>
      <c r="R73" s="135"/>
    </row>
    <row r="74" spans="1:18" ht="14.85" customHeight="1" x14ac:dyDescent="0.25">
      <c r="A74" s="156"/>
      <c r="B74" s="156">
        <v>66</v>
      </c>
      <c r="C74" s="155" t="s">
        <v>207</v>
      </c>
      <c r="D74" s="170">
        <v>947000</v>
      </c>
      <c r="E74" s="171">
        <v>947000</v>
      </c>
      <c r="F74" s="160">
        <v>897000</v>
      </c>
      <c r="G74" s="172">
        <f t="shared" si="0"/>
        <v>-50000</v>
      </c>
      <c r="O74" s="135"/>
      <c r="P74" s="135"/>
      <c r="Q74" s="135"/>
      <c r="R74" s="135"/>
    </row>
    <row r="75" spans="1:18" ht="14.85" customHeight="1" x14ac:dyDescent="0.25">
      <c r="A75" s="156"/>
      <c r="B75" s="156">
        <v>67</v>
      </c>
      <c r="C75" s="155" t="s">
        <v>208</v>
      </c>
      <c r="D75" s="170">
        <v>13775000</v>
      </c>
      <c r="E75" s="171">
        <v>14218000</v>
      </c>
      <c r="F75" s="160">
        <v>14088000</v>
      </c>
      <c r="G75" s="172">
        <f t="shared" si="0"/>
        <v>-130000</v>
      </c>
      <c r="O75" s="135"/>
      <c r="P75" s="135"/>
      <c r="Q75" s="135"/>
      <c r="R75" s="135"/>
    </row>
    <row r="76" spans="1:18" ht="14.85" customHeight="1" x14ac:dyDescent="0.25">
      <c r="A76" s="156"/>
      <c r="B76" s="156">
        <v>68</v>
      </c>
      <c r="C76" s="155" t="s">
        <v>209</v>
      </c>
      <c r="D76" s="170">
        <v>15630000</v>
      </c>
      <c r="E76" s="171">
        <v>16088000</v>
      </c>
      <c r="F76" s="160">
        <v>16409000</v>
      </c>
      <c r="G76" s="172">
        <f t="shared" si="0"/>
        <v>321000</v>
      </c>
      <c r="O76" s="135"/>
      <c r="P76" s="135"/>
      <c r="Q76" s="135"/>
      <c r="R76" s="135"/>
    </row>
    <row r="77" spans="1:18" ht="14.85" customHeight="1" x14ac:dyDescent="0.25">
      <c r="A77" s="156"/>
      <c r="B77" s="156">
        <v>69</v>
      </c>
      <c r="C77" s="155" t="s">
        <v>210</v>
      </c>
      <c r="D77" s="170">
        <v>10402000</v>
      </c>
      <c r="E77" s="171">
        <v>10346000</v>
      </c>
      <c r="F77" s="160">
        <v>10314000</v>
      </c>
      <c r="G77" s="172">
        <f t="shared" si="0"/>
        <v>-32000</v>
      </c>
      <c r="O77" s="135"/>
      <c r="P77" s="135"/>
      <c r="Q77" s="135"/>
      <c r="R77" s="135"/>
    </row>
    <row r="78" spans="1:18" ht="14.85" hidden="1" customHeight="1" x14ac:dyDescent="0.25">
      <c r="A78" s="156" t="s">
        <v>83</v>
      </c>
      <c r="B78" s="156">
        <v>75</v>
      </c>
      <c r="C78" s="155" t="s">
        <v>211</v>
      </c>
      <c r="D78" s="170">
        <v>0</v>
      </c>
      <c r="E78" s="171" t="e">
        <v>#REF!</v>
      </c>
      <c r="F78" s="160">
        <v>0</v>
      </c>
      <c r="G78" s="172" t="e">
        <f t="shared" si="0"/>
        <v>#REF!</v>
      </c>
      <c r="O78" s="135"/>
      <c r="P78" s="135"/>
      <c r="Q78" s="135"/>
      <c r="R78" s="135"/>
    </row>
    <row r="79" spans="1:18" ht="14.85" customHeight="1" x14ac:dyDescent="0.25">
      <c r="A79" s="156"/>
      <c r="B79" s="156">
        <v>70</v>
      </c>
      <c r="C79" s="155" t="s">
        <v>212</v>
      </c>
      <c r="D79" s="170">
        <v>7057000</v>
      </c>
      <c r="E79" s="171">
        <v>7057000</v>
      </c>
      <c r="F79" s="160">
        <v>7327000</v>
      </c>
      <c r="G79" s="172">
        <f t="shared" si="0"/>
        <v>270000</v>
      </c>
      <c r="O79" s="135"/>
      <c r="P79" s="135"/>
      <c r="Q79" s="135"/>
      <c r="R79" s="135"/>
    </row>
    <row r="80" spans="1:18" ht="14.85" customHeight="1" x14ac:dyDescent="0.25">
      <c r="A80" s="156"/>
      <c r="B80" s="156">
        <v>71</v>
      </c>
      <c r="C80" s="155" t="s">
        <v>213</v>
      </c>
      <c r="D80" s="170">
        <v>48182000</v>
      </c>
      <c r="E80" s="171">
        <v>48620000</v>
      </c>
      <c r="F80" s="160">
        <v>50222000</v>
      </c>
      <c r="G80" s="172">
        <f t="shared" si="0"/>
        <v>1602000</v>
      </c>
      <c r="O80" s="135"/>
      <c r="P80" s="135"/>
      <c r="Q80" s="135"/>
      <c r="R80" s="135"/>
    </row>
    <row r="81" spans="1:18" ht="14.85" customHeight="1" x14ac:dyDescent="0.25">
      <c r="A81" s="156"/>
      <c r="B81" s="156">
        <v>72</v>
      </c>
      <c r="C81" s="155" t="s">
        <v>214</v>
      </c>
      <c r="D81" s="170">
        <v>6569000</v>
      </c>
      <c r="E81" s="171">
        <v>6569000</v>
      </c>
      <c r="F81" s="160">
        <v>7001000</v>
      </c>
      <c r="G81" s="172">
        <f t="shared" si="0"/>
        <v>432000</v>
      </c>
      <c r="O81" s="135"/>
      <c r="P81" s="135"/>
      <c r="Q81" s="135"/>
      <c r="R81" s="135"/>
    </row>
    <row r="82" spans="1:18" ht="14.85" customHeight="1" x14ac:dyDescent="0.25">
      <c r="A82" s="156"/>
      <c r="B82" s="156">
        <v>73</v>
      </c>
      <c r="C82" s="155" t="s">
        <v>215</v>
      </c>
      <c r="D82" s="170">
        <v>21769000</v>
      </c>
      <c r="E82" s="171">
        <v>22238000</v>
      </c>
      <c r="F82" s="160">
        <v>21865000</v>
      </c>
      <c r="G82" s="172">
        <f t="shared" si="0"/>
        <v>-373000</v>
      </c>
      <c r="O82" s="135"/>
      <c r="P82" s="135"/>
      <c r="Q82" s="135"/>
      <c r="R82" s="135"/>
    </row>
    <row r="83" spans="1:18" ht="14.85" customHeight="1" x14ac:dyDescent="0.25">
      <c r="A83" s="156"/>
      <c r="B83" s="156">
        <v>74</v>
      </c>
      <c r="C83" s="155" t="s">
        <v>216</v>
      </c>
      <c r="D83" s="170">
        <v>20253000</v>
      </c>
      <c r="E83" s="171">
        <v>20294000</v>
      </c>
      <c r="F83" s="160">
        <v>20989000</v>
      </c>
      <c r="G83" s="172">
        <f t="shared" si="0"/>
        <v>695000</v>
      </c>
      <c r="O83" s="135"/>
      <c r="P83" s="135"/>
      <c r="Q83" s="135"/>
      <c r="R83" s="135"/>
    </row>
    <row r="84" spans="1:18" ht="14.85" customHeight="1" x14ac:dyDescent="0.25">
      <c r="A84" s="156"/>
      <c r="B84" s="156">
        <v>75</v>
      </c>
      <c r="C84" s="155" t="s">
        <v>217</v>
      </c>
      <c r="D84" s="170">
        <v>10770000</v>
      </c>
      <c r="E84" s="171">
        <v>10770000</v>
      </c>
      <c r="F84" s="160">
        <v>10711000</v>
      </c>
      <c r="G84" s="172">
        <f t="shared" si="0"/>
        <v>-59000</v>
      </c>
      <c r="O84" s="135"/>
      <c r="P84" s="135"/>
      <c r="Q84" s="135"/>
      <c r="R84" s="135"/>
    </row>
    <row r="85" spans="1:18" ht="14.85" customHeight="1" x14ac:dyDescent="0.25">
      <c r="A85" s="156"/>
      <c r="B85" s="156">
        <v>76</v>
      </c>
      <c r="C85" s="155" t="s">
        <v>218</v>
      </c>
      <c r="D85" s="170">
        <v>4385000</v>
      </c>
      <c r="E85" s="171">
        <v>4711000</v>
      </c>
      <c r="F85" s="160">
        <v>4593000</v>
      </c>
      <c r="G85" s="172">
        <f t="shared" si="0"/>
        <v>-118000</v>
      </c>
      <c r="O85" s="135"/>
      <c r="P85" s="135"/>
      <c r="Q85" s="135"/>
      <c r="R85" s="135"/>
    </row>
    <row r="86" spans="1:18" ht="14.85" customHeight="1" x14ac:dyDescent="0.25">
      <c r="A86" s="156"/>
      <c r="B86" s="156">
        <v>77</v>
      </c>
      <c r="C86" s="155" t="s">
        <v>219</v>
      </c>
      <c r="D86" s="170">
        <v>2413000</v>
      </c>
      <c r="E86" s="171">
        <v>2691000</v>
      </c>
      <c r="F86" s="160">
        <v>2619000</v>
      </c>
      <c r="G86" s="172">
        <f t="shared" si="0"/>
        <v>-72000</v>
      </c>
      <c r="O86" s="135"/>
      <c r="P86" s="135"/>
      <c r="Q86" s="135"/>
      <c r="R86" s="135"/>
    </row>
    <row r="87" spans="1:18" ht="14.85" customHeight="1" x14ac:dyDescent="0.25">
      <c r="A87" s="156"/>
      <c r="B87" s="156">
        <v>78</v>
      </c>
      <c r="C87" s="155" t="s">
        <v>220</v>
      </c>
      <c r="D87" s="170">
        <v>19363000</v>
      </c>
      <c r="E87" s="171">
        <v>19363000</v>
      </c>
      <c r="F87" s="160">
        <v>19186000</v>
      </c>
      <c r="G87" s="172">
        <f t="shared" si="0"/>
        <v>-177000</v>
      </c>
      <c r="O87" s="135"/>
      <c r="P87" s="135"/>
      <c r="Q87" s="135"/>
      <c r="R87" s="135"/>
    </row>
    <row r="88" spans="1:18" ht="14.85" customHeight="1" x14ac:dyDescent="0.25">
      <c r="A88" s="156" t="s">
        <v>221</v>
      </c>
      <c r="B88" s="156">
        <v>79</v>
      </c>
      <c r="C88" s="155" t="s">
        <v>222</v>
      </c>
      <c r="D88" s="170">
        <v>12079000</v>
      </c>
      <c r="E88" s="171">
        <v>12100000</v>
      </c>
      <c r="F88" s="160">
        <v>12387000</v>
      </c>
      <c r="G88" s="172">
        <f t="shared" si="0"/>
        <v>287000</v>
      </c>
      <c r="O88" s="135"/>
      <c r="P88" s="135"/>
      <c r="Q88" s="135"/>
      <c r="R88" s="135"/>
    </row>
    <row r="89" spans="1:18" ht="14.85" customHeight="1" x14ac:dyDescent="0.25">
      <c r="A89" s="156"/>
      <c r="B89" s="156">
        <v>80</v>
      </c>
      <c r="C89" s="155" t="s">
        <v>223</v>
      </c>
      <c r="D89" s="170">
        <v>3069000</v>
      </c>
      <c r="E89" s="171">
        <v>3268000</v>
      </c>
      <c r="F89" s="160">
        <v>3377000</v>
      </c>
      <c r="G89" s="172">
        <f t="shared" si="0"/>
        <v>109000</v>
      </c>
      <c r="O89" s="135"/>
      <c r="P89" s="135"/>
      <c r="Q89" s="135"/>
      <c r="R89" s="135"/>
    </row>
    <row r="90" spans="1:18" ht="14.85" customHeight="1" x14ac:dyDescent="0.25">
      <c r="A90" s="156"/>
      <c r="B90" s="156">
        <v>81</v>
      </c>
      <c r="C90" s="155" t="s">
        <v>224</v>
      </c>
      <c r="D90" s="170">
        <v>13917000</v>
      </c>
      <c r="E90" s="171">
        <v>14492000</v>
      </c>
      <c r="F90" s="160">
        <v>14494000</v>
      </c>
      <c r="G90" s="172">
        <f t="shared" si="0"/>
        <v>2000</v>
      </c>
      <c r="O90" s="135"/>
      <c r="P90" s="135"/>
      <c r="Q90" s="135"/>
      <c r="R90" s="135"/>
    </row>
    <row r="91" spans="1:18" ht="14.85" customHeight="1" x14ac:dyDescent="0.25">
      <c r="A91" s="156"/>
      <c r="B91" s="156">
        <v>82</v>
      </c>
      <c r="C91" s="155" t="s">
        <v>225</v>
      </c>
      <c r="D91" s="170">
        <v>14604000</v>
      </c>
      <c r="E91" s="171">
        <v>15311000</v>
      </c>
      <c r="F91" s="160">
        <v>14465000</v>
      </c>
      <c r="G91" s="172">
        <f t="shared" si="0"/>
        <v>-846000</v>
      </c>
      <c r="O91" s="135"/>
      <c r="P91" s="135"/>
      <c r="Q91" s="135"/>
      <c r="R91" s="135"/>
    </row>
    <row r="92" spans="1:18" ht="14.85" customHeight="1" x14ac:dyDescent="0.25">
      <c r="A92" s="156"/>
      <c r="B92" s="156">
        <v>83</v>
      </c>
      <c r="C92" s="155" t="s">
        <v>226</v>
      </c>
      <c r="D92" s="170">
        <v>725000</v>
      </c>
      <c r="E92" s="171">
        <v>725000</v>
      </c>
      <c r="F92" s="160">
        <v>933000</v>
      </c>
      <c r="G92" s="172">
        <f t="shared" si="0"/>
        <v>208000</v>
      </c>
      <c r="O92" s="135"/>
      <c r="P92" s="135"/>
      <c r="Q92" s="135"/>
      <c r="R92" s="135"/>
    </row>
    <row r="93" spans="1:18" ht="14.85" customHeight="1" x14ac:dyDescent="0.25">
      <c r="A93" s="156"/>
      <c r="B93" s="156">
        <v>84</v>
      </c>
      <c r="C93" s="155" t="s">
        <v>227</v>
      </c>
      <c r="D93" s="170">
        <v>3056000</v>
      </c>
      <c r="E93" s="171">
        <v>3056000</v>
      </c>
      <c r="F93" s="160">
        <v>3056000</v>
      </c>
      <c r="G93" s="172">
        <f t="shared" si="0"/>
        <v>0</v>
      </c>
      <c r="O93" s="135"/>
      <c r="P93" s="135"/>
      <c r="Q93" s="135"/>
      <c r="R93" s="135"/>
    </row>
    <row r="94" spans="1:18" ht="14.85" customHeight="1" x14ac:dyDescent="0.25">
      <c r="A94" s="156" t="s">
        <v>86</v>
      </c>
      <c r="B94" s="156">
        <v>85</v>
      </c>
      <c r="C94" s="155" t="s">
        <v>228</v>
      </c>
      <c r="D94" s="170">
        <v>9497000</v>
      </c>
      <c r="E94" s="171">
        <v>10094000</v>
      </c>
      <c r="F94" s="160">
        <v>10416000</v>
      </c>
      <c r="G94" s="172">
        <f t="shared" si="0"/>
        <v>322000</v>
      </c>
      <c r="O94" s="135"/>
      <c r="P94" s="135"/>
      <c r="Q94" s="135"/>
      <c r="R94" s="135"/>
    </row>
    <row r="95" spans="1:18" ht="14.85" customHeight="1" x14ac:dyDescent="0.25">
      <c r="A95" s="156"/>
      <c r="B95" s="156">
        <v>86</v>
      </c>
      <c r="C95" s="155" t="s">
        <v>229</v>
      </c>
      <c r="D95" s="170">
        <v>4149000</v>
      </c>
      <c r="E95" s="171">
        <v>4149000</v>
      </c>
      <c r="F95" s="160">
        <v>4638000</v>
      </c>
      <c r="G95" s="172">
        <f t="shared" si="0"/>
        <v>489000</v>
      </c>
      <c r="O95" s="135"/>
      <c r="P95" s="135"/>
      <c r="Q95" s="135"/>
      <c r="R95" s="135"/>
    </row>
    <row r="96" spans="1:18" ht="14.85" customHeight="1" x14ac:dyDescent="0.25">
      <c r="A96" s="156"/>
      <c r="B96" s="156">
        <v>87</v>
      </c>
      <c r="C96" s="155" t="s">
        <v>230</v>
      </c>
      <c r="D96" s="170">
        <v>3056000</v>
      </c>
      <c r="E96" s="171">
        <v>3056000</v>
      </c>
      <c r="F96" s="160">
        <v>3056000</v>
      </c>
      <c r="G96" s="172">
        <f t="shared" si="0"/>
        <v>0</v>
      </c>
      <c r="O96" s="135"/>
      <c r="P96" s="135"/>
      <c r="Q96" s="135"/>
      <c r="R96" s="135"/>
    </row>
    <row r="97" spans="1:126" ht="14.85" customHeight="1" x14ac:dyDescent="0.25">
      <c r="A97" s="156"/>
      <c r="B97" s="156">
        <v>88</v>
      </c>
      <c r="C97" s="155" t="s">
        <v>231</v>
      </c>
      <c r="D97" s="170">
        <v>16949000</v>
      </c>
      <c r="E97" s="171">
        <v>18086000</v>
      </c>
      <c r="F97" s="160">
        <v>20771000</v>
      </c>
      <c r="G97" s="172">
        <f t="shared" si="0"/>
        <v>2685000</v>
      </c>
      <c r="O97" s="135"/>
      <c r="P97" s="135"/>
      <c r="Q97" s="135"/>
      <c r="R97" s="135"/>
    </row>
    <row r="98" spans="1:126" ht="14.85" customHeight="1" x14ac:dyDescent="0.25">
      <c r="A98" s="156"/>
      <c r="B98" s="156">
        <v>89</v>
      </c>
      <c r="C98" s="155" t="s">
        <v>232</v>
      </c>
      <c r="D98" s="170">
        <v>8473000</v>
      </c>
      <c r="E98" s="171">
        <v>8473000</v>
      </c>
      <c r="F98" s="160">
        <v>8905000</v>
      </c>
      <c r="G98" s="172">
        <f t="shared" si="0"/>
        <v>432000</v>
      </c>
      <c r="O98" s="135"/>
      <c r="P98" s="135"/>
      <c r="Q98" s="135"/>
      <c r="R98" s="135"/>
    </row>
    <row r="99" spans="1:126" ht="14.85" customHeight="1" x14ac:dyDescent="0.25">
      <c r="A99" s="156"/>
      <c r="B99" s="156">
        <v>90</v>
      </c>
      <c r="C99" s="155" t="s">
        <v>233</v>
      </c>
      <c r="D99" s="170">
        <v>10327000</v>
      </c>
      <c r="E99" s="171">
        <v>10343000</v>
      </c>
      <c r="F99" s="160">
        <v>10325000</v>
      </c>
      <c r="G99" s="172">
        <f t="shared" si="0"/>
        <v>-18000</v>
      </c>
      <c r="O99" s="135"/>
      <c r="P99" s="135"/>
      <c r="Q99" s="135"/>
      <c r="R99" s="135"/>
    </row>
    <row r="100" spans="1:126" ht="14.85" customHeight="1" x14ac:dyDescent="0.25">
      <c r="A100" s="156"/>
      <c r="B100" s="156">
        <v>91</v>
      </c>
      <c r="C100" s="155" t="s">
        <v>234</v>
      </c>
      <c r="D100" s="170">
        <v>16210000</v>
      </c>
      <c r="E100" s="171">
        <v>16427000</v>
      </c>
      <c r="F100" s="160">
        <v>16092000</v>
      </c>
      <c r="G100" s="172">
        <f t="shared" si="0"/>
        <v>-335000</v>
      </c>
      <c r="O100" s="135"/>
      <c r="P100" s="135"/>
      <c r="Q100" s="135"/>
      <c r="R100" s="135"/>
    </row>
    <row r="101" spans="1:126" ht="14.85" customHeight="1" x14ac:dyDescent="0.25">
      <c r="A101" s="156"/>
      <c r="B101" s="156">
        <v>92</v>
      </c>
      <c r="C101" s="155" t="s">
        <v>235</v>
      </c>
      <c r="D101" s="170">
        <v>11385000</v>
      </c>
      <c r="E101" s="171">
        <v>11798000</v>
      </c>
      <c r="F101" s="160">
        <v>11939000</v>
      </c>
      <c r="G101" s="172">
        <f t="shared" si="0"/>
        <v>141000</v>
      </c>
      <c r="O101" s="135"/>
      <c r="P101" s="135"/>
      <c r="Q101" s="135"/>
      <c r="R101" s="135"/>
    </row>
    <row r="102" spans="1:126" ht="14.85" customHeight="1" x14ac:dyDescent="0.25">
      <c r="A102" s="156"/>
      <c r="B102" s="156">
        <v>93</v>
      </c>
      <c r="C102" s="155" t="s">
        <v>236</v>
      </c>
      <c r="D102" s="170">
        <v>2566000</v>
      </c>
      <c r="E102" s="171">
        <v>2566000</v>
      </c>
      <c r="F102" s="160">
        <v>2538000</v>
      </c>
      <c r="G102" s="172">
        <f t="shared" si="0"/>
        <v>-28000</v>
      </c>
      <c r="O102" s="135"/>
      <c r="P102" s="135"/>
      <c r="Q102" s="135"/>
      <c r="R102" s="135"/>
    </row>
    <row r="103" spans="1:126" ht="14.85" customHeight="1" x14ac:dyDescent="0.25">
      <c r="A103" s="156"/>
      <c r="B103" s="156">
        <v>94</v>
      </c>
      <c r="C103" s="155" t="s">
        <v>237</v>
      </c>
      <c r="D103" s="170">
        <v>21344000</v>
      </c>
      <c r="E103" s="171">
        <v>21344000</v>
      </c>
      <c r="F103" s="160">
        <v>21220000</v>
      </c>
      <c r="G103" s="172">
        <f t="shared" si="0"/>
        <v>-124000</v>
      </c>
      <c r="O103" s="135"/>
      <c r="P103" s="135"/>
      <c r="Q103" s="135"/>
      <c r="R103" s="135"/>
    </row>
    <row r="104" spans="1:126" ht="14.85" customHeight="1" x14ac:dyDescent="0.25">
      <c r="A104" s="156"/>
      <c r="B104" s="156">
        <v>95</v>
      </c>
      <c r="C104" s="155" t="s">
        <v>238</v>
      </c>
      <c r="D104" s="170">
        <v>13335000</v>
      </c>
      <c r="E104" s="171">
        <v>13357000</v>
      </c>
      <c r="F104" s="160">
        <v>14129000</v>
      </c>
      <c r="G104" s="172">
        <f t="shared" si="0"/>
        <v>772000</v>
      </c>
      <c r="O104" s="135"/>
      <c r="P104" s="135"/>
      <c r="Q104" s="135"/>
      <c r="R104" s="135"/>
    </row>
    <row r="105" spans="1:126" ht="14.85" customHeight="1" x14ac:dyDescent="0.25">
      <c r="A105" s="156"/>
      <c r="B105" s="156">
        <v>96</v>
      </c>
      <c r="C105" s="155" t="s">
        <v>239</v>
      </c>
      <c r="D105" s="170">
        <v>5879000</v>
      </c>
      <c r="E105" s="171">
        <v>5882000</v>
      </c>
      <c r="F105" s="160">
        <v>5230000</v>
      </c>
      <c r="G105" s="172">
        <f t="shared" si="0"/>
        <v>-652000</v>
      </c>
      <c r="O105" s="135"/>
      <c r="P105" s="135"/>
      <c r="Q105" s="135"/>
      <c r="R105" s="135"/>
    </row>
    <row r="106" spans="1:126" ht="14.85" customHeight="1" x14ac:dyDescent="0.25">
      <c r="A106" s="173"/>
      <c r="B106" s="156">
        <v>97</v>
      </c>
      <c r="C106" s="155" t="s">
        <v>240</v>
      </c>
      <c r="D106" s="170">
        <v>15126000</v>
      </c>
      <c r="E106" s="171">
        <v>15126000</v>
      </c>
      <c r="F106" s="160">
        <v>15494000</v>
      </c>
      <c r="G106" s="172">
        <f t="shared" si="0"/>
        <v>368000</v>
      </c>
      <c r="O106" s="135"/>
      <c r="P106" s="135"/>
      <c r="Q106" s="135"/>
      <c r="R106" s="135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3"/>
      <c r="BN106" s="163"/>
      <c r="BO106" s="163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3"/>
      <c r="CA106" s="163"/>
      <c r="CB106" s="163"/>
      <c r="CC106" s="163"/>
      <c r="CD106" s="163"/>
      <c r="CE106" s="163"/>
      <c r="CF106" s="163"/>
      <c r="CG106" s="163"/>
      <c r="CH106" s="163"/>
      <c r="CI106" s="163"/>
      <c r="CJ106" s="163"/>
      <c r="CK106" s="163"/>
      <c r="CL106" s="163"/>
      <c r="CM106" s="163"/>
      <c r="CN106" s="163"/>
      <c r="CO106" s="163"/>
      <c r="CP106" s="163"/>
      <c r="CQ106" s="163"/>
      <c r="CR106" s="163"/>
      <c r="CS106" s="163"/>
      <c r="CT106" s="163"/>
      <c r="CU106" s="163"/>
      <c r="CV106" s="163"/>
      <c r="CW106" s="163"/>
      <c r="CX106" s="163"/>
      <c r="CY106" s="163"/>
      <c r="CZ106" s="163"/>
      <c r="DA106" s="163"/>
      <c r="DB106" s="163"/>
      <c r="DC106" s="163"/>
      <c r="DD106" s="163"/>
      <c r="DE106" s="163"/>
      <c r="DF106" s="163"/>
      <c r="DG106" s="163"/>
      <c r="DH106" s="163"/>
      <c r="DI106" s="163"/>
      <c r="DJ106" s="163"/>
      <c r="DK106" s="163"/>
      <c r="DL106" s="163"/>
      <c r="DM106" s="163"/>
      <c r="DN106" s="163"/>
      <c r="DO106" s="163"/>
      <c r="DP106" s="163"/>
      <c r="DQ106" s="163"/>
      <c r="DR106" s="163"/>
      <c r="DS106" s="163"/>
      <c r="DT106" s="163"/>
      <c r="DU106" s="163"/>
      <c r="DV106" s="163"/>
    </row>
    <row r="107" spans="1:126" s="163" customFormat="1" ht="14.85" customHeight="1" x14ac:dyDescent="0.25">
      <c r="A107" s="161"/>
      <c r="B107" s="156">
        <v>98</v>
      </c>
      <c r="C107" s="155" t="s">
        <v>241</v>
      </c>
      <c r="D107" s="170">
        <v>5257000</v>
      </c>
      <c r="E107" s="171">
        <v>5257000</v>
      </c>
      <c r="F107" s="160">
        <v>5262000</v>
      </c>
      <c r="G107" s="172">
        <f t="shared" si="0"/>
        <v>5000</v>
      </c>
      <c r="O107" s="135"/>
      <c r="P107" s="135"/>
      <c r="Q107" s="135"/>
      <c r="R107" s="135"/>
    </row>
    <row r="108" spans="1:126" s="163" customFormat="1" ht="14.85" customHeight="1" x14ac:dyDescent="0.25">
      <c r="A108" s="164"/>
      <c r="B108" s="156">
        <v>99</v>
      </c>
      <c r="C108" s="155" t="s">
        <v>242</v>
      </c>
      <c r="D108" s="170">
        <v>10754000</v>
      </c>
      <c r="E108" s="171">
        <v>10838000</v>
      </c>
      <c r="F108" s="160">
        <v>11266000</v>
      </c>
      <c r="G108" s="172">
        <f t="shared" si="0"/>
        <v>428000</v>
      </c>
      <c r="O108" s="135"/>
      <c r="P108" s="135"/>
      <c r="Q108" s="135"/>
      <c r="R108" s="135"/>
    </row>
    <row r="109" spans="1:126" ht="14.85" customHeight="1" x14ac:dyDescent="0.25">
      <c r="A109" s="156" t="s">
        <v>85</v>
      </c>
      <c r="B109" s="156">
        <v>100</v>
      </c>
      <c r="C109" s="155" t="s">
        <v>243</v>
      </c>
      <c r="D109" s="170">
        <v>35704000</v>
      </c>
      <c r="E109" s="171">
        <v>35693000</v>
      </c>
      <c r="F109" s="160">
        <v>37904000</v>
      </c>
      <c r="G109" s="172">
        <f t="shared" si="0"/>
        <v>2211000</v>
      </c>
      <c r="O109" s="135"/>
      <c r="P109" s="135"/>
      <c r="Q109" s="135"/>
      <c r="R109" s="135"/>
    </row>
    <row r="110" spans="1:126" ht="14.85" customHeight="1" x14ac:dyDescent="0.25">
      <c r="A110" s="156"/>
      <c r="B110" s="156">
        <v>101</v>
      </c>
      <c r="C110" s="155" t="s">
        <v>244</v>
      </c>
      <c r="D110" s="170">
        <v>17960000</v>
      </c>
      <c r="E110" s="171">
        <v>18406000</v>
      </c>
      <c r="F110" s="160">
        <v>18608000</v>
      </c>
      <c r="G110" s="172">
        <f t="shared" si="0"/>
        <v>202000</v>
      </c>
      <c r="O110" s="135"/>
      <c r="P110" s="135"/>
      <c r="Q110" s="135"/>
      <c r="R110" s="135"/>
    </row>
    <row r="111" spans="1:126" ht="14.85" customHeight="1" x14ac:dyDescent="0.25">
      <c r="A111" s="156"/>
      <c r="B111" s="156">
        <v>102</v>
      </c>
      <c r="C111" s="155" t="s">
        <v>245</v>
      </c>
      <c r="D111" s="170">
        <v>8634000</v>
      </c>
      <c r="E111" s="171">
        <v>8648000</v>
      </c>
      <c r="F111" s="160">
        <v>8608000</v>
      </c>
      <c r="G111" s="172">
        <f t="shared" si="0"/>
        <v>-40000</v>
      </c>
      <c r="O111" s="135"/>
      <c r="P111" s="135"/>
      <c r="Q111" s="135"/>
      <c r="R111" s="135"/>
    </row>
    <row r="112" spans="1:126" ht="14.85" customHeight="1" x14ac:dyDescent="0.25">
      <c r="A112" s="156"/>
      <c r="B112" s="156">
        <v>103</v>
      </c>
      <c r="C112" s="155" t="s">
        <v>246</v>
      </c>
      <c r="D112" s="170">
        <v>4603000</v>
      </c>
      <c r="E112" s="171">
        <v>4603000</v>
      </c>
      <c r="F112" s="160">
        <v>4511000</v>
      </c>
      <c r="G112" s="172">
        <f t="shared" si="0"/>
        <v>-92000</v>
      </c>
      <c r="O112" s="135"/>
      <c r="P112" s="135"/>
      <c r="Q112" s="135"/>
      <c r="R112" s="135"/>
    </row>
    <row r="113" spans="1:18" ht="14.85" customHeight="1" x14ac:dyDescent="0.25">
      <c r="A113" s="156"/>
      <c r="B113" s="156">
        <v>104</v>
      </c>
      <c r="C113" s="155" t="s">
        <v>247</v>
      </c>
      <c r="D113" s="170">
        <v>12618000</v>
      </c>
      <c r="E113" s="171">
        <v>12578000</v>
      </c>
      <c r="F113" s="160">
        <v>15336000</v>
      </c>
      <c r="G113" s="172">
        <f t="shared" si="0"/>
        <v>2758000</v>
      </c>
      <c r="O113" s="135"/>
      <c r="P113" s="135"/>
      <c r="Q113" s="135"/>
      <c r="R113" s="135"/>
    </row>
    <row r="114" spans="1:18" ht="14.85" customHeight="1" x14ac:dyDescent="0.25">
      <c r="A114" s="156"/>
      <c r="B114" s="156">
        <v>105</v>
      </c>
      <c r="C114" s="155" t="s">
        <v>248</v>
      </c>
      <c r="D114" s="170">
        <v>9790000</v>
      </c>
      <c r="E114" s="171">
        <v>9858000</v>
      </c>
      <c r="F114" s="160">
        <v>10137000</v>
      </c>
      <c r="G114" s="172">
        <f t="shared" si="0"/>
        <v>279000</v>
      </c>
      <c r="O114" s="135"/>
      <c r="P114" s="135"/>
      <c r="Q114" s="135"/>
      <c r="R114" s="135"/>
    </row>
    <row r="115" spans="1:18" ht="14.85" customHeight="1" x14ac:dyDescent="0.25">
      <c r="A115" s="156"/>
      <c r="B115" s="156">
        <v>106</v>
      </c>
      <c r="C115" s="155" t="s">
        <v>249</v>
      </c>
      <c r="D115" s="170">
        <v>13110000</v>
      </c>
      <c r="E115" s="171">
        <v>13136000</v>
      </c>
      <c r="F115" s="160">
        <v>14137000</v>
      </c>
      <c r="G115" s="172">
        <f t="shared" si="0"/>
        <v>1001000</v>
      </c>
      <c r="O115" s="135"/>
      <c r="P115" s="135"/>
      <c r="Q115" s="135"/>
      <c r="R115" s="135"/>
    </row>
    <row r="116" spans="1:18" ht="14.85" customHeight="1" x14ac:dyDescent="0.25">
      <c r="A116" s="156"/>
      <c r="B116" s="156">
        <v>107</v>
      </c>
      <c r="C116" s="155" t="s">
        <v>250</v>
      </c>
      <c r="D116" s="170">
        <v>4890000</v>
      </c>
      <c r="E116" s="171">
        <v>4890000</v>
      </c>
      <c r="F116" s="170">
        <v>4890000</v>
      </c>
      <c r="G116" s="172">
        <f t="shared" si="0"/>
        <v>0</v>
      </c>
      <c r="O116" s="135"/>
      <c r="P116" s="135"/>
      <c r="Q116" s="135"/>
      <c r="R116" s="135"/>
    </row>
    <row r="117" spans="1:18" ht="14.85" customHeight="1" thickBot="1" x14ac:dyDescent="0.3">
      <c r="A117" s="167"/>
      <c r="B117" s="156">
        <v>108</v>
      </c>
      <c r="C117" s="155" t="s">
        <v>251</v>
      </c>
      <c r="D117" s="170">
        <v>9312000</v>
      </c>
      <c r="E117" s="171">
        <v>9330000</v>
      </c>
      <c r="F117" s="160">
        <v>9533000</v>
      </c>
      <c r="G117" s="172">
        <f t="shared" si="0"/>
        <v>203000</v>
      </c>
      <c r="O117" s="135"/>
      <c r="P117" s="135"/>
      <c r="Q117" s="135"/>
      <c r="R117" s="135"/>
    </row>
    <row r="118" spans="1:18" ht="14.85" customHeight="1" thickBot="1" x14ac:dyDescent="0.3">
      <c r="A118" s="174"/>
      <c r="B118" s="156">
        <v>109</v>
      </c>
      <c r="C118" s="155" t="s">
        <v>252</v>
      </c>
      <c r="D118" s="170">
        <v>4975000</v>
      </c>
      <c r="E118" s="171">
        <v>4975000</v>
      </c>
      <c r="F118" s="160">
        <v>5283000</v>
      </c>
      <c r="G118" s="172">
        <f t="shared" si="0"/>
        <v>308000</v>
      </c>
      <c r="O118" s="135"/>
      <c r="P118" s="135"/>
      <c r="Q118" s="135"/>
      <c r="R118" s="135"/>
    </row>
    <row r="119" spans="1:18" ht="14.85" customHeight="1" thickBot="1" x14ac:dyDescent="0.3">
      <c r="A119" s="174"/>
      <c r="B119" s="156">
        <v>110</v>
      </c>
      <c r="C119" s="155" t="s">
        <v>253</v>
      </c>
      <c r="D119" s="170">
        <v>12303000</v>
      </c>
      <c r="E119" s="171">
        <v>12303000</v>
      </c>
      <c r="F119" s="160">
        <v>12865000</v>
      </c>
      <c r="G119" s="172">
        <f t="shared" si="0"/>
        <v>562000</v>
      </c>
      <c r="O119" s="135"/>
      <c r="P119" s="135"/>
      <c r="Q119" s="135"/>
      <c r="R119" s="135"/>
    </row>
    <row r="120" spans="1:18" ht="14.85" customHeight="1" thickBot="1" x14ac:dyDescent="0.3">
      <c r="A120" s="174"/>
      <c r="B120" s="156">
        <v>111</v>
      </c>
      <c r="C120" s="155" t="s">
        <v>254</v>
      </c>
      <c r="D120" s="170">
        <v>3536000</v>
      </c>
      <c r="E120" s="171">
        <v>3555000</v>
      </c>
      <c r="F120" s="160">
        <v>4226000</v>
      </c>
      <c r="G120" s="172">
        <f t="shared" si="0"/>
        <v>671000</v>
      </c>
      <c r="O120" s="135"/>
      <c r="P120" s="135"/>
      <c r="Q120" s="135"/>
      <c r="R120" s="135"/>
    </row>
    <row r="121" spans="1:18" ht="14.85" customHeight="1" thickBot="1" x14ac:dyDescent="0.3">
      <c r="A121" s="174"/>
      <c r="B121" s="156">
        <v>112</v>
      </c>
      <c r="C121" s="155" t="s">
        <v>255</v>
      </c>
      <c r="D121" s="170">
        <v>3552000</v>
      </c>
      <c r="E121" s="171">
        <v>3557000</v>
      </c>
      <c r="F121" s="160">
        <v>3677000</v>
      </c>
      <c r="G121" s="172">
        <f t="shared" si="0"/>
        <v>120000</v>
      </c>
      <c r="O121" s="135"/>
      <c r="P121" s="135"/>
      <c r="Q121" s="135"/>
      <c r="R121" s="135"/>
    </row>
    <row r="122" spans="1:18" ht="14.85" customHeight="1" thickBot="1" x14ac:dyDescent="0.3">
      <c r="A122" s="174"/>
      <c r="B122" s="156">
        <v>113</v>
      </c>
      <c r="C122" s="155" t="s">
        <v>256</v>
      </c>
      <c r="D122" s="170">
        <v>7352000</v>
      </c>
      <c r="E122" s="171">
        <v>7772000</v>
      </c>
      <c r="F122" s="160">
        <v>8673000</v>
      </c>
      <c r="G122" s="172">
        <f t="shared" si="0"/>
        <v>901000</v>
      </c>
      <c r="O122" s="135"/>
      <c r="P122" s="135"/>
      <c r="Q122" s="135"/>
      <c r="R122" s="135"/>
    </row>
    <row r="123" spans="1:18" ht="14.85" customHeight="1" thickBot="1" x14ac:dyDescent="0.3">
      <c r="A123" s="174"/>
      <c r="B123" s="156">
        <v>114</v>
      </c>
      <c r="C123" s="155" t="s">
        <v>257</v>
      </c>
      <c r="D123" s="170">
        <v>19786000</v>
      </c>
      <c r="E123" s="171">
        <v>19834000</v>
      </c>
      <c r="F123" s="160">
        <v>21498000</v>
      </c>
      <c r="G123" s="172">
        <f t="shared" si="0"/>
        <v>1664000</v>
      </c>
      <c r="O123" s="135"/>
      <c r="P123" s="135"/>
      <c r="Q123" s="135"/>
      <c r="R123" s="135"/>
    </row>
    <row r="124" spans="1:18" ht="14.85" customHeight="1" thickBot="1" x14ac:dyDescent="0.3">
      <c r="A124" s="174"/>
      <c r="B124" s="156">
        <v>115</v>
      </c>
      <c r="C124" s="155" t="s">
        <v>258</v>
      </c>
      <c r="D124" s="170">
        <v>1312000</v>
      </c>
      <c r="E124" s="171">
        <v>1312000</v>
      </c>
      <c r="F124" s="160">
        <v>1384000</v>
      </c>
      <c r="G124" s="172">
        <f t="shared" si="0"/>
        <v>72000</v>
      </c>
      <c r="O124" s="135"/>
      <c r="P124" s="135"/>
      <c r="Q124" s="135"/>
      <c r="R124" s="135"/>
    </row>
    <row r="125" spans="1:18" ht="14.85" customHeight="1" thickBot="1" x14ac:dyDescent="0.3">
      <c r="A125" s="174"/>
      <c r="B125" s="156">
        <v>116</v>
      </c>
      <c r="C125" s="155" t="s">
        <v>259</v>
      </c>
      <c r="D125" s="170">
        <v>966000</v>
      </c>
      <c r="E125" s="171">
        <v>966000</v>
      </c>
      <c r="F125" s="160">
        <v>925000</v>
      </c>
      <c r="G125" s="172">
        <f t="shared" si="0"/>
        <v>-41000</v>
      </c>
      <c r="O125" s="135"/>
      <c r="P125" s="135"/>
      <c r="Q125" s="135"/>
      <c r="R125" s="135"/>
    </row>
    <row r="126" spans="1:18" ht="14.85" customHeight="1" thickBot="1" x14ac:dyDescent="0.3">
      <c r="A126" s="174"/>
      <c r="B126" s="156">
        <v>117</v>
      </c>
      <c r="C126" s="155" t="s">
        <v>260</v>
      </c>
      <c r="D126" s="170">
        <v>1965000</v>
      </c>
      <c r="E126" s="171">
        <v>1965000</v>
      </c>
      <c r="F126" s="160">
        <v>2021000</v>
      </c>
      <c r="G126" s="172">
        <f t="shared" si="0"/>
        <v>56000</v>
      </c>
      <c r="O126" s="135"/>
      <c r="P126" s="135"/>
      <c r="Q126" s="135"/>
      <c r="R126" s="135"/>
    </row>
    <row r="127" spans="1:18" ht="14.85" customHeight="1" thickBot="1" x14ac:dyDescent="0.3">
      <c r="A127" s="174"/>
      <c r="B127" s="156">
        <v>118</v>
      </c>
      <c r="C127" s="155" t="s">
        <v>261</v>
      </c>
      <c r="D127" s="170">
        <v>1811000</v>
      </c>
      <c r="E127" s="171">
        <v>1811000</v>
      </c>
      <c r="F127" s="160">
        <v>1811000</v>
      </c>
      <c r="G127" s="172">
        <f t="shared" si="0"/>
        <v>0</v>
      </c>
      <c r="O127" s="135"/>
      <c r="P127" s="135"/>
      <c r="Q127" s="135"/>
      <c r="R127" s="135"/>
    </row>
    <row r="128" spans="1:18" ht="14.85" customHeight="1" thickBot="1" x14ac:dyDescent="0.3">
      <c r="A128" s="174"/>
      <c r="B128" s="156">
        <v>119</v>
      </c>
      <c r="C128" s="155" t="s">
        <v>262</v>
      </c>
      <c r="D128" s="170">
        <v>3346000</v>
      </c>
      <c r="E128" s="171">
        <v>3397000</v>
      </c>
      <c r="F128" s="160">
        <v>3543000</v>
      </c>
      <c r="G128" s="172">
        <f t="shared" si="0"/>
        <v>146000</v>
      </c>
      <c r="O128" s="135"/>
      <c r="P128" s="135"/>
      <c r="Q128" s="135"/>
      <c r="R128" s="135"/>
    </row>
    <row r="129" spans="1:18" ht="14.85" customHeight="1" thickBot="1" x14ac:dyDescent="0.3">
      <c r="A129" s="174"/>
      <c r="B129" s="156">
        <v>120</v>
      </c>
      <c r="C129" s="155" t="s">
        <v>263</v>
      </c>
      <c r="D129" s="170">
        <v>3251000</v>
      </c>
      <c r="E129" s="171">
        <v>3651000</v>
      </c>
      <c r="F129" s="160">
        <v>4414000</v>
      </c>
      <c r="G129" s="172">
        <f t="shared" si="0"/>
        <v>763000</v>
      </c>
      <c r="O129" s="135"/>
      <c r="P129" s="135"/>
      <c r="Q129" s="135"/>
      <c r="R129" s="135"/>
    </row>
    <row r="130" spans="1:18" ht="14.85" customHeight="1" thickBot="1" x14ac:dyDescent="0.3">
      <c r="A130" s="174"/>
      <c r="B130" s="156">
        <v>121</v>
      </c>
      <c r="C130" s="155" t="s">
        <v>264</v>
      </c>
      <c r="D130" s="170">
        <v>966000</v>
      </c>
      <c r="E130" s="171">
        <v>966000</v>
      </c>
      <c r="F130" s="170">
        <v>966000</v>
      </c>
      <c r="G130" s="172">
        <f t="shared" si="0"/>
        <v>0</v>
      </c>
      <c r="O130" s="135"/>
      <c r="P130" s="135"/>
      <c r="Q130" s="135"/>
      <c r="R130" s="135"/>
    </row>
    <row r="131" spans="1:18" ht="14.85" customHeight="1" thickBot="1" x14ac:dyDescent="0.3">
      <c r="A131" s="174"/>
      <c r="B131" s="156">
        <v>122</v>
      </c>
      <c r="C131" s="155" t="s">
        <v>265</v>
      </c>
      <c r="D131" s="170">
        <v>4998000</v>
      </c>
      <c r="E131" s="171">
        <v>5564000</v>
      </c>
      <c r="F131" s="160">
        <v>6421000</v>
      </c>
      <c r="G131" s="172">
        <f t="shared" si="0"/>
        <v>857000</v>
      </c>
      <c r="O131" s="135"/>
      <c r="P131" s="135"/>
      <c r="Q131" s="135"/>
      <c r="R131" s="135"/>
    </row>
    <row r="132" spans="1:18" ht="14.85" customHeight="1" thickBot="1" x14ac:dyDescent="0.3">
      <c r="A132" s="174"/>
      <c r="B132" s="173">
        <v>123</v>
      </c>
      <c r="C132" s="175" t="s">
        <v>266</v>
      </c>
      <c r="D132" s="176">
        <v>3882000</v>
      </c>
      <c r="E132" s="171">
        <v>3882000</v>
      </c>
      <c r="F132" s="160">
        <v>5018000</v>
      </c>
      <c r="G132" s="172">
        <f t="shared" si="0"/>
        <v>1136000</v>
      </c>
      <c r="O132" s="135"/>
      <c r="P132" s="135"/>
      <c r="Q132" s="135"/>
      <c r="R132" s="135"/>
    </row>
    <row r="133" spans="1:18" ht="14.85" customHeight="1" thickBot="1" x14ac:dyDescent="0.3">
      <c r="A133" s="174">
        <v>126</v>
      </c>
      <c r="B133" s="156">
        <v>124</v>
      </c>
      <c r="C133" s="155" t="s">
        <v>267</v>
      </c>
      <c r="D133" s="170">
        <v>4155000</v>
      </c>
      <c r="E133" s="171">
        <v>5364000</v>
      </c>
      <c r="F133" s="160">
        <v>6970000</v>
      </c>
      <c r="G133" s="172">
        <f t="shared" si="0"/>
        <v>1606000</v>
      </c>
      <c r="O133" s="135"/>
      <c r="P133" s="135"/>
      <c r="Q133" s="135"/>
      <c r="R133" s="135"/>
    </row>
    <row r="134" spans="1:18" ht="14.85" customHeight="1" thickBot="1" x14ac:dyDescent="0.3">
      <c r="A134" s="174"/>
      <c r="B134" s="156">
        <v>125</v>
      </c>
      <c r="C134" s="155" t="s">
        <v>268</v>
      </c>
      <c r="D134" s="170">
        <v>1127000</v>
      </c>
      <c r="E134" s="171">
        <v>1133000</v>
      </c>
      <c r="F134" s="170">
        <v>1133000</v>
      </c>
      <c r="G134" s="172">
        <f t="shared" ref="G134:G146" si="1">F134-E134</f>
        <v>0</v>
      </c>
      <c r="O134" s="135"/>
      <c r="P134" s="135"/>
      <c r="Q134" s="135"/>
      <c r="R134" s="135"/>
    </row>
    <row r="135" spans="1:18" ht="14.25" customHeight="1" thickBot="1" x14ac:dyDescent="0.3">
      <c r="A135" s="174"/>
      <c r="B135" s="173">
        <v>126</v>
      </c>
      <c r="C135" s="175" t="s">
        <v>269</v>
      </c>
      <c r="D135" s="176">
        <v>19167000</v>
      </c>
      <c r="E135" s="171">
        <v>19167000</v>
      </c>
      <c r="F135" s="160">
        <v>19382000</v>
      </c>
      <c r="G135" s="172">
        <f t="shared" si="1"/>
        <v>215000</v>
      </c>
      <c r="O135" s="135"/>
      <c r="P135" s="135"/>
      <c r="Q135" s="135"/>
      <c r="R135" s="135"/>
    </row>
    <row r="136" spans="1:18" ht="14.85" customHeight="1" thickBot="1" x14ac:dyDescent="0.3">
      <c r="A136" s="174"/>
      <c r="B136" s="156">
        <v>127</v>
      </c>
      <c r="C136" s="155" t="s">
        <v>270</v>
      </c>
      <c r="D136" s="157">
        <v>2415000</v>
      </c>
      <c r="E136" s="171">
        <v>3454000</v>
      </c>
      <c r="F136" s="160">
        <v>3474000</v>
      </c>
      <c r="G136" s="172">
        <f t="shared" si="1"/>
        <v>20000</v>
      </c>
      <c r="O136" s="135"/>
      <c r="P136" s="135"/>
      <c r="Q136" s="135"/>
      <c r="R136" s="135"/>
    </row>
    <row r="137" spans="1:18" ht="14.85" customHeight="1" thickBot="1" x14ac:dyDescent="0.3">
      <c r="A137" s="174"/>
      <c r="B137" s="156">
        <v>128</v>
      </c>
      <c r="C137" s="155" t="s">
        <v>271</v>
      </c>
      <c r="D137" s="157">
        <v>767000</v>
      </c>
      <c r="E137" s="171">
        <v>767000</v>
      </c>
      <c r="F137" s="160">
        <v>928000</v>
      </c>
      <c r="G137" s="172">
        <f t="shared" si="1"/>
        <v>161000</v>
      </c>
      <c r="O137" s="135"/>
      <c r="P137" s="135"/>
      <c r="Q137" s="135"/>
      <c r="R137" s="135"/>
    </row>
    <row r="138" spans="1:18" ht="14.85" customHeight="1" thickBot="1" x14ac:dyDescent="0.3">
      <c r="A138" s="174"/>
      <c r="B138" s="156">
        <v>129</v>
      </c>
      <c r="C138" s="155" t="s">
        <v>272</v>
      </c>
      <c r="D138" s="157">
        <v>966000</v>
      </c>
      <c r="E138" s="171">
        <v>966000</v>
      </c>
      <c r="F138" s="160">
        <v>966000</v>
      </c>
      <c r="G138" s="172">
        <f t="shared" si="1"/>
        <v>0</v>
      </c>
      <c r="O138" s="135"/>
      <c r="P138" s="135"/>
      <c r="Q138" s="135"/>
      <c r="R138" s="135"/>
    </row>
    <row r="139" spans="1:18" ht="14.85" customHeight="1" thickBot="1" x14ac:dyDescent="0.3">
      <c r="A139" s="174"/>
      <c r="B139" s="156">
        <v>130</v>
      </c>
      <c r="C139" s="155" t="s">
        <v>273</v>
      </c>
      <c r="D139" s="157">
        <v>5305000</v>
      </c>
      <c r="E139" s="171">
        <v>5305000</v>
      </c>
      <c r="F139" s="160">
        <v>3848000</v>
      </c>
      <c r="G139" s="172">
        <f t="shared" si="1"/>
        <v>-1457000</v>
      </c>
      <c r="O139" s="135"/>
      <c r="P139" s="135"/>
      <c r="Q139" s="135"/>
      <c r="R139" s="135"/>
    </row>
    <row r="140" spans="1:18" ht="14.85" customHeight="1" thickBot="1" x14ac:dyDescent="0.3">
      <c r="A140" s="174"/>
      <c r="B140" s="156">
        <v>131</v>
      </c>
      <c r="C140" s="155" t="s">
        <v>274</v>
      </c>
      <c r="D140" s="157">
        <v>5305000</v>
      </c>
      <c r="E140" s="171">
        <v>5305000</v>
      </c>
      <c r="F140" s="160">
        <v>5305000</v>
      </c>
      <c r="G140" s="172">
        <f t="shared" si="1"/>
        <v>0</v>
      </c>
      <c r="O140" s="135"/>
      <c r="P140" s="135"/>
      <c r="Q140" s="135"/>
      <c r="R140" s="135"/>
    </row>
    <row r="141" spans="1:18" ht="14.85" customHeight="1" thickBot="1" x14ac:dyDescent="0.3">
      <c r="A141" s="174"/>
      <c r="B141" s="156">
        <v>132</v>
      </c>
      <c r="C141" s="155" t="s">
        <v>275</v>
      </c>
      <c r="D141" s="157">
        <v>0</v>
      </c>
      <c r="E141" s="171">
        <v>0</v>
      </c>
      <c r="F141" s="160">
        <v>0</v>
      </c>
      <c r="G141" s="172">
        <f t="shared" si="1"/>
        <v>0</v>
      </c>
      <c r="O141" s="135"/>
      <c r="P141" s="135"/>
      <c r="Q141" s="135"/>
      <c r="R141" s="135"/>
    </row>
    <row r="142" spans="1:18" ht="14.85" customHeight="1" thickBot="1" x14ac:dyDescent="0.3">
      <c r="A142" s="174"/>
      <c r="B142" s="156">
        <v>133</v>
      </c>
      <c r="C142" s="155" t="s">
        <v>276</v>
      </c>
      <c r="D142" s="157">
        <v>0</v>
      </c>
      <c r="E142" s="171">
        <v>486000</v>
      </c>
      <c r="F142" s="160">
        <v>1519000</v>
      </c>
      <c r="G142" s="172">
        <f t="shared" si="1"/>
        <v>1033000</v>
      </c>
      <c r="O142" s="135"/>
      <c r="P142" s="135"/>
      <c r="Q142" s="135"/>
      <c r="R142" s="135"/>
    </row>
    <row r="143" spans="1:18" ht="14.85" customHeight="1" thickBot="1" x14ac:dyDescent="0.3">
      <c r="A143" s="174"/>
      <c r="B143" s="156">
        <v>134</v>
      </c>
      <c r="C143" s="155" t="s">
        <v>277</v>
      </c>
      <c r="D143" s="157">
        <v>0</v>
      </c>
      <c r="E143" s="171">
        <v>257000</v>
      </c>
      <c r="F143" s="160">
        <v>979000</v>
      </c>
      <c r="G143" s="172">
        <f t="shared" si="1"/>
        <v>722000</v>
      </c>
      <c r="O143" s="135"/>
      <c r="P143" s="135"/>
      <c r="Q143" s="135"/>
      <c r="R143" s="135"/>
    </row>
    <row r="144" spans="1:18" ht="14.85" customHeight="1" thickBot="1" x14ac:dyDescent="0.3">
      <c r="A144" s="174"/>
      <c r="B144" s="156">
        <v>135</v>
      </c>
      <c r="C144" s="155" t="s">
        <v>278</v>
      </c>
      <c r="D144" s="157">
        <v>0</v>
      </c>
      <c r="E144" s="171">
        <v>895000</v>
      </c>
      <c r="F144" s="160">
        <v>2533000</v>
      </c>
      <c r="G144" s="172">
        <f t="shared" si="1"/>
        <v>1638000</v>
      </c>
      <c r="O144" s="135"/>
      <c r="P144" s="135"/>
      <c r="Q144" s="135"/>
      <c r="R144" s="135"/>
    </row>
    <row r="145" spans="1:18" ht="14.85" customHeight="1" thickBot="1" x14ac:dyDescent="0.3">
      <c r="A145" s="174"/>
      <c r="B145" s="156">
        <v>136</v>
      </c>
      <c r="C145" s="155" t="s">
        <v>279</v>
      </c>
      <c r="D145" s="157">
        <v>0</v>
      </c>
      <c r="E145" s="171">
        <v>243000</v>
      </c>
      <c r="F145" s="160">
        <v>756000</v>
      </c>
      <c r="G145" s="172">
        <f t="shared" si="1"/>
        <v>513000</v>
      </c>
      <c r="O145" s="135"/>
      <c r="P145" s="135"/>
      <c r="Q145" s="135"/>
      <c r="R145" s="135"/>
    </row>
    <row r="146" spans="1:18" ht="14.85" customHeight="1" thickBot="1" x14ac:dyDescent="0.3">
      <c r="A146" s="174"/>
      <c r="B146" s="173">
        <v>137</v>
      </c>
      <c r="C146" s="168" t="s">
        <v>280</v>
      </c>
      <c r="D146" s="169">
        <v>0</v>
      </c>
      <c r="E146" s="177">
        <v>228000</v>
      </c>
      <c r="F146" s="178">
        <v>676000</v>
      </c>
      <c r="G146" s="179">
        <f t="shared" si="1"/>
        <v>448000</v>
      </c>
      <c r="O146" s="135"/>
      <c r="P146" s="135"/>
      <c r="Q146" s="135"/>
      <c r="R146" s="135"/>
    </row>
    <row r="147" spans="1:18" s="186" customFormat="1" ht="18.75" customHeight="1" thickBot="1" x14ac:dyDescent="0.3">
      <c r="A147" s="180" t="s">
        <v>281</v>
      </c>
      <c r="B147" s="181"/>
      <c r="C147" s="182" t="s">
        <v>97</v>
      </c>
      <c r="D147" s="183">
        <f>SUM(D70:D141,D7:D69)</f>
        <v>1225060000</v>
      </c>
      <c r="E147" s="184">
        <v>1234668000</v>
      </c>
      <c r="F147" s="183">
        <f>SUM(F70:F146,F7:F69)</f>
        <v>1282924000</v>
      </c>
      <c r="G147" s="185">
        <v>39256000</v>
      </c>
      <c r="O147" s="135"/>
      <c r="P147" s="135"/>
      <c r="Q147" s="135"/>
      <c r="R147" s="135"/>
    </row>
    <row r="148" spans="1:18" hidden="1" x14ac:dyDescent="0.25">
      <c r="A148" s="138"/>
      <c r="B148" s="138"/>
      <c r="C148" s="138"/>
    </row>
    <row r="149" spans="1:18" hidden="1" x14ac:dyDescent="0.25">
      <c r="A149" s="136"/>
      <c r="B149" s="136"/>
      <c r="C149" s="136"/>
    </row>
    <row r="150" spans="1:18" hidden="1" x14ac:dyDescent="0.25">
      <c r="A150" s="136"/>
      <c r="B150" s="136"/>
      <c r="C150" s="136"/>
    </row>
    <row r="151" spans="1:18" hidden="1" x14ac:dyDescent="0.25">
      <c r="A151" s="136"/>
      <c r="B151" s="136"/>
      <c r="C151" s="136"/>
    </row>
    <row r="152" spans="1:18" hidden="1" x14ac:dyDescent="0.25">
      <c r="A152" s="136"/>
      <c r="B152" s="136"/>
      <c r="C152" s="136" t="s">
        <v>282</v>
      </c>
    </row>
    <row r="153" spans="1:18" x14ac:dyDescent="0.25">
      <c r="A153" s="136"/>
      <c r="B153" s="136"/>
      <c r="C153" s="136"/>
    </row>
    <row r="154" spans="1:18" x14ac:dyDescent="0.25">
      <c r="A154" s="136"/>
      <c r="B154" s="136"/>
      <c r="C154" s="136"/>
    </row>
    <row r="155" spans="1:18" x14ac:dyDescent="0.25">
      <c r="A155" s="136"/>
      <c r="B155" s="136"/>
      <c r="C155" s="136"/>
    </row>
    <row r="156" spans="1:18" x14ac:dyDescent="0.25">
      <c r="A156" s="136"/>
      <c r="B156" s="136"/>
      <c r="C156" s="136"/>
    </row>
    <row r="157" spans="1:18" x14ac:dyDescent="0.25">
      <c r="A157" s="136"/>
      <c r="B157" s="136"/>
      <c r="C157" s="136"/>
    </row>
  </sheetData>
  <printOptions horizontalCentered="1"/>
  <pageMargins left="1.3779527559055118" right="0.9055118110236221" top="1" bottom="0.98425196850393704" header="0.68" footer="0.51181102362204722"/>
  <pageSetup paperSize="9" scale="65" orientation="portrait" r:id="rId1"/>
  <headerFooter alignWithMargins="0">
    <oddHeader>&amp;RKapitola C.II.1
&amp;"-,Tučné"Tabulka č. 6/str.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topLeftCell="A133" zoomScaleNormal="100" workbookViewId="0">
      <selection activeCell="O19" sqref="O19"/>
    </sheetView>
  </sheetViews>
  <sheetFormatPr defaultRowHeight="15" x14ac:dyDescent="0.25"/>
  <cols>
    <col min="1" max="1" width="69.7109375" style="2" customWidth="1"/>
    <col min="2" max="2" width="7.5703125" style="2" customWidth="1"/>
    <col min="3" max="6" width="7.5703125" style="2" bestFit="1" customWidth="1"/>
    <col min="7" max="7" width="7.5703125" style="2" hidden="1" customWidth="1"/>
    <col min="8" max="8" width="10.28515625" style="2" hidden="1" customWidth="1"/>
    <col min="9" max="9" width="9.28515625" style="2" hidden="1" customWidth="1"/>
    <col min="10" max="12" width="0" style="2" hidden="1" customWidth="1"/>
    <col min="13" max="16384" width="9.140625" style="2"/>
  </cols>
  <sheetData>
    <row r="1" spans="1:13" ht="18" x14ac:dyDescent="0.25">
      <c r="E1" s="10"/>
      <c r="F1" s="10"/>
      <c r="G1" s="1"/>
      <c r="H1" s="1"/>
      <c r="I1" s="1"/>
      <c r="J1" s="1"/>
      <c r="K1" s="1"/>
      <c r="L1" s="1"/>
      <c r="M1" s="1"/>
    </row>
    <row r="2" spans="1:13" ht="23.25" customHeight="1" thickBot="1" x14ac:dyDescent="0.3">
      <c r="A2" s="190"/>
      <c r="B2" s="190"/>
      <c r="C2" s="190"/>
      <c r="D2" s="254"/>
      <c r="E2" s="255"/>
      <c r="F2" s="256"/>
      <c r="G2" s="191"/>
      <c r="H2" s="191"/>
      <c r="I2" s="191"/>
      <c r="J2" s="1"/>
      <c r="K2" s="1"/>
      <c r="L2" s="1"/>
      <c r="M2" s="1"/>
    </row>
    <row r="3" spans="1:13" ht="45" customHeight="1" thickBot="1" x14ac:dyDescent="0.3">
      <c r="A3" s="544" t="s">
        <v>482</v>
      </c>
      <c r="B3" s="545"/>
      <c r="C3" s="545"/>
      <c r="D3" s="545"/>
      <c r="E3" s="545"/>
      <c r="F3" s="546"/>
      <c r="G3" s="192"/>
      <c r="H3" s="192"/>
      <c r="I3" s="192"/>
    </row>
    <row r="4" spans="1:13" ht="39.75" thickBot="1" x14ac:dyDescent="0.3">
      <c r="A4" s="489"/>
      <c r="B4" s="489"/>
      <c r="C4" s="547" t="s">
        <v>283</v>
      </c>
      <c r="D4" s="547"/>
      <c r="E4" s="547"/>
      <c r="F4" s="547"/>
      <c r="G4" s="193"/>
      <c r="H4" s="194" t="s">
        <v>284</v>
      </c>
      <c r="I4" s="194" t="s">
        <v>285</v>
      </c>
    </row>
    <row r="5" spans="1:13" ht="45" customHeight="1" thickBot="1" x14ac:dyDescent="0.3">
      <c r="A5" s="195"/>
      <c r="B5" s="196"/>
      <c r="C5" s="197" t="s">
        <v>286</v>
      </c>
      <c r="D5" s="198" t="s">
        <v>287</v>
      </c>
      <c r="E5" s="199" t="s">
        <v>288</v>
      </c>
      <c r="F5" s="200" t="s">
        <v>289</v>
      </c>
      <c r="G5" s="201"/>
      <c r="H5" s="202" t="s">
        <v>286</v>
      </c>
      <c r="I5" s="203"/>
    </row>
    <row r="6" spans="1:13" x14ac:dyDescent="0.25">
      <c r="A6" s="490" t="s">
        <v>290</v>
      </c>
      <c r="B6" s="490"/>
      <c r="C6" s="548"/>
      <c r="D6" s="298"/>
      <c r="E6" s="551"/>
      <c r="F6" s="554"/>
      <c r="G6" s="204"/>
      <c r="H6" s="541"/>
      <c r="I6" s="205"/>
    </row>
    <row r="7" spans="1:13" x14ac:dyDescent="0.25">
      <c r="A7" s="206" t="s">
        <v>291</v>
      </c>
      <c r="B7" s="206"/>
      <c r="C7" s="549"/>
      <c r="D7" s="299"/>
      <c r="E7" s="552"/>
      <c r="F7" s="555"/>
      <c r="G7" s="207"/>
      <c r="H7" s="542"/>
      <c r="I7" s="208"/>
    </row>
    <row r="8" spans="1:13" x14ac:dyDescent="0.25">
      <c r="A8" s="206" t="s">
        <v>292</v>
      </c>
      <c r="B8" s="206"/>
      <c r="C8" s="549"/>
      <c r="D8" s="299"/>
      <c r="E8" s="552"/>
      <c r="F8" s="555"/>
      <c r="G8" s="207"/>
      <c r="H8" s="542"/>
      <c r="I8" s="208"/>
    </row>
    <row r="9" spans="1:13" ht="15.75" thickBot="1" x14ac:dyDescent="0.3">
      <c r="A9" s="209" t="s">
        <v>293</v>
      </c>
      <c r="B9" s="209"/>
      <c r="C9" s="550"/>
      <c r="D9" s="300"/>
      <c r="E9" s="553"/>
      <c r="F9" s="556"/>
      <c r="G9" s="210"/>
      <c r="H9" s="543"/>
      <c r="I9" s="211"/>
      <c r="L9" s="2" t="s">
        <v>294</v>
      </c>
    </row>
    <row r="10" spans="1:13" x14ac:dyDescent="0.25">
      <c r="A10" s="212" t="s">
        <v>295</v>
      </c>
      <c r="B10" s="212"/>
      <c r="C10" s="499">
        <v>45800</v>
      </c>
      <c r="D10" s="213">
        <v>31210</v>
      </c>
      <c r="E10" s="214">
        <v>10924</v>
      </c>
      <c r="F10" s="215">
        <v>3666</v>
      </c>
      <c r="G10" s="216"/>
      <c r="H10" s="217">
        <v>47447</v>
      </c>
      <c r="I10" s="218">
        <f>42389-255+3666</f>
        <v>45800</v>
      </c>
      <c r="J10" s="90">
        <f>D10+E10+F10</f>
        <v>45800</v>
      </c>
      <c r="K10" s="2" t="str">
        <f>IF(C10=J10,"OK","Chyba")</f>
        <v>OK</v>
      </c>
      <c r="L10" s="90">
        <f>J10-C10</f>
        <v>0</v>
      </c>
    </row>
    <row r="11" spans="1:13" x14ac:dyDescent="0.25">
      <c r="A11" s="219" t="s">
        <v>296</v>
      </c>
      <c r="B11" s="219"/>
      <c r="C11" s="500">
        <v>37521</v>
      </c>
      <c r="D11" s="220">
        <v>25315</v>
      </c>
      <c r="E11" s="221">
        <v>8860</v>
      </c>
      <c r="F11" s="222">
        <v>3346</v>
      </c>
      <c r="G11" s="223"/>
      <c r="H11" s="224">
        <v>38858</v>
      </c>
      <c r="I11" s="225">
        <f>34409-234+3346</f>
        <v>37521</v>
      </c>
      <c r="J11" s="90">
        <f t="shared" ref="J11:J74" si="0">D11+E11+F11</f>
        <v>37521</v>
      </c>
      <c r="K11" s="2" t="str">
        <f t="shared" ref="K11:K74" si="1">IF(C11=J11,"OK","Chyba")</f>
        <v>OK</v>
      </c>
      <c r="L11" s="90">
        <f t="shared" ref="L11:L74" si="2">J11-C11</f>
        <v>0</v>
      </c>
    </row>
    <row r="12" spans="1:13" x14ac:dyDescent="0.25">
      <c r="A12" s="219" t="s">
        <v>297</v>
      </c>
      <c r="B12" s="219"/>
      <c r="C12" s="500">
        <v>36757</v>
      </c>
      <c r="D12" s="220">
        <v>24750</v>
      </c>
      <c r="E12" s="221">
        <v>8663</v>
      </c>
      <c r="F12" s="222">
        <v>3344</v>
      </c>
      <c r="G12" s="223"/>
      <c r="H12" s="224">
        <v>38063</v>
      </c>
      <c r="I12" s="225">
        <f>33645-232+3344</f>
        <v>36757</v>
      </c>
      <c r="J12" s="90">
        <f t="shared" si="0"/>
        <v>36757</v>
      </c>
      <c r="K12" s="2" t="str">
        <f t="shared" si="1"/>
        <v>OK</v>
      </c>
      <c r="L12" s="90">
        <f t="shared" si="2"/>
        <v>0</v>
      </c>
    </row>
    <row r="13" spans="1:13" x14ac:dyDescent="0.25">
      <c r="A13" s="219" t="s">
        <v>298</v>
      </c>
      <c r="B13" s="219"/>
      <c r="C13" s="500">
        <v>36310</v>
      </c>
      <c r="D13" s="220">
        <v>24420</v>
      </c>
      <c r="E13" s="221">
        <v>8547</v>
      </c>
      <c r="F13" s="222">
        <v>3343</v>
      </c>
      <c r="G13" s="223"/>
      <c r="H13" s="224">
        <v>37598</v>
      </c>
      <c r="I13" s="225">
        <f>33198-231+3343</f>
        <v>36310</v>
      </c>
      <c r="J13" s="90">
        <f t="shared" si="0"/>
        <v>36310</v>
      </c>
      <c r="K13" s="2" t="str">
        <f t="shared" si="1"/>
        <v>OK</v>
      </c>
      <c r="L13" s="90">
        <f t="shared" si="2"/>
        <v>0</v>
      </c>
    </row>
    <row r="14" spans="1:13" ht="38.25" x14ac:dyDescent="0.25">
      <c r="A14" s="219" t="s">
        <v>299</v>
      </c>
      <c r="B14" s="219"/>
      <c r="C14" s="501"/>
      <c r="D14" s="226"/>
      <c r="E14" s="226"/>
      <c r="F14" s="223"/>
      <c r="G14" s="223"/>
      <c r="H14" s="224"/>
      <c r="I14" s="225"/>
      <c r="J14" s="90">
        <f t="shared" si="0"/>
        <v>0</v>
      </c>
      <c r="K14" s="2" t="str">
        <f t="shared" si="1"/>
        <v>OK</v>
      </c>
      <c r="L14" s="90">
        <f t="shared" si="2"/>
        <v>0</v>
      </c>
    </row>
    <row r="15" spans="1:13" x14ac:dyDescent="0.25">
      <c r="A15" s="219" t="s">
        <v>300</v>
      </c>
      <c r="B15" s="219"/>
      <c r="C15" s="500">
        <v>22750</v>
      </c>
      <c r="D15" s="220">
        <v>15605</v>
      </c>
      <c r="E15" s="221">
        <v>5462</v>
      </c>
      <c r="F15" s="222">
        <v>1683</v>
      </c>
      <c r="G15" s="223"/>
      <c r="H15" s="224">
        <v>23573</v>
      </c>
      <c r="I15" s="225">
        <f>21194-127+1683</f>
        <v>22750</v>
      </c>
      <c r="J15" s="90">
        <f t="shared" si="0"/>
        <v>22750</v>
      </c>
      <c r="K15" s="2" t="str">
        <f t="shared" si="1"/>
        <v>OK</v>
      </c>
      <c r="L15" s="90">
        <f t="shared" si="2"/>
        <v>0</v>
      </c>
    </row>
    <row r="16" spans="1:13" x14ac:dyDescent="0.25">
      <c r="A16" s="219" t="s">
        <v>301</v>
      </c>
      <c r="B16" s="219"/>
      <c r="C16" s="500">
        <v>18762</v>
      </c>
      <c r="D16" s="220">
        <v>12658</v>
      </c>
      <c r="E16" s="221">
        <v>4430</v>
      </c>
      <c r="F16" s="222">
        <v>1674</v>
      </c>
      <c r="G16" s="223"/>
      <c r="H16" s="224">
        <v>19429</v>
      </c>
      <c r="I16" s="225">
        <f>17205-117+1674</f>
        <v>18762</v>
      </c>
      <c r="J16" s="90">
        <f t="shared" si="0"/>
        <v>18762</v>
      </c>
      <c r="K16" s="2" t="str">
        <f t="shared" si="1"/>
        <v>OK</v>
      </c>
      <c r="L16" s="90">
        <f t="shared" si="2"/>
        <v>0</v>
      </c>
    </row>
    <row r="17" spans="1:12" x14ac:dyDescent="0.25">
      <c r="A17" s="219" t="s">
        <v>302</v>
      </c>
      <c r="B17" s="219"/>
      <c r="C17" s="500">
        <v>18378</v>
      </c>
      <c r="D17" s="220">
        <v>12374</v>
      </c>
      <c r="E17" s="221">
        <v>4331</v>
      </c>
      <c r="F17" s="222">
        <v>1673</v>
      </c>
      <c r="G17" s="223"/>
      <c r="H17" s="224">
        <v>19030</v>
      </c>
      <c r="I17" s="225">
        <f>16821-116+1673</f>
        <v>18378</v>
      </c>
      <c r="J17" s="90">
        <f t="shared" si="0"/>
        <v>18378</v>
      </c>
      <c r="K17" s="2" t="str">
        <f t="shared" si="1"/>
        <v>OK</v>
      </c>
      <c r="L17" s="90">
        <f t="shared" si="2"/>
        <v>0</v>
      </c>
    </row>
    <row r="18" spans="1:12" x14ac:dyDescent="0.25">
      <c r="A18" s="219" t="s">
        <v>303</v>
      </c>
      <c r="B18" s="219"/>
      <c r="C18" s="500">
        <v>18156</v>
      </c>
      <c r="D18" s="220">
        <v>12210</v>
      </c>
      <c r="E18" s="221">
        <v>4274</v>
      </c>
      <c r="F18" s="222">
        <v>1672</v>
      </c>
      <c r="G18" s="223"/>
      <c r="H18" s="224">
        <v>18799</v>
      </c>
      <c r="I18" s="225">
        <f>16599-115+1672</f>
        <v>18156</v>
      </c>
      <c r="J18" s="90">
        <f t="shared" si="0"/>
        <v>18156</v>
      </c>
      <c r="K18" s="2" t="str">
        <f t="shared" si="1"/>
        <v>OK</v>
      </c>
      <c r="L18" s="90">
        <f t="shared" si="2"/>
        <v>0</v>
      </c>
    </row>
    <row r="19" spans="1:12" ht="51" x14ac:dyDescent="0.25">
      <c r="A19" s="219" t="s">
        <v>304</v>
      </c>
      <c r="B19" s="219"/>
      <c r="C19" s="227"/>
      <c r="D19" s="226"/>
      <c r="E19" s="226"/>
      <c r="F19" s="223"/>
      <c r="G19" s="223"/>
      <c r="H19" s="228"/>
      <c r="I19" s="226"/>
      <c r="J19" s="90">
        <f t="shared" si="0"/>
        <v>0</v>
      </c>
      <c r="K19" s="2" t="str">
        <f t="shared" si="1"/>
        <v>OK</v>
      </c>
      <c r="L19" s="90">
        <f t="shared" si="2"/>
        <v>0</v>
      </c>
    </row>
    <row r="20" spans="1:12" x14ac:dyDescent="0.25">
      <c r="A20" s="219" t="s">
        <v>305</v>
      </c>
      <c r="B20" s="219"/>
      <c r="C20" s="229">
        <v>21853</v>
      </c>
      <c r="D20" s="220">
        <v>14942</v>
      </c>
      <c r="E20" s="221">
        <v>5230</v>
      </c>
      <c r="F20" s="222">
        <v>1681</v>
      </c>
      <c r="G20" s="223"/>
      <c r="H20" s="228">
        <v>22641</v>
      </c>
      <c r="I20" s="226">
        <v>21853</v>
      </c>
      <c r="J20" s="90">
        <f t="shared" si="0"/>
        <v>21853</v>
      </c>
      <c r="K20" s="2" t="str">
        <f t="shared" si="1"/>
        <v>OK</v>
      </c>
      <c r="L20" s="90">
        <f t="shared" si="2"/>
        <v>0</v>
      </c>
    </row>
    <row r="21" spans="1:12" x14ac:dyDescent="0.25">
      <c r="A21" s="219" t="s">
        <v>306</v>
      </c>
      <c r="B21" s="219"/>
      <c r="C21" s="229">
        <v>18261</v>
      </c>
      <c r="D21" s="220">
        <v>12288</v>
      </c>
      <c r="E21" s="221">
        <v>4301</v>
      </c>
      <c r="F21" s="222">
        <v>1672</v>
      </c>
      <c r="G21" s="223"/>
      <c r="H21" s="228">
        <v>18909</v>
      </c>
      <c r="I21" s="226">
        <v>18261</v>
      </c>
      <c r="J21" s="90">
        <f t="shared" si="0"/>
        <v>18261</v>
      </c>
      <c r="K21" s="2" t="str">
        <f t="shared" si="1"/>
        <v>OK</v>
      </c>
      <c r="L21" s="90">
        <f t="shared" si="2"/>
        <v>0</v>
      </c>
    </row>
    <row r="22" spans="1:12" ht="25.5" x14ac:dyDescent="0.25">
      <c r="A22" s="219" t="s">
        <v>307</v>
      </c>
      <c r="B22" s="219"/>
      <c r="C22" s="229">
        <v>43704</v>
      </c>
      <c r="D22" s="220">
        <v>29883</v>
      </c>
      <c r="E22" s="221">
        <v>10459</v>
      </c>
      <c r="F22" s="222">
        <v>3362</v>
      </c>
      <c r="G22" s="223"/>
      <c r="H22" s="228">
        <v>45281</v>
      </c>
      <c r="I22" s="226">
        <v>43704</v>
      </c>
      <c r="J22" s="90">
        <f t="shared" si="0"/>
        <v>43704</v>
      </c>
      <c r="K22" s="2" t="str">
        <f t="shared" si="1"/>
        <v>OK</v>
      </c>
      <c r="L22" s="90">
        <f t="shared" si="2"/>
        <v>0</v>
      </c>
    </row>
    <row r="23" spans="1:12" ht="25.5" x14ac:dyDescent="0.25">
      <c r="A23" s="219" t="s">
        <v>308</v>
      </c>
      <c r="B23" s="219"/>
      <c r="C23" s="229">
        <v>36520</v>
      </c>
      <c r="D23" s="220">
        <v>24575</v>
      </c>
      <c r="E23" s="221">
        <v>8601</v>
      </c>
      <c r="F23" s="222">
        <v>3344</v>
      </c>
      <c r="G23" s="223"/>
      <c r="H23" s="228">
        <v>37818</v>
      </c>
      <c r="I23" s="226">
        <v>36520</v>
      </c>
      <c r="J23" s="90">
        <f t="shared" si="0"/>
        <v>36520</v>
      </c>
      <c r="K23" s="2" t="str">
        <f t="shared" si="1"/>
        <v>OK</v>
      </c>
      <c r="L23" s="90">
        <f t="shared" si="2"/>
        <v>0</v>
      </c>
    </row>
    <row r="24" spans="1:12" ht="25.5" x14ac:dyDescent="0.25">
      <c r="A24" s="219" t="s">
        <v>309</v>
      </c>
      <c r="B24" s="219"/>
      <c r="C24" s="227"/>
      <c r="D24" s="226"/>
      <c r="E24" s="226"/>
      <c r="F24" s="223"/>
      <c r="G24" s="223"/>
      <c r="H24" s="228"/>
      <c r="I24" s="226"/>
      <c r="J24" s="90">
        <f t="shared" si="0"/>
        <v>0</v>
      </c>
      <c r="K24" s="2" t="str">
        <f t="shared" si="1"/>
        <v>OK</v>
      </c>
      <c r="L24" s="90">
        <f t="shared" si="2"/>
        <v>0</v>
      </c>
    </row>
    <row r="25" spans="1:12" x14ac:dyDescent="0.25">
      <c r="A25" s="219" t="s">
        <v>310</v>
      </c>
      <c r="B25" s="219"/>
      <c r="C25" s="229">
        <v>76460</v>
      </c>
      <c r="D25" s="220">
        <v>51482</v>
      </c>
      <c r="E25" s="221">
        <v>18019</v>
      </c>
      <c r="F25" s="222">
        <v>6959</v>
      </c>
      <c r="G25" s="223"/>
      <c r="H25" s="228">
        <v>79091</v>
      </c>
      <c r="I25" s="226">
        <v>76375</v>
      </c>
      <c r="J25" s="90">
        <f t="shared" si="0"/>
        <v>76460</v>
      </c>
      <c r="K25" s="2" t="str">
        <f t="shared" si="1"/>
        <v>OK</v>
      </c>
      <c r="L25" s="90">
        <f t="shared" si="2"/>
        <v>0</v>
      </c>
    </row>
    <row r="26" spans="1:12" x14ac:dyDescent="0.25">
      <c r="A26" s="219" t="s">
        <v>311</v>
      </c>
      <c r="B26" s="219"/>
      <c r="C26" s="229">
        <v>59848</v>
      </c>
      <c r="D26" s="220">
        <v>39209</v>
      </c>
      <c r="E26" s="221">
        <v>13723</v>
      </c>
      <c r="F26" s="222">
        <v>6916</v>
      </c>
      <c r="G26" s="223"/>
      <c r="H26" s="228">
        <v>61833</v>
      </c>
      <c r="I26" s="226">
        <v>59763</v>
      </c>
      <c r="J26" s="90">
        <f t="shared" si="0"/>
        <v>59848</v>
      </c>
      <c r="K26" s="2" t="str">
        <f t="shared" si="1"/>
        <v>OK</v>
      </c>
      <c r="L26" s="90">
        <f t="shared" si="2"/>
        <v>0</v>
      </c>
    </row>
    <row r="27" spans="1:12" x14ac:dyDescent="0.25">
      <c r="A27" s="219" t="s">
        <v>312</v>
      </c>
      <c r="B27" s="219"/>
      <c r="C27" s="229">
        <v>50886</v>
      </c>
      <c r="D27" s="220">
        <v>32587</v>
      </c>
      <c r="E27" s="221">
        <v>11405</v>
      </c>
      <c r="F27" s="222">
        <v>6894</v>
      </c>
      <c r="G27" s="223"/>
      <c r="H27" s="228">
        <v>52520</v>
      </c>
      <c r="I27" s="226">
        <v>50801</v>
      </c>
      <c r="J27" s="90">
        <f t="shared" si="0"/>
        <v>50886</v>
      </c>
      <c r="K27" s="2" t="str">
        <f t="shared" si="1"/>
        <v>OK</v>
      </c>
      <c r="L27" s="90">
        <f t="shared" si="2"/>
        <v>0</v>
      </c>
    </row>
    <row r="28" spans="1:12" x14ac:dyDescent="0.25">
      <c r="A28" s="219" t="s">
        <v>313</v>
      </c>
      <c r="B28" s="219"/>
      <c r="C28" s="229">
        <v>47011</v>
      </c>
      <c r="D28" s="220">
        <v>29724</v>
      </c>
      <c r="E28" s="221">
        <v>10403</v>
      </c>
      <c r="F28" s="222">
        <v>6884</v>
      </c>
      <c r="G28" s="223"/>
      <c r="H28" s="228">
        <v>48495</v>
      </c>
      <c r="I28" s="226">
        <v>46926</v>
      </c>
      <c r="J28" s="90">
        <f t="shared" si="0"/>
        <v>47011</v>
      </c>
      <c r="K28" s="2" t="str">
        <f t="shared" si="1"/>
        <v>OK</v>
      </c>
      <c r="L28" s="90">
        <f t="shared" si="2"/>
        <v>0</v>
      </c>
    </row>
    <row r="29" spans="1:12" x14ac:dyDescent="0.25">
      <c r="A29" s="219" t="s">
        <v>314</v>
      </c>
      <c r="B29" s="219"/>
      <c r="C29" s="229">
        <v>41092</v>
      </c>
      <c r="D29" s="220">
        <v>25981</v>
      </c>
      <c r="E29" s="221">
        <v>9093</v>
      </c>
      <c r="F29" s="222">
        <v>6018</v>
      </c>
      <c r="G29" s="223"/>
      <c r="H29" s="228">
        <v>42379</v>
      </c>
      <c r="I29" s="226">
        <v>41007</v>
      </c>
      <c r="J29" s="90">
        <f t="shared" si="0"/>
        <v>41092</v>
      </c>
      <c r="K29" s="2" t="str">
        <f t="shared" si="1"/>
        <v>OK</v>
      </c>
      <c r="L29" s="90">
        <f t="shared" si="2"/>
        <v>0</v>
      </c>
    </row>
    <row r="30" spans="1:12" ht="25.5" x14ac:dyDescent="0.25">
      <c r="A30" s="219" t="s">
        <v>315</v>
      </c>
      <c r="B30" s="219"/>
      <c r="C30" s="227"/>
      <c r="D30" s="226"/>
      <c r="E30" s="226"/>
      <c r="F30" s="223"/>
      <c r="G30" s="223"/>
      <c r="H30" s="228"/>
      <c r="I30" s="226"/>
      <c r="J30" s="90">
        <f t="shared" si="0"/>
        <v>0</v>
      </c>
      <c r="K30" s="2" t="str">
        <f t="shared" si="1"/>
        <v>OK</v>
      </c>
      <c r="L30" s="90">
        <f t="shared" si="2"/>
        <v>0</v>
      </c>
    </row>
    <row r="31" spans="1:12" x14ac:dyDescent="0.25">
      <c r="A31" s="219" t="s">
        <v>316</v>
      </c>
      <c r="B31" s="219"/>
      <c r="C31" s="229">
        <v>48004</v>
      </c>
      <c r="D31" s="220">
        <v>30798</v>
      </c>
      <c r="E31" s="221">
        <v>10779</v>
      </c>
      <c r="F31" s="223">
        <v>6427</v>
      </c>
      <c r="G31" s="223"/>
      <c r="H31" s="228">
        <v>49545</v>
      </c>
      <c r="I31" s="226">
        <v>47919</v>
      </c>
      <c r="J31" s="90">
        <f t="shared" si="0"/>
        <v>48004</v>
      </c>
      <c r="K31" s="2" t="str">
        <f t="shared" si="1"/>
        <v>OK</v>
      </c>
      <c r="L31" s="90">
        <f t="shared" si="2"/>
        <v>0</v>
      </c>
    </row>
    <row r="32" spans="1:12" x14ac:dyDescent="0.25">
      <c r="A32" s="219" t="s">
        <v>317</v>
      </c>
      <c r="B32" s="219"/>
      <c r="C32" s="229">
        <v>47138</v>
      </c>
      <c r="D32" s="220">
        <v>30599</v>
      </c>
      <c r="E32" s="221">
        <v>10710</v>
      </c>
      <c r="F32" s="223">
        <v>5829</v>
      </c>
      <c r="G32" s="223"/>
      <c r="H32" s="228">
        <v>48667</v>
      </c>
      <c r="I32" s="226">
        <v>47053</v>
      </c>
      <c r="J32" s="90">
        <f t="shared" si="0"/>
        <v>47138</v>
      </c>
      <c r="K32" s="2" t="str">
        <f t="shared" si="1"/>
        <v>OK</v>
      </c>
      <c r="L32" s="90">
        <f t="shared" si="2"/>
        <v>0</v>
      </c>
    </row>
    <row r="33" spans="1:12" x14ac:dyDescent="0.25">
      <c r="A33" s="219" t="s">
        <v>318</v>
      </c>
      <c r="B33" s="219"/>
      <c r="C33" s="229">
        <v>46872</v>
      </c>
      <c r="D33" s="220">
        <v>30403</v>
      </c>
      <c r="E33" s="221">
        <v>10641</v>
      </c>
      <c r="F33" s="223">
        <v>5828</v>
      </c>
      <c r="G33" s="223"/>
      <c r="H33" s="228">
        <v>48391</v>
      </c>
      <c r="I33" s="226">
        <v>46787</v>
      </c>
      <c r="J33" s="90">
        <f t="shared" si="0"/>
        <v>46872</v>
      </c>
      <c r="K33" s="2" t="str">
        <f t="shared" si="1"/>
        <v>OK</v>
      </c>
      <c r="L33" s="90">
        <f t="shared" si="2"/>
        <v>0</v>
      </c>
    </row>
    <row r="34" spans="1:12" x14ac:dyDescent="0.25">
      <c r="A34" s="219" t="s">
        <v>319</v>
      </c>
      <c r="B34" s="219"/>
      <c r="C34" s="229">
        <v>46616</v>
      </c>
      <c r="D34" s="220">
        <v>30214</v>
      </c>
      <c r="E34" s="221">
        <v>10575</v>
      </c>
      <c r="F34" s="223">
        <v>5827</v>
      </c>
      <c r="G34" s="223"/>
      <c r="H34" s="228">
        <v>48125</v>
      </c>
      <c r="I34" s="226">
        <v>46531</v>
      </c>
      <c r="J34" s="90">
        <f t="shared" si="0"/>
        <v>46616</v>
      </c>
      <c r="K34" s="2" t="str">
        <f t="shared" si="1"/>
        <v>OK</v>
      </c>
      <c r="L34" s="90">
        <f t="shared" si="2"/>
        <v>0</v>
      </c>
    </row>
    <row r="35" spans="1:12" x14ac:dyDescent="0.25">
      <c r="A35" s="219" t="s">
        <v>320</v>
      </c>
      <c r="B35" s="219"/>
      <c r="C35" s="229">
        <v>46362</v>
      </c>
      <c r="D35" s="220">
        <v>30026</v>
      </c>
      <c r="E35" s="221">
        <v>10509</v>
      </c>
      <c r="F35" s="223">
        <v>5827</v>
      </c>
      <c r="G35" s="223"/>
      <c r="H35" s="228">
        <v>47862</v>
      </c>
      <c r="I35" s="226">
        <v>46277</v>
      </c>
      <c r="J35" s="90">
        <f t="shared" si="0"/>
        <v>46362</v>
      </c>
      <c r="K35" s="2" t="str">
        <f t="shared" si="1"/>
        <v>OK</v>
      </c>
      <c r="L35" s="90">
        <f t="shared" si="2"/>
        <v>0</v>
      </c>
    </row>
    <row r="36" spans="1:12" x14ac:dyDescent="0.25">
      <c r="A36" s="219" t="s">
        <v>321</v>
      </c>
      <c r="B36" s="219"/>
      <c r="C36" s="229">
        <v>46114</v>
      </c>
      <c r="D36" s="220">
        <v>29843</v>
      </c>
      <c r="E36" s="221">
        <v>10445</v>
      </c>
      <c r="F36" s="223">
        <v>5826</v>
      </c>
      <c r="G36" s="223"/>
      <c r="H36" s="228">
        <v>47605</v>
      </c>
      <c r="I36" s="226">
        <v>46029</v>
      </c>
      <c r="J36" s="90">
        <f t="shared" si="0"/>
        <v>46114</v>
      </c>
      <c r="K36" s="2" t="str">
        <f t="shared" si="1"/>
        <v>OK</v>
      </c>
      <c r="L36" s="90">
        <f t="shared" si="2"/>
        <v>0</v>
      </c>
    </row>
    <row r="37" spans="1:12" x14ac:dyDescent="0.25">
      <c r="A37" s="219" t="s">
        <v>322</v>
      </c>
      <c r="B37" s="219"/>
      <c r="C37" s="229">
        <v>45870</v>
      </c>
      <c r="D37" s="220">
        <v>29663</v>
      </c>
      <c r="E37" s="221">
        <v>10382</v>
      </c>
      <c r="F37" s="223">
        <v>5825</v>
      </c>
      <c r="G37" s="223"/>
      <c r="H37" s="228">
        <v>47351</v>
      </c>
      <c r="I37" s="226">
        <v>45785</v>
      </c>
      <c r="J37" s="90">
        <f t="shared" si="0"/>
        <v>45870</v>
      </c>
      <c r="K37" s="2" t="str">
        <f t="shared" si="1"/>
        <v>OK</v>
      </c>
      <c r="L37" s="90">
        <f t="shared" si="2"/>
        <v>0</v>
      </c>
    </row>
    <row r="38" spans="1:12" x14ac:dyDescent="0.25">
      <c r="A38" s="219" t="s">
        <v>323</v>
      </c>
      <c r="B38" s="219"/>
      <c r="C38" s="229">
        <v>45631</v>
      </c>
      <c r="D38" s="220">
        <v>29486</v>
      </c>
      <c r="E38" s="221">
        <v>10320</v>
      </c>
      <c r="F38" s="223">
        <v>5825</v>
      </c>
      <c r="G38" s="223"/>
      <c r="H38" s="228">
        <v>47103</v>
      </c>
      <c r="I38" s="226">
        <v>45546</v>
      </c>
      <c r="J38" s="90">
        <f t="shared" si="0"/>
        <v>45631</v>
      </c>
      <c r="K38" s="2" t="str">
        <f t="shared" si="1"/>
        <v>OK</v>
      </c>
      <c r="L38" s="90">
        <f t="shared" si="2"/>
        <v>0</v>
      </c>
    </row>
    <row r="39" spans="1:12" x14ac:dyDescent="0.25">
      <c r="A39" s="219" t="s">
        <v>324</v>
      </c>
      <c r="B39" s="219"/>
      <c r="C39" s="229">
        <v>45398</v>
      </c>
      <c r="D39" s="220">
        <v>29314</v>
      </c>
      <c r="E39" s="221">
        <v>10260</v>
      </c>
      <c r="F39" s="223">
        <v>5824</v>
      </c>
      <c r="G39" s="223"/>
      <c r="H39" s="228">
        <v>46859</v>
      </c>
      <c r="I39" s="226">
        <v>45313</v>
      </c>
      <c r="J39" s="90">
        <f t="shared" si="0"/>
        <v>45398</v>
      </c>
      <c r="K39" s="2" t="str">
        <f t="shared" si="1"/>
        <v>OK</v>
      </c>
      <c r="L39" s="90">
        <f t="shared" si="2"/>
        <v>0</v>
      </c>
    </row>
    <row r="40" spans="1:12" x14ac:dyDescent="0.25">
      <c r="A40" s="219" t="s">
        <v>325</v>
      </c>
      <c r="B40" s="219"/>
      <c r="C40" s="229">
        <v>45166</v>
      </c>
      <c r="D40" s="220">
        <v>29143</v>
      </c>
      <c r="E40" s="221">
        <v>10200</v>
      </c>
      <c r="F40" s="223">
        <v>5823</v>
      </c>
      <c r="G40" s="223"/>
      <c r="H40" s="228">
        <v>46619</v>
      </c>
      <c r="I40" s="226">
        <v>45081</v>
      </c>
      <c r="J40" s="90">
        <f t="shared" si="0"/>
        <v>45166</v>
      </c>
      <c r="K40" s="2" t="str">
        <f t="shared" si="1"/>
        <v>OK</v>
      </c>
      <c r="L40" s="90">
        <f t="shared" si="2"/>
        <v>0</v>
      </c>
    </row>
    <row r="41" spans="1:12" x14ac:dyDescent="0.25">
      <c r="A41" s="219" t="s">
        <v>326</v>
      </c>
      <c r="B41" s="219"/>
      <c r="C41" s="229">
        <v>44942</v>
      </c>
      <c r="D41" s="220">
        <v>28977</v>
      </c>
      <c r="E41" s="221">
        <v>10142</v>
      </c>
      <c r="F41" s="223">
        <v>5823</v>
      </c>
      <c r="G41" s="223"/>
      <c r="H41" s="228">
        <v>46387</v>
      </c>
      <c r="I41" s="226">
        <v>44857</v>
      </c>
      <c r="J41" s="90">
        <f t="shared" si="0"/>
        <v>44942</v>
      </c>
      <c r="K41" s="2" t="str">
        <f t="shared" si="1"/>
        <v>OK</v>
      </c>
      <c r="L41" s="90">
        <f t="shared" si="2"/>
        <v>0</v>
      </c>
    </row>
    <row r="42" spans="1:12" x14ac:dyDescent="0.25">
      <c r="A42" s="219" t="s">
        <v>327</v>
      </c>
      <c r="B42" s="219"/>
      <c r="C42" s="229">
        <v>44721</v>
      </c>
      <c r="D42" s="220">
        <v>28813</v>
      </c>
      <c r="E42" s="221">
        <v>10085</v>
      </c>
      <c r="F42" s="223">
        <v>5823</v>
      </c>
      <c r="G42" s="223"/>
      <c r="H42" s="228">
        <v>46157</v>
      </c>
      <c r="I42" s="226">
        <v>44636</v>
      </c>
      <c r="J42" s="90">
        <f t="shared" si="0"/>
        <v>44721</v>
      </c>
      <c r="K42" s="2" t="str">
        <f t="shared" si="1"/>
        <v>OK</v>
      </c>
      <c r="L42" s="90">
        <f t="shared" si="2"/>
        <v>0</v>
      </c>
    </row>
    <row r="43" spans="1:12" x14ac:dyDescent="0.25">
      <c r="A43" s="219" t="s">
        <v>328</v>
      </c>
      <c r="B43" s="219"/>
      <c r="C43" s="229">
        <v>44504</v>
      </c>
      <c r="D43" s="220">
        <v>28653</v>
      </c>
      <c r="E43" s="221">
        <v>10029</v>
      </c>
      <c r="F43" s="223">
        <v>5822</v>
      </c>
      <c r="G43" s="223"/>
      <c r="H43" s="228">
        <v>45931</v>
      </c>
      <c r="I43" s="226">
        <v>44419</v>
      </c>
      <c r="J43" s="90">
        <f t="shared" si="0"/>
        <v>44504</v>
      </c>
      <c r="K43" s="2" t="str">
        <f t="shared" si="1"/>
        <v>OK</v>
      </c>
      <c r="L43" s="90">
        <f t="shared" si="2"/>
        <v>0</v>
      </c>
    </row>
    <row r="44" spans="1:12" x14ac:dyDescent="0.25">
      <c r="A44" s="219" t="s">
        <v>329</v>
      </c>
      <c r="B44" s="219"/>
      <c r="C44" s="229">
        <v>44289</v>
      </c>
      <c r="D44" s="220">
        <v>28494</v>
      </c>
      <c r="E44" s="221">
        <v>9973</v>
      </c>
      <c r="F44" s="223">
        <v>5822</v>
      </c>
      <c r="G44" s="223"/>
      <c r="H44" s="228">
        <v>45708</v>
      </c>
      <c r="I44" s="226">
        <v>44204</v>
      </c>
      <c r="J44" s="90">
        <f t="shared" si="0"/>
        <v>44289</v>
      </c>
      <c r="K44" s="2" t="str">
        <f t="shared" si="1"/>
        <v>OK</v>
      </c>
      <c r="L44" s="90">
        <f t="shared" si="2"/>
        <v>0</v>
      </c>
    </row>
    <row r="45" spans="1:12" x14ac:dyDescent="0.25">
      <c r="A45" s="219" t="s">
        <v>330</v>
      </c>
      <c r="B45" s="219"/>
      <c r="C45" s="229">
        <v>44079</v>
      </c>
      <c r="D45" s="220">
        <v>28339</v>
      </c>
      <c r="E45" s="221">
        <v>9919</v>
      </c>
      <c r="F45" s="223">
        <v>5821</v>
      </c>
      <c r="G45" s="223"/>
      <c r="H45" s="228">
        <v>45489</v>
      </c>
      <c r="I45" s="226">
        <v>43994</v>
      </c>
      <c r="J45" s="90">
        <f t="shared" si="0"/>
        <v>44079</v>
      </c>
      <c r="K45" s="2" t="str">
        <f t="shared" si="1"/>
        <v>OK</v>
      </c>
      <c r="L45" s="90">
        <f t="shared" si="2"/>
        <v>0</v>
      </c>
    </row>
    <row r="46" spans="1:12" x14ac:dyDescent="0.25">
      <c r="A46" s="219" t="s">
        <v>331</v>
      </c>
      <c r="B46" s="219"/>
      <c r="C46" s="229">
        <v>43876</v>
      </c>
      <c r="D46" s="220">
        <v>28189</v>
      </c>
      <c r="E46" s="221">
        <v>9866</v>
      </c>
      <c r="F46" s="223">
        <v>5821</v>
      </c>
      <c r="G46" s="223"/>
      <c r="H46" s="228">
        <v>45279</v>
      </c>
      <c r="I46" s="226">
        <v>43791</v>
      </c>
      <c r="J46" s="90">
        <f t="shared" si="0"/>
        <v>43876</v>
      </c>
      <c r="K46" s="2" t="str">
        <f t="shared" si="1"/>
        <v>OK</v>
      </c>
      <c r="L46" s="90">
        <f t="shared" si="2"/>
        <v>0</v>
      </c>
    </row>
    <row r="47" spans="1:12" x14ac:dyDescent="0.25">
      <c r="A47" s="219" t="s">
        <v>332</v>
      </c>
      <c r="B47" s="219"/>
      <c r="C47" s="229">
        <v>43670</v>
      </c>
      <c r="D47" s="220">
        <v>28037</v>
      </c>
      <c r="E47" s="221">
        <v>9813</v>
      </c>
      <c r="F47" s="223">
        <v>5820</v>
      </c>
      <c r="G47" s="223"/>
      <c r="H47" s="228">
        <v>45065</v>
      </c>
      <c r="I47" s="226">
        <v>43585</v>
      </c>
      <c r="J47" s="90">
        <f t="shared" si="0"/>
        <v>43670</v>
      </c>
      <c r="K47" s="2" t="str">
        <f t="shared" si="1"/>
        <v>OK</v>
      </c>
      <c r="L47" s="90">
        <f t="shared" si="2"/>
        <v>0</v>
      </c>
    </row>
    <row r="48" spans="1:12" x14ac:dyDescent="0.25">
      <c r="A48" s="219" t="s">
        <v>333</v>
      </c>
      <c r="B48" s="219"/>
      <c r="C48" s="229">
        <v>43471</v>
      </c>
      <c r="D48" s="220">
        <v>27890</v>
      </c>
      <c r="E48" s="221">
        <v>9762</v>
      </c>
      <c r="F48" s="223">
        <v>5819</v>
      </c>
      <c r="G48" s="223"/>
      <c r="H48" s="228">
        <v>44857</v>
      </c>
      <c r="I48" s="226">
        <v>43386</v>
      </c>
      <c r="J48" s="90">
        <f t="shared" si="0"/>
        <v>43471</v>
      </c>
      <c r="K48" s="2" t="str">
        <f t="shared" si="1"/>
        <v>OK</v>
      </c>
      <c r="L48" s="90">
        <f t="shared" si="2"/>
        <v>0</v>
      </c>
    </row>
    <row r="49" spans="1:12" x14ac:dyDescent="0.25">
      <c r="A49" s="219" t="s">
        <v>334</v>
      </c>
      <c r="B49" s="219"/>
      <c r="C49" s="229">
        <v>43276</v>
      </c>
      <c r="D49" s="220">
        <v>27746</v>
      </c>
      <c r="E49" s="221">
        <v>9711</v>
      </c>
      <c r="F49" s="223">
        <v>5819</v>
      </c>
      <c r="G49" s="223"/>
      <c r="H49" s="228">
        <v>44656</v>
      </c>
      <c r="I49" s="226">
        <v>43191</v>
      </c>
      <c r="J49" s="90">
        <f t="shared" si="0"/>
        <v>43276</v>
      </c>
      <c r="K49" s="2" t="str">
        <f t="shared" si="1"/>
        <v>OK</v>
      </c>
      <c r="L49" s="90">
        <f t="shared" si="2"/>
        <v>0</v>
      </c>
    </row>
    <row r="50" spans="1:12" x14ac:dyDescent="0.25">
      <c r="A50" s="219" t="s">
        <v>335</v>
      </c>
      <c r="B50" s="219"/>
      <c r="C50" s="229">
        <v>43083</v>
      </c>
      <c r="D50" s="220">
        <v>27604</v>
      </c>
      <c r="E50" s="221">
        <v>9661</v>
      </c>
      <c r="F50" s="223">
        <v>5818</v>
      </c>
      <c r="G50" s="223"/>
      <c r="H50" s="228">
        <v>44455</v>
      </c>
      <c r="I50" s="226">
        <v>42998</v>
      </c>
      <c r="J50" s="90">
        <f t="shared" si="0"/>
        <v>43083</v>
      </c>
      <c r="K50" s="2" t="str">
        <f t="shared" si="1"/>
        <v>OK</v>
      </c>
      <c r="L50" s="90">
        <f t="shared" si="2"/>
        <v>0</v>
      </c>
    </row>
    <row r="51" spans="1:12" x14ac:dyDescent="0.25">
      <c r="A51" s="219" t="s">
        <v>336</v>
      </c>
      <c r="B51" s="219"/>
      <c r="C51" s="229">
        <v>42893</v>
      </c>
      <c r="D51" s="220">
        <v>27463</v>
      </c>
      <c r="E51" s="221">
        <v>9612</v>
      </c>
      <c r="F51" s="223">
        <v>5818</v>
      </c>
      <c r="G51" s="223"/>
      <c r="H51" s="228">
        <v>44258</v>
      </c>
      <c r="I51" s="226">
        <v>42808</v>
      </c>
      <c r="J51" s="90">
        <f t="shared" si="0"/>
        <v>42893</v>
      </c>
      <c r="K51" s="2" t="str">
        <f t="shared" si="1"/>
        <v>OK</v>
      </c>
      <c r="L51" s="90">
        <f t="shared" si="2"/>
        <v>0</v>
      </c>
    </row>
    <row r="52" spans="1:12" x14ac:dyDescent="0.25">
      <c r="A52" s="219" t="s">
        <v>337</v>
      </c>
      <c r="B52" s="219"/>
      <c r="C52" s="229">
        <v>42710</v>
      </c>
      <c r="D52" s="220">
        <v>27328</v>
      </c>
      <c r="E52" s="221">
        <v>9565</v>
      </c>
      <c r="F52" s="223">
        <v>5817</v>
      </c>
      <c r="G52" s="223"/>
      <c r="H52" s="228">
        <v>44067</v>
      </c>
      <c r="I52" s="226">
        <v>42625</v>
      </c>
      <c r="J52" s="90">
        <f t="shared" si="0"/>
        <v>42710</v>
      </c>
      <c r="K52" s="2" t="str">
        <f t="shared" si="1"/>
        <v>OK</v>
      </c>
      <c r="L52" s="90">
        <f t="shared" si="2"/>
        <v>0</v>
      </c>
    </row>
    <row r="53" spans="1:12" x14ac:dyDescent="0.25">
      <c r="A53" s="219" t="s">
        <v>338</v>
      </c>
      <c r="B53" s="219"/>
      <c r="C53" s="229">
        <v>42529</v>
      </c>
      <c r="D53" s="220">
        <v>27194</v>
      </c>
      <c r="E53" s="221">
        <v>9518</v>
      </c>
      <c r="F53" s="223">
        <v>5817</v>
      </c>
      <c r="G53" s="223"/>
      <c r="H53" s="228">
        <v>43879</v>
      </c>
      <c r="I53" s="226">
        <v>42444</v>
      </c>
      <c r="J53" s="90">
        <f t="shared" si="0"/>
        <v>42529</v>
      </c>
      <c r="K53" s="2" t="str">
        <f t="shared" si="1"/>
        <v>OK</v>
      </c>
      <c r="L53" s="90">
        <f t="shared" si="2"/>
        <v>0</v>
      </c>
    </row>
    <row r="54" spans="1:12" x14ac:dyDescent="0.25">
      <c r="A54" s="219" t="s">
        <v>339</v>
      </c>
      <c r="B54" s="219"/>
      <c r="C54" s="229">
        <v>42347</v>
      </c>
      <c r="D54" s="220">
        <v>27060</v>
      </c>
      <c r="E54" s="221">
        <v>9471</v>
      </c>
      <c r="F54" s="223">
        <v>5816</v>
      </c>
      <c r="G54" s="223"/>
      <c r="H54" s="228">
        <v>43690</v>
      </c>
      <c r="I54" s="226">
        <v>42262</v>
      </c>
      <c r="J54" s="90">
        <f t="shared" si="0"/>
        <v>42347</v>
      </c>
      <c r="K54" s="2" t="str">
        <f t="shared" si="1"/>
        <v>OK</v>
      </c>
      <c r="L54" s="90">
        <f t="shared" si="2"/>
        <v>0</v>
      </c>
    </row>
    <row r="55" spans="1:12" x14ac:dyDescent="0.25">
      <c r="A55" s="219" t="s">
        <v>340</v>
      </c>
      <c r="B55" s="219"/>
      <c r="C55" s="229">
        <v>42173</v>
      </c>
      <c r="D55" s="220">
        <v>26931</v>
      </c>
      <c r="E55" s="221">
        <v>9426</v>
      </c>
      <c r="F55" s="223">
        <v>5816</v>
      </c>
      <c r="G55" s="223"/>
      <c r="H55" s="228">
        <v>43509</v>
      </c>
      <c r="I55" s="226">
        <v>42088</v>
      </c>
      <c r="J55" s="90">
        <f t="shared" si="0"/>
        <v>42173</v>
      </c>
      <c r="K55" s="2" t="str">
        <f t="shared" si="1"/>
        <v>OK</v>
      </c>
      <c r="L55" s="90">
        <f t="shared" si="2"/>
        <v>0</v>
      </c>
    </row>
    <row r="56" spans="1:12" x14ac:dyDescent="0.25">
      <c r="A56" s="219" t="s">
        <v>341</v>
      </c>
      <c r="B56" s="219"/>
      <c r="C56" s="229">
        <v>41999</v>
      </c>
      <c r="D56" s="220">
        <v>26803</v>
      </c>
      <c r="E56" s="221">
        <v>9381</v>
      </c>
      <c r="F56" s="223">
        <v>5815</v>
      </c>
      <c r="G56" s="223"/>
      <c r="H56" s="228">
        <v>43328</v>
      </c>
      <c r="I56" s="226">
        <v>41914</v>
      </c>
      <c r="J56" s="90">
        <f t="shared" si="0"/>
        <v>41999</v>
      </c>
      <c r="K56" s="2" t="str">
        <f t="shared" si="1"/>
        <v>OK</v>
      </c>
      <c r="L56" s="90">
        <f t="shared" si="2"/>
        <v>0</v>
      </c>
    </row>
    <row r="57" spans="1:12" x14ac:dyDescent="0.25">
      <c r="A57" s="219" t="s">
        <v>342</v>
      </c>
      <c r="B57" s="219"/>
      <c r="C57" s="229">
        <v>41829</v>
      </c>
      <c r="D57" s="220">
        <v>26677</v>
      </c>
      <c r="E57" s="221">
        <v>9337</v>
      </c>
      <c r="F57" s="223">
        <v>5815</v>
      </c>
      <c r="G57" s="223"/>
      <c r="H57" s="228">
        <v>43152</v>
      </c>
      <c r="I57" s="226">
        <v>41744</v>
      </c>
      <c r="J57" s="90">
        <f t="shared" si="0"/>
        <v>41829</v>
      </c>
      <c r="K57" s="2" t="str">
        <f t="shared" si="1"/>
        <v>OK</v>
      </c>
      <c r="L57" s="90">
        <f t="shared" si="2"/>
        <v>0</v>
      </c>
    </row>
    <row r="58" spans="1:12" x14ac:dyDescent="0.25">
      <c r="A58" s="219" t="s">
        <v>343</v>
      </c>
      <c r="B58" s="219"/>
      <c r="C58" s="229">
        <v>41662</v>
      </c>
      <c r="D58" s="220">
        <v>26554</v>
      </c>
      <c r="E58" s="221">
        <v>9294</v>
      </c>
      <c r="F58" s="223">
        <v>5814</v>
      </c>
      <c r="G58" s="223"/>
      <c r="H58" s="228">
        <v>42978</v>
      </c>
      <c r="I58" s="226">
        <v>41577</v>
      </c>
      <c r="J58" s="90">
        <f t="shared" si="0"/>
        <v>41662</v>
      </c>
      <c r="K58" s="2" t="str">
        <f t="shared" si="1"/>
        <v>OK</v>
      </c>
      <c r="L58" s="90">
        <f t="shared" si="2"/>
        <v>0</v>
      </c>
    </row>
    <row r="59" spans="1:12" x14ac:dyDescent="0.25">
      <c r="A59" s="219" t="s">
        <v>344</v>
      </c>
      <c r="B59" s="219"/>
      <c r="C59" s="229">
        <v>41499</v>
      </c>
      <c r="D59" s="220">
        <v>26433</v>
      </c>
      <c r="E59" s="221">
        <v>9252</v>
      </c>
      <c r="F59" s="223">
        <v>5814</v>
      </c>
      <c r="G59" s="223"/>
      <c r="H59" s="228">
        <v>42808</v>
      </c>
      <c r="I59" s="226">
        <v>41414</v>
      </c>
      <c r="J59" s="90">
        <f t="shared" si="0"/>
        <v>41499</v>
      </c>
      <c r="K59" s="2" t="str">
        <f t="shared" si="1"/>
        <v>OK</v>
      </c>
      <c r="L59" s="90">
        <f t="shared" si="2"/>
        <v>0</v>
      </c>
    </row>
    <row r="60" spans="1:12" x14ac:dyDescent="0.25">
      <c r="A60" s="219" t="s">
        <v>345</v>
      </c>
      <c r="B60" s="219"/>
      <c r="C60" s="229">
        <v>41337</v>
      </c>
      <c r="D60" s="220">
        <v>26313</v>
      </c>
      <c r="E60" s="221">
        <v>9210</v>
      </c>
      <c r="F60" s="223">
        <v>5814</v>
      </c>
      <c r="G60" s="223"/>
      <c r="H60" s="228">
        <v>42641</v>
      </c>
      <c r="I60" s="226">
        <v>41252</v>
      </c>
      <c r="J60" s="90">
        <f t="shared" si="0"/>
        <v>41337</v>
      </c>
      <c r="K60" s="2" t="str">
        <f t="shared" si="1"/>
        <v>OK</v>
      </c>
      <c r="L60" s="90">
        <f t="shared" si="2"/>
        <v>0</v>
      </c>
    </row>
    <row r="61" spans="1:12" x14ac:dyDescent="0.25">
      <c r="A61" s="219" t="s">
        <v>346</v>
      </c>
      <c r="B61" s="219"/>
      <c r="C61" s="229">
        <v>41181</v>
      </c>
      <c r="D61" s="220">
        <v>26198</v>
      </c>
      <c r="E61" s="221">
        <v>9169</v>
      </c>
      <c r="F61" s="223">
        <v>5814</v>
      </c>
      <c r="G61" s="223"/>
      <c r="H61" s="228">
        <v>42479</v>
      </c>
      <c r="I61" s="226">
        <v>41096</v>
      </c>
      <c r="J61" s="90">
        <f t="shared" si="0"/>
        <v>41181</v>
      </c>
      <c r="K61" s="2" t="str">
        <f t="shared" si="1"/>
        <v>OK</v>
      </c>
      <c r="L61" s="90">
        <f t="shared" si="2"/>
        <v>0</v>
      </c>
    </row>
    <row r="62" spans="1:12" x14ac:dyDescent="0.25">
      <c r="A62" s="219" t="s">
        <v>347</v>
      </c>
      <c r="B62" s="219"/>
      <c r="C62" s="229">
        <v>41027</v>
      </c>
      <c r="D62" s="220">
        <v>26084</v>
      </c>
      <c r="E62" s="221">
        <v>9129</v>
      </c>
      <c r="F62" s="223">
        <v>5814</v>
      </c>
      <c r="G62" s="223"/>
      <c r="H62" s="228">
        <v>42319</v>
      </c>
      <c r="I62" s="226">
        <v>40942</v>
      </c>
      <c r="J62" s="90">
        <f t="shared" si="0"/>
        <v>41027</v>
      </c>
      <c r="K62" s="2" t="str">
        <f t="shared" si="1"/>
        <v>OK</v>
      </c>
      <c r="L62" s="90">
        <f t="shared" si="2"/>
        <v>0</v>
      </c>
    </row>
    <row r="63" spans="1:12" x14ac:dyDescent="0.25">
      <c r="A63" s="219" t="s">
        <v>348</v>
      </c>
      <c r="B63" s="219"/>
      <c r="C63" s="229">
        <v>40874</v>
      </c>
      <c r="D63" s="220">
        <v>25971</v>
      </c>
      <c r="E63" s="221">
        <v>9090</v>
      </c>
      <c r="F63" s="223">
        <v>5813</v>
      </c>
      <c r="G63" s="223"/>
      <c r="H63" s="228">
        <v>42159</v>
      </c>
      <c r="I63" s="226">
        <v>40789</v>
      </c>
      <c r="J63" s="90">
        <f t="shared" si="0"/>
        <v>40874</v>
      </c>
      <c r="K63" s="2" t="str">
        <f t="shared" si="1"/>
        <v>OK</v>
      </c>
      <c r="L63" s="90">
        <f t="shared" si="2"/>
        <v>0</v>
      </c>
    </row>
    <row r="64" spans="1:12" x14ac:dyDescent="0.25">
      <c r="A64" s="219" t="s">
        <v>349</v>
      </c>
      <c r="B64" s="219"/>
      <c r="C64" s="229">
        <v>40727</v>
      </c>
      <c r="D64" s="220">
        <v>25862</v>
      </c>
      <c r="E64" s="221">
        <v>9052</v>
      </c>
      <c r="F64" s="223">
        <v>5813</v>
      </c>
      <c r="G64" s="223"/>
      <c r="H64" s="228">
        <v>42007</v>
      </c>
      <c r="I64" s="226">
        <v>40642</v>
      </c>
      <c r="J64" s="90">
        <f t="shared" si="0"/>
        <v>40727</v>
      </c>
      <c r="K64" s="2" t="str">
        <f t="shared" si="1"/>
        <v>OK</v>
      </c>
      <c r="L64" s="90">
        <f t="shared" si="2"/>
        <v>0</v>
      </c>
    </row>
    <row r="65" spans="1:12" x14ac:dyDescent="0.25">
      <c r="A65" s="219" t="s">
        <v>350</v>
      </c>
      <c r="B65" s="219"/>
      <c r="C65" s="229">
        <v>40583</v>
      </c>
      <c r="D65" s="220">
        <v>25756</v>
      </c>
      <c r="E65" s="221">
        <v>9015</v>
      </c>
      <c r="F65" s="223">
        <v>5812</v>
      </c>
      <c r="G65" s="223"/>
      <c r="H65" s="228">
        <v>41856</v>
      </c>
      <c r="I65" s="226">
        <v>40498</v>
      </c>
      <c r="J65" s="90">
        <f t="shared" si="0"/>
        <v>40583</v>
      </c>
      <c r="K65" s="2" t="str">
        <f t="shared" si="1"/>
        <v>OK</v>
      </c>
      <c r="L65" s="90">
        <f t="shared" si="2"/>
        <v>0</v>
      </c>
    </row>
    <row r="66" spans="1:12" x14ac:dyDescent="0.25">
      <c r="A66" s="219" t="s">
        <v>351</v>
      </c>
      <c r="B66" s="219"/>
      <c r="C66" s="229">
        <v>40442</v>
      </c>
      <c r="D66" s="220">
        <v>25652</v>
      </c>
      <c r="E66" s="221">
        <v>8978</v>
      </c>
      <c r="F66" s="223">
        <v>5812</v>
      </c>
      <c r="G66" s="223"/>
      <c r="H66" s="228">
        <v>41710</v>
      </c>
      <c r="I66" s="226">
        <v>40357</v>
      </c>
      <c r="J66" s="90">
        <f t="shared" si="0"/>
        <v>40442</v>
      </c>
      <c r="K66" s="2" t="str">
        <f t="shared" si="1"/>
        <v>OK</v>
      </c>
      <c r="L66" s="90">
        <f t="shared" si="2"/>
        <v>0</v>
      </c>
    </row>
    <row r="67" spans="1:12" x14ac:dyDescent="0.25">
      <c r="A67" s="219" t="s">
        <v>352</v>
      </c>
      <c r="B67" s="219"/>
      <c r="C67" s="229">
        <v>40305</v>
      </c>
      <c r="D67" s="220">
        <v>25550</v>
      </c>
      <c r="E67" s="221">
        <v>8943</v>
      </c>
      <c r="F67" s="223">
        <v>5812</v>
      </c>
      <c r="G67" s="223"/>
      <c r="H67" s="228">
        <v>41568</v>
      </c>
      <c r="I67" s="226">
        <v>40220</v>
      </c>
      <c r="J67" s="90">
        <f t="shared" si="0"/>
        <v>40305</v>
      </c>
      <c r="K67" s="2" t="str">
        <f t="shared" si="1"/>
        <v>OK</v>
      </c>
      <c r="L67" s="90">
        <f t="shared" si="2"/>
        <v>0</v>
      </c>
    </row>
    <row r="68" spans="1:12" x14ac:dyDescent="0.25">
      <c r="A68" s="219" t="s">
        <v>353</v>
      </c>
      <c r="B68" s="219"/>
      <c r="C68" s="229">
        <v>40170</v>
      </c>
      <c r="D68" s="220">
        <v>25451</v>
      </c>
      <c r="E68" s="221">
        <v>8908</v>
      </c>
      <c r="F68" s="223">
        <v>5811</v>
      </c>
      <c r="G68" s="223"/>
      <c r="H68" s="228">
        <v>41428</v>
      </c>
      <c r="I68" s="226">
        <v>40085</v>
      </c>
      <c r="J68" s="90">
        <f t="shared" si="0"/>
        <v>40170</v>
      </c>
      <c r="K68" s="2" t="str">
        <f t="shared" si="1"/>
        <v>OK</v>
      </c>
      <c r="L68" s="90">
        <f t="shared" si="2"/>
        <v>0</v>
      </c>
    </row>
    <row r="69" spans="1:12" x14ac:dyDescent="0.25">
      <c r="A69" s="219" t="s">
        <v>354</v>
      </c>
      <c r="B69" s="219"/>
      <c r="C69" s="229">
        <v>40040</v>
      </c>
      <c r="D69" s="220">
        <v>25355</v>
      </c>
      <c r="E69" s="221">
        <v>8874</v>
      </c>
      <c r="F69" s="223">
        <v>5811</v>
      </c>
      <c r="G69" s="223"/>
      <c r="H69" s="228">
        <v>41294</v>
      </c>
      <c r="I69" s="226">
        <v>39955</v>
      </c>
      <c r="J69" s="90">
        <f t="shared" si="0"/>
        <v>40040</v>
      </c>
      <c r="K69" s="2" t="str">
        <f t="shared" si="1"/>
        <v>OK</v>
      </c>
      <c r="L69" s="90">
        <f t="shared" si="2"/>
        <v>0</v>
      </c>
    </row>
    <row r="70" spans="1:12" x14ac:dyDescent="0.25">
      <c r="A70" s="219" t="s">
        <v>355</v>
      </c>
      <c r="B70" s="219"/>
      <c r="C70" s="229">
        <v>39420</v>
      </c>
      <c r="D70" s="220">
        <v>24897</v>
      </c>
      <c r="E70" s="221">
        <v>8714</v>
      </c>
      <c r="F70" s="223">
        <v>5809</v>
      </c>
      <c r="G70" s="223"/>
      <c r="H70" s="228">
        <v>40649</v>
      </c>
      <c r="I70" s="226">
        <v>39335</v>
      </c>
      <c r="J70" s="90">
        <f t="shared" si="0"/>
        <v>39420</v>
      </c>
      <c r="K70" s="2" t="str">
        <f t="shared" si="1"/>
        <v>OK</v>
      </c>
      <c r="L70" s="90">
        <f t="shared" si="2"/>
        <v>0</v>
      </c>
    </row>
    <row r="71" spans="1:12" x14ac:dyDescent="0.25">
      <c r="A71" s="219" t="s">
        <v>356</v>
      </c>
      <c r="B71" s="219"/>
      <c r="C71" s="229">
        <v>38624</v>
      </c>
      <c r="D71" s="220">
        <v>24309</v>
      </c>
      <c r="E71" s="221">
        <v>8508</v>
      </c>
      <c r="F71" s="223">
        <v>5807</v>
      </c>
      <c r="G71" s="223"/>
      <c r="H71" s="228">
        <v>39822</v>
      </c>
      <c r="I71" s="226">
        <v>38539</v>
      </c>
      <c r="J71" s="90">
        <f t="shared" si="0"/>
        <v>38624</v>
      </c>
      <c r="K71" s="2" t="str">
        <f t="shared" si="1"/>
        <v>OK</v>
      </c>
      <c r="L71" s="90">
        <f t="shared" si="2"/>
        <v>0</v>
      </c>
    </row>
    <row r="72" spans="1:12" x14ac:dyDescent="0.25">
      <c r="A72" s="219" t="s">
        <v>357</v>
      </c>
      <c r="B72" s="219"/>
      <c r="C72" s="229">
        <v>37368</v>
      </c>
      <c r="D72" s="220">
        <v>23381</v>
      </c>
      <c r="E72" s="221">
        <v>8183</v>
      </c>
      <c r="F72" s="223">
        <v>5804</v>
      </c>
      <c r="G72" s="223"/>
      <c r="H72" s="228">
        <v>38517</v>
      </c>
      <c r="I72" s="226">
        <v>37283</v>
      </c>
      <c r="J72" s="90">
        <f t="shared" si="0"/>
        <v>37368</v>
      </c>
      <c r="K72" s="2" t="str">
        <f t="shared" si="1"/>
        <v>OK</v>
      </c>
      <c r="L72" s="90">
        <f t="shared" si="2"/>
        <v>0</v>
      </c>
    </row>
    <row r="73" spans="1:12" x14ac:dyDescent="0.25">
      <c r="A73" s="219" t="s">
        <v>358</v>
      </c>
      <c r="B73" s="219"/>
      <c r="C73" s="229">
        <v>36448</v>
      </c>
      <c r="D73" s="220">
        <v>22701</v>
      </c>
      <c r="E73" s="221">
        <v>7945</v>
      </c>
      <c r="F73" s="223">
        <v>5802</v>
      </c>
      <c r="G73" s="223"/>
      <c r="H73" s="228">
        <v>37561</v>
      </c>
      <c r="I73" s="226">
        <v>36363</v>
      </c>
      <c r="J73" s="90">
        <f t="shared" si="0"/>
        <v>36448</v>
      </c>
      <c r="K73" s="2" t="str">
        <f t="shared" si="1"/>
        <v>OK</v>
      </c>
      <c r="L73" s="90">
        <f t="shared" si="2"/>
        <v>0</v>
      </c>
    </row>
    <row r="74" spans="1:12" x14ac:dyDescent="0.25">
      <c r="A74" s="219" t="s">
        <v>359</v>
      </c>
      <c r="B74" s="219"/>
      <c r="C74" s="229">
        <v>35786</v>
      </c>
      <c r="D74" s="220">
        <v>22212</v>
      </c>
      <c r="E74" s="221">
        <v>7774</v>
      </c>
      <c r="F74" s="223">
        <v>5800</v>
      </c>
      <c r="G74" s="223"/>
      <c r="H74" s="228">
        <v>36873</v>
      </c>
      <c r="I74" s="226">
        <v>35701</v>
      </c>
      <c r="J74" s="90">
        <f t="shared" si="0"/>
        <v>35786</v>
      </c>
      <c r="K74" s="2" t="str">
        <f t="shared" si="1"/>
        <v>OK</v>
      </c>
      <c r="L74" s="90">
        <f t="shared" si="2"/>
        <v>0</v>
      </c>
    </row>
    <row r="75" spans="1:12" x14ac:dyDescent="0.25">
      <c r="A75" s="219" t="s">
        <v>360</v>
      </c>
      <c r="B75" s="219"/>
      <c r="C75" s="500">
        <v>11541</v>
      </c>
      <c r="D75" s="220">
        <v>7373</v>
      </c>
      <c r="E75" s="221">
        <v>2581</v>
      </c>
      <c r="F75" s="223">
        <v>1587</v>
      </c>
      <c r="G75" s="223"/>
      <c r="H75" s="224">
        <v>11929</v>
      </c>
      <c r="I75" s="225">
        <f>9983-29+1587</f>
        <v>11541</v>
      </c>
      <c r="J75" s="90">
        <f t="shared" ref="J75:J137" si="3">D75+E75+F75</f>
        <v>11541</v>
      </c>
      <c r="K75" s="2" t="str">
        <f t="shared" ref="K75:K137" si="4">IF(C75=J75,"OK","Chyba")</f>
        <v>OK</v>
      </c>
      <c r="L75" s="90">
        <f t="shared" ref="L75:L137" si="5">J75-C75</f>
        <v>0</v>
      </c>
    </row>
    <row r="76" spans="1:12" x14ac:dyDescent="0.25">
      <c r="A76" s="219" t="s">
        <v>361</v>
      </c>
      <c r="B76" s="219"/>
      <c r="C76" s="500">
        <v>13237</v>
      </c>
      <c r="D76" s="220">
        <v>8626</v>
      </c>
      <c r="E76" s="221">
        <v>3019</v>
      </c>
      <c r="F76" s="223">
        <v>1592</v>
      </c>
      <c r="G76" s="223"/>
      <c r="H76" s="224">
        <v>13692</v>
      </c>
      <c r="I76" s="225">
        <f>11687-42+1592</f>
        <v>13237</v>
      </c>
      <c r="J76" s="90">
        <f t="shared" si="3"/>
        <v>13237</v>
      </c>
      <c r="K76" s="2" t="str">
        <f t="shared" si="4"/>
        <v>OK</v>
      </c>
      <c r="L76" s="90">
        <f t="shared" si="5"/>
        <v>0</v>
      </c>
    </row>
    <row r="77" spans="1:12" x14ac:dyDescent="0.25">
      <c r="A77" s="219" t="s">
        <v>362</v>
      </c>
      <c r="B77" s="219"/>
      <c r="C77" s="500">
        <v>12509</v>
      </c>
      <c r="D77" s="220">
        <v>8088</v>
      </c>
      <c r="E77" s="221">
        <v>2831</v>
      </c>
      <c r="F77" s="223">
        <v>1590</v>
      </c>
      <c r="G77" s="223"/>
      <c r="H77" s="224">
        <v>12935</v>
      </c>
      <c r="I77" s="225">
        <f>10960-41+1590</f>
        <v>12509</v>
      </c>
      <c r="J77" s="90">
        <f t="shared" si="3"/>
        <v>12509</v>
      </c>
      <c r="K77" s="2" t="str">
        <f t="shared" si="4"/>
        <v>OK</v>
      </c>
      <c r="L77" s="90">
        <f t="shared" si="5"/>
        <v>0</v>
      </c>
    </row>
    <row r="78" spans="1:12" x14ac:dyDescent="0.25">
      <c r="A78" s="219" t="s">
        <v>363</v>
      </c>
      <c r="B78" s="219"/>
      <c r="C78" s="500">
        <v>12309</v>
      </c>
      <c r="D78" s="220">
        <v>7941</v>
      </c>
      <c r="E78" s="221">
        <v>2779</v>
      </c>
      <c r="F78" s="223">
        <v>1589</v>
      </c>
      <c r="G78" s="223"/>
      <c r="H78" s="224">
        <v>12728</v>
      </c>
      <c r="I78" s="225">
        <f>10760-40+1589</f>
        <v>12309</v>
      </c>
      <c r="J78" s="90">
        <f t="shared" si="3"/>
        <v>12309</v>
      </c>
      <c r="K78" s="2" t="str">
        <f t="shared" si="4"/>
        <v>OK</v>
      </c>
      <c r="L78" s="90">
        <f t="shared" si="5"/>
        <v>0</v>
      </c>
    </row>
    <row r="79" spans="1:12" x14ac:dyDescent="0.25">
      <c r="A79" s="219" t="s">
        <v>364</v>
      </c>
      <c r="B79" s="219"/>
      <c r="C79" s="500">
        <v>14147</v>
      </c>
      <c r="D79" s="220">
        <v>9299</v>
      </c>
      <c r="E79" s="221">
        <v>3255</v>
      </c>
      <c r="F79" s="223">
        <v>1593</v>
      </c>
      <c r="G79" s="223"/>
      <c r="H79" s="224">
        <v>14637</v>
      </c>
      <c r="I79" s="225">
        <f>12590-36+1593</f>
        <v>14147</v>
      </c>
      <c r="J79" s="90">
        <f t="shared" si="3"/>
        <v>14147</v>
      </c>
      <c r="K79" s="2" t="str">
        <f t="shared" si="4"/>
        <v>OK</v>
      </c>
      <c r="L79" s="90">
        <f t="shared" si="5"/>
        <v>0</v>
      </c>
    </row>
    <row r="80" spans="1:12" ht="25.5" x14ac:dyDescent="0.25">
      <c r="A80" s="219" t="s">
        <v>365</v>
      </c>
      <c r="B80" s="219"/>
      <c r="C80" s="500">
        <v>19539</v>
      </c>
      <c r="D80" s="220">
        <v>13283</v>
      </c>
      <c r="E80" s="221">
        <v>4649</v>
      </c>
      <c r="F80" s="223">
        <v>1607</v>
      </c>
      <c r="G80" s="223"/>
      <c r="H80" s="224">
        <v>20240</v>
      </c>
      <c r="I80" s="225">
        <f>17983-51+1607</f>
        <v>19539</v>
      </c>
      <c r="J80" s="90">
        <f t="shared" si="3"/>
        <v>19539</v>
      </c>
      <c r="K80" s="2" t="str">
        <f t="shared" si="4"/>
        <v>OK</v>
      </c>
      <c r="L80" s="90">
        <f t="shared" si="5"/>
        <v>0</v>
      </c>
    </row>
    <row r="81" spans="1:12" ht="25.5" x14ac:dyDescent="0.25">
      <c r="A81" s="219" t="s">
        <v>366</v>
      </c>
      <c r="B81" s="219"/>
      <c r="C81" s="500">
        <v>18398</v>
      </c>
      <c r="D81" s="220">
        <v>12440</v>
      </c>
      <c r="E81" s="221">
        <v>4354</v>
      </c>
      <c r="F81" s="223">
        <v>1604</v>
      </c>
      <c r="G81" s="223"/>
      <c r="H81" s="224">
        <v>19055</v>
      </c>
      <c r="I81" s="225">
        <f>16843-49+1604</f>
        <v>18398</v>
      </c>
      <c r="J81" s="90">
        <f t="shared" si="3"/>
        <v>18398</v>
      </c>
      <c r="K81" s="2" t="str">
        <f t="shared" si="4"/>
        <v>OK</v>
      </c>
      <c r="L81" s="90">
        <f t="shared" si="5"/>
        <v>0</v>
      </c>
    </row>
    <row r="82" spans="1:12" ht="25.5" x14ac:dyDescent="0.25">
      <c r="A82" s="219" t="s">
        <v>367</v>
      </c>
      <c r="B82" s="219"/>
      <c r="C82" s="500">
        <v>17686</v>
      </c>
      <c r="D82" s="220">
        <v>11914</v>
      </c>
      <c r="E82" s="221">
        <v>4170</v>
      </c>
      <c r="F82" s="223">
        <v>1602</v>
      </c>
      <c r="G82" s="223"/>
      <c r="H82" s="224">
        <v>18315</v>
      </c>
      <c r="I82" s="225">
        <f>16131-47+1602</f>
        <v>17686</v>
      </c>
      <c r="J82" s="90">
        <f t="shared" si="3"/>
        <v>17686</v>
      </c>
      <c r="K82" s="2" t="str">
        <f t="shared" si="4"/>
        <v>OK</v>
      </c>
      <c r="L82" s="90">
        <f t="shared" si="5"/>
        <v>0</v>
      </c>
    </row>
    <row r="83" spans="1:12" ht="25.5" x14ac:dyDescent="0.25">
      <c r="A83" s="219" t="s">
        <v>368</v>
      </c>
      <c r="B83" s="219"/>
      <c r="C83" s="229">
        <v>198026</v>
      </c>
      <c r="D83" s="220">
        <v>134548</v>
      </c>
      <c r="E83" s="221">
        <v>47092</v>
      </c>
      <c r="F83" s="223">
        <v>16386</v>
      </c>
      <c r="G83" s="223"/>
      <c r="H83" s="228">
        <v>205127</v>
      </c>
      <c r="I83" s="226">
        <v>198026</v>
      </c>
      <c r="J83" s="90">
        <f t="shared" si="3"/>
        <v>198026</v>
      </c>
      <c r="K83" s="2" t="str">
        <f t="shared" si="4"/>
        <v>OK</v>
      </c>
      <c r="L83" s="90">
        <f t="shared" si="5"/>
        <v>0</v>
      </c>
    </row>
    <row r="84" spans="1:12" x14ac:dyDescent="0.25">
      <c r="A84" s="219" t="s">
        <v>369</v>
      </c>
      <c r="B84" s="219"/>
      <c r="C84" s="229">
        <v>24166</v>
      </c>
      <c r="D84" s="220">
        <v>17745</v>
      </c>
      <c r="E84" s="221">
        <v>6211</v>
      </c>
      <c r="F84" s="223">
        <v>210</v>
      </c>
      <c r="G84" s="223"/>
      <c r="H84" s="228">
        <v>25103</v>
      </c>
      <c r="I84" s="226">
        <v>24166</v>
      </c>
      <c r="J84" s="90">
        <f t="shared" si="3"/>
        <v>24166</v>
      </c>
      <c r="K84" s="2" t="str">
        <f t="shared" si="4"/>
        <v>OK</v>
      </c>
      <c r="L84" s="90">
        <f t="shared" si="5"/>
        <v>0</v>
      </c>
    </row>
    <row r="85" spans="1:12" ht="25.5" x14ac:dyDescent="0.25">
      <c r="A85" s="219" t="s">
        <v>370</v>
      </c>
      <c r="B85" s="219"/>
      <c r="C85" s="229">
        <v>9667</v>
      </c>
      <c r="D85" s="220">
        <v>7099</v>
      </c>
      <c r="E85" s="221">
        <v>2485</v>
      </c>
      <c r="F85" s="223">
        <v>83</v>
      </c>
      <c r="G85" s="223"/>
      <c r="H85" s="228">
        <v>10041</v>
      </c>
      <c r="I85" s="226">
        <v>9667</v>
      </c>
      <c r="J85" s="90">
        <f t="shared" si="3"/>
        <v>9667</v>
      </c>
      <c r="K85" s="2" t="str">
        <f t="shared" si="4"/>
        <v>OK</v>
      </c>
      <c r="L85" s="90">
        <f t="shared" si="5"/>
        <v>0</v>
      </c>
    </row>
    <row r="86" spans="1:12" ht="25.5" x14ac:dyDescent="0.25">
      <c r="A86" s="219" t="s">
        <v>371</v>
      </c>
      <c r="B86" s="219"/>
      <c r="C86" s="229">
        <v>3624</v>
      </c>
      <c r="D86" s="220">
        <v>2661</v>
      </c>
      <c r="E86" s="221">
        <v>931</v>
      </c>
      <c r="F86" s="223">
        <v>32</v>
      </c>
      <c r="G86" s="223"/>
      <c r="H86" s="228">
        <v>3765</v>
      </c>
      <c r="I86" s="226">
        <v>3624</v>
      </c>
      <c r="J86" s="90">
        <f t="shared" si="3"/>
        <v>3624</v>
      </c>
      <c r="K86" s="2" t="str">
        <f t="shared" si="4"/>
        <v>OK</v>
      </c>
      <c r="L86" s="90">
        <f t="shared" si="5"/>
        <v>0</v>
      </c>
    </row>
    <row r="87" spans="1:12" ht="38.25" x14ac:dyDescent="0.25">
      <c r="A87" s="219" t="s">
        <v>372</v>
      </c>
      <c r="B87" s="219"/>
      <c r="C87" s="229">
        <v>152260</v>
      </c>
      <c r="D87" s="220">
        <v>103006</v>
      </c>
      <c r="E87" s="221">
        <v>36052</v>
      </c>
      <c r="F87" s="223">
        <v>13202</v>
      </c>
      <c r="G87" s="223"/>
      <c r="H87" s="228">
        <v>157697</v>
      </c>
      <c r="I87" s="226">
        <v>152260</v>
      </c>
      <c r="J87" s="90">
        <f t="shared" si="3"/>
        <v>152260</v>
      </c>
      <c r="K87" s="2" t="str">
        <f t="shared" si="4"/>
        <v>OK</v>
      </c>
      <c r="L87" s="90">
        <f t="shared" si="5"/>
        <v>0</v>
      </c>
    </row>
    <row r="88" spans="1:12" ht="25.5" x14ac:dyDescent="0.25">
      <c r="A88" s="219" t="s">
        <v>373</v>
      </c>
      <c r="B88" s="219"/>
      <c r="C88" s="229">
        <v>115047</v>
      </c>
      <c r="D88" s="220">
        <v>67639</v>
      </c>
      <c r="E88" s="221">
        <v>23674</v>
      </c>
      <c r="F88" s="223">
        <v>23734</v>
      </c>
      <c r="G88" s="223"/>
      <c r="H88" s="228">
        <v>118616</v>
      </c>
      <c r="I88" s="226">
        <v>115047</v>
      </c>
      <c r="J88" s="90">
        <f t="shared" si="3"/>
        <v>115047</v>
      </c>
      <c r="K88" s="2" t="str">
        <f t="shared" si="4"/>
        <v>OK</v>
      </c>
      <c r="L88" s="90">
        <f t="shared" si="5"/>
        <v>0</v>
      </c>
    </row>
    <row r="89" spans="1:12" ht="38.25" x14ac:dyDescent="0.25">
      <c r="A89" s="219" t="s">
        <v>374</v>
      </c>
      <c r="B89" s="219"/>
      <c r="C89" s="229">
        <v>77479</v>
      </c>
      <c r="D89" s="220">
        <v>49093</v>
      </c>
      <c r="E89" s="221">
        <v>17183</v>
      </c>
      <c r="F89" s="223">
        <v>11203</v>
      </c>
      <c r="G89" s="223"/>
      <c r="H89" s="228">
        <v>80069</v>
      </c>
      <c r="I89" s="226">
        <v>77479</v>
      </c>
      <c r="J89" s="90">
        <f t="shared" si="3"/>
        <v>77479</v>
      </c>
      <c r="K89" s="2" t="str">
        <f t="shared" si="4"/>
        <v>OK</v>
      </c>
      <c r="L89" s="90">
        <f t="shared" si="5"/>
        <v>0</v>
      </c>
    </row>
    <row r="90" spans="1:12" x14ac:dyDescent="0.25">
      <c r="A90" s="219" t="s">
        <v>375</v>
      </c>
      <c r="B90" s="219"/>
      <c r="C90" s="229">
        <v>54612</v>
      </c>
      <c r="D90" s="220">
        <v>37500</v>
      </c>
      <c r="E90" s="221">
        <v>13125</v>
      </c>
      <c r="F90" s="223">
        <v>3987</v>
      </c>
      <c r="G90" s="223"/>
      <c r="H90" s="228">
        <v>56591</v>
      </c>
      <c r="I90" s="226">
        <v>54612</v>
      </c>
      <c r="J90" s="90">
        <f t="shared" si="3"/>
        <v>54612</v>
      </c>
      <c r="K90" s="2" t="str">
        <f t="shared" si="4"/>
        <v>OK</v>
      </c>
      <c r="L90" s="90">
        <f t="shared" si="5"/>
        <v>0</v>
      </c>
    </row>
    <row r="91" spans="1:12" x14ac:dyDescent="0.25">
      <c r="A91" s="219" t="s">
        <v>376</v>
      </c>
      <c r="B91" s="219"/>
      <c r="C91" s="229">
        <v>30905</v>
      </c>
      <c r="D91" s="220">
        <v>19809</v>
      </c>
      <c r="E91" s="221">
        <v>6933</v>
      </c>
      <c r="F91" s="222">
        <v>4163</v>
      </c>
      <c r="G91" s="223"/>
      <c r="H91" s="228">
        <v>31950</v>
      </c>
      <c r="I91" s="226">
        <v>30905</v>
      </c>
      <c r="J91" s="90">
        <f t="shared" si="3"/>
        <v>30905</v>
      </c>
      <c r="K91" s="2" t="str">
        <f t="shared" si="4"/>
        <v>OK</v>
      </c>
      <c r="L91" s="90">
        <f t="shared" si="5"/>
        <v>0</v>
      </c>
    </row>
    <row r="92" spans="1:12" ht="25.5" x14ac:dyDescent="0.25">
      <c r="A92" s="219" t="s">
        <v>377</v>
      </c>
      <c r="B92" s="219"/>
      <c r="C92" s="229">
        <v>9097</v>
      </c>
      <c r="D92" s="220">
        <v>4884</v>
      </c>
      <c r="E92" s="221">
        <v>1709</v>
      </c>
      <c r="F92" s="222">
        <v>2504</v>
      </c>
      <c r="G92" s="223"/>
      <c r="H92" s="228">
        <v>9355</v>
      </c>
      <c r="I92" s="226">
        <v>9097</v>
      </c>
      <c r="J92" s="90">
        <f t="shared" si="3"/>
        <v>9097</v>
      </c>
      <c r="K92" s="2" t="str">
        <f t="shared" si="4"/>
        <v>OK</v>
      </c>
      <c r="L92" s="90">
        <f t="shared" si="5"/>
        <v>0</v>
      </c>
    </row>
    <row r="93" spans="1:12" x14ac:dyDescent="0.25">
      <c r="A93" s="219" t="s">
        <v>378</v>
      </c>
      <c r="B93" s="219"/>
      <c r="C93" s="500">
        <v>6556</v>
      </c>
      <c r="D93" s="220">
        <v>3696</v>
      </c>
      <c r="E93" s="221">
        <v>1294</v>
      </c>
      <c r="F93" s="222">
        <v>1566</v>
      </c>
      <c r="G93" s="223"/>
      <c r="H93" s="224">
        <v>6751</v>
      </c>
      <c r="I93" s="225">
        <f>5040-50+1566</f>
        <v>6556</v>
      </c>
      <c r="J93" s="90">
        <f t="shared" si="3"/>
        <v>6556</v>
      </c>
      <c r="K93" s="2" t="str">
        <f t="shared" si="4"/>
        <v>OK</v>
      </c>
      <c r="L93" s="90">
        <f t="shared" si="5"/>
        <v>0</v>
      </c>
    </row>
    <row r="94" spans="1:12" x14ac:dyDescent="0.25">
      <c r="A94" s="219" t="s">
        <v>379</v>
      </c>
      <c r="B94" s="219"/>
      <c r="C94" s="500">
        <v>4905</v>
      </c>
      <c r="D94" s="220">
        <v>2477</v>
      </c>
      <c r="E94" s="221">
        <v>867</v>
      </c>
      <c r="F94" s="222">
        <v>1561</v>
      </c>
      <c r="G94" s="223"/>
      <c r="H94" s="224">
        <v>5036</v>
      </c>
      <c r="I94" s="225">
        <f>3377-33+1561</f>
        <v>4905</v>
      </c>
      <c r="J94" s="90">
        <f t="shared" si="3"/>
        <v>4905</v>
      </c>
      <c r="K94" s="2" t="str">
        <f t="shared" si="4"/>
        <v>OK</v>
      </c>
      <c r="L94" s="90">
        <f t="shared" si="5"/>
        <v>0</v>
      </c>
    </row>
    <row r="95" spans="1:12" x14ac:dyDescent="0.25">
      <c r="A95" s="219" t="s">
        <v>380</v>
      </c>
      <c r="B95" s="219"/>
      <c r="C95" s="500">
        <v>2718</v>
      </c>
      <c r="D95" s="220">
        <v>1220</v>
      </c>
      <c r="E95" s="221">
        <v>427</v>
      </c>
      <c r="F95" s="222">
        <v>1071</v>
      </c>
      <c r="G95" s="223"/>
      <c r="H95" s="224">
        <v>2781</v>
      </c>
      <c r="I95" s="225">
        <f>1664-17+1071</f>
        <v>2718</v>
      </c>
      <c r="J95" s="90">
        <f t="shared" si="3"/>
        <v>2718</v>
      </c>
      <c r="K95" s="2" t="str">
        <f t="shared" si="4"/>
        <v>OK</v>
      </c>
      <c r="L95" s="90">
        <f t="shared" si="5"/>
        <v>0</v>
      </c>
    </row>
    <row r="96" spans="1:12" x14ac:dyDescent="0.25">
      <c r="A96" s="219" t="s">
        <v>381</v>
      </c>
      <c r="B96" s="219"/>
      <c r="C96" s="500">
        <v>4434</v>
      </c>
      <c r="D96" s="220">
        <v>2129</v>
      </c>
      <c r="E96" s="221">
        <v>745</v>
      </c>
      <c r="F96" s="222">
        <v>1560</v>
      </c>
      <c r="G96" s="223"/>
      <c r="H96" s="224">
        <v>4546</v>
      </c>
      <c r="I96" s="225">
        <f>2914-40+1560</f>
        <v>4434</v>
      </c>
      <c r="J96" s="90">
        <f t="shared" si="3"/>
        <v>4434</v>
      </c>
      <c r="K96" s="2" t="str">
        <f t="shared" si="4"/>
        <v>OK</v>
      </c>
      <c r="L96" s="90">
        <f t="shared" si="5"/>
        <v>0</v>
      </c>
    </row>
    <row r="97" spans="1:12" x14ac:dyDescent="0.25">
      <c r="A97" s="219" t="s">
        <v>382</v>
      </c>
      <c r="B97" s="219"/>
      <c r="C97" s="500">
        <v>3713</v>
      </c>
      <c r="D97" s="220">
        <v>1597</v>
      </c>
      <c r="E97" s="221">
        <v>559</v>
      </c>
      <c r="F97" s="222">
        <v>1557</v>
      </c>
      <c r="G97" s="223"/>
      <c r="H97" s="224">
        <v>3797</v>
      </c>
      <c r="I97" s="225">
        <f>2186-30+1557</f>
        <v>3713</v>
      </c>
      <c r="J97" s="90">
        <f t="shared" si="3"/>
        <v>3713</v>
      </c>
      <c r="K97" s="2" t="str">
        <f t="shared" si="4"/>
        <v>OK</v>
      </c>
      <c r="L97" s="90">
        <f t="shared" si="5"/>
        <v>0</v>
      </c>
    </row>
    <row r="98" spans="1:12" x14ac:dyDescent="0.25">
      <c r="A98" s="219" t="s">
        <v>383</v>
      </c>
      <c r="B98" s="219"/>
      <c r="C98" s="500">
        <v>1788</v>
      </c>
      <c r="D98" s="220">
        <v>533</v>
      </c>
      <c r="E98" s="221">
        <v>187</v>
      </c>
      <c r="F98" s="222">
        <v>1068</v>
      </c>
      <c r="G98" s="223"/>
      <c r="H98" s="224">
        <v>1815</v>
      </c>
      <c r="I98" s="225">
        <f>730-10+1068</f>
        <v>1788</v>
      </c>
      <c r="J98" s="90">
        <f t="shared" si="3"/>
        <v>1788</v>
      </c>
      <c r="K98" s="2" t="str">
        <f t="shared" si="4"/>
        <v>OK</v>
      </c>
      <c r="L98" s="90">
        <f t="shared" si="5"/>
        <v>0</v>
      </c>
    </row>
    <row r="99" spans="1:12" x14ac:dyDescent="0.25">
      <c r="A99" s="219" t="s">
        <v>384</v>
      </c>
      <c r="B99" s="219"/>
      <c r="C99" s="500">
        <v>4212</v>
      </c>
      <c r="D99" s="220">
        <v>1965</v>
      </c>
      <c r="E99" s="221">
        <v>688</v>
      </c>
      <c r="F99" s="222">
        <v>1559</v>
      </c>
      <c r="G99" s="223"/>
      <c r="H99" s="224">
        <v>4316</v>
      </c>
      <c r="I99" s="225">
        <f>2692-39+1559</f>
        <v>4212</v>
      </c>
      <c r="J99" s="90">
        <f t="shared" si="3"/>
        <v>4212</v>
      </c>
      <c r="K99" s="2" t="str">
        <f t="shared" si="4"/>
        <v>OK</v>
      </c>
      <c r="L99" s="90">
        <f t="shared" si="5"/>
        <v>0</v>
      </c>
    </row>
    <row r="100" spans="1:12" x14ac:dyDescent="0.25">
      <c r="A100" s="219" t="s">
        <v>385</v>
      </c>
      <c r="B100" s="219"/>
      <c r="C100" s="500">
        <v>3547</v>
      </c>
      <c r="D100" s="220">
        <v>1474</v>
      </c>
      <c r="E100" s="221">
        <v>516</v>
      </c>
      <c r="F100" s="222">
        <v>1557</v>
      </c>
      <c r="G100" s="223"/>
      <c r="H100" s="224">
        <v>3625</v>
      </c>
      <c r="I100" s="225">
        <f>2019-29+1557</f>
        <v>3547</v>
      </c>
      <c r="J100" s="90">
        <f t="shared" si="3"/>
        <v>3547</v>
      </c>
      <c r="K100" s="2" t="str">
        <f t="shared" si="4"/>
        <v>OK</v>
      </c>
      <c r="L100" s="90">
        <f t="shared" si="5"/>
        <v>0</v>
      </c>
    </row>
    <row r="101" spans="1:12" x14ac:dyDescent="0.25">
      <c r="A101" s="219" t="s">
        <v>386</v>
      </c>
      <c r="B101" s="219"/>
      <c r="C101" s="500">
        <v>1731</v>
      </c>
      <c r="D101" s="220">
        <v>491</v>
      </c>
      <c r="E101" s="221">
        <v>172</v>
      </c>
      <c r="F101" s="222">
        <v>1068</v>
      </c>
      <c r="G101" s="223"/>
      <c r="H101" s="224">
        <v>1757</v>
      </c>
      <c r="I101" s="225">
        <f>673-10+1068</f>
        <v>1731</v>
      </c>
      <c r="J101" s="90">
        <f t="shared" si="3"/>
        <v>1731</v>
      </c>
      <c r="K101" s="2" t="str">
        <f t="shared" si="4"/>
        <v>OK</v>
      </c>
      <c r="L101" s="90">
        <f t="shared" si="5"/>
        <v>0</v>
      </c>
    </row>
    <row r="102" spans="1:12" x14ac:dyDescent="0.25">
      <c r="A102" s="219" t="s">
        <v>387</v>
      </c>
      <c r="B102" s="219"/>
      <c r="C102" s="500">
        <v>4136</v>
      </c>
      <c r="D102" s="220">
        <v>1909</v>
      </c>
      <c r="E102" s="221">
        <v>668</v>
      </c>
      <c r="F102" s="222">
        <v>1559</v>
      </c>
      <c r="G102" s="223"/>
      <c r="H102" s="224">
        <v>4236</v>
      </c>
      <c r="I102" s="225">
        <f>2616-39+1559</f>
        <v>4136</v>
      </c>
      <c r="J102" s="90">
        <f t="shared" si="3"/>
        <v>4136</v>
      </c>
      <c r="K102" s="2" t="str">
        <f t="shared" si="4"/>
        <v>OK</v>
      </c>
      <c r="L102" s="90">
        <f t="shared" si="5"/>
        <v>0</v>
      </c>
    </row>
    <row r="103" spans="1:12" x14ac:dyDescent="0.25">
      <c r="A103" s="219" t="s">
        <v>388</v>
      </c>
      <c r="B103" s="219"/>
      <c r="C103" s="500">
        <v>3490</v>
      </c>
      <c r="D103" s="220">
        <v>1432</v>
      </c>
      <c r="E103" s="221">
        <v>501</v>
      </c>
      <c r="F103" s="222">
        <v>1557</v>
      </c>
      <c r="G103" s="223"/>
      <c r="H103" s="224">
        <v>3566</v>
      </c>
      <c r="I103" s="225">
        <f>1962-29+1557</f>
        <v>3490</v>
      </c>
      <c r="J103" s="90">
        <f t="shared" si="3"/>
        <v>3490</v>
      </c>
      <c r="K103" s="2" t="str">
        <f t="shared" si="4"/>
        <v>OK</v>
      </c>
      <c r="L103" s="90">
        <f t="shared" si="5"/>
        <v>0</v>
      </c>
    </row>
    <row r="104" spans="1:12" x14ac:dyDescent="0.25">
      <c r="A104" s="219" t="s">
        <v>389</v>
      </c>
      <c r="B104" s="219"/>
      <c r="C104" s="500">
        <v>1712</v>
      </c>
      <c r="D104" s="220">
        <v>477</v>
      </c>
      <c r="E104" s="221">
        <v>167</v>
      </c>
      <c r="F104" s="222">
        <v>1068</v>
      </c>
      <c r="G104" s="223"/>
      <c r="H104" s="224">
        <v>1738</v>
      </c>
      <c r="I104" s="225">
        <f>654-10+1068</f>
        <v>1712</v>
      </c>
      <c r="J104" s="90">
        <f t="shared" si="3"/>
        <v>1712</v>
      </c>
      <c r="K104" s="2" t="str">
        <f t="shared" si="4"/>
        <v>OK</v>
      </c>
      <c r="L104" s="90">
        <f t="shared" si="5"/>
        <v>0</v>
      </c>
    </row>
    <row r="105" spans="1:12" ht="25.5" x14ac:dyDescent="0.25">
      <c r="A105" s="219" t="s">
        <v>390</v>
      </c>
      <c r="B105" s="219"/>
      <c r="C105" s="229">
        <v>6557</v>
      </c>
      <c r="D105" s="220">
        <v>3696</v>
      </c>
      <c r="E105" s="221">
        <v>1294</v>
      </c>
      <c r="F105" s="222">
        <v>1567</v>
      </c>
      <c r="G105" s="223"/>
      <c r="H105" s="228">
        <v>6752</v>
      </c>
      <c r="I105" s="226">
        <v>6557</v>
      </c>
      <c r="J105" s="90">
        <f t="shared" si="3"/>
        <v>6557</v>
      </c>
      <c r="K105" s="2" t="str">
        <f t="shared" si="4"/>
        <v>OK</v>
      </c>
      <c r="L105" s="90">
        <f t="shared" si="5"/>
        <v>0</v>
      </c>
    </row>
    <row r="106" spans="1:12" ht="25.5" x14ac:dyDescent="0.25">
      <c r="A106" s="219" t="s">
        <v>391</v>
      </c>
      <c r="B106" s="219"/>
      <c r="C106" s="229">
        <v>4394</v>
      </c>
      <c r="D106" s="220">
        <v>2477</v>
      </c>
      <c r="E106" s="221">
        <v>867</v>
      </c>
      <c r="F106" s="222">
        <v>1050</v>
      </c>
      <c r="G106" s="223"/>
      <c r="H106" s="228">
        <v>4525</v>
      </c>
      <c r="I106" s="226">
        <v>4394</v>
      </c>
      <c r="J106" s="90">
        <f t="shared" si="3"/>
        <v>4394</v>
      </c>
      <c r="K106" s="2" t="str">
        <f t="shared" si="4"/>
        <v>OK</v>
      </c>
      <c r="L106" s="90">
        <f t="shared" si="5"/>
        <v>0</v>
      </c>
    </row>
    <row r="107" spans="1:12" ht="25.5" x14ac:dyDescent="0.25">
      <c r="A107" s="219" t="s">
        <v>392</v>
      </c>
      <c r="B107" s="219"/>
      <c r="C107" s="500">
        <v>2718</v>
      </c>
      <c r="D107" s="220">
        <v>1220</v>
      </c>
      <c r="E107" s="221">
        <v>427</v>
      </c>
      <c r="F107" s="222">
        <v>1071</v>
      </c>
      <c r="G107" s="223"/>
      <c r="H107" s="224">
        <v>2781</v>
      </c>
      <c r="I107" s="225">
        <f>2164-517+1071</f>
        <v>2718</v>
      </c>
      <c r="J107" s="90">
        <f t="shared" si="3"/>
        <v>2718</v>
      </c>
      <c r="K107" s="2" t="str">
        <f t="shared" si="4"/>
        <v>OK</v>
      </c>
      <c r="L107" s="90">
        <f t="shared" si="5"/>
        <v>0</v>
      </c>
    </row>
    <row r="108" spans="1:12" ht="25.5" x14ac:dyDescent="0.25">
      <c r="A108" s="219" t="s">
        <v>393</v>
      </c>
      <c r="B108" s="219"/>
      <c r="C108" s="500">
        <v>4434</v>
      </c>
      <c r="D108" s="220">
        <v>2129</v>
      </c>
      <c r="E108" s="221">
        <v>745</v>
      </c>
      <c r="F108" s="222">
        <v>1560</v>
      </c>
      <c r="G108" s="223"/>
      <c r="H108" s="224">
        <v>4546</v>
      </c>
      <c r="I108" s="225">
        <f>4390-1516+1560</f>
        <v>4434</v>
      </c>
      <c r="J108" s="90">
        <f t="shared" si="3"/>
        <v>4434</v>
      </c>
      <c r="K108" s="2" t="str">
        <f t="shared" si="4"/>
        <v>OK</v>
      </c>
      <c r="L108" s="90">
        <f t="shared" si="5"/>
        <v>0</v>
      </c>
    </row>
    <row r="109" spans="1:12" ht="25.5" x14ac:dyDescent="0.25">
      <c r="A109" s="219" t="s">
        <v>394</v>
      </c>
      <c r="B109" s="219"/>
      <c r="C109" s="500">
        <v>3713</v>
      </c>
      <c r="D109" s="220">
        <v>1597</v>
      </c>
      <c r="E109" s="221">
        <v>559</v>
      </c>
      <c r="F109" s="222">
        <v>1557</v>
      </c>
      <c r="G109" s="223"/>
      <c r="H109" s="224">
        <v>3797</v>
      </c>
      <c r="I109" s="225">
        <f>3293-1137+1557</f>
        <v>3713</v>
      </c>
      <c r="J109" s="90">
        <f t="shared" si="3"/>
        <v>3713</v>
      </c>
      <c r="K109" s="2" t="str">
        <f t="shared" si="4"/>
        <v>OK</v>
      </c>
      <c r="L109" s="90">
        <f t="shared" si="5"/>
        <v>0</v>
      </c>
    </row>
    <row r="110" spans="1:12" ht="25.5" x14ac:dyDescent="0.25">
      <c r="A110" s="219" t="s">
        <v>395</v>
      </c>
      <c r="B110" s="219"/>
      <c r="C110" s="500">
        <v>1788</v>
      </c>
      <c r="D110" s="220">
        <v>533</v>
      </c>
      <c r="E110" s="221">
        <v>187</v>
      </c>
      <c r="F110" s="222">
        <v>1068</v>
      </c>
      <c r="G110" s="223"/>
      <c r="H110" s="224">
        <v>1815</v>
      </c>
      <c r="I110" s="225">
        <f>1099-379+1068</f>
        <v>1788</v>
      </c>
      <c r="J110" s="90">
        <f t="shared" si="3"/>
        <v>1788</v>
      </c>
      <c r="K110" s="2" t="str">
        <f t="shared" si="4"/>
        <v>OK</v>
      </c>
      <c r="L110" s="90">
        <f t="shared" si="5"/>
        <v>0</v>
      </c>
    </row>
    <row r="111" spans="1:12" ht="25.5" x14ac:dyDescent="0.25">
      <c r="A111" s="219" t="s">
        <v>396</v>
      </c>
      <c r="B111" s="219"/>
      <c r="C111" s="229">
        <v>5450</v>
      </c>
      <c r="D111" s="220">
        <v>2481</v>
      </c>
      <c r="E111" s="221">
        <v>868</v>
      </c>
      <c r="F111" s="222">
        <v>2101</v>
      </c>
      <c r="G111" s="223"/>
      <c r="H111" s="228">
        <v>5581</v>
      </c>
      <c r="I111" s="226">
        <v>5450</v>
      </c>
      <c r="J111" s="90">
        <f t="shared" si="3"/>
        <v>5450</v>
      </c>
      <c r="K111" s="2" t="str">
        <f t="shared" si="4"/>
        <v>OK</v>
      </c>
      <c r="L111" s="90">
        <f t="shared" si="5"/>
        <v>0</v>
      </c>
    </row>
    <row r="112" spans="1:12" ht="25.5" x14ac:dyDescent="0.25">
      <c r="A112" s="219" t="s">
        <v>397</v>
      </c>
      <c r="B112" s="219"/>
      <c r="C112" s="500">
        <v>4609</v>
      </c>
      <c r="D112" s="220">
        <v>1860</v>
      </c>
      <c r="E112" s="221">
        <v>651</v>
      </c>
      <c r="F112" s="222">
        <v>2098</v>
      </c>
      <c r="G112" s="223"/>
      <c r="H112" s="224">
        <v>4708</v>
      </c>
      <c r="I112" s="225">
        <f>4087-1576+2098</f>
        <v>4609</v>
      </c>
      <c r="J112" s="90">
        <f t="shared" si="3"/>
        <v>4609</v>
      </c>
      <c r="K112" s="2" t="str">
        <f t="shared" si="4"/>
        <v>OK</v>
      </c>
      <c r="L112" s="90">
        <f t="shared" si="5"/>
        <v>0</v>
      </c>
    </row>
    <row r="113" spans="1:12" ht="25.5" x14ac:dyDescent="0.25">
      <c r="A113" s="219" t="s">
        <v>398</v>
      </c>
      <c r="B113" s="219"/>
      <c r="C113" s="500">
        <v>1906</v>
      </c>
      <c r="D113" s="220">
        <v>620</v>
      </c>
      <c r="E113" s="221">
        <v>217</v>
      </c>
      <c r="F113" s="222">
        <v>1069</v>
      </c>
      <c r="G113" s="223"/>
      <c r="H113" s="224">
        <v>1940</v>
      </c>
      <c r="I113" s="225">
        <f>1362-525+1069</f>
        <v>1906</v>
      </c>
      <c r="J113" s="90">
        <f t="shared" si="3"/>
        <v>1906</v>
      </c>
      <c r="K113" s="2" t="str">
        <f t="shared" si="4"/>
        <v>OK</v>
      </c>
      <c r="L113" s="90">
        <f t="shared" si="5"/>
        <v>0</v>
      </c>
    </row>
    <row r="114" spans="1:12" ht="25.5" x14ac:dyDescent="0.25">
      <c r="A114" s="219" t="s">
        <v>399</v>
      </c>
      <c r="B114" s="219"/>
      <c r="C114" s="229">
        <v>22189</v>
      </c>
      <c r="D114" s="220">
        <v>16394</v>
      </c>
      <c r="E114" s="221">
        <v>5738</v>
      </c>
      <c r="F114" s="222">
        <v>57</v>
      </c>
      <c r="G114" s="223"/>
      <c r="H114" s="228">
        <v>23054</v>
      </c>
      <c r="I114" s="226">
        <v>22189</v>
      </c>
      <c r="J114" s="90">
        <f t="shared" si="3"/>
        <v>22189</v>
      </c>
      <c r="K114" s="2" t="str">
        <f t="shared" si="4"/>
        <v>OK</v>
      </c>
      <c r="L114" s="90">
        <f t="shared" si="5"/>
        <v>0</v>
      </c>
    </row>
    <row r="115" spans="1:12" x14ac:dyDescent="0.25">
      <c r="A115" s="219" t="s">
        <v>400</v>
      </c>
      <c r="B115" s="219"/>
      <c r="C115" s="227"/>
      <c r="D115" s="226"/>
      <c r="E115" s="226"/>
      <c r="F115" s="223"/>
      <c r="G115" s="223"/>
      <c r="H115" s="228"/>
      <c r="I115" s="226"/>
      <c r="J115" s="90">
        <f t="shared" si="3"/>
        <v>0</v>
      </c>
      <c r="K115" s="2" t="str">
        <f t="shared" si="4"/>
        <v>OK</v>
      </c>
      <c r="L115" s="90">
        <f t="shared" si="5"/>
        <v>0</v>
      </c>
    </row>
    <row r="116" spans="1:12" x14ac:dyDescent="0.25">
      <c r="A116" s="219" t="s">
        <v>401</v>
      </c>
      <c r="B116" s="219"/>
      <c r="C116" s="229">
        <v>5560</v>
      </c>
      <c r="D116" s="220">
        <v>4108</v>
      </c>
      <c r="E116" s="221">
        <v>1438</v>
      </c>
      <c r="F116" s="222">
        <v>14</v>
      </c>
      <c r="G116" s="223"/>
      <c r="H116" s="228">
        <v>5776</v>
      </c>
      <c r="I116" s="226">
        <v>5560</v>
      </c>
      <c r="J116" s="90">
        <f t="shared" si="3"/>
        <v>5560</v>
      </c>
      <c r="K116" s="2" t="str">
        <f t="shared" si="4"/>
        <v>OK</v>
      </c>
      <c r="L116" s="90">
        <f t="shared" si="5"/>
        <v>0</v>
      </c>
    </row>
    <row r="117" spans="1:12" x14ac:dyDescent="0.25">
      <c r="A117" s="219" t="s">
        <v>402</v>
      </c>
      <c r="B117" s="219"/>
      <c r="C117" s="229">
        <v>9700</v>
      </c>
      <c r="D117" s="220">
        <v>7167</v>
      </c>
      <c r="E117" s="221">
        <v>2508</v>
      </c>
      <c r="F117" s="222">
        <v>25</v>
      </c>
      <c r="G117" s="223"/>
      <c r="H117" s="228">
        <v>10080</v>
      </c>
      <c r="I117" s="226">
        <v>9700</v>
      </c>
      <c r="J117" s="90">
        <f t="shared" si="3"/>
        <v>9700</v>
      </c>
      <c r="K117" s="2" t="str">
        <f t="shared" si="4"/>
        <v>OK</v>
      </c>
      <c r="L117" s="90">
        <f t="shared" si="5"/>
        <v>0</v>
      </c>
    </row>
    <row r="118" spans="1:12" x14ac:dyDescent="0.25">
      <c r="A118" s="219" t="s">
        <v>403</v>
      </c>
      <c r="B118" s="219"/>
      <c r="C118" s="229">
        <v>8129</v>
      </c>
      <c r="D118" s="220">
        <v>6006</v>
      </c>
      <c r="E118" s="221">
        <v>2102</v>
      </c>
      <c r="F118" s="222">
        <v>21</v>
      </c>
      <c r="G118" s="223"/>
      <c r="H118" s="228">
        <v>8446</v>
      </c>
      <c r="I118" s="226">
        <v>8129</v>
      </c>
      <c r="J118" s="90">
        <f t="shared" si="3"/>
        <v>8129</v>
      </c>
      <c r="K118" s="2" t="str">
        <f t="shared" si="4"/>
        <v>OK</v>
      </c>
      <c r="L118" s="90">
        <f t="shared" si="5"/>
        <v>0</v>
      </c>
    </row>
    <row r="119" spans="1:12" x14ac:dyDescent="0.25">
      <c r="A119" s="219" t="s">
        <v>404</v>
      </c>
      <c r="B119" s="219"/>
      <c r="C119" s="229">
        <v>6516</v>
      </c>
      <c r="D119" s="220">
        <v>4814</v>
      </c>
      <c r="E119" s="221">
        <v>1685</v>
      </c>
      <c r="F119" s="222">
        <v>17</v>
      </c>
      <c r="G119" s="223"/>
      <c r="H119" s="228">
        <v>6770</v>
      </c>
      <c r="I119" s="226">
        <v>6516</v>
      </c>
      <c r="J119" s="90">
        <f t="shared" si="3"/>
        <v>6516</v>
      </c>
      <c r="K119" s="2" t="str">
        <f t="shared" si="4"/>
        <v>OK</v>
      </c>
      <c r="L119" s="90">
        <f t="shared" si="5"/>
        <v>0</v>
      </c>
    </row>
    <row r="120" spans="1:12" x14ac:dyDescent="0.25">
      <c r="A120" s="219" t="s">
        <v>405</v>
      </c>
      <c r="B120" s="219"/>
      <c r="C120" s="229">
        <v>305620</v>
      </c>
      <c r="D120" s="220">
        <v>175202</v>
      </c>
      <c r="E120" s="221">
        <v>61321</v>
      </c>
      <c r="F120" s="222">
        <v>69097</v>
      </c>
      <c r="G120" s="223"/>
      <c r="H120" s="228">
        <v>314865</v>
      </c>
      <c r="I120" s="226">
        <v>305620</v>
      </c>
      <c r="J120" s="90">
        <f t="shared" si="3"/>
        <v>305620</v>
      </c>
      <c r="K120" s="2" t="str">
        <f t="shared" si="4"/>
        <v>OK</v>
      </c>
      <c r="L120" s="90">
        <f t="shared" si="5"/>
        <v>0</v>
      </c>
    </row>
    <row r="121" spans="1:12" x14ac:dyDescent="0.25">
      <c r="A121" s="219" t="s">
        <v>406</v>
      </c>
      <c r="B121" s="219"/>
      <c r="C121" s="229">
        <v>537059</v>
      </c>
      <c r="D121" s="220">
        <v>345955</v>
      </c>
      <c r="E121" s="221">
        <v>121084</v>
      </c>
      <c r="F121" s="222">
        <v>70020</v>
      </c>
      <c r="G121" s="223"/>
      <c r="H121" s="228">
        <v>555315</v>
      </c>
      <c r="I121" s="226">
        <v>537059</v>
      </c>
      <c r="J121" s="90">
        <f t="shared" si="3"/>
        <v>537059</v>
      </c>
      <c r="K121" s="2" t="str">
        <f t="shared" si="4"/>
        <v>OK</v>
      </c>
      <c r="L121" s="90">
        <f t="shared" si="5"/>
        <v>0</v>
      </c>
    </row>
    <row r="122" spans="1:12" x14ac:dyDescent="0.25">
      <c r="A122" s="219" t="s">
        <v>407</v>
      </c>
      <c r="B122" s="219"/>
      <c r="C122" s="229">
        <v>364805</v>
      </c>
      <c r="D122" s="220">
        <v>218698</v>
      </c>
      <c r="E122" s="221">
        <v>76544</v>
      </c>
      <c r="F122" s="222">
        <v>69563</v>
      </c>
      <c r="G122" s="223"/>
      <c r="H122" s="228">
        <v>376346</v>
      </c>
      <c r="I122" s="226">
        <v>364805</v>
      </c>
      <c r="J122" s="90">
        <f t="shared" si="3"/>
        <v>364805</v>
      </c>
      <c r="K122" s="2" t="str">
        <f t="shared" si="4"/>
        <v>OK</v>
      </c>
      <c r="L122" s="90">
        <f t="shared" si="5"/>
        <v>0</v>
      </c>
    </row>
    <row r="123" spans="1:12" x14ac:dyDescent="0.25">
      <c r="A123" s="219" t="s">
        <v>408</v>
      </c>
      <c r="B123" s="219"/>
      <c r="C123" s="229">
        <v>543991</v>
      </c>
      <c r="D123" s="220">
        <v>349281</v>
      </c>
      <c r="E123" s="221">
        <v>122248</v>
      </c>
      <c r="F123" s="222">
        <v>72462</v>
      </c>
      <c r="G123" s="223"/>
      <c r="H123" s="228">
        <v>562424</v>
      </c>
      <c r="I123" s="226">
        <v>543991</v>
      </c>
      <c r="J123" s="90">
        <f t="shared" si="3"/>
        <v>543991</v>
      </c>
      <c r="K123" s="2" t="str">
        <f t="shared" si="4"/>
        <v>OK</v>
      </c>
      <c r="L123" s="90">
        <f t="shared" si="5"/>
        <v>0</v>
      </c>
    </row>
    <row r="124" spans="1:12" x14ac:dyDescent="0.25">
      <c r="A124" s="219" t="s">
        <v>409</v>
      </c>
      <c r="B124" s="219"/>
      <c r="C124" s="229">
        <v>378661</v>
      </c>
      <c r="D124" s="220">
        <v>227139</v>
      </c>
      <c r="E124" s="221">
        <v>79499</v>
      </c>
      <c r="F124" s="222">
        <v>72023</v>
      </c>
      <c r="G124" s="223"/>
      <c r="H124" s="228">
        <v>390647</v>
      </c>
      <c r="I124" s="226">
        <v>378661</v>
      </c>
      <c r="J124" s="90">
        <f t="shared" si="3"/>
        <v>378661</v>
      </c>
      <c r="K124" s="2" t="str">
        <f t="shared" si="4"/>
        <v>OK</v>
      </c>
      <c r="L124" s="90">
        <f t="shared" si="5"/>
        <v>0</v>
      </c>
    </row>
    <row r="125" spans="1:12" x14ac:dyDescent="0.25">
      <c r="A125" s="219" t="s">
        <v>410</v>
      </c>
      <c r="B125" s="219"/>
      <c r="C125" s="229">
        <v>497420</v>
      </c>
      <c r="D125" s="220">
        <v>349281</v>
      </c>
      <c r="E125" s="221">
        <v>122248</v>
      </c>
      <c r="F125" s="222">
        <v>25891</v>
      </c>
      <c r="G125" s="223"/>
      <c r="H125" s="228">
        <v>515853</v>
      </c>
      <c r="I125" s="226">
        <v>497420</v>
      </c>
      <c r="J125" s="90">
        <f t="shared" si="3"/>
        <v>497420</v>
      </c>
      <c r="K125" s="2" t="str">
        <f t="shared" si="4"/>
        <v>OK</v>
      </c>
      <c r="L125" s="90">
        <f t="shared" si="5"/>
        <v>0</v>
      </c>
    </row>
    <row r="126" spans="1:12" ht="51" x14ac:dyDescent="0.25">
      <c r="A126" s="219" t="s">
        <v>411</v>
      </c>
      <c r="B126" s="219"/>
      <c r="C126" s="227"/>
      <c r="D126" s="226"/>
      <c r="E126" s="226"/>
      <c r="F126" s="223"/>
      <c r="G126" s="223"/>
      <c r="H126" s="228"/>
      <c r="I126" s="226"/>
      <c r="J126" s="90">
        <f t="shared" si="3"/>
        <v>0</v>
      </c>
      <c r="K126" s="2" t="str">
        <f t="shared" si="4"/>
        <v>OK</v>
      </c>
      <c r="L126" s="90">
        <f t="shared" si="5"/>
        <v>0</v>
      </c>
    </row>
    <row r="127" spans="1:12" x14ac:dyDescent="0.25">
      <c r="A127" s="219" t="s">
        <v>412</v>
      </c>
      <c r="B127" s="219"/>
      <c r="C127" s="229">
        <v>965</v>
      </c>
      <c r="D127" s="220">
        <v>701</v>
      </c>
      <c r="E127" s="221">
        <v>245</v>
      </c>
      <c r="F127" s="222">
        <v>19</v>
      </c>
      <c r="G127" s="223"/>
      <c r="H127" s="228">
        <v>1003</v>
      </c>
      <c r="I127" s="226">
        <v>965</v>
      </c>
      <c r="J127" s="90">
        <f t="shared" si="3"/>
        <v>965</v>
      </c>
      <c r="K127" s="2" t="str">
        <f t="shared" si="4"/>
        <v>OK</v>
      </c>
      <c r="L127" s="90">
        <f t="shared" si="5"/>
        <v>0</v>
      </c>
    </row>
    <row r="128" spans="1:12" x14ac:dyDescent="0.25">
      <c r="A128" s="219" t="s">
        <v>413</v>
      </c>
      <c r="B128" s="219"/>
      <c r="C128" s="229">
        <v>3025</v>
      </c>
      <c r="D128" s="220">
        <v>2223</v>
      </c>
      <c r="E128" s="221">
        <v>778</v>
      </c>
      <c r="F128" s="222">
        <v>24</v>
      </c>
      <c r="G128" s="223"/>
      <c r="H128" s="228">
        <v>3143</v>
      </c>
      <c r="I128" s="226">
        <v>3025</v>
      </c>
      <c r="J128" s="90">
        <f t="shared" si="3"/>
        <v>3025</v>
      </c>
      <c r="K128" s="2" t="str">
        <f t="shared" si="4"/>
        <v>OK</v>
      </c>
      <c r="L128" s="90">
        <f t="shared" si="5"/>
        <v>0</v>
      </c>
    </row>
    <row r="129" spans="1:12" x14ac:dyDescent="0.25">
      <c r="A129" s="219" t="s">
        <v>414</v>
      </c>
      <c r="B129" s="219"/>
      <c r="C129" s="229">
        <v>302</v>
      </c>
      <c r="D129" s="220">
        <v>209</v>
      </c>
      <c r="E129" s="221">
        <v>73</v>
      </c>
      <c r="F129" s="222">
        <v>20</v>
      </c>
      <c r="G129" s="223"/>
      <c r="H129" s="228">
        <v>313</v>
      </c>
      <c r="I129" s="226">
        <v>302</v>
      </c>
      <c r="J129" s="90">
        <f t="shared" si="3"/>
        <v>302</v>
      </c>
      <c r="K129" s="2" t="str">
        <f t="shared" si="4"/>
        <v>OK</v>
      </c>
      <c r="L129" s="90">
        <f t="shared" si="5"/>
        <v>0</v>
      </c>
    </row>
    <row r="130" spans="1:12" ht="25.5" x14ac:dyDescent="0.25">
      <c r="A130" s="219" t="s">
        <v>415</v>
      </c>
      <c r="B130" s="219"/>
      <c r="C130" s="227"/>
      <c r="D130" s="226"/>
      <c r="E130" s="226"/>
      <c r="F130" s="223"/>
      <c r="G130" s="223"/>
      <c r="H130" s="228"/>
      <c r="I130" s="226"/>
      <c r="J130" s="90">
        <f t="shared" si="3"/>
        <v>0</v>
      </c>
      <c r="K130" s="2" t="str">
        <f t="shared" si="4"/>
        <v>OK</v>
      </c>
      <c r="L130" s="90">
        <f t="shared" si="5"/>
        <v>0</v>
      </c>
    </row>
    <row r="131" spans="1:12" x14ac:dyDescent="0.25">
      <c r="A131" s="219" t="s">
        <v>416</v>
      </c>
      <c r="B131" s="219"/>
      <c r="C131" s="229">
        <v>1127</v>
      </c>
      <c r="D131" s="220">
        <v>830</v>
      </c>
      <c r="E131" s="221">
        <v>291</v>
      </c>
      <c r="F131" s="222">
        <v>6</v>
      </c>
      <c r="G131" s="223"/>
      <c r="H131" s="228">
        <v>1170</v>
      </c>
      <c r="I131" s="226">
        <v>1127</v>
      </c>
      <c r="J131" s="90">
        <f t="shared" si="3"/>
        <v>1127</v>
      </c>
      <c r="K131" s="2" t="str">
        <f t="shared" si="4"/>
        <v>OK</v>
      </c>
      <c r="L131" s="90">
        <f t="shared" si="5"/>
        <v>0</v>
      </c>
    </row>
    <row r="132" spans="1:12" ht="38.25" x14ac:dyDescent="0.25">
      <c r="A132" s="491" t="s">
        <v>417</v>
      </c>
      <c r="B132" s="491"/>
      <c r="C132" s="227"/>
      <c r="D132" s="226"/>
      <c r="E132" s="226"/>
      <c r="F132" s="223"/>
      <c r="G132" s="223"/>
      <c r="H132" s="228"/>
      <c r="I132" s="226"/>
      <c r="J132" s="90">
        <f t="shared" si="3"/>
        <v>0</v>
      </c>
      <c r="K132" s="2" t="str">
        <f t="shared" si="4"/>
        <v>OK</v>
      </c>
      <c r="L132" s="90">
        <f t="shared" si="5"/>
        <v>0</v>
      </c>
    </row>
    <row r="133" spans="1:12" x14ac:dyDescent="0.25">
      <c r="A133" s="491" t="s">
        <v>418</v>
      </c>
      <c r="B133" s="491"/>
      <c r="C133" s="227"/>
      <c r="D133" s="226"/>
      <c r="E133" s="226"/>
      <c r="F133" s="223"/>
      <c r="G133" s="223"/>
      <c r="H133" s="228"/>
      <c r="I133" s="226"/>
      <c r="J133" s="90">
        <f t="shared" si="3"/>
        <v>0</v>
      </c>
      <c r="K133" s="2" t="str">
        <f t="shared" si="4"/>
        <v>OK</v>
      </c>
      <c r="L133" s="90">
        <f t="shared" si="5"/>
        <v>0</v>
      </c>
    </row>
    <row r="134" spans="1:12" x14ac:dyDescent="0.25">
      <c r="A134" s="491" t="s">
        <v>419</v>
      </c>
      <c r="B134" s="491"/>
      <c r="C134" s="227"/>
      <c r="D134" s="226"/>
      <c r="E134" s="226"/>
      <c r="F134" s="223"/>
      <c r="G134" s="223"/>
      <c r="H134" s="228"/>
      <c r="I134" s="226"/>
      <c r="J134" s="90">
        <f t="shared" si="3"/>
        <v>0</v>
      </c>
      <c r="K134" s="2" t="str">
        <f t="shared" si="4"/>
        <v>OK</v>
      </c>
      <c r="L134" s="90">
        <f t="shared" si="5"/>
        <v>0</v>
      </c>
    </row>
    <row r="135" spans="1:12" ht="15.75" thickBot="1" x14ac:dyDescent="0.3">
      <c r="A135" s="492" t="s">
        <v>420</v>
      </c>
      <c r="B135" s="492"/>
      <c r="C135" s="230"/>
      <c r="D135" s="231"/>
      <c r="E135" s="231"/>
      <c r="F135" s="232"/>
      <c r="G135" s="232"/>
      <c r="H135" s="233"/>
      <c r="I135" s="231"/>
      <c r="J135" s="90">
        <f t="shared" si="3"/>
        <v>0</v>
      </c>
      <c r="K135" s="2" t="str">
        <f t="shared" si="4"/>
        <v>OK</v>
      </c>
      <c r="L135" s="90">
        <f t="shared" si="5"/>
        <v>0</v>
      </c>
    </row>
    <row r="136" spans="1:12" x14ac:dyDescent="0.25">
      <c r="A136" s="493" t="s">
        <v>421</v>
      </c>
      <c r="B136" s="493"/>
      <c r="C136" s="234"/>
      <c r="D136" s="235"/>
      <c r="E136" s="235"/>
      <c r="F136" s="236"/>
      <c r="G136" s="236"/>
      <c r="H136" s="237"/>
      <c r="I136" s="235"/>
      <c r="J136" s="90">
        <f t="shared" si="3"/>
        <v>0</v>
      </c>
      <c r="K136" s="2" t="str">
        <f t="shared" si="4"/>
        <v>OK</v>
      </c>
      <c r="L136" s="90">
        <f t="shared" si="5"/>
        <v>0</v>
      </c>
    </row>
    <row r="137" spans="1:12" x14ac:dyDescent="0.25">
      <c r="A137" s="238" t="s">
        <v>422</v>
      </c>
      <c r="B137" s="238"/>
      <c r="C137" s="239"/>
      <c r="D137" s="240"/>
      <c r="E137" s="240"/>
      <c r="F137" s="216"/>
      <c r="G137" s="216"/>
      <c r="H137" s="241"/>
      <c r="I137" s="240"/>
      <c r="J137" s="90">
        <f t="shared" si="3"/>
        <v>0</v>
      </c>
      <c r="K137" s="2" t="str">
        <f t="shared" si="4"/>
        <v>OK</v>
      </c>
      <c r="L137" s="90">
        <f t="shared" si="5"/>
        <v>0</v>
      </c>
    </row>
    <row r="138" spans="1:12" ht="39" thickBot="1" x14ac:dyDescent="0.3">
      <c r="A138" s="242" t="s">
        <v>423</v>
      </c>
      <c r="B138" s="242"/>
      <c r="C138" s="243">
        <v>1446</v>
      </c>
      <c r="D138" s="244">
        <v>1068</v>
      </c>
      <c r="E138" s="245">
        <v>374</v>
      </c>
      <c r="F138" s="246">
        <v>4</v>
      </c>
      <c r="G138" s="247"/>
      <c r="H138" s="248">
        <v>1503</v>
      </c>
      <c r="I138" s="249">
        <v>1446</v>
      </c>
      <c r="J138" s="90">
        <f t="shared" ref="J138:J150" si="6">D138+E138+F138</f>
        <v>1446</v>
      </c>
      <c r="K138" s="2" t="str">
        <f t="shared" ref="K138:K150" si="7">IF(C138=J138,"OK","Chyba")</f>
        <v>OK</v>
      </c>
      <c r="L138" s="90">
        <f t="shared" ref="L138:L150" si="8">J138-C138</f>
        <v>0</v>
      </c>
    </row>
    <row r="139" spans="1:12" x14ac:dyDescent="0.25">
      <c r="A139" s="493" t="s">
        <v>424</v>
      </c>
      <c r="B139" s="493"/>
      <c r="C139" s="234"/>
      <c r="D139" s="235"/>
      <c r="E139" s="235"/>
      <c r="F139" s="236"/>
      <c r="G139" s="236"/>
      <c r="H139" s="237"/>
      <c r="I139" s="235"/>
      <c r="J139" s="90">
        <f t="shared" si="6"/>
        <v>0</v>
      </c>
      <c r="K139" s="2" t="str">
        <f t="shared" si="7"/>
        <v>OK</v>
      </c>
      <c r="L139" s="90">
        <f t="shared" si="8"/>
        <v>0</v>
      </c>
    </row>
    <row r="140" spans="1:12" ht="38.25" x14ac:dyDescent="0.25">
      <c r="A140" s="238" t="s">
        <v>425</v>
      </c>
      <c r="B140" s="238"/>
      <c r="C140" s="239"/>
      <c r="D140" s="240"/>
      <c r="E140" s="240"/>
      <c r="F140" s="216"/>
      <c r="G140" s="216"/>
      <c r="H140" s="241"/>
      <c r="I140" s="240"/>
      <c r="J140" s="90">
        <f t="shared" si="6"/>
        <v>0</v>
      </c>
      <c r="K140" s="2" t="str">
        <f t="shared" si="7"/>
        <v>OK</v>
      </c>
      <c r="L140" s="90">
        <f t="shared" si="8"/>
        <v>0</v>
      </c>
    </row>
    <row r="141" spans="1:12" ht="25.5" x14ac:dyDescent="0.25">
      <c r="A141" s="219" t="s">
        <v>426</v>
      </c>
      <c r="B141" s="219"/>
      <c r="C141" s="229">
        <v>120871</v>
      </c>
      <c r="D141" s="220">
        <v>56964</v>
      </c>
      <c r="E141" s="221">
        <v>19937</v>
      </c>
      <c r="F141" s="222">
        <v>43970</v>
      </c>
      <c r="G141" s="223"/>
      <c r="H141" s="228">
        <v>123878</v>
      </c>
      <c r="I141" s="226">
        <v>120871</v>
      </c>
      <c r="J141" s="90">
        <f t="shared" si="6"/>
        <v>120871</v>
      </c>
      <c r="K141" s="2" t="str">
        <f t="shared" si="7"/>
        <v>OK</v>
      </c>
      <c r="L141" s="90">
        <f t="shared" si="8"/>
        <v>0</v>
      </c>
    </row>
    <row r="142" spans="1:12" ht="26.25" thickBot="1" x14ac:dyDescent="0.3">
      <c r="A142" s="242" t="s">
        <v>427</v>
      </c>
      <c r="B142" s="242"/>
      <c r="C142" s="243">
        <v>170206</v>
      </c>
      <c r="D142" s="244">
        <v>82150</v>
      </c>
      <c r="E142" s="245">
        <v>28753</v>
      </c>
      <c r="F142" s="250">
        <v>59303</v>
      </c>
      <c r="G142" s="251"/>
      <c r="H142" s="248">
        <v>174540</v>
      </c>
      <c r="I142" s="249">
        <v>170206</v>
      </c>
      <c r="J142" s="90">
        <f t="shared" si="6"/>
        <v>170206</v>
      </c>
      <c r="K142" s="2" t="str">
        <f t="shared" si="7"/>
        <v>OK</v>
      </c>
      <c r="L142" s="90">
        <f t="shared" si="8"/>
        <v>0</v>
      </c>
    </row>
    <row r="143" spans="1:12" x14ac:dyDescent="0.25">
      <c r="A143" s="493" t="s">
        <v>428</v>
      </c>
      <c r="B143" s="493"/>
      <c r="C143" s="234"/>
      <c r="D143" s="235"/>
      <c r="E143" s="235"/>
      <c r="F143" s="236"/>
      <c r="G143" s="236"/>
      <c r="H143" s="237"/>
      <c r="I143" s="235"/>
      <c r="J143" s="90">
        <f t="shared" si="6"/>
        <v>0</v>
      </c>
      <c r="K143" s="2" t="str">
        <f t="shared" si="7"/>
        <v>OK</v>
      </c>
      <c r="L143" s="90">
        <f t="shared" si="8"/>
        <v>0</v>
      </c>
    </row>
    <row r="144" spans="1:12" ht="38.25" x14ac:dyDescent="0.25">
      <c r="A144" s="252" t="s">
        <v>429</v>
      </c>
      <c r="B144" s="252"/>
      <c r="C144" s="239"/>
      <c r="D144" s="240"/>
      <c r="E144" s="240"/>
      <c r="F144" s="216"/>
      <c r="G144" s="216"/>
      <c r="H144" s="241"/>
      <c r="I144" s="240"/>
      <c r="J144" s="90">
        <f t="shared" si="6"/>
        <v>0</v>
      </c>
      <c r="K144" s="2" t="str">
        <f t="shared" si="7"/>
        <v>OK</v>
      </c>
      <c r="L144" s="90">
        <f t="shared" si="8"/>
        <v>0</v>
      </c>
    </row>
    <row r="145" spans="1:12" ht="38.25" x14ac:dyDescent="0.25">
      <c r="A145" s="212" t="s">
        <v>430</v>
      </c>
      <c r="B145" s="212"/>
      <c r="C145" s="227"/>
      <c r="D145" s="226"/>
      <c r="E145" s="226"/>
      <c r="F145" s="223"/>
      <c r="G145" s="223"/>
      <c r="H145" s="228"/>
      <c r="I145" s="226"/>
      <c r="J145" s="90">
        <f t="shared" si="6"/>
        <v>0</v>
      </c>
      <c r="K145" s="2" t="str">
        <f t="shared" si="7"/>
        <v>OK</v>
      </c>
      <c r="L145" s="90">
        <f t="shared" si="8"/>
        <v>0</v>
      </c>
    </row>
    <row r="146" spans="1:12" ht="38.25" x14ac:dyDescent="0.25">
      <c r="A146" s="219" t="s">
        <v>431</v>
      </c>
      <c r="B146" s="219"/>
      <c r="C146" s="227"/>
      <c r="D146" s="226"/>
      <c r="E146" s="226"/>
      <c r="F146" s="223"/>
      <c r="G146" s="223"/>
      <c r="H146" s="228"/>
      <c r="I146" s="226"/>
      <c r="J146" s="90">
        <f t="shared" si="6"/>
        <v>0</v>
      </c>
      <c r="K146" s="2" t="str">
        <f t="shared" si="7"/>
        <v>OK</v>
      </c>
      <c r="L146" s="90">
        <f t="shared" si="8"/>
        <v>0</v>
      </c>
    </row>
    <row r="147" spans="1:12" ht="39" thickBot="1" x14ac:dyDescent="0.3">
      <c r="A147" s="242" t="s">
        <v>432</v>
      </c>
      <c r="B147" s="242"/>
      <c r="C147" s="253"/>
      <c r="D147" s="249"/>
      <c r="E147" s="249"/>
      <c r="F147" s="251"/>
      <c r="G147" s="251"/>
      <c r="H147" s="248"/>
      <c r="I147" s="249"/>
      <c r="J147" s="90">
        <f t="shared" si="6"/>
        <v>0</v>
      </c>
      <c r="K147" s="2" t="str">
        <f t="shared" si="7"/>
        <v>OK</v>
      </c>
      <c r="L147" s="90">
        <f t="shared" si="8"/>
        <v>0</v>
      </c>
    </row>
    <row r="148" spans="1:12" x14ac:dyDescent="0.25">
      <c r="A148" s="493" t="s">
        <v>433</v>
      </c>
      <c r="B148" s="493"/>
      <c r="C148" s="234"/>
      <c r="D148" s="235"/>
      <c r="E148" s="235"/>
      <c r="F148" s="236"/>
      <c r="G148" s="236"/>
      <c r="H148" s="237"/>
      <c r="I148" s="235"/>
      <c r="J148" s="90">
        <f t="shared" si="6"/>
        <v>0</v>
      </c>
      <c r="K148" s="2" t="str">
        <f t="shared" si="7"/>
        <v>OK</v>
      </c>
      <c r="L148" s="90">
        <f t="shared" si="8"/>
        <v>0</v>
      </c>
    </row>
    <row r="149" spans="1:12" ht="76.5" x14ac:dyDescent="0.25">
      <c r="A149" s="212" t="s">
        <v>434</v>
      </c>
      <c r="B149" s="212"/>
      <c r="C149" s="239"/>
      <c r="D149" s="240"/>
      <c r="E149" s="240"/>
      <c r="F149" s="216"/>
      <c r="G149" s="216"/>
      <c r="H149" s="241"/>
      <c r="I149" s="240"/>
      <c r="J149" s="90">
        <f t="shared" si="6"/>
        <v>0</v>
      </c>
      <c r="K149" s="2" t="str">
        <f t="shared" si="7"/>
        <v>OK</v>
      </c>
      <c r="L149" s="90">
        <f t="shared" si="8"/>
        <v>0</v>
      </c>
    </row>
    <row r="150" spans="1:12" ht="51.75" thickBot="1" x14ac:dyDescent="0.3">
      <c r="A150" s="242" t="s">
        <v>435</v>
      </c>
      <c r="B150" s="242"/>
      <c r="C150" s="253"/>
      <c r="D150" s="249"/>
      <c r="E150" s="249"/>
      <c r="F150" s="251"/>
      <c r="G150" s="251"/>
      <c r="H150" s="248"/>
      <c r="I150" s="249"/>
      <c r="J150" s="90">
        <f t="shared" si="6"/>
        <v>0</v>
      </c>
      <c r="K150" s="2" t="str">
        <f t="shared" si="7"/>
        <v>OK</v>
      </c>
      <c r="L150" s="90">
        <f t="shared" si="8"/>
        <v>0</v>
      </c>
    </row>
  </sheetData>
  <mergeCells count="6">
    <mergeCell ref="H6:H9"/>
    <mergeCell ref="A3:F3"/>
    <mergeCell ref="C4:F4"/>
    <mergeCell ref="C6:C9"/>
    <mergeCell ref="E6:E9"/>
    <mergeCell ref="F6:F9"/>
  </mergeCells>
  <printOptions horizontalCentered="1"/>
  <pageMargins left="1.1811023622047245" right="0.9055118110236221" top="0.98425196850393704" bottom="0.98425196850393704" header="0.74803149606299213" footer="0.51181102362204722"/>
  <pageSetup paperSize="9" scale="65" orientation="portrait" r:id="rId1"/>
  <headerFooter alignWithMargins="0">
    <oddHeader>&amp;RKapitola C.II.1
&amp;"-,Tučné"Tabulka č. 7/str.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</vt:i4>
      </vt:variant>
    </vt:vector>
  </HeadingPairs>
  <TitlesOfParts>
    <vt:vector size="10" baseType="lpstr">
      <vt:lpstr>T1</vt:lpstr>
      <vt:lpstr>T2</vt:lpstr>
      <vt:lpstr>T3</vt:lpstr>
      <vt:lpstr>T4</vt:lpstr>
      <vt:lpstr>T5</vt:lpstr>
      <vt:lpstr>T6</vt:lpstr>
      <vt:lpstr>T7</vt:lpstr>
      <vt:lpstr>'T2'!Názvy_tisku</vt:lpstr>
      <vt:lpstr>'T6'!Názvy_tisku</vt:lpstr>
      <vt:lpstr>'T7'!Názvy_tisku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Palivcová Markéta</dc:creator>
  <cp:lastModifiedBy>Jurková Tereza</cp:lastModifiedBy>
  <cp:lastPrinted>2015-03-11T07:07:09Z</cp:lastPrinted>
  <dcterms:created xsi:type="dcterms:W3CDTF">2015-03-04T07:47:58Z</dcterms:created>
  <dcterms:modified xsi:type="dcterms:W3CDTF">2015-03-11T07:08:14Z</dcterms:modified>
</cp:coreProperties>
</file>