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1075" windowHeight="12285" activeTab="9"/>
  </bookViews>
  <sheets>
    <sheet name="T1" sheetId="4" r:id="rId1"/>
    <sheet name="T1a" sheetId="20" r:id="rId2"/>
    <sheet name="T1b" sheetId="6" r:id="rId3"/>
    <sheet name="T1c" sheetId="7" r:id="rId4"/>
    <sheet name="T1d" sheetId="17" r:id="rId5"/>
    <sheet name="T1e" sheetId="16" r:id="rId6"/>
    <sheet name="T1f" sheetId="15" r:id="rId7"/>
    <sheet name="T2" sheetId="12" r:id="rId8"/>
    <sheet name="T2a" sheetId="13" r:id="rId9"/>
    <sheet name="T3" sheetId="14" r:id="rId10"/>
  </sheets>
  <externalReferences>
    <externalReference r:id="rId11"/>
  </externalReferences>
  <calcPr calcId="145621" calcMode="manual"/>
</workbook>
</file>

<file path=xl/calcChain.xml><?xml version="1.0" encoding="utf-8"?>
<calcChain xmlns="http://schemas.openxmlformats.org/spreadsheetml/2006/main">
  <c r="F30" i="20" l="1"/>
  <c r="S12" i="12" l="1"/>
  <c r="S13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10" i="12"/>
  <c r="R12" i="12"/>
  <c r="R13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10" i="12"/>
  <c r="I12" i="12"/>
  <c r="I13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10" i="12"/>
  <c r="H12" i="12"/>
  <c r="H13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10" i="12"/>
  <c r="Q37" i="12"/>
  <c r="Q12" i="12"/>
  <c r="Q13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10" i="12"/>
  <c r="L89" i="20" l="1"/>
  <c r="L88" i="20"/>
  <c r="L87" i="20"/>
  <c r="L70" i="20"/>
  <c r="L69" i="20"/>
  <c r="L68" i="20"/>
  <c r="L67" i="20"/>
  <c r="L66" i="20"/>
  <c r="L57" i="20"/>
  <c r="L56" i="20"/>
  <c r="L55" i="20"/>
  <c r="L54" i="20"/>
  <c r="L53" i="20"/>
  <c r="L52" i="20"/>
  <c r="L51" i="20"/>
  <c r="L50" i="20"/>
  <c r="L49" i="20"/>
  <c r="L48" i="20"/>
  <c r="L47" i="20"/>
  <c r="L46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K28" i="20"/>
  <c r="J28" i="20"/>
  <c r="G28" i="20"/>
  <c r="F28" i="20"/>
  <c r="E27" i="20"/>
  <c r="D27" i="20"/>
  <c r="C27" i="20"/>
  <c r="E26" i="20"/>
  <c r="D26" i="20"/>
  <c r="C26" i="20" s="1"/>
  <c r="E25" i="20"/>
  <c r="D25" i="20"/>
  <c r="C25" i="20" s="1"/>
  <c r="E24" i="20"/>
  <c r="D24" i="20"/>
  <c r="E23" i="20"/>
  <c r="D23" i="20"/>
  <c r="C23" i="20"/>
  <c r="E22" i="20"/>
  <c r="D22" i="20"/>
  <c r="C22" i="20" s="1"/>
  <c r="E21" i="20"/>
  <c r="D21" i="20"/>
  <c r="C21" i="20" s="1"/>
  <c r="K18" i="20"/>
  <c r="K30" i="20" s="1"/>
  <c r="H18" i="20"/>
  <c r="H30" i="20" s="1"/>
  <c r="G18" i="20"/>
  <c r="G30" i="20" s="1"/>
  <c r="F18" i="20"/>
  <c r="D18" i="20"/>
  <c r="C18" i="20"/>
  <c r="J17" i="20"/>
  <c r="I17" i="20"/>
  <c r="E17" i="20"/>
  <c r="D17" i="20"/>
  <c r="J16" i="20"/>
  <c r="I16" i="20"/>
  <c r="E16" i="20"/>
  <c r="D16" i="20"/>
  <c r="J15" i="20"/>
  <c r="I15" i="20"/>
  <c r="E15" i="20"/>
  <c r="D15" i="20"/>
  <c r="J14" i="20"/>
  <c r="I14" i="20"/>
  <c r="E14" i="20"/>
  <c r="D14" i="20"/>
  <c r="J13" i="20"/>
  <c r="I13" i="20"/>
  <c r="E13" i="20"/>
  <c r="D13" i="20"/>
  <c r="J12" i="20"/>
  <c r="I12" i="20"/>
  <c r="E12" i="20"/>
  <c r="D12" i="20"/>
  <c r="J11" i="20"/>
  <c r="I11" i="20"/>
  <c r="E11" i="20"/>
  <c r="D11" i="20"/>
  <c r="J10" i="20"/>
  <c r="J18" i="20" s="1"/>
  <c r="J30" i="20" s="1"/>
  <c r="I10" i="20"/>
  <c r="I18" i="20" s="1"/>
  <c r="I30" i="20" s="1"/>
  <c r="E10" i="20"/>
  <c r="E18" i="20" s="1"/>
  <c r="D10" i="20"/>
  <c r="D30" i="20" l="1"/>
  <c r="D28" i="20"/>
  <c r="E28" i="20"/>
  <c r="E30" i="20" s="1"/>
  <c r="C24" i="20"/>
  <c r="C28" i="20" s="1"/>
  <c r="C30" i="20" s="1"/>
  <c r="M19" i="17"/>
  <c r="M18" i="17"/>
  <c r="L17" i="17"/>
  <c r="K17" i="17"/>
  <c r="J17" i="17"/>
  <c r="I17" i="17"/>
  <c r="H17" i="17"/>
  <c r="G17" i="17"/>
  <c r="F17" i="17"/>
  <c r="E17" i="17"/>
  <c r="L13" i="17"/>
  <c r="K13" i="17"/>
  <c r="J13" i="17"/>
  <c r="I13" i="17"/>
  <c r="H13" i="17"/>
  <c r="G13" i="17"/>
  <c r="F13" i="17"/>
  <c r="E13" i="17"/>
  <c r="L12" i="17"/>
  <c r="L15" i="17" s="1"/>
  <c r="L14" i="17" s="1"/>
  <c r="K12" i="17"/>
  <c r="K15" i="17" s="1"/>
  <c r="K14" i="17" s="1"/>
  <c r="J12" i="17"/>
  <c r="J15" i="17" s="1"/>
  <c r="J14" i="17" s="1"/>
  <c r="I12" i="17"/>
  <c r="I15" i="17" s="1"/>
  <c r="I14" i="17" s="1"/>
  <c r="H12" i="17"/>
  <c r="H15" i="17" s="1"/>
  <c r="H14" i="17" s="1"/>
  <c r="G12" i="17"/>
  <c r="G15" i="17" s="1"/>
  <c r="G14" i="17" s="1"/>
  <c r="F12" i="17"/>
  <c r="F15" i="17" s="1"/>
  <c r="F14" i="17" s="1"/>
  <c r="E12" i="17"/>
  <c r="E15" i="17" s="1"/>
  <c r="L11" i="17"/>
  <c r="L10" i="17"/>
  <c r="L8" i="17" s="1"/>
  <c r="K10" i="17"/>
  <c r="J10" i="17"/>
  <c r="I10" i="17"/>
  <c r="I8" i="17" s="1"/>
  <c r="H10" i="17"/>
  <c r="H8" i="17" s="1"/>
  <c r="G10" i="17"/>
  <c r="G8" i="17" s="1"/>
  <c r="F10" i="17"/>
  <c r="E10" i="17"/>
  <c r="E8" i="17" s="1"/>
  <c r="M9" i="17"/>
  <c r="K8" i="17"/>
  <c r="G16" i="16"/>
  <c r="F16" i="16"/>
  <c r="E16" i="16"/>
  <c r="D16" i="16"/>
  <c r="C16" i="16" s="1"/>
  <c r="B16" i="16" s="1"/>
  <c r="C15" i="16"/>
  <c r="B15" i="16"/>
  <c r="C14" i="16"/>
  <c r="B14" i="16"/>
  <c r="C13" i="16"/>
  <c r="B13" i="16"/>
  <c r="C12" i="16"/>
  <c r="B12" i="16"/>
  <c r="C11" i="16"/>
  <c r="B11" i="16"/>
  <c r="C10" i="16"/>
  <c r="B10" i="16"/>
  <c r="C9" i="16"/>
  <c r="B9" i="16"/>
  <c r="L19" i="15"/>
  <c r="L20" i="15" s="1"/>
  <c r="J19" i="15"/>
  <c r="J20" i="15" s="1"/>
  <c r="I19" i="15"/>
  <c r="H19" i="15"/>
  <c r="H20" i="15" s="1"/>
  <c r="G19" i="15"/>
  <c r="G20" i="15" s="1"/>
  <c r="F19" i="15"/>
  <c r="F20" i="15" s="1"/>
  <c r="E19" i="15"/>
  <c r="D18" i="15"/>
  <c r="C18" i="15"/>
  <c r="K18" i="15" s="1"/>
  <c r="D17" i="15"/>
  <c r="C17" i="15" s="1"/>
  <c r="K17" i="15" s="1"/>
  <c r="K16" i="15"/>
  <c r="K19" i="15" s="1"/>
  <c r="D16" i="15"/>
  <c r="C16" i="15"/>
  <c r="C19" i="15" s="1"/>
  <c r="L15" i="15"/>
  <c r="J15" i="15"/>
  <c r="I15" i="15"/>
  <c r="I20" i="15" s="1"/>
  <c r="H15" i="15"/>
  <c r="G15" i="15"/>
  <c r="F15" i="15"/>
  <c r="E15" i="15"/>
  <c r="E20" i="15" s="1"/>
  <c r="D14" i="15"/>
  <c r="C14" i="15" s="1"/>
  <c r="K14" i="15" s="1"/>
  <c r="K13" i="15"/>
  <c r="D13" i="15"/>
  <c r="C13" i="15"/>
  <c r="D12" i="15"/>
  <c r="C12" i="15" s="1"/>
  <c r="K12" i="15" s="1"/>
  <c r="D11" i="15"/>
  <c r="C11" i="15"/>
  <c r="K11" i="15" s="1"/>
  <c r="D10" i="15"/>
  <c r="D15" i="15" s="1"/>
  <c r="L44" i="6"/>
  <c r="J43" i="6"/>
  <c r="I43" i="6"/>
  <c r="H43" i="6"/>
  <c r="G43" i="6"/>
  <c r="F43" i="6"/>
  <c r="E43" i="6"/>
  <c r="D43" i="6" s="1"/>
  <c r="K43" i="6" s="1"/>
  <c r="E42" i="6"/>
  <c r="D42" i="6"/>
  <c r="K42" i="6" s="1"/>
  <c r="E41" i="6"/>
  <c r="D41" i="6" s="1"/>
  <c r="K41" i="6" s="1"/>
  <c r="K40" i="6"/>
  <c r="E40" i="6"/>
  <c r="D40" i="6"/>
  <c r="L39" i="6"/>
  <c r="J39" i="6"/>
  <c r="J44" i="6" s="1"/>
  <c r="I39" i="6"/>
  <c r="I44" i="6" s="1"/>
  <c r="F39" i="6"/>
  <c r="F44" i="6" s="1"/>
  <c r="K38" i="6"/>
  <c r="E38" i="6"/>
  <c r="D38" i="6"/>
  <c r="E37" i="6"/>
  <c r="D37" i="6" s="1"/>
  <c r="K37" i="6" s="1"/>
  <c r="E36" i="6"/>
  <c r="D36" i="6"/>
  <c r="K36" i="6" s="1"/>
  <c r="E35" i="6"/>
  <c r="D35" i="6" s="1"/>
  <c r="K35" i="6" s="1"/>
  <c r="K34" i="6"/>
  <c r="E34" i="6"/>
  <c r="D34" i="6"/>
  <c r="H33" i="6"/>
  <c r="D33" i="6" s="1"/>
  <c r="K33" i="6" s="1"/>
  <c r="E33" i="6"/>
  <c r="H32" i="6"/>
  <c r="D32" i="6" s="1"/>
  <c r="K32" i="6" s="1"/>
  <c r="E32" i="6"/>
  <c r="E31" i="6"/>
  <c r="D31" i="6" s="1"/>
  <c r="K31" i="6" s="1"/>
  <c r="E30" i="6"/>
  <c r="D30" i="6"/>
  <c r="K30" i="6" s="1"/>
  <c r="E29" i="6"/>
  <c r="D29" i="6" s="1"/>
  <c r="K29" i="6" s="1"/>
  <c r="K28" i="6"/>
  <c r="E28" i="6"/>
  <c r="D28" i="6"/>
  <c r="E27" i="6"/>
  <c r="D27" i="6" s="1"/>
  <c r="K27" i="6" s="1"/>
  <c r="E26" i="6"/>
  <c r="D26" i="6"/>
  <c r="K26" i="6" s="1"/>
  <c r="E25" i="6"/>
  <c r="D25" i="6" s="1"/>
  <c r="K25" i="6" s="1"/>
  <c r="K24" i="6"/>
  <c r="E24" i="6"/>
  <c r="D24" i="6"/>
  <c r="E23" i="6"/>
  <c r="D23" i="6" s="1"/>
  <c r="K23" i="6" s="1"/>
  <c r="E22" i="6"/>
  <c r="D22" i="6"/>
  <c r="K22" i="6" s="1"/>
  <c r="E21" i="6"/>
  <c r="D21" i="6" s="1"/>
  <c r="K21" i="6" s="1"/>
  <c r="K20" i="6"/>
  <c r="E20" i="6"/>
  <c r="D20" i="6"/>
  <c r="E19" i="6"/>
  <c r="D19" i="6" s="1"/>
  <c r="K19" i="6" s="1"/>
  <c r="E18" i="6"/>
  <c r="D18" i="6"/>
  <c r="K18" i="6" s="1"/>
  <c r="E17" i="6"/>
  <c r="D17" i="6" s="1"/>
  <c r="K17" i="6" s="1"/>
  <c r="K16" i="6"/>
  <c r="E16" i="6"/>
  <c r="D16" i="6"/>
  <c r="E15" i="6"/>
  <c r="D15" i="6" s="1"/>
  <c r="K15" i="6" s="1"/>
  <c r="E14" i="6"/>
  <c r="D14" i="6"/>
  <c r="K14" i="6" s="1"/>
  <c r="G13" i="6"/>
  <c r="E13" i="6" s="1"/>
  <c r="D13" i="6" s="1"/>
  <c r="K13" i="6" s="1"/>
  <c r="E12" i="6"/>
  <c r="D12" i="6" s="1"/>
  <c r="K12" i="6" s="1"/>
  <c r="K11" i="6"/>
  <c r="E11" i="6"/>
  <c r="D11" i="6"/>
  <c r="E10" i="6"/>
  <c r="D10" i="6" s="1"/>
  <c r="K10" i="6" s="1"/>
  <c r="E9" i="6"/>
  <c r="D9" i="6"/>
  <c r="K9" i="6" s="1"/>
  <c r="J60" i="7"/>
  <c r="F60" i="7"/>
  <c r="M59" i="7"/>
  <c r="K59" i="7"/>
  <c r="J59" i="7"/>
  <c r="H59" i="7"/>
  <c r="G59" i="7"/>
  <c r="F59" i="7"/>
  <c r="E58" i="7"/>
  <c r="E59" i="7" s="1"/>
  <c r="M57" i="7"/>
  <c r="K57" i="7"/>
  <c r="J57" i="7"/>
  <c r="I57" i="7"/>
  <c r="H57" i="7"/>
  <c r="G57" i="7"/>
  <c r="F57" i="7"/>
  <c r="E57" i="7"/>
  <c r="D57" i="7"/>
  <c r="E56" i="7"/>
  <c r="D56" i="7"/>
  <c r="L56" i="7" s="1"/>
  <c r="L57" i="7" s="1"/>
  <c r="M55" i="7"/>
  <c r="K55" i="7"/>
  <c r="J55" i="7"/>
  <c r="I55" i="7"/>
  <c r="H55" i="7"/>
  <c r="G55" i="7"/>
  <c r="F55" i="7"/>
  <c r="E54" i="7"/>
  <c r="D54" i="7"/>
  <c r="L54" i="7" s="1"/>
  <c r="E53" i="7"/>
  <c r="D53" i="7"/>
  <c r="L53" i="7" s="1"/>
  <c r="E52" i="7"/>
  <c r="D52" i="7" s="1"/>
  <c r="L52" i="7" s="1"/>
  <c r="E51" i="7"/>
  <c r="D51" i="7" s="1"/>
  <c r="L51" i="7" s="1"/>
  <c r="E50" i="7"/>
  <c r="D50" i="7"/>
  <c r="L50" i="7" s="1"/>
  <c r="E49" i="7"/>
  <c r="D49" i="7"/>
  <c r="L49" i="7" s="1"/>
  <c r="E48" i="7"/>
  <c r="D48" i="7" s="1"/>
  <c r="L48" i="7" s="1"/>
  <c r="E47" i="7"/>
  <c r="D47" i="7" s="1"/>
  <c r="L47" i="7" s="1"/>
  <c r="E46" i="7"/>
  <c r="D46" i="7"/>
  <c r="L46" i="7" s="1"/>
  <c r="E45" i="7"/>
  <c r="D45" i="7"/>
  <c r="M44" i="7"/>
  <c r="K44" i="7"/>
  <c r="J44" i="7"/>
  <c r="I44" i="7"/>
  <c r="H44" i="7"/>
  <c r="G44" i="7"/>
  <c r="F44" i="7"/>
  <c r="E43" i="7"/>
  <c r="D43" i="7"/>
  <c r="L43" i="7" s="1"/>
  <c r="E42" i="7"/>
  <c r="D42" i="7"/>
  <c r="L42" i="7" s="1"/>
  <c r="E41" i="7"/>
  <c r="D41" i="7" s="1"/>
  <c r="L41" i="7" s="1"/>
  <c r="E40" i="7"/>
  <c r="D40" i="7" s="1"/>
  <c r="L40" i="7" s="1"/>
  <c r="E39" i="7"/>
  <c r="D39" i="7"/>
  <c r="L39" i="7" s="1"/>
  <c r="E38" i="7"/>
  <c r="D38" i="7"/>
  <c r="L38" i="7" s="1"/>
  <c r="E37" i="7"/>
  <c r="D37" i="7" s="1"/>
  <c r="L37" i="7" s="1"/>
  <c r="E36" i="7"/>
  <c r="D36" i="7" s="1"/>
  <c r="L36" i="7" s="1"/>
  <c r="E35" i="7"/>
  <c r="D35" i="7"/>
  <c r="L35" i="7" s="1"/>
  <c r="E34" i="7"/>
  <c r="D34" i="7"/>
  <c r="L34" i="7" s="1"/>
  <c r="E33" i="7"/>
  <c r="D33" i="7" s="1"/>
  <c r="L33" i="7" s="1"/>
  <c r="E32" i="7"/>
  <c r="D32" i="7" s="1"/>
  <c r="L32" i="7" s="1"/>
  <c r="E31" i="7"/>
  <c r="D31" i="7"/>
  <c r="L31" i="7" s="1"/>
  <c r="E30" i="7"/>
  <c r="D30" i="7"/>
  <c r="L30" i="7" s="1"/>
  <c r="E29" i="7"/>
  <c r="D29" i="7" s="1"/>
  <c r="L29" i="7" s="1"/>
  <c r="E28" i="7"/>
  <c r="D28" i="7" s="1"/>
  <c r="L28" i="7" s="1"/>
  <c r="E27" i="7"/>
  <c r="D27" i="7"/>
  <c r="L27" i="7" s="1"/>
  <c r="E26" i="7"/>
  <c r="D26" i="7"/>
  <c r="L26" i="7" s="1"/>
  <c r="E25" i="7"/>
  <c r="D25" i="7" s="1"/>
  <c r="L25" i="7" s="1"/>
  <c r="E24" i="7"/>
  <c r="D24" i="7" s="1"/>
  <c r="L24" i="7" s="1"/>
  <c r="E23" i="7"/>
  <c r="D23" i="7"/>
  <c r="L23" i="7" s="1"/>
  <c r="E22" i="7"/>
  <c r="D22" i="7"/>
  <c r="L22" i="7" s="1"/>
  <c r="E21" i="7"/>
  <c r="D21" i="7" s="1"/>
  <c r="L21" i="7" s="1"/>
  <c r="E20" i="7"/>
  <c r="D20" i="7" s="1"/>
  <c r="L20" i="7" s="1"/>
  <c r="E19" i="7"/>
  <c r="D19" i="7"/>
  <c r="L19" i="7" s="1"/>
  <c r="E18" i="7"/>
  <c r="D18" i="7"/>
  <c r="M17" i="7"/>
  <c r="K17" i="7"/>
  <c r="J17" i="7"/>
  <c r="I17" i="7"/>
  <c r="H17" i="7"/>
  <c r="G17" i="7"/>
  <c r="F17" i="7"/>
  <c r="E16" i="7"/>
  <c r="D16" i="7"/>
  <c r="L16" i="7" s="1"/>
  <c r="E15" i="7"/>
  <c r="D15" i="7"/>
  <c r="L15" i="7" s="1"/>
  <c r="E14" i="7"/>
  <c r="D14" i="7" s="1"/>
  <c r="L14" i="7" s="1"/>
  <c r="E13" i="7"/>
  <c r="D13" i="7" s="1"/>
  <c r="M12" i="7"/>
  <c r="M60" i="7" s="1"/>
  <c r="K12" i="7"/>
  <c r="K60" i="7" s="1"/>
  <c r="J12" i="7"/>
  <c r="I12" i="7"/>
  <c r="I60" i="7" s="1"/>
  <c r="H12" i="7"/>
  <c r="H60" i="7" s="1"/>
  <c r="G12" i="7"/>
  <c r="G60" i="7" s="1"/>
  <c r="F12" i="7"/>
  <c r="E11" i="7"/>
  <c r="D11" i="7" s="1"/>
  <c r="L11" i="7" s="1"/>
  <c r="E10" i="7"/>
  <c r="D10" i="7" s="1"/>
  <c r="J49" i="13"/>
  <c r="J50" i="13" s="1"/>
  <c r="I49" i="13"/>
  <c r="H49" i="13"/>
  <c r="G49" i="13"/>
  <c r="G50" i="13" s="1"/>
  <c r="F49" i="13"/>
  <c r="E49" i="13"/>
  <c r="D47" i="13"/>
  <c r="C47" i="13"/>
  <c r="D46" i="13"/>
  <c r="C46" i="13"/>
  <c r="D45" i="13"/>
  <c r="C45" i="13"/>
  <c r="D44" i="13"/>
  <c r="C44" i="13"/>
  <c r="G43" i="13"/>
  <c r="D41" i="13"/>
  <c r="C41" i="13"/>
  <c r="J40" i="13"/>
  <c r="J43" i="13" s="1"/>
  <c r="I40" i="13"/>
  <c r="I43" i="13" s="1"/>
  <c r="G40" i="13"/>
  <c r="E40" i="13"/>
  <c r="D39" i="13"/>
  <c r="C39" i="13"/>
  <c r="D38" i="13"/>
  <c r="C38" i="13"/>
  <c r="D37" i="13"/>
  <c r="C37" i="13"/>
  <c r="D36" i="13"/>
  <c r="C36" i="13"/>
  <c r="D35" i="13"/>
  <c r="C35" i="13"/>
  <c r="H34" i="13"/>
  <c r="D34" i="13"/>
  <c r="C34" i="13" s="1"/>
  <c r="D33" i="13"/>
  <c r="C33" i="13" s="1"/>
  <c r="D32" i="13"/>
  <c r="C32" i="13" s="1"/>
  <c r="D31" i="13"/>
  <c r="C31" i="13" s="1"/>
  <c r="D30" i="13"/>
  <c r="C30" i="13" s="1"/>
  <c r="D29" i="13"/>
  <c r="C29" i="13" s="1"/>
  <c r="D28" i="13"/>
  <c r="C28" i="13" s="1"/>
  <c r="D27" i="13"/>
  <c r="C27" i="13" s="1"/>
  <c r="D26" i="13"/>
  <c r="C26" i="13" s="1"/>
  <c r="D25" i="13"/>
  <c r="C25" i="13" s="1"/>
  <c r="D24" i="13"/>
  <c r="C24" i="13" s="1"/>
  <c r="D23" i="13"/>
  <c r="C23" i="13" s="1"/>
  <c r="D22" i="13"/>
  <c r="C22" i="13" s="1"/>
  <c r="D21" i="13"/>
  <c r="C21" i="13" s="1"/>
  <c r="D20" i="13"/>
  <c r="C20" i="13" s="1"/>
  <c r="D19" i="13"/>
  <c r="C19" i="13" s="1"/>
  <c r="D18" i="13"/>
  <c r="C18" i="13" s="1"/>
  <c r="D17" i="13"/>
  <c r="C17" i="13" s="1"/>
  <c r="H16" i="13"/>
  <c r="H40" i="13" s="1"/>
  <c r="H43" i="13" s="1"/>
  <c r="G16" i="13"/>
  <c r="F16" i="13"/>
  <c r="D16" i="13" s="1"/>
  <c r="C16" i="13" s="1"/>
  <c r="D15" i="13"/>
  <c r="C15" i="13"/>
  <c r="D14" i="13"/>
  <c r="C14" i="13"/>
  <c r="G13" i="13"/>
  <c r="D13" i="13"/>
  <c r="C13" i="13" s="1"/>
  <c r="H11" i="17" l="1"/>
  <c r="H16" i="17" s="1"/>
  <c r="L16" i="17"/>
  <c r="M10" i="17"/>
  <c r="F11" i="17"/>
  <c r="F16" i="17" s="1"/>
  <c r="M13" i="17"/>
  <c r="M17" i="17"/>
  <c r="J11" i="17"/>
  <c r="J16" i="17" s="1"/>
  <c r="M15" i="17"/>
  <c r="E14" i="17"/>
  <c r="M14" i="17" s="1"/>
  <c r="M12" i="17"/>
  <c r="F8" i="17"/>
  <c r="J8" i="17"/>
  <c r="G11" i="17"/>
  <c r="G16" i="17" s="1"/>
  <c r="K11" i="17"/>
  <c r="K16" i="17" s="1"/>
  <c r="E11" i="17"/>
  <c r="I11" i="17"/>
  <c r="I16" i="17" s="1"/>
  <c r="D19" i="15"/>
  <c r="D20" i="15" s="1"/>
  <c r="C10" i="15"/>
  <c r="K39" i="6"/>
  <c r="G39" i="6"/>
  <c r="G44" i="6" s="1"/>
  <c r="D39" i="6"/>
  <c r="H39" i="6"/>
  <c r="H44" i="6" s="1"/>
  <c r="E39" i="6"/>
  <c r="E44" i="6" s="1"/>
  <c r="D17" i="7"/>
  <c r="L13" i="7"/>
  <c r="L17" i="7" s="1"/>
  <c r="D55" i="7"/>
  <c r="D44" i="7"/>
  <c r="L10" i="7"/>
  <c r="L12" i="7" s="1"/>
  <c r="D12" i="7"/>
  <c r="E44" i="7"/>
  <c r="E12" i="7"/>
  <c r="E60" i="7" s="1"/>
  <c r="D58" i="7"/>
  <c r="E17" i="7"/>
  <c r="E55" i="7"/>
  <c r="L18" i="7"/>
  <c r="L44" i="7" s="1"/>
  <c r="L45" i="7"/>
  <c r="L55" i="7" s="1"/>
  <c r="H50" i="13"/>
  <c r="I50" i="13"/>
  <c r="D40" i="13"/>
  <c r="C40" i="13" s="1"/>
  <c r="F50" i="13"/>
  <c r="F40" i="13"/>
  <c r="F43" i="13" s="1"/>
  <c r="D49" i="13"/>
  <c r="C49" i="13" s="1"/>
  <c r="E43" i="13"/>
  <c r="D43" i="13" s="1"/>
  <c r="C43" i="13" s="1"/>
  <c r="E16" i="17" l="1"/>
  <c r="M16" i="17" s="1"/>
  <c r="M8" i="17"/>
  <c r="M11" i="17"/>
  <c r="C15" i="15"/>
  <c r="C20" i="15" s="1"/>
  <c r="K10" i="15"/>
  <c r="K15" i="15" s="1"/>
  <c r="K20" i="15" s="1"/>
  <c r="D44" i="6"/>
  <c r="K44" i="6" s="1"/>
  <c r="D60" i="7"/>
  <c r="D59" i="7"/>
  <c r="L58" i="7"/>
  <c r="L59" i="7" s="1"/>
  <c r="L60" i="7"/>
  <c r="E50" i="13"/>
  <c r="D50" i="13" s="1"/>
  <c r="C50" i="13" s="1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6" i="4"/>
  <c r="S15" i="4"/>
  <c r="S14" i="4"/>
  <c r="S13" i="4"/>
  <c r="S12" i="4"/>
  <c r="S11" i="4"/>
  <c r="S9" i="4"/>
</calcChain>
</file>

<file path=xl/comments1.xml><?xml version="1.0" encoding="utf-8"?>
<comments xmlns="http://schemas.openxmlformats.org/spreadsheetml/2006/main">
  <authors>
    <author>avratova</author>
  </authors>
  <commentList>
    <comment ref="J42" authorId="0">
      <text>
        <r>
          <rPr>
            <b/>
            <sz val="8"/>
            <color indexed="81"/>
            <rFont val="Tahoma"/>
            <family val="2"/>
            <charset val="238"/>
          </rPr>
          <t>avratova:</t>
        </r>
        <r>
          <rPr>
            <sz val="8"/>
            <color indexed="81"/>
            <rFont val="Tahoma"/>
            <family val="2"/>
            <charset val="238"/>
          </rPr>
          <t xml:space="preserve">
sníženo o nezabezpečené 915 000</t>
        </r>
      </text>
    </comment>
    <comment ref="H45" authorId="0">
      <text>
        <r>
          <rPr>
            <b/>
            <sz val="8"/>
            <color indexed="81"/>
            <rFont val="Tahoma"/>
            <family val="2"/>
            <charset val="238"/>
          </rPr>
          <t>avratova: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sníženo o výnosy</t>
        </r>
      </text>
    </comment>
    <comment ref="I45" authorId="0">
      <text>
        <r>
          <rPr>
            <b/>
            <sz val="8"/>
            <color indexed="81"/>
            <rFont val="Tahoma"/>
            <family val="2"/>
            <charset val="238"/>
          </rPr>
          <t>avratova: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sníženo o výnosy</t>
        </r>
      </text>
    </comment>
    <comment ref="J45" authorId="0">
      <text>
        <r>
          <rPr>
            <b/>
            <sz val="8"/>
            <color indexed="81"/>
            <rFont val="Tahoma"/>
            <family val="2"/>
            <charset val="238"/>
          </rPr>
          <t>avratova: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sníženo o výnosy</t>
        </r>
      </text>
    </comment>
  </commentList>
</comments>
</file>

<file path=xl/sharedStrings.xml><?xml version="1.0" encoding="utf-8"?>
<sst xmlns="http://schemas.openxmlformats.org/spreadsheetml/2006/main" count="647" uniqueCount="371">
  <si>
    <t>Schv. rozpočet</t>
  </si>
  <si>
    <t>(údaje v Kč mimo počtu zaměstnanců)</t>
  </si>
  <si>
    <t>Kapitola 333 - MŠMT</t>
  </si>
  <si>
    <t>S O U H R N N É    U K A Z A T E L E</t>
  </si>
  <si>
    <t xml:space="preserve">  Výdaje celkem</t>
  </si>
  <si>
    <t>SPECIFICKÉ UKAZATELE -  VÝDAJE CELKEM</t>
  </si>
  <si>
    <t xml:space="preserve">           v tom: zahraniční rozvojová spolupráce</t>
  </si>
  <si>
    <t>PRŮŘEZOVÉ UKAZATELE</t>
  </si>
  <si>
    <t xml:space="preserve">  Platy zaměstnanců a ostatní platby za provedenou práci OSS</t>
  </si>
  <si>
    <t xml:space="preserve">        v tom: platy zaměstnanců v pracovním poměru OSS</t>
  </si>
  <si>
    <t xml:space="preserve">                   ostatní platby za provedenou práci OSS</t>
  </si>
  <si>
    <t xml:space="preserve">  Povinné pojistné placené zaměstnavatelem OSS</t>
  </si>
  <si>
    <t xml:space="preserve">  Převod fondu kulturních a sociálních potřeb OSS</t>
  </si>
  <si>
    <t xml:space="preserve">  Ostatní běžné výdaje OSS</t>
  </si>
  <si>
    <t xml:space="preserve">  Platy zaměstnanců ve státní správě</t>
  </si>
  <si>
    <t xml:space="preserve">        v tom: ústřední orgán mimo spolufinancované projekty s EU a finanční mechanismy</t>
  </si>
  <si>
    <t xml:space="preserve">                   ČŠI</t>
  </si>
  <si>
    <t xml:space="preserve">                   Platy státních úředníků</t>
  </si>
  <si>
    <t xml:space="preserve">                       v tom: platy státních úředníků MŠMT</t>
  </si>
  <si>
    <t xml:space="preserve">                                 platy státních úředníků ČŠI</t>
  </si>
  <si>
    <t xml:space="preserve">   Ostatní platby za provedenou práci ve státní správě</t>
  </si>
  <si>
    <t xml:space="preserve">        v tom: ústřední orgán</t>
  </si>
  <si>
    <t xml:space="preserve">    Platy představitelů státní moci a některých orgánů</t>
  </si>
  <si>
    <t xml:space="preserve">    Limit počtu zaměstnanců ve státní správě</t>
  </si>
  <si>
    <t xml:space="preserve">        v tom: ústřední orgán (bez spolufinancovaných programů)</t>
  </si>
  <si>
    <t xml:space="preserve">                   ústřední orgán (bez spolufinancovaných programů) - podle služebního zákona</t>
  </si>
  <si>
    <t xml:space="preserve">                   ČŠI (bez spolufinancovaných programů)</t>
  </si>
  <si>
    <t xml:space="preserve">                   ČŠI (bez spolufinancovaných programů) - podle služebního zákona</t>
  </si>
  <si>
    <t xml:space="preserve">    Limit mzdových nákladů PO (vč. RGŠ ÚSC)</t>
  </si>
  <si>
    <t xml:space="preserve">        v tom: prostředky na platy (vč. RGŠ ÚSC)</t>
  </si>
  <si>
    <t xml:space="preserve">    Zákonné odvody pojistného PO (vč. RGŠ ÚSC)</t>
  </si>
  <si>
    <t xml:space="preserve">    Příděl FKSP PO (vč. RGŠ ÚSC)</t>
  </si>
  <si>
    <t xml:space="preserve">    Ostatní běžné výdaje PO (vč. RGŠ ÚSC)</t>
  </si>
  <si>
    <t xml:space="preserve">    Počet zaměstnanců PO (vč. RGŠ ÚSC)</t>
  </si>
  <si>
    <t xml:space="preserve">    Limit mzdových nákladů PO - RGŠ ÚSC</t>
  </si>
  <si>
    <t xml:space="preserve">    Ostatní běžné výdaje PO - RGŠ ÚSC</t>
  </si>
  <si>
    <t xml:space="preserve">    Ostatní běžné výdaje mimo ost.běžné výdaje OSS a PO</t>
  </si>
  <si>
    <t>Výdaje vedené v informačním systému programového financování EDS/SMVS celkem</t>
  </si>
  <si>
    <t>Rozpočet výdajů státní správy na rok 2015</t>
  </si>
  <si>
    <t>Rozpočet výdajů na ostatní programy na rok 2015</t>
  </si>
  <si>
    <t>přesun z OP LZZ do Op VpK  a kmene</t>
  </si>
  <si>
    <t>Enic Naric přesun z CSVŠ</t>
  </si>
  <si>
    <t>přesuny v MP, OBV, odvodech</t>
  </si>
  <si>
    <t>transformace společných úkolů ve prospěch státní správy</t>
  </si>
  <si>
    <t>mzdový nárůst 3,5 %</t>
  </si>
  <si>
    <t>úspory v transferech a službách podle vlády</t>
  </si>
  <si>
    <t>dorovnání odvodů</t>
  </si>
  <si>
    <t>přesun v akcích podle EDS/SMVS a RISPR</t>
  </si>
  <si>
    <t>vnitřní přesuny</t>
  </si>
  <si>
    <t>navýšení platů o 1,5% dle vlády 17.9.2014</t>
  </si>
  <si>
    <t>Vlivy</t>
  </si>
  <si>
    <t>Srovnatelná</t>
  </si>
  <si>
    <t>CELKEM</t>
  </si>
  <si>
    <t>k 1.1.2014</t>
  </si>
  <si>
    <t xml:space="preserve">pro </t>
  </si>
  <si>
    <t>základna</t>
  </si>
  <si>
    <t>roku</t>
  </si>
  <si>
    <t>vlivy</t>
  </si>
  <si>
    <t>základnu</t>
  </si>
  <si>
    <t>oproti r. 2014</t>
  </si>
  <si>
    <t xml:space="preserve">  Ostatní výdaje na zabezpečení úkolů resortu:</t>
  </si>
  <si>
    <t xml:space="preserve">                  v tom: státní správa</t>
  </si>
  <si>
    <t xml:space="preserve">  Limit počtu zaměstnanců OSS</t>
  </si>
  <si>
    <t>dohody úřad</t>
  </si>
  <si>
    <t>přesun ve prospěch komunitárních programů</t>
  </si>
  <si>
    <t>přesun do dotačních titulů RgŠ (transformace)</t>
  </si>
  <si>
    <t>oprava zařazení akce na CZVV</t>
  </si>
  <si>
    <t>transformace společných úkolů ve prospěch státní správy a komunitárních programů</t>
  </si>
  <si>
    <t>mzdový nárůst 3,5 % podle vlády</t>
  </si>
  <si>
    <t>přesun z RGŠ do res.projektů (udržitelnost)</t>
  </si>
  <si>
    <t>změna v přeshraniční spolupráce dle MF</t>
  </si>
  <si>
    <t xml:space="preserve">přesun v akcích podle EDS/SMVS </t>
  </si>
  <si>
    <t xml:space="preserve">  Ostatní výdaje na zabezpečení úkolů resortu: </t>
  </si>
  <si>
    <t xml:space="preserve">                                v tom: společné úkoly</t>
  </si>
  <si>
    <t xml:space="preserve">                                             účelově vymezené úkoly</t>
  </si>
  <si>
    <t xml:space="preserve">                                             OPŘO kmenová činnost</t>
  </si>
  <si>
    <t xml:space="preserve">                                             OPŘO projekty</t>
  </si>
  <si>
    <t xml:space="preserve">                                             OPŘO ostatní</t>
  </si>
  <si>
    <t xml:space="preserve">        v tom: ostatní platby za provedenou práci OSS</t>
  </si>
  <si>
    <t xml:space="preserve">                   ostatní osobní náklady (vč. RGŠ ÚSC)</t>
  </si>
  <si>
    <t xml:space="preserve">          v tom: ostatní osobní náklady PO - RGŠ ÚSC</t>
  </si>
  <si>
    <t xml:space="preserve">Výdaje vedené v inf. systému programového financování EDS/SMVS </t>
  </si>
  <si>
    <t>Schválený</t>
  </si>
  <si>
    <t>rozpočet</t>
  </si>
  <si>
    <t>snížení  dle MF a vnitřní přesuny</t>
  </si>
  <si>
    <t>snížení zahraniční rozvojové spolupráce dle usnesení vl.č. 480</t>
  </si>
  <si>
    <t xml:space="preserve">                          program podpory vzdělávání  v jazycích národnostních menšin a multikulturní výchova</t>
  </si>
  <si>
    <t xml:space="preserve">                          program sociální prevence a prevence kriminality</t>
  </si>
  <si>
    <t xml:space="preserve">                          program protidrogové politiky</t>
  </si>
  <si>
    <t xml:space="preserve">                          podpora projektů integrace příslušníků romské komunity</t>
  </si>
  <si>
    <t xml:space="preserve">                          mezinárodní konference</t>
  </si>
  <si>
    <t>(zahraniční rozvojová spolupráce, program podpory vzdělávání v jazycích národnostních menšin a multikulturní výchova,</t>
  </si>
  <si>
    <t>sociální prevence a prevence kriminality, protidrogová politika, integrace příslušníků romské komunity a mezinárodní konference)</t>
  </si>
  <si>
    <t>v tom</t>
  </si>
  <si>
    <t>z toho</t>
  </si>
  <si>
    <t>Odvody</t>
  </si>
  <si>
    <t>Ostatní běžné výdaje</t>
  </si>
  <si>
    <t>Poznámka</t>
  </si>
  <si>
    <t xml:space="preserve">OON </t>
  </si>
  <si>
    <t>1.</t>
  </si>
  <si>
    <t>2.</t>
  </si>
  <si>
    <t>3.</t>
  </si>
  <si>
    <t>4.</t>
  </si>
  <si>
    <t>5.</t>
  </si>
  <si>
    <t>6.</t>
  </si>
  <si>
    <t>7.</t>
  </si>
  <si>
    <t>Kmenová činnost</t>
  </si>
  <si>
    <t>DZS</t>
  </si>
  <si>
    <t>NÚV</t>
  </si>
  <si>
    <t>NPMKK</t>
  </si>
  <si>
    <t>NTK</t>
  </si>
  <si>
    <t>KJWF</t>
  </si>
  <si>
    <t>NIDV</t>
  </si>
  <si>
    <t>CZVV</t>
  </si>
  <si>
    <t>PC Český Těšín</t>
  </si>
  <si>
    <t>Provoz celkem</t>
  </si>
  <si>
    <t>Společné úkoly</t>
  </si>
  <si>
    <t>Skupina 1</t>
  </si>
  <si>
    <t xml:space="preserve">Skupina 2 </t>
  </si>
  <si>
    <t>Skupina 3</t>
  </si>
  <si>
    <t>Skupina 5 odb. 50</t>
  </si>
  <si>
    <t>Skupina 5 odb. 51</t>
  </si>
  <si>
    <t>Skupina 6 odb. 63</t>
  </si>
  <si>
    <t xml:space="preserve">Skupina 6 odb. 64 </t>
  </si>
  <si>
    <t>SÚ celkem</t>
  </si>
  <si>
    <t>Celoroční objem</t>
  </si>
  <si>
    <t>Účelové prostředky</t>
  </si>
  <si>
    <t>Archivace ukončených projektů spolufinancovaných s EU</t>
  </si>
  <si>
    <t>Pohyb a výživa</t>
  </si>
  <si>
    <t>AMVIA</t>
  </si>
  <si>
    <t>Konsorciální poplatky</t>
  </si>
  <si>
    <t>Věda bez hranic</t>
  </si>
  <si>
    <t>Účelové prostředky celkem</t>
  </si>
  <si>
    <t xml:space="preserve">Účelové úkoly financované z nároků </t>
  </si>
  <si>
    <t>Úkoly financované z nároků  celkem podle návrhu sekce financování</t>
  </si>
  <si>
    <t>Projekty</t>
  </si>
  <si>
    <t xml:space="preserve">Resortní projekty vybraných organizací </t>
  </si>
  <si>
    <t>Udržitelnost (Metodický portál, NZZ 2, Pospolu, Kariérové poradenství VIP II, NSK)</t>
  </si>
  <si>
    <t>Prostředky u příkazce svodných rozp.operací</t>
  </si>
  <si>
    <t>Přesun do ukazatele Státní správa pro ČŠI</t>
  </si>
  <si>
    <t>Kurzové rozdíly</t>
  </si>
  <si>
    <t>RP</t>
  </si>
  <si>
    <t xml:space="preserve">Odstupné </t>
  </si>
  <si>
    <t>NÚV, NTK</t>
  </si>
  <si>
    <t xml:space="preserve">NPMKK - zprovoznění budovy Jeruzalémská </t>
  </si>
  <si>
    <t>Záštity</t>
  </si>
  <si>
    <t>Společné úkoly u příkazce svodných rozp. operací</t>
  </si>
  <si>
    <t>Priority resortu realizované v r. 2015</t>
  </si>
  <si>
    <t>4 zam. do KP</t>
  </si>
  <si>
    <t>Nerozepsané prostředky celkem</t>
  </si>
  <si>
    <t xml:space="preserve">Potřeba celkem a návrh finančního zabezpečení </t>
  </si>
  <si>
    <t>Ukazatele rozpočtu OPŘO na rok 2015</t>
  </si>
  <si>
    <t>Porovnání možností a potřeb, rekapitulace finančního zabezpečení</t>
  </si>
  <si>
    <t>Příjmy</t>
  </si>
  <si>
    <t>MP</t>
  </si>
  <si>
    <t>platy</t>
  </si>
  <si>
    <t>OON</t>
  </si>
  <si>
    <t>8.</t>
  </si>
  <si>
    <t>A.</t>
  </si>
  <si>
    <t xml:space="preserve">Rozpis závazných ukazatelů </t>
  </si>
  <si>
    <t>MŠMT - odbor K 5</t>
  </si>
  <si>
    <t>MŠMT - odbor K 5 - náhrady</t>
  </si>
  <si>
    <t>MŠMT - odbor K 5 -  školení zaměstnanců</t>
  </si>
  <si>
    <t xml:space="preserve">v tom Skupina 1 </t>
  </si>
  <si>
    <t xml:space="preserve">          Skupina 2</t>
  </si>
  <si>
    <t xml:space="preserve">          Skupina 3</t>
  </si>
  <si>
    <t xml:space="preserve">          Skupina 5 odb. 50</t>
  </si>
  <si>
    <t xml:space="preserve">          Skupina 5 odb. 51</t>
  </si>
  <si>
    <t xml:space="preserve">          Skupina 6 odb. 63</t>
  </si>
  <si>
    <t xml:space="preserve">          Skupina 6 odb. 64 </t>
  </si>
  <si>
    <t xml:space="preserve">          Recenze vydávaných učebnic</t>
  </si>
  <si>
    <t xml:space="preserve">          Odbor M 3 - Akreditační komise VŠ</t>
  </si>
  <si>
    <t xml:space="preserve">          Akreditační komise pro vyšší odborné vzdělávání, DVPP a rekvalifikace sk.2</t>
  </si>
  <si>
    <t xml:space="preserve">          Akreditační komice sk.5</t>
  </si>
  <si>
    <t>Odbor 10</t>
  </si>
  <si>
    <t>výdaje na zahr. cesty zaměstn. MŠMT</t>
  </si>
  <si>
    <t>Odd. 11 - zajištění ICT</t>
  </si>
  <si>
    <t>Odbor 64 - dárkový sklad</t>
  </si>
  <si>
    <t>Odbor 64 - pohoštění  a drobné dary odboru</t>
  </si>
  <si>
    <t>Odbor 63 - pohoštění  a drobné dary odboru</t>
  </si>
  <si>
    <t>Odbor M 3 - Akreditační komise VŠ</t>
  </si>
  <si>
    <t>Akreditační komise pro vyšší odborné vzdělávání, DVPP a rekvalifikace</t>
  </si>
  <si>
    <t>Skupina 2</t>
  </si>
  <si>
    <t>příjmy - splátka EIB</t>
  </si>
  <si>
    <t>příjmy - ostatní</t>
  </si>
  <si>
    <t>MŠMT  c e l k e m</t>
  </si>
  <si>
    <t>ČŠI</t>
  </si>
  <si>
    <t>C e l k e m státní správa</t>
  </si>
  <si>
    <t>Nerozepsané dohody</t>
  </si>
  <si>
    <t>IT - rozšíření činností nad rámec smluv</t>
  </si>
  <si>
    <t>AK vysokých škol pronájmy sálů</t>
  </si>
  <si>
    <t>Registr pedagogických pracovníků</t>
  </si>
  <si>
    <t>Mimořádné potřeby MŠMT</t>
  </si>
  <si>
    <t>B.</t>
  </si>
  <si>
    <t>Prostředky ponechané u příkazce svodných rozp.opatř. celkem</t>
  </si>
  <si>
    <t>A+B</t>
  </si>
  <si>
    <t>Potřeba celkem a návrh finančního zabezpečení</t>
  </si>
  <si>
    <t>Závazné ukazatele rozpočtu státní správy</t>
  </si>
  <si>
    <t>Udržitelnost projektů</t>
  </si>
  <si>
    <t>Pořadí</t>
  </si>
  <si>
    <t>Název úkolu</t>
  </si>
  <si>
    <t>Běžné výdaje celkem</t>
  </si>
  <si>
    <t>Výnosy celkem</t>
  </si>
  <si>
    <t>Příspěvek na  provoz celkem</t>
  </si>
  <si>
    <t>Počet zam.</t>
  </si>
  <si>
    <t>Mzdové prostředky</t>
  </si>
  <si>
    <t>FKSP</t>
  </si>
  <si>
    <t>OBV</t>
  </si>
  <si>
    <t>9.</t>
  </si>
  <si>
    <t>10.</t>
  </si>
  <si>
    <t>Metodický portál rvp.cz - udržitelnost</t>
  </si>
  <si>
    <t>Zajištěno v rámci rozpočtu OPŘO</t>
  </si>
  <si>
    <t>Nová závěrečná zkouška - udržitelnost (rok 2014 = červenec - prosinec)</t>
  </si>
  <si>
    <t>Pospolu - udržitelnost</t>
  </si>
  <si>
    <t>Zajišťování udržitelnosti projektu Kariérové poradenství v podmínkách kurikulární reformy (VIPII-KP)</t>
  </si>
  <si>
    <t>NSK - udržitelnost</t>
  </si>
  <si>
    <t>Celkem NÚV</t>
  </si>
  <si>
    <t>Udržitelnost projektu Klíče pro život</t>
  </si>
  <si>
    <t>z Nároků</t>
  </si>
  <si>
    <t>2</t>
  </si>
  <si>
    <t>Implementace Systému péče a podpory nadání v ČR (SPN) - PERUN</t>
  </si>
  <si>
    <t>z rozpočtu Mládeže</t>
  </si>
  <si>
    <t>3</t>
  </si>
  <si>
    <t>Kariérní systém</t>
  </si>
  <si>
    <t>v rozpočtu RgŠ</t>
  </si>
  <si>
    <t>Celkem NIDV</t>
  </si>
  <si>
    <t>Rozpis rozpočtu společných úkolů na r. 2015</t>
  </si>
  <si>
    <t>ukazatele</t>
  </si>
  <si>
    <t xml:space="preserve">Skupina 1 </t>
  </si>
  <si>
    <t>Skupina 6 odb. 64 spol.</t>
  </si>
  <si>
    <t>Celkem</t>
  </si>
  <si>
    <t>Ukazatele</t>
  </si>
  <si>
    <t>Organizace</t>
  </si>
  <si>
    <t xml:space="preserve">NTK </t>
  </si>
  <si>
    <t>Organizce OPŘO celkem</t>
  </si>
  <si>
    <t xml:space="preserve">Náklady celkem </t>
  </si>
  <si>
    <t>KMENOVÁ ČINNOST</t>
  </si>
  <si>
    <t xml:space="preserve">Výnosy celkem </t>
  </si>
  <si>
    <t>Příspěvek celkem</t>
  </si>
  <si>
    <t>Odvody zdrav.a soc.</t>
  </si>
  <si>
    <t>Počet zaměstnanců</t>
  </si>
  <si>
    <t>Zapojení RF</t>
  </si>
  <si>
    <t>Název projektu</t>
  </si>
  <si>
    <t>Cestovní náhrady do zahraničí</t>
  </si>
  <si>
    <t>Účast ČR v síti EUN</t>
  </si>
  <si>
    <t>Celkem DZS</t>
  </si>
  <si>
    <t>PMJAK</t>
  </si>
  <si>
    <t>Rezortní projekt - Retrokonverze fondu PK 2321</t>
  </si>
  <si>
    <t>Rezortní projekt - Implementace nejnovějších technologií do procesu digitalizace azpřístupnění Archivu P. Pitra a O. Fierzové v souladu se současnými evropskými trendy sdílení dat v prostředí internetu</t>
  </si>
  <si>
    <t>Záchrana starých tisků a historických školních dokumentů a zařízení, včetně školních pomůcek</t>
  </si>
  <si>
    <t>Rezortní projekt - Památník Hodonín - odborná a kulturně vzdělávací příprava scénáře a expozice na pietních místech areálu</t>
  </si>
  <si>
    <t>Celkem PMJAK</t>
  </si>
  <si>
    <t>Centrum fiktivních firem CEFIF</t>
  </si>
  <si>
    <t>Řízení a koordinace činnosti odborných a oborových skupin</t>
  </si>
  <si>
    <t>DV monitor</t>
  </si>
  <si>
    <t>Podpora rozvoje vzdělávání dospělých osob 50+ SENIOR</t>
  </si>
  <si>
    <t>Aktivity vyplývající z členství ČR v EU</t>
  </si>
  <si>
    <t xml:space="preserve">Projekt EQF NCP </t>
  </si>
  <si>
    <t>LdV projekt TRAWI - Přenos zkušeností při tvorbě na praxi zaměřených odborných vzdělávacích programů ve školsky orientovaných vzdělávacích systémech</t>
  </si>
  <si>
    <t>Podíl na činnosti tematické pracovní skupiny EK - Profesní rozvoj lektorů v odborném vzdělávání (Ttnet)</t>
  </si>
  <si>
    <t>Komparativní výzkum výuky matematiky u žáků 1. - 5. ročníku ZŠ z pohledu psychodidaktiky a kvality výstupů matematické gramotnosti</t>
  </si>
  <si>
    <t>Zpracování koncepce systémového řešení péče o žáky s poruchami autistického spektra (PAS)</t>
  </si>
  <si>
    <t>11.</t>
  </si>
  <si>
    <t>Vytváření standardů kvality péče o děti v zařízeních ústavní a ochranné výchovy a preventivně výchovné péče dle typů služeb</t>
  </si>
  <si>
    <t>12.</t>
  </si>
  <si>
    <t>Systémová podpora zajištění logopedické péče ve školství - koordinace a metodické vedení skupiny krajských koordinátorů logopedické péče</t>
  </si>
  <si>
    <t>13.</t>
  </si>
  <si>
    <t>Koordinace a metodické vedení koordinátorů péče o nadané</t>
  </si>
  <si>
    <t>14.</t>
  </si>
  <si>
    <t>Studium pedagogiky pro asistenty pedagoga</t>
  </si>
  <si>
    <t>15.</t>
  </si>
  <si>
    <t>Extrémní poruchy chování - EPCHO - vzdělávací a supervizní program pro pracoviště EPCHO v ČR</t>
  </si>
  <si>
    <t>16.</t>
  </si>
  <si>
    <t>Odborná příprava začínajících psychologů a speciálních pedagogů škol a školských poradenských zařízení</t>
  </si>
  <si>
    <t>17.</t>
  </si>
  <si>
    <t>Sebezkušenostní dlouhodobý výcvik pro vedení problémových třídních kolektivů II. a III.</t>
  </si>
  <si>
    <t>18.</t>
  </si>
  <si>
    <t>Sebezkušenostní výcvik pro pedagogické pracovníky (vychovatele)</t>
  </si>
  <si>
    <t>19.</t>
  </si>
  <si>
    <t>Vývoj vybraných diagnostických a intervenčních metod</t>
  </si>
  <si>
    <t>20.</t>
  </si>
  <si>
    <t>Standardy pro základní vzdělávání - souhrny metodických komentářů</t>
  </si>
  <si>
    <t>21.</t>
  </si>
  <si>
    <t>Ustanovení a metodické vedení skupiny krajských metodiků péče o nadané - pedagogů</t>
  </si>
  <si>
    <t>22.</t>
  </si>
  <si>
    <t>Vzdělávání pedagogických pracovníků ŠPZ (PPP, SPC) v oblasti implementace změn § 16 školského zákona</t>
  </si>
  <si>
    <t>23.</t>
  </si>
  <si>
    <t>Příprava systémového řešení pro žáky cizince a metodická podpora poradenských pracovníků školských poradenských zařízení (PPP, SPC)</t>
  </si>
  <si>
    <t>24.</t>
  </si>
  <si>
    <t>Metodická podpora pro školní psychology a školní speciální pedagogy působící v "Rozvojovém programu MŠMT na podporu školních psychologů a školních speciálních pedagogů ve školách"</t>
  </si>
  <si>
    <t>25.</t>
  </si>
  <si>
    <t>Hodnocení kvality ŠPZ: tvorba standardů ŠPZ (PPP, SPC) a příprava procesu certifikací</t>
  </si>
  <si>
    <t>26.</t>
  </si>
  <si>
    <t>Pracovní skupina k diagnostice a vzdělávání dětí s  LMP</t>
  </si>
  <si>
    <t>Příprava a realizace studií ke splnění kvalifikačních předpokladů - kvalifikační  Studium pro ředitele škol a školských zařízení</t>
  </si>
  <si>
    <t>CISKOM 2.0 - Příprava a realizace školení pro funkce definované školským zákonem pro zajišťující chod procesů maturitní zkoušky na školách</t>
  </si>
  <si>
    <t>Podpora funčkní gramotnosti (v roce 2014 Rozvoj gramotnosti - stejný obsah)</t>
  </si>
  <si>
    <t>4</t>
  </si>
  <si>
    <t>Podpora výuky odborné terminologie v cizích jazycích na SŠ a SOŠ se zaměřením na potřebu zvládnutí minimálních nutných komunikačních dovedností žáků (v roce 2014 Podpora výuky odborné angličtiny a dalších cizích jazyků na středních školách)</t>
  </si>
  <si>
    <t>5</t>
  </si>
  <si>
    <t>Podpora ZUŠ</t>
  </si>
  <si>
    <t>6</t>
  </si>
  <si>
    <t>Soutěže</t>
  </si>
  <si>
    <t>7</t>
  </si>
  <si>
    <t>Významná historická výročí - Odkaz velkých Čechů</t>
  </si>
  <si>
    <t>8</t>
  </si>
  <si>
    <t>Podpora témat vládních usnesení - Globální rozvojové vzdělávání</t>
  </si>
  <si>
    <t>9</t>
  </si>
  <si>
    <t>Významná historická výročí v letech 2014 - 2018 - 100. výročí I. světové války</t>
  </si>
  <si>
    <t>10</t>
  </si>
  <si>
    <t>Podpora implementace Strategie digitálního vzdělávání</t>
  </si>
  <si>
    <t>PC ČT</t>
  </si>
  <si>
    <t>Česko-polská prac.skupina pro učebnice</t>
  </si>
  <si>
    <t>Celkem PC ČT</t>
  </si>
  <si>
    <t xml:space="preserve">Hybridní Knihovna  </t>
  </si>
  <si>
    <t>Celkem  NTK</t>
  </si>
  <si>
    <t>CELKEM za rok 2015</t>
  </si>
  <si>
    <t>Z rozpočtu OPŘO</t>
  </si>
  <si>
    <t>rozděluje pro</t>
  </si>
  <si>
    <t>úkol</t>
  </si>
  <si>
    <t>sk.2</t>
  </si>
  <si>
    <t xml:space="preserve">Vzdělávací seminář pro české učitele "Jak vyučovat o holocaustu" </t>
  </si>
  <si>
    <t>ReferNet</t>
  </si>
  <si>
    <t>EUROPASS</t>
  </si>
  <si>
    <t>Systém výuky a zkoušek z českého jazyka pro cizince jako jedné z podmínek pro udělení trvalého pobytu (Čeština pro cizince)</t>
  </si>
  <si>
    <t>Systém zkoušek z českých reálií pro účely udělení státního občanství ČR</t>
  </si>
  <si>
    <t>Pokusné ověřování RVP DG</t>
  </si>
  <si>
    <t xml:space="preserve">DVPPzv  </t>
  </si>
  <si>
    <t xml:space="preserve">Talnet </t>
  </si>
  <si>
    <t>Pokusné ověřování Matematika+</t>
  </si>
  <si>
    <t>Pilotní ověřování přijímacího řízení na SŠ 2015</t>
  </si>
  <si>
    <t>CBT</t>
  </si>
  <si>
    <t>Akcent@com OP PS - ČR PR</t>
  </si>
  <si>
    <t>Evropská jazyková cena Label</t>
  </si>
  <si>
    <t xml:space="preserve">Náklady na činnost NK CEEPUS </t>
  </si>
  <si>
    <t>sk.3</t>
  </si>
  <si>
    <t>sk.6</t>
  </si>
  <si>
    <t>odb. 64</t>
  </si>
  <si>
    <t>Příspěvky a vklady mezinárodním organizacím</t>
  </si>
  <si>
    <t xml:space="preserve">Stipendium Madeleine Albrightové na Univerzitě v Glasgow </t>
  </si>
  <si>
    <t>Komenského škola ve Vídni</t>
  </si>
  <si>
    <t xml:space="preserve">Stipendia v programu AKTION </t>
  </si>
  <si>
    <t>Evropské školy Brusel a Lucemburk</t>
  </si>
  <si>
    <t>Evropské školy Brusel a Lucemburk příp.zvolení ředitele</t>
  </si>
  <si>
    <t>Stipendia občanů ČR v zahraničí</t>
  </si>
  <si>
    <t>Přijetí expertů</t>
  </si>
  <si>
    <t>Projekt Pirna</t>
  </si>
  <si>
    <t>odb. 21</t>
  </si>
  <si>
    <t>Projekt společné česko-rakouské didaktické pomůcky k výuce dějepisu (převod na Akademii věd ČR)</t>
  </si>
  <si>
    <t>odb. 20</t>
  </si>
  <si>
    <t>Podpora rovných příležitostí</t>
  </si>
  <si>
    <t>Integrace cizinců</t>
  </si>
  <si>
    <t>Rozpočet resortních projektů na r. 2015</t>
  </si>
  <si>
    <t>odložení účinnosti zákona o státní službě</t>
  </si>
  <si>
    <t>Rozpočet výdajů OPŘO, společné a účelově vymezené úkoly na rok 2015</t>
  </si>
  <si>
    <r>
      <t>Přehled rozpočtu na</t>
    </r>
    <r>
      <rPr>
        <b/>
        <u/>
        <sz val="14"/>
        <rFont val="Arial"/>
        <family val="2"/>
        <charset val="238"/>
      </rPr>
      <t xml:space="preserve"> účelově vymezené úkoly</t>
    </r>
    <r>
      <rPr>
        <b/>
        <sz val="14"/>
        <rFont val="Arial"/>
        <family val="2"/>
        <charset val="238"/>
      </rPr>
      <t xml:space="preserve"> na rok 2015 předložený organizacemi a skupinami MŠMT</t>
    </r>
  </si>
  <si>
    <t>Rozpis rozpočtu běžných výdajů  státní správy na r. 2015 (bez EDS/SMVS)</t>
  </si>
  <si>
    <t>Celkový rozpočet běžných výdajů oblasti OPŘO na r. 2015 - vyrovnaná bilance zdrojů a potřeb</t>
  </si>
  <si>
    <t>Zapojení fondu odměn</t>
  </si>
  <si>
    <t>MP (bez zapojení fondu odměn)</t>
  </si>
  <si>
    <t>Platy (při zapojení fondu odměn)</t>
  </si>
  <si>
    <t xml:space="preserve">Platy </t>
  </si>
  <si>
    <t xml:space="preserve">Projekt Dijon, Nimes - úhrada stravování a ubytování českých žáků </t>
  </si>
  <si>
    <t>Tisk pracovních sešitů Matematika pro 6. a 7. ročník ZŠ v polštině</t>
  </si>
  <si>
    <t>Případné navýšení platů dle mzdových inventur</t>
  </si>
  <si>
    <t xml:space="preserve">Zaměstnanci k projektům udržitelnosti pro NIDV </t>
  </si>
  <si>
    <t>MŠMT - odbor K 5 - dohody skupin a AK celkem</t>
  </si>
  <si>
    <t>Počet zaměst.</t>
  </si>
  <si>
    <t>Zapojení fondu odměn na platy</t>
  </si>
  <si>
    <t>Souhrnný přehled rozpisu rozpočtu nákladů a výnosů OPŘO na r. 2015  pro jednotlivé organizace</t>
  </si>
  <si>
    <t>(údaje 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</si>
</sst>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5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Arial CE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6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 CE"/>
      <charset val="238"/>
    </font>
    <font>
      <i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 CE"/>
      <charset val="238"/>
    </font>
    <font>
      <b/>
      <sz val="12"/>
      <name val="Arial CE"/>
      <charset val="238"/>
    </font>
    <font>
      <sz val="9"/>
      <name val="Arial"/>
      <family val="2"/>
      <charset val="238"/>
    </font>
    <font>
      <sz val="14"/>
      <name val="Arial CE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u/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FF80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5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</fills>
  <borders count="1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0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0" borderId="0"/>
    <xf numFmtId="0" fontId="1" fillId="0" borderId="0"/>
    <xf numFmtId="0" fontId="12" fillId="0" borderId="0"/>
    <xf numFmtId="0" fontId="18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93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3" fontId="5" fillId="0" borderId="0" xfId="0" applyNumberFormat="1" applyFont="1"/>
    <xf numFmtId="0" fontId="5" fillId="0" borderId="0" xfId="0" applyFont="1"/>
    <xf numFmtId="3" fontId="3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7" fillId="0" borderId="0" xfId="1" applyNumberFormat="1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0" xfId="4"/>
    <xf numFmtId="3" fontId="1" fillId="0" borderId="0" xfId="4" applyNumberFormat="1"/>
    <xf numFmtId="0" fontId="0" fillId="0" borderId="0" xfId="4" applyFont="1"/>
    <xf numFmtId="0" fontId="11" fillId="0" borderId="0" xfId="4" applyFont="1" applyAlignment="1">
      <alignment horizontal="right"/>
    </xf>
    <xf numFmtId="0" fontId="1" fillId="0" borderId="0" xfId="4" applyFont="1" applyAlignment="1">
      <alignment horizontal="right"/>
    </xf>
    <xf numFmtId="0" fontId="1" fillId="0" borderId="0" xfId="4" applyFill="1"/>
    <xf numFmtId="0" fontId="11" fillId="0" borderId="0" xfId="4" applyFont="1" applyAlignment="1">
      <alignment horizontal="right" vertical="top"/>
    </xf>
    <xf numFmtId="0" fontId="17" fillId="0" borderId="0" xfId="5" applyFont="1"/>
    <xf numFmtId="0" fontId="19" fillId="0" borderId="0" xfId="7" applyFont="1"/>
    <xf numFmtId="0" fontId="20" fillId="0" borderId="0" xfId="7" applyFont="1"/>
    <xf numFmtId="0" fontId="18" fillId="0" borderId="0" xfId="7"/>
    <xf numFmtId="0" fontId="21" fillId="0" borderId="0" xfId="5" applyFont="1"/>
    <xf numFmtId="0" fontId="1" fillId="0" borderId="0" xfId="5" applyFont="1"/>
    <xf numFmtId="0" fontId="18" fillId="0" borderId="0" xfId="7" applyFont="1"/>
    <xf numFmtId="0" fontId="22" fillId="0" borderId="0" xfId="5" applyFont="1" applyAlignment="1">
      <alignment horizontal="right"/>
    </xf>
    <xf numFmtId="0" fontId="23" fillId="0" borderId="0" xfId="5" applyFont="1" applyAlignment="1">
      <alignment horizontal="right"/>
    </xf>
    <xf numFmtId="0" fontId="24" fillId="0" borderId="0" xfId="5" applyFont="1"/>
    <xf numFmtId="0" fontId="18" fillId="0" borderId="9" xfId="5" applyFont="1" applyBorder="1"/>
    <xf numFmtId="1" fontId="24" fillId="0" borderId="51" xfId="5" applyNumberFormat="1" applyFont="1" applyBorder="1"/>
    <xf numFmtId="1" fontId="24" fillId="0" borderId="28" xfId="5" applyNumberFormat="1" applyFont="1" applyBorder="1"/>
    <xf numFmtId="0" fontId="25" fillId="0" borderId="9" xfId="8" applyFont="1" applyBorder="1" applyAlignment="1">
      <alignment horizontal="left" vertical="center"/>
    </xf>
    <xf numFmtId="1" fontId="24" fillId="0" borderId="0" xfId="5" applyNumberFormat="1" applyFont="1" applyBorder="1"/>
    <xf numFmtId="0" fontId="25" fillId="0" borderId="9" xfId="9" applyFont="1" applyFill="1" applyBorder="1" applyAlignment="1">
      <alignment wrapText="1"/>
    </xf>
    <xf numFmtId="0" fontId="25" fillId="0" borderId="9" xfId="9" applyFont="1" applyFill="1" applyBorder="1"/>
    <xf numFmtId="1" fontId="17" fillId="0" borderId="28" xfId="5" applyNumberFormat="1" applyFont="1" applyBorder="1"/>
    <xf numFmtId="0" fontId="18" fillId="0" borderId="9" xfId="8" applyFont="1" applyBorder="1" applyAlignment="1">
      <alignment horizontal="left" vertical="center"/>
    </xf>
    <xf numFmtId="0" fontId="18" fillId="0" borderId="9" xfId="9" applyFont="1" applyFill="1" applyBorder="1"/>
    <xf numFmtId="3" fontId="20" fillId="0" borderId="0" xfId="7" applyNumberFormat="1" applyFont="1"/>
    <xf numFmtId="1" fontId="24" fillId="0" borderId="30" xfId="5" applyNumberFormat="1" applyFont="1" applyBorder="1"/>
    <xf numFmtId="0" fontId="17" fillId="12" borderId="0" xfId="5" applyFont="1" applyFill="1"/>
    <xf numFmtId="3" fontId="18" fillId="0" borderId="0" xfId="7" applyNumberFormat="1"/>
    <xf numFmtId="0" fontId="10" fillId="0" borderId="0" xfId="0" applyFont="1"/>
    <xf numFmtId="0" fontId="27" fillId="0" borderId="0" xfId="5" applyFont="1" applyAlignment="1">
      <alignment horizontal="right"/>
    </xf>
    <xf numFmtId="3" fontId="0" fillId="0" borderId="0" xfId="0" applyNumberFormat="1"/>
    <xf numFmtId="0" fontId="12" fillId="0" borderId="0" xfId="11" applyProtection="1">
      <protection locked="0"/>
    </xf>
    <xf numFmtId="0" fontId="12" fillId="0" borderId="0" xfId="11"/>
    <xf numFmtId="2" fontId="12" fillId="0" borderId="0" xfId="11" applyNumberFormat="1"/>
    <xf numFmtId="1" fontId="12" fillId="0" borderId="0" xfId="11" applyNumberFormat="1"/>
    <xf numFmtId="0" fontId="28" fillId="0" borderId="0" xfId="4" applyFont="1" applyAlignment="1">
      <alignment horizontal="center"/>
    </xf>
    <xf numFmtId="1" fontId="0" fillId="0" borderId="0" xfId="0" applyNumberFormat="1"/>
    <xf numFmtId="0" fontId="26" fillId="0" borderId="0" xfId="0" applyFont="1"/>
    <xf numFmtId="0" fontId="13" fillId="0" borderId="0" xfId="0" applyFont="1"/>
    <xf numFmtId="0" fontId="12" fillId="0" borderId="0" xfId="13"/>
    <xf numFmtId="0" fontId="12" fillId="0" borderId="0" xfId="13" applyProtection="1">
      <protection locked="0"/>
    </xf>
    <xf numFmtId="3" fontId="0" fillId="0" borderId="4" xfId="0" applyNumberFormat="1" applyBorder="1"/>
    <xf numFmtId="0" fontId="12" fillId="0" borderId="0" xfId="8" applyProtection="1">
      <protection locked="0"/>
    </xf>
    <xf numFmtId="0" fontId="12" fillId="0" borderId="0" xfId="8" applyFont="1" applyFill="1" applyProtection="1">
      <protection locked="0"/>
    </xf>
    <xf numFmtId="0" fontId="12" fillId="0" borderId="0" xfId="8"/>
    <xf numFmtId="0" fontId="29" fillId="0" borderId="40" xfId="8" applyFont="1" applyFill="1" applyBorder="1" applyAlignment="1">
      <alignment horizontal="center" vertical="center" wrapText="1"/>
    </xf>
    <xf numFmtId="0" fontId="12" fillId="0" borderId="0" xfId="8" applyFont="1"/>
    <xf numFmtId="0" fontId="29" fillId="0" borderId="5" xfId="8" applyFont="1" applyFill="1" applyBorder="1" applyAlignment="1">
      <alignment horizontal="center" vertical="center" wrapText="1"/>
    </xf>
    <xf numFmtId="0" fontId="29" fillId="0" borderId="40" xfId="8" applyFont="1" applyBorder="1" applyAlignment="1">
      <alignment horizontal="center" vertical="center" wrapText="1"/>
    </xf>
    <xf numFmtId="0" fontId="29" fillId="0" borderId="86" xfId="8" applyFont="1" applyFill="1" applyBorder="1" applyAlignment="1">
      <alignment horizontal="center" vertical="center" wrapText="1"/>
    </xf>
    <xf numFmtId="0" fontId="29" fillId="0" borderId="1" xfId="8" applyFont="1" applyFill="1" applyBorder="1" applyAlignment="1">
      <alignment horizontal="center" vertical="center" wrapText="1"/>
    </xf>
    <xf numFmtId="0" fontId="12" fillId="0" borderId="0" xfId="8" applyAlignment="1">
      <alignment horizontal="right"/>
    </xf>
    <xf numFmtId="3" fontId="12" fillId="0" borderId="0" xfId="8" applyNumberFormat="1" applyAlignment="1">
      <alignment horizontal="right"/>
    </xf>
    <xf numFmtId="3" fontId="12" fillId="0" borderId="0" xfId="8" applyNumberFormat="1"/>
    <xf numFmtId="0" fontId="30" fillId="0" borderId="0" xfId="5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5" applyFont="1" applyAlignment="1">
      <alignment horizontal="right"/>
    </xf>
    <xf numFmtId="0" fontId="7" fillId="0" borderId="0" xfId="4" applyFont="1" applyAlignment="1">
      <alignment horizontal="right"/>
    </xf>
    <xf numFmtId="0" fontId="35" fillId="0" borderId="0" xfId="8" applyFont="1" applyProtection="1">
      <protection locked="0"/>
    </xf>
    <xf numFmtId="0" fontId="7" fillId="0" borderId="0" xfId="8" applyFont="1"/>
    <xf numFmtId="0" fontId="7" fillId="0" borderId="0" xfId="8" applyFont="1" applyProtection="1">
      <protection locked="0"/>
    </xf>
    <xf numFmtId="0" fontId="33" fillId="0" borderId="0" xfId="8" applyFont="1" applyProtection="1">
      <protection locked="0"/>
    </xf>
    <xf numFmtId="0" fontId="33" fillId="0" borderId="0" xfId="8" applyFont="1" applyAlignment="1" applyProtection="1">
      <alignment horizontal="right"/>
      <protection locked="0"/>
    </xf>
    <xf numFmtId="0" fontId="35" fillId="0" borderId="0" xfId="13" applyFont="1" applyProtection="1">
      <protection locked="0"/>
    </xf>
    <xf numFmtId="0" fontId="18" fillId="0" borderId="0" xfId="13" applyFont="1"/>
    <xf numFmtId="0" fontId="32" fillId="0" borderId="0" xfId="4" applyFont="1" applyAlignment="1">
      <alignment horizontal="center"/>
    </xf>
    <xf numFmtId="0" fontId="35" fillId="0" borderId="0" xfId="12" applyFont="1"/>
    <xf numFmtId="0" fontId="7" fillId="0" borderId="0" xfId="11" applyFont="1" applyProtection="1">
      <protection locked="0"/>
    </xf>
    <xf numFmtId="0" fontId="7" fillId="0" borderId="0" xfId="11" applyFont="1"/>
    <xf numFmtId="0" fontId="33" fillId="0" borderId="0" xfId="11" applyFont="1" applyProtection="1">
      <protection locked="0"/>
    </xf>
    <xf numFmtId="0" fontId="35" fillId="0" borderId="0" xfId="0" applyFont="1"/>
    <xf numFmtId="0" fontId="36" fillId="0" borderId="0" xfId="5" applyFont="1" applyAlignment="1">
      <alignment horizontal="right"/>
    </xf>
    <xf numFmtId="0" fontId="37" fillId="0" borderId="0" xfId="5" applyFont="1"/>
    <xf numFmtId="0" fontId="38" fillId="0" borderId="0" xfId="5" applyFont="1"/>
    <xf numFmtId="0" fontId="36" fillId="0" borderId="0" xfId="5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4" fontId="0" fillId="0" borderId="41" xfId="0" applyNumberFormat="1" applyBorder="1"/>
    <xf numFmtId="3" fontId="0" fillId="2" borderId="13" xfId="0" applyNumberFormat="1" applyFill="1" applyBorder="1"/>
    <xf numFmtId="3" fontId="0" fillId="0" borderId="31" xfId="0" applyNumberFormat="1" applyFill="1" applyBorder="1"/>
    <xf numFmtId="3" fontId="0" fillId="3" borderId="14" xfId="0" applyNumberFormat="1" applyFont="1" applyFill="1" applyBorder="1"/>
    <xf numFmtId="3" fontId="0" fillId="2" borderId="14" xfId="0" applyNumberFormat="1" applyFont="1" applyFill="1" applyBorder="1"/>
    <xf numFmtId="0" fontId="2" fillId="0" borderId="69" xfId="0" applyFont="1" applyBorder="1" applyAlignment="1">
      <alignment horizontal="center" vertical="center"/>
    </xf>
    <xf numFmtId="0" fontId="3" fillId="2" borderId="73" xfId="0" applyFont="1" applyFill="1" applyBorder="1" applyAlignment="1">
      <alignment horizontal="center" textRotation="90" wrapText="1"/>
    </xf>
    <xf numFmtId="0" fontId="3" fillId="0" borderId="76" xfId="0" applyFont="1" applyBorder="1" applyAlignment="1">
      <alignment horizontal="center" textRotation="90" wrapText="1"/>
    </xf>
    <xf numFmtId="0" fontId="3" fillId="0" borderId="88" xfId="0" applyFont="1" applyBorder="1" applyAlignment="1">
      <alignment horizontal="center" textRotation="90" wrapText="1"/>
    </xf>
    <xf numFmtId="0" fontId="3" fillId="3" borderId="73" xfId="0" applyFont="1" applyFill="1" applyBorder="1" applyAlignment="1">
      <alignment horizontal="center" textRotation="90" wrapText="1"/>
    </xf>
    <xf numFmtId="0" fontId="3" fillId="0" borderId="76" xfId="0" applyFont="1" applyFill="1" applyBorder="1" applyAlignment="1">
      <alignment horizontal="center" textRotation="90" wrapText="1"/>
    </xf>
    <xf numFmtId="0" fontId="3" fillId="0" borderId="7" xfId="0" applyFont="1" applyBorder="1"/>
    <xf numFmtId="0" fontId="3" fillId="2" borderId="1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4" fontId="5" fillId="2" borderId="8" xfId="0" applyNumberFormat="1" applyFont="1" applyFill="1" applyBorder="1"/>
    <xf numFmtId="3" fontId="5" fillId="2" borderId="21" xfId="0" applyNumberFormat="1" applyFont="1" applyFill="1" applyBorder="1"/>
    <xf numFmtId="3" fontId="5" fillId="2" borderId="5" xfId="0" applyNumberFormat="1" applyFont="1" applyFill="1" applyBorder="1"/>
    <xf numFmtId="3" fontId="5" fillId="2" borderId="19" xfId="0" applyNumberFormat="1" applyFont="1" applyFill="1" applyBorder="1"/>
    <xf numFmtId="3" fontId="5" fillId="3" borderId="21" xfId="0" applyNumberFormat="1" applyFont="1" applyFill="1" applyBorder="1"/>
    <xf numFmtId="4" fontId="5" fillId="3" borderId="9" xfId="0" applyNumberFormat="1" applyFont="1" applyFill="1" applyBorder="1"/>
    <xf numFmtId="3" fontId="5" fillId="2" borderId="25" xfId="0" applyNumberFormat="1" applyFont="1" applyFill="1" applyBorder="1"/>
    <xf numFmtId="3" fontId="5" fillId="3" borderId="1" xfId="0" applyNumberFormat="1" applyFont="1" applyFill="1" applyBorder="1"/>
    <xf numFmtId="3" fontId="5" fillId="3" borderId="23" xfId="0" applyNumberFormat="1" applyFont="1" applyFill="1" applyBorder="1"/>
    <xf numFmtId="3" fontId="5" fillId="3" borderId="25" xfId="0" applyNumberFormat="1" applyFont="1" applyFill="1" applyBorder="1"/>
    <xf numFmtId="4" fontId="3" fillId="0" borderId="9" xfId="0" applyNumberFormat="1" applyFont="1" applyBorder="1"/>
    <xf numFmtId="3" fontId="3" fillId="2" borderId="25" xfId="0" applyNumberFormat="1" applyFont="1" applyFill="1" applyBorder="1"/>
    <xf numFmtId="3" fontId="3" fillId="0" borderId="1" xfId="0" applyNumberFormat="1" applyFont="1" applyBorder="1"/>
    <xf numFmtId="3" fontId="3" fillId="0" borderId="23" xfId="0" applyNumberFormat="1" applyFont="1" applyBorder="1"/>
    <xf numFmtId="3" fontId="3" fillId="3" borderId="25" xfId="0" applyNumberFormat="1" applyFont="1" applyFill="1" applyBorder="1"/>
    <xf numFmtId="4" fontId="5" fillId="2" borderId="9" xfId="0" applyNumberFormat="1" applyFont="1" applyFill="1" applyBorder="1"/>
    <xf numFmtId="3" fontId="5" fillId="2" borderId="1" xfId="0" applyNumberFormat="1" applyFont="1" applyFill="1" applyBorder="1"/>
    <xf numFmtId="3" fontId="5" fillId="2" borderId="23" xfId="0" applyNumberFormat="1" applyFont="1" applyFill="1" applyBorder="1"/>
    <xf numFmtId="4" fontId="3" fillId="2" borderId="25" xfId="0" applyNumberFormat="1" applyFont="1" applyFill="1" applyBorder="1"/>
    <xf numFmtId="4" fontId="3" fillId="0" borderId="1" xfId="0" applyNumberFormat="1" applyFont="1" applyBorder="1"/>
    <xf numFmtId="4" fontId="3" fillId="0" borderId="23" xfId="0" applyNumberFormat="1" applyFont="1" applyBorder="1"/>
    <xf numFmtId="4" fontId="3" fillId="3" borderId="25" xfId="0" applyNumberFormat="1" applyFont="1" applyFill="1" applyBorder="1"/>
    <xf numFmtId="4" fontId="3" fillId="0" borderId="41" xfId="0" applyNumberFormat="1" applyFont="1" applyBorder="1"/>
    <xf numFmtId="3" fontId="3" fillId="2" borderId="14" xfId="0" applyNumberFormat="1" applyFont="1" applyFill="1" applyBorder="1"/>
    <xf numFmtId="3" fontId="3" fillId="0" borderId="4" xfId="0" applyNumberFormat="1" applyFont="1" applyBorder="1"/>
    <xf numFmtId="3" fontId="3" fillId="0" borderId="12" xfId="0" applyNumberFormat="1" applyFont="1" applyBorder="1"/>
    <xf numFmtId="3" fontId="3" fillId="3" borderId="14" xfId="0" applyNumberFormat="1" applyFont="1" applyFill="1" applyBorder="1"/>
    <xf numFmtId="0" fontId="18" fillId="0" borderId="0" xfId="4" applyFont="1"/>
    <xf numFmtId="0" fontId="3" fillId="0" borderId="0" xfId="4" applyFont="1" applyAlignment="1">
      <alignment horizontal="right"/>
    </xf>
    <xf numFmtId="0" fontId="18" fillId="0" borderId="34" xfId="4" applyFont="1" applyBorder="1" applyAlignment="1">
      <alignment horizontal="right"/>
    </xf>
    <xf numFmtId="0" fontId="18" fillId="0" borderId="32" xfId="4" applyFont="1" applyBorder="1"/>
    <xf numFmtId="0" fontId="18" fillId="0" borderId="37" xfId="4" applyFont="1" applyBorder="1"/>
    <xf numFmtId="0" fontId="18" fillId="0" borderId="7" xfId="4" applyFont="1" applyBorder="1"/>
    <xf numFmtId="0" fontId="18" fillId="0" borderId="11" xfId="4" applyFont="1" applyBorder="1"/>
    <xf numFmtId="0" fontId="33" fillId="0" borderId="7" xfId="4" applyFont="1" applyFill="1" applyBorder="1"/>
    <xf numFmtId="0" fontId="18" fillId="0" borderId="35" xfId="4" applyFont="1" applyBorder="1" applyAlignment="1">
      <alignment horizontal="center"/>
    </xf>
    <xf numFmtId="0" fontId="39" fillId="0" borderId="7" xfId="4" applyFont="1" applyBorder="1"/>
    <xf numFmtId="3" fontId="18" fillId="0" borderId="17" xfId="4" applyNumberFormat="1" applyFont="1" applyBorder="1" applyAlignment="1">
      <alignment horizontal="right"/>
    </xf>
    <xf numFmtId="3" fontId="18" fillId="0" borderId="28" xfId="4" applyNumberFormat="1" applyFont="1" applyBorder="1" applyAlignment="1">
      <alignment horizontal="right"/>
    </xf>
    <xf numFmtId="3" fontId="18" fillId="0" borderId="6" xfId="4" applyNumberFormat="1" applyFont="1" applyFill="1" applyBorder="1" applyAlignment="1">
      <alignment horizontal="right"/>
    </xf>
    <xf numFmtId="2" fontId="18" fillId="0" borderId="39" xfId="4" applyNumberFormat="1" applyFont="1" applyBorder="1" applyAlignment="1">
      <alignment horizontal="right"/>
    </xf>
    <xf numFmtId="0" fontId="39" fillId="0" borderId="7" xfId="0" applyFont="1" applyBorder="1"/>
    <xf numFmtId="3" fontId="18" fillId="0" borderId="28" xfId="4" applyNumberFormat="1" applyFont="1" applyFill="1" applyBorder="1" applyAlignment="1">
      <alignment horizontal="right"/>
    </xf>
    <xf numFmtId="2" fontId="18" fillId="0" borderId="39" xfId="4" applyNumberFormat="1" applyFont="1" applyFill="1" applyBorder="1" applyAlignment="1">
      <alignment horizontal="right"/>
    </xf>
    <xf numFmtId="0" fontId="18" fillId="0" borderId="11" xfId="4" applyFont="1" applyFill="1" applyBorder="1"/>
    <xf numFmtId="0" fontId="39" fillId="0" borderId="43" xfId="4" applyFont="1" applyFill="1" applyBorder="1"/>
    <xf numFmtId="3" fontId="18" fillId="0" borderId="44" xfId="4" applyNumberFormat="1" applyFont="1" applyBorder="1"/>
    <xf numFmtId="3" fontId="18" fillId="0" borderId="45" xfId="4" applyNumberFormat="1" applyFont="1" applyBorder="1"/>
    <xf numFmtId="3" fontId="18" fillId="0" borderId="46" xfId="6" applyNumberFormat="1" applyFont="1" applyBorder="1"/>
    <xf numFmtId="2" fontId="18" fillId="0" borderId="47" xfId="4" applyNumberFormat="1" applyFont="1" applyBorder="1"/>
    <xf numFmtId="2" fontId="18" fillId="0" borderId="48" xfId="4" applyNumberFormat="1" applyFont="1" applyBorder="1"/>
    <xf numFmtId="3" fontId="18" fillId="0" borderId="17" xfId="4" applyNumberFormat="1" applyFont="1" applyBorder="1"/>
    <xf numFmtId="3" fontId="18" fillId="0" borderId="28" xfId="4" applyNumberFormat="1" applyFont="1" applyBorder="1"/>
    <xf numFmtId="164" fontId="18" fillId="0" borderId="28" xfId="6" applyNumberFormat="1" applyFont="1" applyBorder="1"/>
    <xf numFmtId="3" fontId="18" fillId="0" borderId="28" xfId="6" applyNumberFormat="1" applyFont="1" applyBorder="1"/>
    <xf numFmtId="2" fontId="18" fillId="0" borderId="39" xfId="4" applyNumberFormat="1" applyFont="1" applyBorder="1"/>
    <xf numFmtId="2" fontId="18" fillId="0" borderId="11" xfId="4" applyNumberFormat="1" applyFont="1" applyBorder="1"/>
    <xf numFmtId="0" fontId="33" fillId="0" borderId="7" xfId="4" applyFont="1" applyBorder="1"/>
    <xf numFmtId="3" fontId="18" fillId="0" borderId="6" xfId="4" applyNumberFormat="1" applyFont="1" applyBorder="1"/>
    <xf numFmtId="3" fontId="18" fillId="0" borderId="6" xfId="6" applyNumberFormat="1" applyFont="1" applyBorder="1"/>
    <xf numFmtId="0" fontId="39" fillId="0" borderId="49" xfId="0" applyFont="1" applyBorder="1"/>
    <xf numFmtId="3" fontId="18" fillId="0" borderId="50" xfId="4" applyNumberFormat="1" applyFont="1" applyFill="1" applyBorder="1"/>
    <xf numFmtId="3" fontId="18" fillId="0" borderId="51" xfId="4" applyNumberFormat="1" applyFont="1" applyFill="1" applyBorder="1"/>
    <xf numFmtId="3" fontId="18" fillId="0" borderId="40" xfId="4" applyNumberFormat="1" applyFont="1" applyFill="1" applyBorder="1"/>
    <xf numFmtId="2" fontId="18" fillId="0" borderId="52" xfId="4" applyNumberFormat="1" applyFont="1" applyFill="1" applyBorder="1"/>
    <xf numFmtId="3" fontId="39" fillId="0" borderId="44" xfId="4" applyNumberFormat="1" applyFont="1" applyFill="1" applyBorder="1"/>
    <xf numFmtId="3" fontId="39" fillId="0" borderId="46" xfId="4" applyNumberFormat="1" applyFont="1" applyBorder="1"/>
    <xf numFmtId="3" fontId="39" fillId="0" borderId="45" xfId="4" applyNumberFormat="1" applyFont="1" applyBorder="1"/>
    <xf numFmtId="2" fontId="39" fillId="0" borderId="47" xfId="4" applyNumberFormat="1" applyFont="1" applyBorder="1"/>
    <xf numFmtId="0" fontId="39" fillId="0" borderId="53" xfId="4" applyFont="1" applyFill="1" applyBorder="1"/>
    <xf numFmtId="3" fontId="18" fillId="0" borderId="54" xfId="4" applyNumberFormat="1" applyFont="1" applyFill="1" applyBorder="1"/>
    <xf numFmtId="3" fontId="18" fillId="0" borderId="55" xfId="4" applyNumberFormat="1" applyFont="1" applyBorder="1"/>
    <xf numFmtId="2" fontId="18" fillId="0" borderId="56" xfId="4" applyNumberFormat="1" applyFont="1" applyBorder="1"/>
    <xf numFmtId="2" fontId="18" fillId="0" borderId="57" xfId="4" applyNumberFormat="1" applyFont="1" applyBorder="1"/>
    <xf numFmtId="0" fontId="39" fillId="0" borderId="58" xfId="4" applyFont="1" applyBorder="1"/>
    <xf numFmtId="3" fontId="39" fillId="0" borderId="59" xfId="4" applyNumberFormat="1" applyFont="1" applyBorder="1" applyAlignment="1">
      <alignment horizontal="right"/>
    </xf>
    <xf numFmtId="3" fontId="39" fillId="0" borderId="60" xfId="4" applyNumberFormat="1" applyFont="1" applyBorder="1"/>
    <xf numFmtId="3" fontId="39" fillId="0" borderId="60" xfId="4" applyNumberFormat="1" applyFont="1" applyBorder="1" applyAlignment="1">
      <alignment horizontal="right"/>
    </xf>
    <xf numFmtId="2" fontId="39" fillId="0" borderId="61" xfId="4" applyNumberFormat="1" applyFont="1" applyBorder="1" applyAlignment="1">
      <alignment horizontal="right"/>
    </xf>
    <xf numFmtId="2" fontId="18" fillId="0" borderId="62" xfId="4" applyNumberFormat="1" applyFont="1" applyBorder="1"/>
    <xf numFmtId="0" fontId="18" fillId="0" borderId="53" xfId="4" applyFont="1" applyBorder="1"/>
    <xf numFmtId="3" fontId="39" fillId="0" borderId="54" xfId="4" applyNumberFormat="1" applyFont="1" applyBorder="1"/>
    <xf numFmtId="3" fontId="39" fillId="0" borderId="55" xfId="4" applyNumberFormat="1" applyFont="1" applyBorder="1"/>
    <xf numFmtId="3" fontId="39" fillId="0" borderId="63" xfId="4" applyNumberFormat="1" applyFont="1" applyBorder="1"/>
    <xf numFmtId="2" fontId="39" fillId="0" borderId="56" xfId="4" applyNumberFormat="1" applyFont="1" applyBorder="1"/>
    <xf numFmtId="3" fontId="39" fillId="0" borderId="17" xfId="4" applyNumberFormat="1" applyFont="1" applyBorder="1"/>
    <xf numFmtId="3" fontId="39" fillId="0" borderId="28" xfId="4" applyNumberFormat="1" applyFont="1" applyBorder="1"/>
    <xf numFmtId="3" fontId="39" fillId="0" borderId="6" xfId="4" applyNumberFormat="1" applyFont="1" applyBorder="1"/>
    <xf numFmtId="2" fontId="39" fillId="0" borderId="39" xfId="4" applyNumberFormat="1" applyFont="1" applyBorder="1"/>
    <xf numFmtId="0" fontId="18" fillId="0" borderId="49" xfId="4" applyFont="1" applyFill="1" applyBorder="1" applyAlignment="1">
      <alignment wrapText="1"/>
    </xf>
    <xf numFmtId="165" fontId="18" fillId="0" borderId="64" xfId="4" applyNumberFormat="1" applyFont="1" applyFill="1" applyBorder="1" applyAlignment="1">
      <alignment wrapText="1"/>
    </xf>
    <xf numFmtId="0" fontId="18" fillId="7" borderId="49" xfId="4" applyFont="1" applyFill="1" applyBorder="1" applyAlignment="1">
      <alignment wrapText="1"/>
    </xf>
    <xf numFmtId="3" fontId="18" fillId="7" borderId="50" xfId="4" applyNumberFormat="1" applyFont="1" applyFill="1" applyBorder="1"/>
    <xf numFmtId="3" fontId="18" fillId="7" borderId="51" xfId="4" applyNumberFormat="1" applyFont="1" applyFill="1" applyBorder="1"/>
    <xf numFmtId="2" fontId="18" fillId="7" borderId="52" xfId="4" applyNumberFormat="1" applyFont="1" applyFill="1" applyBorder="1"/>
    <xf numFmtId="165" fontId="18" fillId="7" borderId="64" xfId="4" applyNumberFormat="1" applyFont="1" applyFill="1" applyBorder="1" applyAlignment="1">
      <alignment wrapText="1"/>
    </xf>
    <xf numFmtId="0" fontId="39" fillId="0" borderId="41" xfId="4" applyFont="1" applyFill="1" applyBorder="1"/>
    <xf numFmtId="3" fontId="39" fillId="0" borderId="15" xfId="4" applyNumberFormat="1" applyFont="1" applyFill="1" applyBorder="1"/>
    <xf numFmtId="3" fontId="39" fillId="0" borderId="27" xfId="4" applyNumberFormat="1" applyFont="1" applyFill="1" applyBorder="1"/>
    <xf numFmtId="2" fontId="39" fillId="0" borderId="42" xfId="4" applyNumberFormat="1" applyFont="1" applyFill="1" applyBorder="1"/>
    <xf numFmtId="165" fontId="39" fillId="0" borderId="14" xfId="4" applyNumberFormat="1" applyFont="1" applyFill="1" applyBorder="1"/>
    <xf numFmtId="0" fontId="39" fillId="0" borderId="7" xfId="4" applyFont="1" applyFill="1" applyBorder="1"/>
    <xf numFmtId="3" fontId="39" fillId="0" borderId="17" xfId="4" applyNumberFormat="1" applyFont="1" applyFill="1" applyBorder="1"/>
    <xf numFmtId="3" fontId="18" fillId="0" borderId="0" xfId="4" applyNumberFormat="1" applyFont="1" applyBorder="1"/>
    <xf numFmtId="3" fontId="39" fillId="0" borderId="65" xfId="4" applyNumberFormat="1" applyFont="1" applyFill="1" applyBorder="1"/>
    <xf numFmtId="3" fontId="39" fillId="0" borderId="28" xfId="4" applyNumberFormat="1" applyFont="1" applyFill="1" applyBorder="1"/>
    <xf numFmtId="2" fontId="39" fillId="0" borderId="39" xfId="4" applyNumberFormat="1" applyFont="1" applyFill="1" applyBorder="1"/>
    <xf numFmtId="165" fontId="39" fillId="0" borderId="11" xfId="4" applyNumberFormat="1" applyFont="1" applyFill="1" applyBorder="1"/>
    <xf numFmtId="0" fontId="33" fillId="7" borderId="7" xfId="4" applyFont="1" applyFill="1" applyBorder="1" applyAlignment="1">
      <alignment wrapText="1"/>
    </xf>
    <xf numFmtId="3" fontId="18" fillId="0" borderId="17" xfId="4" applyNumberFormat="1" applyFont="1" applyFill="1" applyBorder="1"/>
    <xf numFmtId="3" fontId="18" fillId="0" borderId="28" xfId="4" applyNumberFormat="1" applyFont="1" applyFill="1" applyBorder="1"/>
    <xf numFmtId="2" fontId="18" fillId="0" borderId="39" xfId="4" applyNumberFormat="1" applyFont="1" applyFill="1" applyBorder="1"/>
    <xf numFmtId="165" fontId="18" fillId="0" borderId="11" xfId="4" applyNumberFormat="1" applyFont="1" applyFill="1" applyBorder="1" applyAlignment="1">
      <alignment wrapText="1"/>
    </xf>
    <xf numFmtId="3" fontId="18" fillId="0" borderId="30" xfId="4" applyNumberFormat="1" applyFont="1" applyFill="1" applyBorder="1"/>
    <xf numFmtId="0" fontId="3" fillId="0" borderId="66" xfId="4" applyFont="1" applyFill="1" applyBorder="1" applyAlignment="1">
      <alignment wrapText="1"/>
    </xf>
    <xf numFmtId="3" fontId="18" fillId="0" borderId="67" xfId="4" applyNumberFormat="1" applyFont="1" applyFill="1" applyBorder="1"/>
    <xf numFmtId="3" fontId="18" fillId="0" borderId="38" xfId="4" applyNumberFormat="1" applyFont="1" applyFill="1" applyBorder="1"/>
    <xf numFmtId="2" fontId="18" fillId="0" borderId="68" xfId="4" applyNumberFormat="1" applyFont="1" applyFill="1" applyBorder="1"/>
    <xf numFmtId="165" fontId="18" fillId="0" borderId="10" xfId="4" applyNumberFormat="1" applyFont="1" applyFill="1" applyBorder="1" applyAlignment="1">
      <alignment wrapText="1"/>
    </xf>
    <xf numFmtId="0" fontId="33" fillId="7" borderId="69" xfId="4" applyFont="1" applyFill="1" applyBorder="1" applyAlignment="1">
      <alignment wrapText="1"/>
    </xf>
    <xf numFmtId="3" fontId="33" fillId="7" borderId="70" xfId="4" applyNumberFormat="1" applyFont="1" applyFill="1" applyBorder="1"/>
    <xf numFmtId="3" fontId="33" fillId="7" borderId="71" xfId="4" applyNumberFormat="1" applyFont="1" applyFill="1" applyBorder="1"/>
    <xf numFmtId="2" fontId="33" fillId="7" borderId="72" xfId="4" applyNumberFormat="1" applyFont="1" applyFill="1" applyBorder="1"/>
    <xf numFmtId="165" fontId="33" fillId="7" borderId="73" xfId="4" applyNumberFormat="1" applyFont="1" applyFill="1" applyBorder="1" applyAlignment="1">
      <alignment wrapText="1"/>
    </xf>
    <xf numFmtId="0" fontId="3" fillId="0" borderId="7" xfId="4" applyFont="1" applyFill="1" applyBorder="1" applyAlignment="1">
      <alignment wrapText="1"/>
    </xf>
    <xf numFmtId="165" fontId="18" fillId="0" borderId="11" xfId="4" applyNumberFormat="1" applyFont="1" applyFill="1" applyBorder="1"/>
    <xf numFmtId="0" fontId="3" fillId="0" borderId="49" xfId="0" applyFont="1" applyFill="1" applyBorder="1"/>
    <xf numFmtId="3" fontId="18" fillId="0" borderId="51" xfId="4" applyNumberFormat="1" applyFont="1" applyBorder="1"/>
    <xf numFmtId="165" fontId="18" fillId="0" borderId="64" xfId="4" applyNumberFormat="1" applyFont="1" applyFill="1" applyBorder="1"/>
    <xf numFmtId="0" fontId="3" fillId="0" borderId="25" xfId="4" applyFont="1" applyFill="1" applyBorder="1" applyAlignment="1">
      <alignment wrapText="1"/>
    </xf>
    <xf numFmtId="3" fontId="18" fillId="0" borderId="40" xfId="6" applyNumberFormat="1" applyFont="1" applyFill="1" applyBorder="1"/>
    <xf numFmtId="165" fontId="3" fillId="0" borderId="64" xfId="4" applyNumberFormat="1" applyFont="1" applyFill="1" applyBorder="1"/>
    <xf numFmtId="0" fontId="33" fillId="0" borderId="7" xfId="4" applyFont="1" applyFill="1" applyBorder="1" applyAlignment="1">
      <alignment wrapText="1"/>
    </xf>
    <xf numFmtId="3" fontId="18" fillId="0" borderId="6" xfId="4" applyNumberFormat="1" applyFont="1" applyFill="1" applyBorder="1"/>
    <xf numFmtId="3" fontId="18" fillId="0" borderId="6" xfId="6" applyNumberFormat="1" applyFont="1" applyFill="1" applyBorder="1"/>
    <xf numFmtId="0" fontId="3" fillId="0" borderId="49" xfId="4" applyFont="1" applyFill="1" applyBorder="1" applyAlignment="1">
      <alignment wrapText="1" shrinkToFit="1"/>
    </xf>
    <xf numFmtId="165" fontId="18" fillId="0" borderId="52" xfId="4" applyNumberFormat="1" applyFont="1" applyFill="1" applyBorder="1"/>
    <xf numFmtId="0" fontId="3" fillId="0" borderId="49" xfId="4" applyFont="1" applyFill="1" applyBorder="1"/>
    <xf numFmtId="3" fontId="18" fillId="0" borderId="26" xfId="4" applyNumberFormat="1" applyFont="1" applyFill="1" applyBorder="1"/>
    <xf numFmtId="0" fontId="3" fillId="0" borderId="49" xfId="4" applyFont="1" applyFill="1" applyBorder="1" applyAlignment="1">
      <alignment wrapText="1"/>
    </xf>
    <xf numFmtId="2" fontId="18" fillId="0" borderId="74" xfId="4" applyNumberFormat="1" applyFont="1" applyFill="1" applyBorder="1"/>
    <xf numFmtId="165" fontId="3" fillId="0" borderId="25" xfId="4" applyNumberFormat="1" applyFont="1" applyFill="1" applyBorder="1" applyAlignment="1">
      <alignment wrapText="1"/>
    </xf>
    <xf numFmtId="0" fontId="18" fillId="0" borderId="49" xfId="4" applyFont="1" applyFill="1" applyBorder="1"/>
    <xf numFmtId="0" fontId="3" fillId="0" borderId="50" xfId="4" applyFont="1" applyFill="1" applyBorder="1"/>
    <xf numFmtId="0" fontId="18" fillId="8" borderId="8" xfId="4" applyFont="1" applyFill="1" applyBorder="1" applyAlignment="1">
      <alignment wrapText="1"/>
    </xf>
    <xf numFmtId="3" fontId="18" fillId="8" borderId="22" xfId="4" applyNumberFormat="1" applyFont="1" applyFill="1" applyBorder="1"/>
    <xf numFmtId="3" fontId="18" fillId="8" borderId="29" xfId="4" applyNumberFormat="1" applyFont="1" applyFill="1" applyBorder="1"/>
    <xf numFmtId="2" fontId="18" fillId="8" borderId="75" xfId="4" applyNumberFormat="1" applyFont="1" applyFill="1" applyBorder="1"/>
    <xf numFmtId="165" fontId="18" fillId="8" borderId="21" xfId="4" applyNumberFormat="1" applyFont="1" applyFill="1" applyBorder="1" applyAlignment="1">
      <alignment wrapText="1"/>
    </xf>
    <xf numFmtId="0" fontId="18" fillId="8" borderId="26" xfId="4" applyFont="1" applyFill="1" applyBorder="1" applyAlignment="1">
      <alignment wrapText="1"/>
    </xf>
    <xf numFmtId="0" fontId="18" fillId="9" borderId="50" xfId="4" applyFont="1" applyFill="1" applyBorder="1"/>
    <xf numFmtId="0" fontId="39" fillId="0" borderId="43" xfId="4" applyFont="1" applyBorder="1"/>
    <xf numFmtId="3" fontId="39" fillId="0" borderId="46" xfId="4" applyNumberFormat="1" applyFont="1" applyFill="1" applyBorder="1"/>
    <xf numFmtId="165" fontId="18" fillId="0" borderId="48" xfId="4" applyNumberFormat="1" applyFont="1" applyBorder="1"/>
    <xf numFmtId="0" fontId="39" fillId="0" borderId="69" xfId="4" applyFont="1" applyBorder="1"/>
    <xf numFmtId="3" fontId="39" fillId="0" borderId="70" xfId="4" applyNumberFormat="1" applyFont="1" applyBorder="1" applyAlignment="1">
      <alignment horizontal="right"/>
    </xf>
    <xf numFmtId="3" fontId="39" fillId="0" borderId="71" xfId="4" applyNumberFormat="1" applyFont="1" applyBorder="1" applyAlignment="1">
      <alignment horizontal="right"/>
    </xf>
    <xf numFmtId="3" fontId="39" fillId="0" borderId="76" xfId="4" applyNumberFormat="1" applyFont="1" applyFill="1" applyBorder="1" applyAlignment="1">
      <alignment horizontal="right"/>
    </xf>
    <xf numFmtId="4" fontId="39" fillId="0" borderId="72" xfId="4" applyNumberFormat="1" applyFont="1" applyBorder="1" applyAlignment="1">
      <alignment horizontal="right"/>
    </xf>
    <xf numFmtId="4" fontId="39" fillId="0" borderId="73" xfId="4" applyNumberFormat="1" applyFont="1" applyBorder="1"/>
    <xf numFmtId="0" fontId="40" fillId="10" borderId="49" xfId="4" applyFont="1" applyFill="1" applyBorder="1"/>
    <xf numFmtId="3" fontId="40" fillId="10" borderId="50" xfId="4" applyNumberFormat="1" applyFont="1" applyFill="1" applyBorder="1"/>
    <xf numFmtId="3" fontId="40" fillId="10" borderId="51" xfId="4" applyNumberFormat="1" applyFont="1" applyFill="1" applyBorder="1"/>
    <xf numFmtId="4" fontId="40" fillId="10" borderId="52" xfId="4" applyNumberFormat="1" applyFont="1" applyFill="1" applyBorder="1"/>
    <xf numFmtId="4" fontId="40" fillId="0" borderId="64" xfId="4" applyNumberFormat="1" applyFont="1" applyBorder="1"/>
    <xf numFmtId="0" fontId="39" fillId="0" borderId="69" xfId="4" applyFont="1" applyBorder="1" applyAlignment="1">
      <alignment wrapText="1"/>
    </xf>
    <xf numFmtId="3" fontId="39" fillId="0" borderId="70" xfId="4" applyNumberFormat="1" applyFont="1" applyBorder="1"/>
    <xf numFmtId="3" fontId="39" fillId="0" borderId="71" xfId="4" applyNumberFormat="1" applyFont="1" applyBorder="1"/>
    <xf numFmtId="3" fontId="39" fillId="0" borderId="71" xfId="4" applyNumberFormat="1" applyFont="1" applyFill="1" applyBorder="1"/>
    <xf numFmtId="4" fontId="39" fillId="0" borderId="72" xfId="4" applyNumberFormat="1" applyFont="1" applyBorder="1"/>
    <xf numFmtId="0" fontId="18" fillId="0" borderId="0" xfId="8" applyFont="1" applyProtection="1">
      <protection locked="0"/>
    </xf>
    <xf numFmtId="0" fontId="32" fillId="0" borderId="0" xfId="8" applyFont="1" applyProtection="1">
      <protection locked="0"/>
    </xf>
    <xf numFmtId="0" fontId="18" fillId="0" borderId="0" xfId="8" applyFont="1"/>
    <xf numFmtId="0" fontId="39" fillId="0" borderId="0" xfId="8" applyFont="1" applyProtection="1">
      <protection locked="0"/>
    </xf>
    <xf numFmtId="0" fontId="39" fillId="0" borderId="0" xfId="8" applyFont="1" applyAlignment="1" applyProtection="1">
      <alignment horizontal="right"/>
      <protection locked="0"/>
    </xf>
    <xf numFmtId="0" fontId="18" fillId="0" borderId="0" xfId="8" applyFont="1" applyAlignment="1">
      <alignment horizontal="right"/>
    </xf>
    <xf numFmtId="0" fontId="18" fillId="0" borderId="38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8" fillId="0" borderId="58" xfId="8" applyFont="1" applyBorder="1" applyAlignment="1"/>
    <xf numFmtId="0" fontId="18" fillId="0" borderId="45" xfId="8" applyFont="1" applyBorder="1" applyAlignment="1"/>
    <xf numFmtId="0" fontId="18" fillId="0" borderId="162" xfId="8" applyFont="1" applyBorder="1" applyAlignment="1">
      <alignment horizontal="center"/>
    </xf>
    <xf numFmtId="0" fontId="18" fillId="10" borderId="101" xfId="8" applyFont="1" applyFill="1" applyBorder="1" applyAlignment="1">
      <alignment horizontal="center"/>
    </xf>
    <xf numFmtId="0" fontId="18" fillId="0" borderId="102" xfId="8" applyFont="1" applyBorder="1" applyAlignment="1">
      <alignment horizontal="center"/>
    </xf>
    <xf numFmtId="0" fontId="18" fillId="0" borderId="45" xfId="8" applyFont="1" applyBorder="1" applyAlignment="1">
      <alignment horizontal="center"/>
    </xf>
    <xf numFmtId="0" fontId="18" fillId="10" borderId="101" xfId="8" applyNumberFormat="1" applyFont="1" applyFill="1" applyBorder="1" applyAlignment="1">
      <alignment horizontal="center"/>
    </xf>
    <xf numFmtId="0" fontId="18" fillId="14" borderId="101" xfId="8" applyFont="1" applyFill="1" applyBorder="1" applyAlignment="1">
      <alignment horizontal="center"/>
    </xf>
    <xf numFmtId="0" fontId="18" fillId="15" borderId="103" xfId="8" applyFont="1" applyFill="1" applyBorder="1" applyAlignment="1">
      <alignment horizontal="center"/>
    </xf>
    <xf numFmtId="0" fontId="29" fillId="0" borderId="116" xfId="8" applyFont="1" applyFill="1" applyBorder="1" applyAlignment="1">
      <alignment horizontal="left" wrapText="1"/>
    </xf>
    <xf numFmtId="3" fontId="18" fillId="10" borderId="114" xfId="8" applyNumberFormat="1" applyFont="1" applyFill="1" applyBorder="1"/>
    <xf numFmtId="3" fontId="18" fillId="0" borderId="115" xfId="8" applyNumberFormat="1" applyFont="1" applyBorder="1"/>
    <xf numFmtId="3" fontId="18" fillId="0" borderId="40" xfId="8" applyNumberFormat="1" applyFont="1" applyBorder="1"/>
    <xf numFmtId="3" fontId="18" fillId="14" borderId="114" xfId="8" applyNumberFormat="1" applyFont="1" applyFill="1" applyBorder="1"/>
    <xf numFmtId="166" fontId="18" fillId="15" borderId="99" xfId="8" applyNumberFormat="1" applyFont="1" applyFill="1" applyBorder="1"/>
    <xf numFmtId="0" fontId="29" fillId="0" borderId="40" xfId="8" applyFont="1" applyFill="1" applyBorder="1" applyAlignment="1">
      <alignment horizontal="left" wrapText="1"/>
    </xf>
    <xf numFmtId="3" fontId="18" fillId="10" borderId="40" xfId="8" applyNumberFormat="1" applyFont="1" applyFill="1" applyBorder="1"/>
    <xf numFmtId="3" fontId="41" fillId="0" borderId="40" xfId="0" applyNumberFormat="1" applyFont="1" applyBorder="1"/>
    <xf numFmtId="3" fontId="3" fillId="0" borderId="40" xfId="4" applyNumberFormat="1" applyFont="1" applyBorder="1"/>
    <xf numFmtId="3" fontId="18" fillId="14" borderId="40" xfId="8" applyNumberFormat="1" applyFont="1" applyFill="1" applyBorder="1"/>
    <xf numFmtId="4" fontId="18" fillId="15" borderId="52" xfId="8" applyNumberFormat="1" applyFont="1" applyFill="1" applyBorder="1"/>
    <xf numFmtId="0" fontId="29" fillId="0" borderId="82" xfId="0" applyFont="1" applyFill="1" applyBorder="1" applyAlignment="1">
      <alignment horizontal="left" vertical="center" wrapText="1"/>
    </xf>
    <xf numFmtId="3" fontId="41" fillId="10" borderId="111" xfId="0" applyNumberFormat="1" applyFont="1" applyFill="1" applyBorder="1"/>
    <xf numFmtId="3" fontId="41" fillId="0" borderId="112" xfId="0" applyNumberFormat="1" applyFont="1" applyBorder="1"/>
    <xf numFmtId="3" fontId="41" fillId="0" borderId="1" xfId="0" applyNumberFormat="1" applyFont="1" applyBorder="1"/>
    <xf numFmtId="3" fontId="41" fillId="0" borderId="30" xfId="5" applyNumberFormat="1" applyFont="1" applyBorder="1"/>
    <xf numFmtId="3" fontId="41" fillId="14" borderId="111" xfId="0" applyNumberFormat="1" applyFont="1" applyFill="1" applyBorder="1"/>
    <xf numFmtId="4" fontId="41" fillId="15" borderId="117" xfId="0" applyNumberFormat="1" applyFont="1" applyFill="1" applyBorder="1"/>
    <xf numFmtId="0" fontId="29" fillId="0" borderId="16" xfId="0" applyFont="1" applyFill="1" applyBorder="1" applyAlignment="1">
      <alignment horizontal="left" wrapText="1"/>
    </xf>
    <xf numFmtId="3" fontId="41" fillId="0" borderId="1" xfId="0" applyNumberFormat="1" applyFont="1" applyFill="1" applyBorder="1"/>
    <xf numFmtId="3" fontId="41" fillId="0" borderId="30" xfId="5" applyNumberFormat="1" applyFont="1" applyFill="1" applyBorder="1"/>
    <xf numFmtId="3" fontId="41" fillId="21" borderId="1" xfId="0" applyNumberFormat="1" applyFont="1" applyFill="1" applyBorder="1"/>
    <xf numFmtId="166" fontId="41" fillId="22" borderId="117" xfId="0" applyNumberFormat="1" applyFont="1" applyFill="1" applyBorder="1"/>
    <xf numFmtId="0" fontId="29" fillId="0" borderId="113" xfId="0" applyFont="1" applyFill="1" applyBorder="1" applyAlignment="1">
      <alignment horizontal="left" wrapText="1"/>
    </xf>
    <xf numFmtId="3" fontId="41" fillId="0" borderId="30" xfId="0" applyNumberFormat="1" applyFont="1" applyFill="1" applyBorder="1"/>
    <xf numFmtId="3" fontId="41" fillId="0" borderId="30" xfId="0" applyNumberFormat="1" applyFont="1" applyBorder="1"/>
    <xf numFmtId="0" fontId="29" fillId="0" borderId="116" xfId="0" applyFont="1" applyFill="1" applyBorder="1" applyAlignment="1">
      <alignment horizontal="left" vertical="center" wrapText="1"/>
    </xf>
    <xf numFmtId="3" fontId="41" fillId="10" borderId="114" xfId="0" applyNumberFormat="1" applyFont="1" applyFill="1" applyBorder="1"/>
    <xf numFmtId="3" fontId="41" fillId="0" borderId="115" xfId="0" applyNumberFormat="1" applyFont="1" applyBorder="1"/>
    <xf numFmtId="3" fontId="3" fillId="0" borderId="40" xfId="0" applyNumberFormat="1" applyFont="1" applyBorder="1"/>
    <xf numFmtId="3" fontId="18" fillId="0" borderId="51" xfId="5" applyNumberFormat="1" applyFont="1" applyBorder="1"/>
    <xf numFmtId="3" fontId="3" fillId="21" borderId="40" xfId="0" applyNumberFormat="1" applyFont="1" applyFill="1" applyBorder="1"/>
    <xf numFmtId="3" fontId="41" fillId="14" borderId="114" xfId="0" applyNumberFormat="1" applyFont="1" applyFill="1" applyBorder="1"/>
    <xf numFmtId="4" fontId="3" fillId="22" borderId="99" xfId="0" applyNumberFormat="1" applyFont="1" applyFill="1" applyBorder="1"/>
    <xf numFmtId="0" fontId="29" fillId="0" borderId="113" xfId="8" applyFont="1" applyFill="1" applyBorder="1" applyAlignment="1">
      <alignment horizontal="left" wrapText="1"/>
    </xf>
    <xf numFmtId="3" fontId="18" fillId="0" borderId="30" xfId="5" applyNumberFormat="1" applyFont="1" applyBorder="1"/>
    <xf numFmtId="3" fontId="3" fillId="21" borderId="1" xfId="0" applyNumberFormat="1" applyFont="1" applyFill="1" applyBorder="1"/>
    <xf numFmtId="166" fontId="3" fillId="22" borderId="117" xfId="0" applyNumberFormat="1" applyFont="1" applyFill="1" applyBorder="1"/>
    <xf numFmtId="0" fontId="29" fillId="0" borderId="6" xfId="8" applyFont="1" applyFill="1" applyBorder="1" applyAlignment="1">
      <alignment horizontal="center" vertical="center" wrapText="1"/>
    </xf>
    <xf numFmtId="3" fontId="18" fillId="0" borderId="30" xfId="5" applyNumberFormat="1" applyFont="1" applyFill="1" applyBorder="1"/>
    <xf numFmtId="166" fontId="3" fillId="22" borderId="99" xfId="0" applyNumberFormat="1" applyFont="1" applyFill="1" applyBorder="1"/>
    <xf numFmtId="0" fontId="29" fillId="0" borderId="161" xfId="8" applyFont="1" applyFill="1" applyBorder="1" applyAlignment="1">
      <alignment horizontal="left" wrapText="1"/>
    </xf>
    <xf numFmtId="3" fontId="18" fillId="0" borderId="51" xfId="5" applyNumberFormat="1" applyFont="1" applyFill="1" applyBorder="1"/>
    <xf numFmtId="0" fontId="29" fillId="0" borderId="82" xfId="8" applyFont="1" applyFill="1" applyBorder="1" applyAlignment="1">
      <alignment horizontal="left" wrapText="1"/>
    </xf>
    <xf numFmtId="3" fontId="3" fillId="10" borderId="114" xfId="0" applyNumberFormat="1" applyFont="1" applyFill="1" applyBorder="1"/>
    <xf numFmtId="3" fontId="3" fillId="0" borderId="115" xfId="0" applyNumberFormat="1" applyFont="1" applyBorder="1"/>
    <xf numFmtId="3" fontId="3" fillId="23" borderId="114" xfId="0" applyNumberFormat="1" applyFont="1" applyFill="1" applyBorder="1"/>
    <xf numFmtId="2" fontId="3" fillId="22" borderId="99" xfId="0" applyNumberFormat="1" applyFont="1" applyFill="1" applyBorder="1"/>
    <xf numFmtId="0" fontId="3" fillId="0" borderId="40" xfId="0" applyFont="1" applyFill="1" applyBorder="1"/>
    <xf numFmtId="0" fontId="29" fillId="0" borderId="113" xfId="0" applyFont="1" applyFill="1" applyBorder="1" applyAlignment="1">
      <alignment wrapText="1"/>
    </xf>
    <xf numFmtId="3" fontId="18" fillId="0" borderId="1" xfId="8" applyNumberFormat="1" applyFont="1" applyBorder="1"/>
    <xf numFmtId="3" fontId="18" fillId="0" borderId="1" xfId="8" applyNumberFormat="1" applyFont="1" applyFill="1" applyBorder="1"/>
    <xf numFmtId="3" fontId="18" fillId="10" borderId="111" xfId="8" applyNumberFormat="1" applyFont="1" applyFill="1" applyBorder="1"/>
    <xf numFmtId="166" fontId="18" fillId="15" borderId="117" xfId="8" applyNumberFormat="1" applyFont="1" applyFill="1" applyBorder="1"/>
    <xf numFmtId="0" fontId="29" fillId="7" borderId="116" xfId="0" applyFont="1" applyFill="1" applyBorder="1" applyAlignment="1">
      <alignment wrapText="1"/>
    </xf>
    <xf numFmtId="3" fontId="18" fillId="0" borderId="115" xfId="8" applyNumberFormat="1" applyFont="1" applyFill="1" applyBorder="1"/>
    <xf numFmtId="3" fontId="18" fillId="0" borderId="40" xfId="9" applyNumberFormat="1" applyFont="1" applyBorder="1"/>
    <xf numFmtId="3" fontId="18" fillId="0" borderId="40" xfId="8" applyNumberFormat="1" applyFont="1" applyFill="1" applyBorder="1"/>
    <xf numFmtId="0" fontId="29" fillId="7" borderId="23" xfId="0" applyFont="1" applyFill="1" applyBorder="1" applyAlignment="1">
      <alignment wrapText="1"/>
    </xf>
    <xf numFmtId="0" fontId="29" fillId="0" borderId="121" xfId="8" applyFont="1" applyFill="1" applyBorder="1" applyAlignment="1">
      <alignment horizontal="left" wrapText="1"/>
    </xf>
    <xf numFmtId="3" fontId="3" fillId="10" borderId="119" xfId="0" applyNumberFormat="1" applyFont="1" applyFill="1" applyBorder="1"/>
    <xf numFmtId="3" fontId="3" fillId="0" borderId="120" xfId="0" applyNumberFormat="1" applyFont="1" applyBorder="1"/>
    <xf numFmtId="3" fontId="3" fillId="0" borderId="5" xfId="0" applyNumberFormat="1" applyFont="1" applyBorder="1"/>
    <xf numFmtId="3" fontId="18" fillId="0" borderId="29" xfId="4" applyNumberFormat="1" applyFont="1" applyBorder="1"/>
    <xf numFmtId="3" fontId="3" fillId="14" borderId="119" xfId="0" applyNumberFormat="1" applyFont="1" applyFill="1" applyBorder="1"/>
    <xf numFmtId="166" fontId="18" fillId="15" borderId="145" xfId="8" applyNumberFormat="1" applyFont="1" applyFill="1" applyBorder="1"/>
    <xf numFmtId="0" fontId="29" fillId="7" borderId="113" xfId="8" applyFont="1" applyFill="1" applyBorder="1" applyAlignment="1">
      <alignment horizontal="left" wrapText="1"/>
    </xf>
    <xf numFmtId="3" fontId="3" fillId="10" borderId="111" xfId="0" applyNumberFormat="1" applyFont="1" applyFill="1" applyBorder="1"/>
    <xf numFmtId="3" fontId="3" fillId="0" borderId="112" xfId="0" applyNumberFormat="1" applyFont="1" applyBorder="1"/>
    <xf numFmtId="3" fontId="18" fillId="0" borderId="30" xfId="4" applyNumberFormat="1" applyFont="1" applyBorder="1"/>
    <xf numFmtId="3" fontId="3" fillId="14" borderId="111" xfId="0" applyNumberFormat="1" applyFont="1" applyFill="1" applyBorder="1"/>
    <xf numFmtId="166" fontId="3" fillId="15" borderId="117" xfId="0" applyNumberFormat="1" applyFont="1" applyFill="1" applyBorder="1"/>
    <xf numFmtId="0" fontId="29" fillId="7" borderId="164" xfId="8" applyFont="1" applyFill="1" applyBorder="1" applyAlignment="1">
      <alignment horizontal="left" wrapText="1"/>
    </xf>
    <xf numFmtId="3" fontId="3" fillId="10" borderId="122" xfId="0" applyNumberFormat="1" applyFont="1" applyFill="1" applyBorder="1"/>
    <xf numFmtId="3" fontId="3" fillId="0" borderId="123" xfId="0" applyNumberFormat="1" applyFont="1" applyBorder="1"/>
    <xf numFmtId="3" fontId="3" fillId="0" borderId="86" xfId="0" applyNumberFormat="1" applyFont="1" applyBorder="1"/>
    <xf numFmtId="3" fontId="18" fillId="0" borderId="124" xfId="4" applyNumberFormat="1" applyFont="1" applyBorder="1"/>
    <xf numFmtId="3" fontId="3" fillId="14" borderId="122" xfId="0" applyNumberFormat="1" applyFont="1" applyFill="1" applyBorder="1"/>
    <xf numFmtId="166" fontId="18" fillId="15" borderId="125" xfId="8" applyNumberFormat="1" applyFont="1" applyFill="1" applyBorder="1"/>
    <xf numFmtId="0" fontId="29" fillId="0" borderId="116" xfId="0" applyFont="1" applyFill="1" applyBorder="1"/>
    <xf numFmtId="3" fontId="18" fillId="10" borderId="96" xfId="8" applyNumberFormat="1" applyFont="1" applyFill="1" applyBorder="1"/>
    <xf numFmtId="3" fontId="18" fillId="0" borderId="133" xfId="8" applyNumberFormat="1" applyFont="1" applyBorder="1"/>
    <xf numFmtId="3" fontId="18" fillId="0" borderId="6" xfId="8" applyNumberFormat="1" applyFont="1" applyBorder="1"/>
    <xf numFmtId="3" fontId="3" fillId="14" borderId="114" xfId="0" applyNumberFormat="1" applyFont="1" applyFill="1" applyBorder="1"/>
    <xf numFmtId="166" fontId="3" fillId="15" borderId="99" xfId="0" applyNumberFormat="1" applyFont="1" applyFill="1" applyBorder="1"/>
    <xf numFmtId="3" fontId="18" fillId="0" borderId="112" xfId="8" applyNumberFormat="1" applyFont="1" applyBorder="1"/>
    <xf numFmtId="3" fontId="18" fillId="14" borderId="111" xfId="8" applyNumberFormat="1" applyFont="1" applyFill="1" applyBorder="1"/>
    <xf numFmtId="0" fontId="29" fillId="0" borderId="23" xfId="0" applyFont="1" applyFill="1" applyBorder="1" applyAlignment="1">
      <alignment horizontal="left" vertical="center" wrapText="1"/>
    </xf>
    <xf numFmtId="3" fontId="41" fillId="10" borderId="96" xfId="0" applyNumberFormat="1" applyFont="1" applyFill="1" applyBorder="1"/>
    <xf numFmtId="3" fontId="41" fillId="14" borderId="96" xfId="0" applyNumberFormat="1" applyFont="1" applyFill="1" applyBorder="1"/>
    <xf numFmtId="3" fontId="3" fillId="0" borderId="1" xfId="0" applyNumberFormat="1" applyFont="1" applyFill="1" applyBorder="1"/>
    <xf numFmtId="3" fontId="41" fillId="10" borderId="122" xfId="0" applyNumberFormat="1" applyFont="1" applyFill="1" applyBorder="1"/>
    <xf numFmtId="3" fontId="41" fillId="0" borderId="123" xfId="0" applyNumberFormat="1" applyFont="1" applyBorder="1"/>
    <xf numFmtId="3" fontId="41" fillId="14" borderId="122" xfId="0" applyNumberFormat="1" applyFont="1" applyFill="1" applyBorder="1"/>
    <xf numFmtId="0" fontId="29" fillId="7" borderId="161" xfId="8" applyFont="1" applyFill="1" applyBorder="1" applyAlignment="1">
      <alignment horizontal="left" wrapText="1"/>
    </xf>
    <xf numFmtId="0" fontId="18" fillId="0" borderId="70" xfId="8" applyFont="1" applyBorder="1" applyAlignment="1"/>
    <xf numFmtId="3" fontId="32" fillId="10" borderId="165" xfId="8" applyNumberFormat="1" applyFont="1" applyFill="1" applyBorder="1" applyAlignment="1"/>
    <xf numFmtId="3" fontId="32" fillId="0" borderId="166" xfId="8" applyNumberFormat="1" applyFont="1" applyBorder="1" applyAlignment="1"/>
    <xf numFmtId="3" fontId="32" fillId="0" borderId="76" xfId="8" applyNumberFormat="1" applyFont="1" applyBorder="1" applyAlignment="1"/>
    <xf numFmtId="3" fontId="32" fillId="0" borderId="71" xfId="4" applyNumberFormat="1" applyFont="1" applyBorder="1" applyAlignment="1"/>
    <xf numFmtId="3" fontId="32" fillId="14" borderId="165" xfId="8" applyNumberFormat="1" applyFont="1" applyFill="1" applyBorder="1" applyAlignment="1"/>
    <xf numFmtId="4" fontId="32" fillId="15" borderId="167" xfId="8" applyNumberFormat="1" applyFont="1" applyFill="1" applyBorder="1" applyAlignment="1"/>
    <xf numFmtId="0" fontId="29" fillId="0" borderId="26" xfId="8" applyFont="1" applyBorder="1" applyAlignment="1">
      <alignment horizontal="center" vertical="center" wrapText="1"/>
    </xf>
    <xf numFmtId="0" fontId="29" fillId="24" borderId="23" xfId="0" applyFont="1" applyFill="1" applyBorder="1" applyAlignment="1">
      <alignment horizontal="left" vertical="center" wrapText="1"/>
    </xf>
    <xf numFmtId="0" fontId="29" fillId="0" borderId="26" xfId="8" applyFont="1" applyFill="1" applyBorder="1" applyAlignment="1">
      <alignment horizontal="center" vertical="center" wrapText="1"/>
    </xf>
    <xf numFmtId="0" fontId="29" fillId="0" borderId="84" xfId="8" applyFont="1" applyBorder="1" applyAlignment="1">
      <alignment horizontal="center" vertical="center" wrapText="1"/>
    </xf>
    <xf numFmtId="0" fontId="42" fillId="0" borderId="69" xfId="0" applyFont="1" applyBorder="1" applyAlignment="1">
      <alignment horizontal="left" vertical="center" wrapText="1"/>
    </xf>
    <xf numFmtId="3" fontId="43" fillId="10" borderId="165" xfId="0" applyNumberFormat="1" applyFont="1" applyFill="1" applyBorder="1"/>
    <xf numFmtId="3" fontId="43" fillId="0" borderId="166" xfId="0" applyNumberFormat="1" applyFont="1" applyBorder="1"/>
    <xf numFmtId="3" fontId="39" fillId="0" borderId="76" xfId="0" applyNumberFormat="1" applyFont="1" applyBorder="1"/>
    <xf numFmtId="3" fontId="39" fillId="10" borderId="165" xfId="0" applyNumberFormat="1" applyFont="1" applyFill="1" applyBorder="1"/>
    <xf numFmtId="3" fontId="43" fillId="14" borderId="165" xfId="0" applyNumberFormat="1" applyFont="1" applyFill="1" applyBorder="1"/>
    <xf numFmtId="166" fontId="39" fillId="15" borderId="167" xfId="0" applyNumberFormat="1" applyFont="1" applyFill="1" applyBorder="1"/>
    <xf numFmtId="0" fontId="18" fillId="0" borderId="0" xfId="13" applyFont="1" applyProtection="1">
      <protection locked="0"/>
    </xf>
    <xf numFmtId="0" fontId="25" fillId="0" borderId="0" xfId="13" applyFont="1" applyAlignment="1" applyProtection="1">
      <alignment horizontal="right"/>
      <protection locked="0"/>
    </xf>
    <xf numFmtId="0" fontId="18" fillId="0" borderId="0" xfId="13" applyFont="1" applyAlignment="1">
      <alignment horizontal="right"/>
    </xf>
    <xf numFmtId="0" fontId="18" fillId="0" borderId="32" xfId="9" applyFont="1" applyBorder="1" applyAlignment="1">
      <alignment horizontal="center"/>
    </xf>
    <xf numFmtId="0" fontId="18" fillId="0" borderId="32" xfId="9" applyFont="1" applyBorder="1"/>
    <xf numFmtId="0" fontId="18" fillId="0" borderId="81" xfId="9" applyFont="1" applyBorder="1" applyAlignment="1">
      <alignment horizontal="right"/>
    </xf>
    <xf numFmtId="0" fontId="18" fillId="0" borderId="81" xfId="9" applyFont="1" applyBorder="1"/>
    <xf numFmtId="0" fontId="18" fillId="0" borderId="27" xfId="9" applyFont="1" applyBorder="1" applyAlignment="1">
      <alignment horizontal="center" textRotation="90"/>
    </xf>
    <xf numFmtId="0" fontId="18" fillId="0" borderId="4" xfId="9" applyFont="1" applyBorder="1" applyAlignment="1">
      <alignment horizontal="center" textRotation="90"/>
    </xf>
    <xf numFmtId="0" fontId="18" fillId="10" borderId="101" xfId="13" applyFont="1" applyFill="1" applyBorder="1" applyAlignment="1">
      <alignment horizontal="center"/>
    </xf>
    <xf numFmtId="0" fontId="18" fillId="0" borderId="120" xfId="9" applyFont="1" applyBorder="1" applyAlignment="1">
      <alignment horizontal="center"/>
    </xf>
    <xf numFmtId="0" fontId="18" fillId="0" borderId="29" xfId="9" applyFont="1" applyBorder="1" applyAlignment="1">
      <alignment horizontal="center"/>
    </xf>
    <xf numFmtId="0" fontId="39" fillId="10" borderId="119" xfId="9" applyNumberFormat="1" applyFont="1" applyFill="1" applyBorder="1" applyAlignment="1">
      <alignment horizontal="center"/>
    </xf>
    <xf numFmtId="0" fontId="39" fillId="14" borderId="119" xfId="9" applyFont="1" applyFill="1" applyBorder="1" applyAlignment="1">
      <alignment horizontal="center"/>
    </xf>
    <xf numFmtId="0" fontId="3" fillId="15" borderId="145" xfId="9" applyFont="1" applyFill="1" applyBorder="1" applyAlignment="1">
      <alignment horizontal="center"/>
    </xf>
    <xf numFmtId="0" fontId="18" fillId="0" borderId="104" xfId="13" applyFont="1" applyBorder="1" applyAlignment="1">
      <alignment horizontal="center" vertical="center"/>
    </xf>
    <xf numFmtId="0" fontId="18" fillId="0" borderId="105" xfId="13" applyFont="1" applyBorder="1" applyAlignment="1">
      <alignment vertical="center" wrapText="1"/>
    </xf>
    <xf numFmtId="3" fontId="18" fillId="10" borderId="109" xfId="13" applyNumberFormat="1" applyFont="1" applyFill="1" applyBorder="1"/>
    <xf numFmtId="3" fontId="18" fillId="0" borderId="137" xfId="13" applyNumberFormat="1" applyFont="1" applyBorder="1"/>
    <xf numFmtId="3" fontId="18" fillId="0" borderId="105" xfId="13" applyNumberFormat="1" applyFont="1" applyBorder="1"/>
    <xf numFmtId="3" fontId="18" fillId="0" borderId="138" xfId="4" applyNumberFormat="1" applyFont="1" applyBorder="1"/>
    <xf numFmtId="3" fontId="18" fillId="0" borderId="105" xfId="13" applyNumberFormat="1" applyFont="1" applyFill="1" applyBorder="1"/>
    <xf numFmtId="3" fontId="39" fillId="14" borderId="109" xfId="13" applyNumberFormat="1" applyFont="1" applyFill="1" applyBorder="1"/>
    <xf numFmtId="0" fontId="18" fillId="15" borderId="110" xfId="13" applyFont="1" applyFill="1" applyBorder="1"/>
    <xf numFmtId="0" fontId="18" fillId="0" borderId="26" xfId="13" applyFont="1" applyBorder="1" applyAlignment="1">
      <alignment horizontal="center" vertical="center"/>
    </xf>
    <xf numFmtId="0" fontId="18" fillId="0" borderId="1" xfId="13" applyFont="1" applyBorder="1" applyAlignment="1">
      <alignment vertical="center" wrapText="1"/>
    </xf>
    <xf numFmtId="3" fontId="18" fillId="10" borderId="111" xfId="13" applyNumberFormat="1" applyFont="1" applyFill="1" applyBorder="1"/>
    <xf numFmtId="3" fontId="18" fillId="0" borderId="112" xfId="13" applyNumberFormat="1" applyFont="1" applyBorder="1"/>
    <xf numFmtId="3" fontId="18" fillId="0" borderId="1" xfId="13" applyNumberFormat="1" applyFont="1" applyBorder="1"/>
    <xf numFmtId="3" fontId="39" fillId="14" borderId="111" xfId="13" applyNumberFormat="1" applyFont="1" applyFill="1" applyBorder="1"/>
    <xf numFmtId="0" fontId="18" fillId="15" borderId="117" xfId="13" applyFont="1" applyFill="1" applyBorder="1"/>
    <xf numFmtId="0" fontId="39" fillId="0" borderId="44" xfId="13" applyFont="1" applyBorder="1" applyAlignment="1">
      <alignment horizontal="center" vertical="center" textRotation="90"/>
    </xf>
    <xf numFmtId="0" fontId="44" fillId="14" borderId="46" xfId="13" applyFont="1" applyFill="1" applyBorder="1" applyAlignment="1">
      <alignment vertical="center" wrapText="1"/>
    </xf>
    <xf numFmtId="3" fontId="44" fillId="10" borderId="101" xfId="13" applyNumberFormat="1" applyFont="1" applyFill="1" applyBorder="1"/>
    <xf numFmtId="3" fontId="45" fillId="4" borderId="102" xfId="2" applyNumberFormat="1" applyFont="1" applyBorder="1"/>
    <xf numFmtId="3" fontId="45" fillId="4" borderId="46" xfId="2" applyNumberFormat="1" applyFont="1" applyBorder="1"/>
    <xf numFmtId="3" fontId="45" fillId="4" borderId="45" xfId="2" applyNumberFormat="1" applyFont="1" applyBorder="1"/>
    <xf numFmtId="3" fontId="44" fillId="14" borderId="101" xfId="13" applyNumberFormat="1" applyFont="1" applyFill="1" applyBorder="1"/>
    <xf numFmtId="2" fontId="44" fillId="15" borderId="146" xfId="13" applyNumberFormat="1" applyFont="1" applyFill="1" applyBorder="1"/>
    <xf numFmtId="0" fontId="18" fillId="0" borderId="26" xfId="13" applyFont="1" applyFill="1" applyBorder="1" applyAlignment="1">
      <alignment horizontal="center" vertical="center"/>
    </xf>
    <xf numFmtId="0" fontId="18" fillId="0" borderId="1" xfId="13" applyFont="1" applyFill="1" applyBorder="1" applyAlignment="1">
      <alignment vertical="center" wrapText="1"/>
    </xf>
    <xf numFmtId="0" fontId="18" fillId="15" borderId="99" xfId="13" applyFont="1" applyFill="1" applyBorder="1"/>
    <xf numFmtId="0" fontId="3" fillId="0" borderId="26" xfId="13" applyFont="1" applyFill="1" applyBorder="1" applyAlignment="1">
      <alignment horizontal="center" vertical="center"/>
    </xf>
    <xf numFmtId="3" fontId="18" fillId="10" borderId="114" xfId="13" applyNumberFormat="1" applyFont="1" applyFill="1" applyBorder="1"/>
    <xf numFmtId="3" fontId="18" fillId="0" borderId="115" xfId="13" applyNumberFormat="1" applyFont="1" applyFill="1" applyBorder="1"/>
    <xf numFmtId="3" fontId="18" fillId="0" borderId="40" xfId="13" applyNumberFormat="1" applyFont="1" applyFill="1" applyBorder="1"/>
    <xf numFmtId="3" fontId="39" fillId="14" borderId="114" xfId="13" applyNumberFormat="1" applyFont="1" applyFill="1" applyBorder="1"/>
    <xf numFmtId="2" fontId="18" fillId="15" borderId="99" xfId="13" applyNumberFormat="1" applyFont="1" applyFill="1" applyBorder="1"/>
    <xf numFmtId="0" fontId="18" fillId="0" borderId="105" xfId="13" applyFont="1" applyFill="1" applyBorder="1" applyAlignment="1">
      <alignment vertical="center" wrapText="1"/>
    </xf>
    <xf numFmtId="3" fontId="41" fillId="10" borderId="109" xfId="0" applyNumberFormat="1" applyFont="1" applyFill="1" applyBorder="1"/>
    <xf numFmtId="3" fontId="41" fillId="0" borderId="137" xfId="0" applyNumberFormat="1" applyFont="1" applyBorder="1"/>
    <xf numFmtId="3" fontId="41" fillId="0" borderId="105" xfId="0" applyNumberFormat="1" applyFont="1" applyBorder="1"/>
    <xf numFmtId="3" fontId="41" fillId="0" borderId="138" xfId="5" applyNumberFormat="1" applyFont="1" applyBorder="1"/>
    <xf numFmtId="3" fontId="41" fillId="14" borderId="109" xfId="0" applyNumberFormat="1" applyFont="1" applyFill="1" applyBorder="1"/>
    <xf numFmtId="2" fontId="41" fillId="15" borderId="110" xfId="0" applyNumberFormat="1" applyFont="1" applyFill="1" applyBorder="1"/>
    <xf numFmtId="2" fontId="41" fillId="15" borderId="117" xfId="0" applyNumberFormat="1" applyFont="1" applyFill="1" applyBorder="1"/>
    <xf numFmtId="0" fontId="18" fillId="0" borderId="1" xfId="13" applyFont="1" applyFill="1" applyBorder="1" applyAlignment="1">
      <alignment horizontal="left" vertical="center" wrapText="1"/>
    </xf>
    <xf numFmtId="0" fontId="18" fillId="0" borderId="2" xfId="13" applyFont="1" applyFill="1" applyBorder="1" applyAlignment="1">
      <alignment horizontal="left" vertical="center" wrapText="1"/>
    </xf>
    <xf numFmtId="3" fontId="44" fillId="10" borderId="147" xfId="13" applyNumberFormat="1" applyFont="1" applyFill="1" applyBorder="1"/>
    <xf numFmtId="3" fontId="45" fillId="4" borderId="60" xfId="2" applyNumberFormat="1" applyFont="1" applyBorder="1"/>
    <xf numFmtId="3" fontId="45" fillId="4" borderId="100" xfId="2" applyNumberFormat="1" applyFont="1" applyBorder="1"/>
    <xf numFmtId="3" fontId="45" fillId="4" borderId="148" xfId="2" applyNumberFormat="1" applyFont="1" applyBorder="1"/>
    <xf numFmtId="3" fontId="44" fillId="14" borderId="147" xfId="13" applyNumberFormat="1" applyFont="1" applyFill="1" applyBorder="1"/>
    <xf numFmtId="2" fontId="44" fillId="15" borderId="149" xfId="13" applyNumberFormat="1" applyFont="1" applyFill="1" applyBorder="1"/>
    <xf numFmtId="0" fontId="18" fillId="0" borderId="105" xfId="13" applyFont="1" applyFill="1" applyBorder="1" applyAlignment="1">
      <alignment horizontal="left" vertical="center" wrapText="1"/>
    </xf>
    <xf numFmtId="3" fontId="3" fillId="10" borderId="109" xfId="0" applyNumberFormat="1" applyFont="1" applyFill="1" applyBorder="1"/>
    <xf numFmtId="3" fontId="3" fillId="0" borderId="137" xfId="0" applyNumberFormat="1" applyFont="1" applyBorder="1"/>
    <xf numFmtId="3" fontId="3" fillId="0" borderId="105" xfId="0" applyNumberFormat="1" applyFont="1" applyBorder="1"/>
    <xf numFmtId="3" fontId="18" fillId="0" borderId="138" xfId="5" applyNumberFormat="1" applyFont="1" applyBorder="1"/>
    <xf numFmtId="3" fontId="3" fillId="14" borderId="109" xfId="0" applyNumberFormat="1" applyFont="1" applyFill="1" applyBorder="1"/>
    <xf numFmtId="0" fontId="3" fillId="15" borderId="110" xfId="0" applyFont="1" applyFill="1" applyBorder="1"/>
    <xf numFmtId="0" fontId="18" fillId="0" borderId="40" xfId="13" applyFont="1" applyFill="1" applyBorder="1" applyAlignment="1">
      <alignment vertical="center" wrapText="1"/>
    </xf>
    <xf numFmtId="0" fontId="3" fillId="15" borderId="117" xfId="0" applyFont="1" applyFill="1" applyBorder="1"/>
    <xf numFmtId="0" fontId="18" fillId="0" borderId="40" xfId="13" applyFont="1" applyFill="1" applyBorder="1" applyAlignment="1">
      <alignment horizontal="left" vertical="center" wrapText="1"/>
    </xf>
    <xf numFmtId="0" fontId="18" fillId="0" borderId="50" xfId="13" applyFont="1" applyBorder="1" applyAlignment="1">
      <alignment horizontal="center" vertical="center"/>
    </xf>
    <xf numFmtId="3" fontId="3" fillId="10" borderId="150" xfId="0" applyNumberFormat="1" applyFont="1" applyFill="1" applyBorder="1"/>
    <xf numFmtId="3" fontId="3" fillId="0" borderId="132" xfId="0" applyNumberFormat="1" applyFont="1" applyBorder="1"/>
    <xf numFmtId="3" fontId="3" fillId="0" borderId="2" xfId="0" applyNumberFormat="1" applyFont="1" applyBorder="1"/>
    <xf numFmtId="3" fontId="3" fillId="0" borderId="2" xfId="0" applyNumberFormat="1" applyFont="1" applyFill="1" applyBorder="1"/>
    <xf numFmtId="3" fontId="18" fillId="0" borderId="38" xfId="5" applyNumberFormat="1" applyFont="1" applyBorder="1"/>
    <xf numFmtId="3" fontId="3" fillId="14" borderId="150" xfId="0" applyNumberFormat="1" applyFont="1" applyFill="1" applyBorder="1"/>
    <xf numFmtId="0" fontId="3" fillId="15" borderId="151" xfId="0" applyFont="1" applyFill="1" applyBorder="1"/>
    <xf numFmtId="0" fontId="39" fillId="0" borderId="67" xfId="13" applyFont="1" applyBorder="1" applyAlignment="1">
      <alignment horizontal="center" vertical="center" textRotation="90"/>
    </xf>
    <xf numFmtId="0" fontId="44" fillId="14" borderId="2" xfId="13" applyFont="1" applyFill="1" applyBorder="1" applyAlignment="1">
      <alignment vertical="center" wrapText="1"/>
    </xf>
    <xf numFmtId="3" fontId="44" fillId="10" borderId="150" xfId="13" applyNumberFormat="1" applyFont="1" applyFill="1" applyBorder="1"/>
    <xf numFmtId="3" fontId="45" fillId="4" borderId="132" xfId="2" applyNumberFormat="1" applyFont="1" applyBorder="1"/>
    <xf numFmtId="3" fontId="45" fillId="4" borderId="2" xfId="2" applyNumberFormat="1" applyFont="1" applyBorder="1"/>
    <xf numFmtId="3" fontId="45" fillId="4" borderId="38" xfId="2" applyNumberFormat="1" applyFont="1" applyBorder="1"/>
    <xf numFmtId="3" fontId="44" fillId="14" borderId="150" xfId="13" applyNumberFormat="1" applyFont="1" applyFill="1" applyBorder="1"/>
    <xf numFmtId="2" fontId="44" fillId="15" borderId="151" xfId="13" applyNumberFormat="1" applyFont="1" applyFill="1" applyBorder="1"/>
    <xf numFmtId="0" fontId="3" fillId="20" borderId="152" xfId="3" applyFont="1" applyFill="1" applyBorder="1"/>
    <xf numFmtId="0" fontId="3" fillId="20" borderId="153" xfId="3" applyFont="1" applyFill="1" applyBorder="1" applyAlignment="1">
      <alignment horizontal="center"/>
    </xf>
    <xf numFmtId="0" fontId="36" fillId="20" borderId="154" xfId="3" applyFont="1" applyFill="1" applyBorder="1" applyAlignment="1">
      <alignment vertical="center" wrapText="1"/>
    </xf>
    <xf numFmtId="3" fontId="36" fillId="20" borderId="155" xfId="3" applyNumberFormat="1" applyFont="1" applyFill="1" applyBorder="1"/>
    <xf numFmtId="3" fontId="36" fillId="20" borderId="156" xfId="3" applyNumberFormat="1" applyFont="1" applyFill="1" applyBorder="1"/>
    <xf numFmtId="3" fontId="36" fillId="20" borderId="157" xfId="3" applyNumberFormat="1" applyFont="1" applyFill="1" applyBorder="1"/>
    <xf numFmtId="3" fontId="36" fillId="20" borderId="158" xfId="3" applyNumberFormat="1" applyFont="1" applyFill="1" applyBorder="1"/>
    <xf numFmtId="2" fontId="36" fillId="20" borderId="159" xfId="3" applyNumberFormat="1" applyFont="1" applyFill="1" applyBorder="1"/>
    <xf numFmtId="0" fontId="18" fillId="0" borderId="70" xfId="4" applyFont="1" applyBorder="1" applyAlignment="1">
      <alignment horizontal="center" vertical="center" textRotation="90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76" xfId="0" applyFont="1" applyFill="1" applyBorder="1" applyAlignment="1">
      <alignment horizontal="center" vertical="center" textRotation="90" wrapText="1"/>
    </xf>
    <xf numFmtId="0" fontId="3" fillId="0" borderId="71" xfId="0" applyFont="1" applyFill="1" applyBorder="1" applyAlignment="1">
      <alignment horizontal="center" vertical="center" textRotation="90" wrapText="1"/>
    </xf>
    <xf numFmtId="0" fontId="3" fillId="0" borderId="71" xfId="0" applyFont="1" applyBorder="1" applyAlignment="1">
      <alignment horizontal="center" vertical="center" textRotation="90" wrapText="1"/>
    </xf>
    <xf numFmtId="0" fontId="39" fillId="0" borderId="73" xfId="4" applyFont="1" applyBorder="1" applyAlignment="1">
      <alignment horizontal="center" vertical="center" textRotation="90" wrapText="1"/>
    </xf>
    <xf numFmtId="0" fontId="18" fillId="0" borderId="8" xfId="4" applyFont="1" applyBorder="1"/>
    <xf numFmtId="3" fontId="18" fillId="0" borderId="5" xfId="4" applyNumberFormat="1" applyFont="1" applyBorder="1"/>
    <xf numFmtId="3" fontId="18" fillId="0" borderId="5" xfId="4" applyNumberFormat="1" applyFont="1" applyFill="1" applyBorder="1"/>
    <xf numFmtId="3" fontId="39" fillId="0" borderId="21" xfId="4" applyNumberFormat="1" applyFont="1" applyBorder="1"/>
    <xf numFmtId="0" fontId="18" fillId="0" borderId="9" xfId="4" applyFont="1" applyBorder="1"/>
    <xf numFmtId="0" fontId="18" fillId="0" borderId="33" xfId="4" applyFont="1" applyBorder="1"/>
    <xf numFmtId="3" fontId="39" fillId="0" borderId="25" xfId="4" applyNumberFormat="1" applyFont="1" applyBorder="1"/>
    <xf numFmtId="3" fontId="18" fillId="18" borderId="40" xfId="0" applyNumberFormat="1" applyFont="1" applyFill="1" applyBorder="1" applyAlignment="1" applyProtection="1">
      <alignment horizontal="right"/>
      <protection locked="0"/>
    </xf>
    <xf numFmtId="3" fontId="39" fillId="14" borderId="25" xfId="4" applyNumberFormat="1" applyFont="1" applyFill="1" applyBorder="1"/>
    <xf numFmtId="0" fontId="18" fillId="0" borderId="23" xfId="4" applyFont="1" applyBorder="1"/>
    <xf numFmtId="3" fontId="18" fillId="0" borderId="40" xfId="4" applyNumberFormat="1" applyFont="1" applyBorder="1"/>
    <xf numFmtId="0" fontId="18" fillId="0" borderId="0" xfId="4" applyFont="1" applyBorder="1" applyAlignment="1">
      <alignment horizontal="left"/>
    </xf>
    <xf numFmtId="3" fontId="18" fillId="19" borderId="40" xfId="0" applyNumberFormat="1" applyFont="1" applyFill="1" applyBorder="1" applyAlignment="1" applyProtection="1">
      <alignment horizontal="right"/>
      <protection locked="0"/>
    </xf>
    <xf numFmtId="0" fontId="18" fillId="0" borderId="23" xfId="4" applyFont="1" applyBorder="1" applyAlignment="1">
      <alignment horizontal="left"/>
    </xf>
    <xf numFmtId="3" fontId="18" fillId="0" borderId="40" xfId="6" applyNumberFormat="1" applyFont="1" applyBorder="1"/>
    <xf numFmtId="0" fontId="18" fillId="0" borderId="81" xfId="4" applyFont="1" applyBorder="1"/>
    <xf numFmtId="3" fontId="18" fillId="0" borderId="40" xfId="0" applyNumberFormat="1" applyFont="1" applyFill="1" applyBorder="1" applyAlignment="1" applyProtection="1">
      <alignment horizontal="right"/>
      <protection locked="0"/>
    </xf>
    <xf numFmtId="3" fontId="18" fillId="0" borderId="1" xfId="4" applyNumberFormat="1" applyFont="1" applyBorder="1"/>
    <xf numFmtId="3" fontId="18" fillId="0" borderId="1" xfId="4" applyNumberFormat="1" applyFont="1" applyFill="1" applyBorder="1"/>
    <xf numFmtId="4" fontId="18" fillId="0" borderId="46" xfId="4" applyNumberFormat="1" applyFont="1" applyBorder="1"/>
    <xf numFmtId="4" fontId="18" fillId="0" borderId="46" xfId="4" applyNumberFormat="1" applyFont="1" applyFill="1" applyBorder="1"/>
    <xf numFmtId="4" fontId="39" fillId="0" borderId="48" xfId="4" applyNumberFormat="1" applyFont="1" applyBorder="1"/>
    <xf numFmtId="3" fontId="39" fillId="0" borderId="64" xfId="4" applyNumberFormat="1" applyFont="1" applyBorder="1"/>
    <xf numFmtId="3" fontId="18" fillId="0" borderId="4" xfId="4" applyNumberFormat="1" applyFont="1" applyBorder="1"/>
    <xf numFmtId="3" fontId="18" fillId="0" borderId="4" xfId="4" applyNumberFormat="1" applyFont="1" applyFill="1" applyBorder="1"/>
    <xf numFmtId="3" fontId="39" fillId="0" borderId="85" xfId="4" applyNumberFormat="1" applyFont="1" applyBorder="1"/>
    <xf numFmtId="0" fontId="18" fillId="0" borderId="0" xfId="11" applyFont="1" applyProtection="1">
      <protection locked="0"/>
    </xf>
    <xf numFmtId="0" fontId="39" fillId="0" borderId="0" xfId="11" applyFont="1" applyProtection="1">
      <protection locked="0"/>
    </xf>
    <xf numFmtId="0" fontId="18" fillId="0" borderId="0" xfId="11" applyFont="1"/>
    <xf numFmtId="0" fontId="18" fillId="0" borderId="0" xfId="11" applyFont="1" applyAlignment="1">
      <alignment horizontal="right"/>
    </xf>
    <xf numFmtId="0" fontId="18" fillId="0" borderId="38" xfId="11" applyFont="1" applyBorder="1" applyAlignment="1">
      <alignment horizontal="center" vertical="center"/>
    </xf>
    <xf numFmtId="0" fontId="18" fillId="0" borderId="2" xfId="11" applyFont="1" applyBorder="1" applyAlignment="1">
      <alignment horizontal="center" vertical="center"/>
    </xf>
    <xf numFmtId="0" fontId="18" fillId="0" borderId="134" xfId="11" applyFont="1" applyBorder="1" applyAlignment="1">
      <alignment horizontal="center"/>
    </xf>
    <xf numFmtId="0" fontId="18" fillId="10" borderId="101" xfId="11" applyFont="1" applyFill="1" applyBorder="1" applyAlignment="1">
      <alignment horizontal="center"/>
    </xf>
    <xf numFmtId="0" fontId="18" fillId="0" borderId="102" xfId="11" applyFont="1" applyBorder="1" applyAlignment="1">
      <alignment horizontal="center"/>
    </xf>
    <xf numFmtId="0" fontId="18" fillId="0" borderId="45" xfId="11" applyFont="1" applyBorder="1" applyAlignment="1">
      <alignment horizontal="center"/>
    </xf>
    <xf numFmtId="0" fontId="18" fillId="0" borderId="135" xfId="11" applyFont="1" applyBorder="1" applyAlignment="1">
      <alignment horizontal="center"/>
    </xf>
    <xf numFmtId="0" fontId="18" fillId="0" borderId="136" xfId="11" applyFont="1" applyBorder="1" applyAlignment="1">
      <alignment horizontal="left" vertical="center" wrapText="1"/>
    </xf>
    <xf numFmtId="3" fontId="18" fillId="10" borderId="109" xfId="11" applyNumberFormat="1" applyFont="1" applyFill="1" applyBorder="1" applyAlignment="1">
      <alignment horizontal="right"/>
    </xf>
    <xf numFmtId="3" fontId="18" fillId="0" borderId="137" xfId="11" applyNumberFormat="1" applyFont="1" applyBorder="1" applyAlignment="1">
      <alignment horizontal="right"/>
    </xf>
    <xf numFmtId="3" fontId="18" fillId="0" borderId="105" xfId="11" applyNumberFormat="1" applyFont="1" applyBorder="1"/>
    <xf numFmtId="3" fontId="18" fillId="0" borderId="105" xfId="11" applyNumberFormat="1" applyFont="1" applyFill="1" applyBorder="1"/>
    <xf numFmtId="3" fontId="18" fillId="0" borderId="138" xfId="4" applyNumberFormat="1" applyFont="1" applyFill="1" applyBorder="1"/>
    <xf numFmtId="3" fontId="18" fillId="0" borderId="139" xfId="11" applyNumberFormat="1" applyFont="1" applyFill="1" applyBorder="1"/>
    <xf numFmtId="0" fontId="18" fillId="0" borderId="26" xfId="11" applyFont="1" applyBorder="1" applyAlignment="1">
      <alignment horizontal="left" vertical="center" wrapText="1"/>
    </xf>
    <xf numFmtId="3" fontId="18" fillId="10" borderId="111" xfId="11" applyNumberFormat="1" applyFont="1" applyFill="1" applyBorder="1"/>
    <xf numFmtId="3" fontId="18" fillId="0" borderId="112" xfId="11" applyNumberFormat="1" applyFont="1" applyBorder="1"/>
    <xf numFmtId="3" fontId="18" fillId="0" borderId="1" xfId="11" applyNumberFormat="1" applyFont="1" applyBorder="1"/>
    <xf numFmtId="3" fontId="18" fillId="0" borderId="1" xfId="11" applyNumberFormat="1" applyFont="1" applyFill="1" applyBorder="1"/>
    <xf numFmtId="3" fontId="18" fillId="0" borderId="74" xfId="11" applyNumberFormat="1" applyFont="1" applyFill="1" applyBorder="1"/>
    <xf numFmtId="0" fontId="18" fillId="0" borderId="9" xfId="11" applyFont="1" applyBorder="1" applyAlignment="1">
      <alignment horizontal="left" vertical="center" wrapText="1"/>
    </xf>
    <xf numFmtId="0" fontId="18" fillId="0" borderId="41" xfId="11" applyFont="1" applyBorder="1" applyAlignment="1">
      <alignment horizontal="left" vertical="center" wrapText="1"/>
    </xf>
    <xf numFmtId="3" fontId="18" fillId="10" borderId="127" xfId="11" applyNumberFormat="1" applyFont="1" applyFill="1" applyBorder="1"/>
    <xf numFmtId="3" fontId="18" fillId="0" borderId="140" xfId="11" applyNumberFormat="1" applyFont="1" applyBorder="1"/>
    <xf numFmtId="3" fontId="18" fillId="0" borderId="4" xfId="11" applyNumberFormat="1" applyFont="1" applyBorder="1"/>
    <xf numFmtId="3" fontId="18" fillId="0" borderId="4" xfId="11" applyNumberFormat="1" applyFont="1" applyFill="1" applyBorder="1"/>
    <xf numFmtId="3" fontId="18" fillId="0" borderId="42" xfId="11" applyNumberFormat="1" applyFont="1" applyFill="1" applyBorder="1"/>
    <xf numFmtId="0" fontId="18" fillId="0" borderId="84" xfId="11" applyFont="1" applyBorder="1" applyAlignment="1">
      <alignment horizontal="left" vertical="center" wrapText="1"/>
    </xf>
    <xf numFmtId="3" fontId="18" fillId="10" borderId="122" xfId="11" applyNumberFormat="1" applyFont="1" applyFill="1" applyBorder="1"/>
    <xf numFmtId="3" fontId="25" fillId="0" borderId="123" xfId="11" applyNumberFormat="1" applyFont="1" applyBorder="1"/>
    <xf numFmtId="3" fontId="18" fillId="0" borderId="86" xfId="11" applyNumberFormat="1" applyFont="1" applyBorder="1"/>
    <xf numFmtId="3" fontId="18" fillId="0" borderId="86" xfId="11" applyNumberFormat="1" applyFont="1" applyFill="1" applyBorder="1"/>
    <xf numFmtId="3" fontId="18" fillId="0" borderId="124" xfId="4" applyNumberFormat="1" applyFont="1" applyFill="1" applyBorder="1"/>
    <xf numFmtId="3" fontId="18" fillId="0" borderId="141" xfId="11" applyNumberFormat="1" applyFont="1" applyFill="1" applyBorder="1"/>
    <xf numFmtId="0" fontId="47" fillId="0" borderId="0" xfId="5" applyFont="1" applyAlignment="1">
      <alignment horizontal="right"/>
    </xf>
    <xf numFmtId="0" fontId="18" fillId="0" borderId="95" xfId="4" applyFont="1" applyBorder="1"/>
    <xf numFmtId="0" fontId="18" fillId="0" borderId="98" xfId="4" applyFont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8" xfId="4" applyFont="1" applyBorder="1"/>
    <xf numFmtId="0" fontId="18" fillId="10" borderId="101" xfId="0" applyFont="1" applyFill="1" applyBorder="1" applyAlignment="1">
      <alignment horizontal="center"/>
    </xf>
    <xf numFmtId="0" fontId="18" fillId="0" borderId="102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10" borderId="101" xfId="0" applyNumberFormat="1" applyFont="1" applyFill="1" applyBorder="1" applyAlignment="1">
      <alignment horizontal="center"/>
    </xf>
    <xf numFmtId="0" fontId="18" fillId="14" borderId="101" xfId="0" applyFont="1" applyFill="1" applyBorder="1" applyAlignment="1">
      <alignment horizontal="center"/>
    </xf>
    <xf numFmtId="0" fontId="18" fillId="15" borderId="103" xfId="0" applyFont="1" applyFill="1" applyBorder="1" applyAlignment="1">
      <alignment horizontal="center"/>
    </xf>
    <xf numFmtId="0" fontId="18" fillId="0" borderId="48" xfId="4" applyFont="1" applyBorder="1"/>
    <xf numFmtId="0" fontId="18" fillId="0" borderId="104" xfId="0" applyFont="1" applyBorder="1" applyAlignment="1">
      <alignment vertical="center"/>
    </xf>
    <xf numFmtId="0" fontId="3" fillId="0" borderId="105" xfId="0" applyFont="1" applyBorder="1" applyAlignment="1">
      <alignment vertical="center"/>
    </xf>
    <xf numFmtId="3" fontId="41" fillId="10" borderId="106" xfId="0" applyNumberFormat="1" applyFont="1" applyFill="1" applyBorder="1"/>
    <xf numFmtId="3" fontId="41" fillId="0" borderId="107" xfId="0" applyNumberFormat="1" applyFont="1" applyBorder="1"/>
    <xf numFmtId="3" fontId="41" fillId="0" borderId="63" xfId="0" applyNumberFormat="1" applyFont="1" applyBorder="1"/>
    <xf numFmtId="3" fontId="41" fillId="0" borderId="55" xfId="5" applyNumberFormat="1" applyFont="1" applyBorder="1"/>
    <xf numFmtId="3" fontId="41" fillId="0" borderId="108" xfId="0" applyNumberFormat="1" applyFont="1" applyBorder="1"/>
    <xf numFmtId="4" fontId="41" fillId="15" borderId="110" xfId="0" applyNumberFormat="1" applyFont="1" applyFill="1" applyBorder="1"/>
    <xf numFmtId="0" fontId="18" fillId="0" borderId="26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41" fillId="0" borderId="113" xfId="0" applyNumberFormat="1" applyFont="1" applyBorder="1"/>
    <xf numFmtId="4" fontId="41" fillId="15" borderId="97" xfId="0" applyNumberFormat="1" applyFont="1" applyFill="1" applyBorder="1"/>
    <xf numFmtId="3" fontId="41" fillId="0" borderId="51" xfId="5" applyNumberFormat="1" applyFont="1" applyBorder="1"/>
    <xf numFmtId="3" fontId="41" fillId="0" borderId="116" xfId="0" applyNumberFormat="1" applyFont="1" applyBorder="1"/>
    <xf numFmtId="0" fontId="3" fillId="0" borderId="2" xfId="0" applyFont="1" applyBorder="1" applyAlignment="1">
      <alignment vertical="center" wrapText="1"/>
    </xf>
    <xf numFmtId="3" fontId="41" fillId="10" borderId="73" xfId="0" applyNumberFormat="1" applyFont="1" applyFill="1" applyBorder="1"/>
    <xf numFmtId="3" fontId="41" fillId="0" borderId="73" xfId="0" applyNumberFormat="1" applyFont="1" applyBorder="1"/>
    <xf numFmtId="4" fontId="41" fillId="0" borderId="73" xfId="0" applyNumberFormat="1" applyFont="1" applyBorder="1"/>
    <xf numFmtId="0" fontId="3" fillId="0" borderId="22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3" fontId="18" fillId="0" borderId="29" xfId="5" applyNumberFormat="1" applyFont="1" applyBorder="1"/>
    <xf numFmtId="3" fontId="3" fillId="11" borderId="121" xfId="0" applyNumberFormat="1" applyFont="1" applyFill="1" applyBorder="1"/>
    <xf numFmtId="3" fontId="3" fillId="10" borderId="96" xfId="0" applyNumberFormat="1" applyFont="1" applyFill="1" applyBorder="1"/>
    <xf numFmtId="3" fontId="3" fillId="14" borderId="96" xfId="0" applyNumberFormat="1" applyFont="1" applyFill="1" applyBorder="1"/>
    <xf numFmtId="4" fontId="3" fillId="15" borderId="97" xfId="0" applyNumberFormat="1" applyFont="1" applyFill="1" applyBorder="1"/>
    <xf numFmtId="165" fontId="3" fillId="0" borderId="64" xfId="4" applyNumberFormat="1" applyFont="1" applyFill="1" applyBorder="1" applyAlignment="1">
      <alignment horizontal="center"/>
    </xf>
    <xf numFmtId="0" fontId="3" fillId="0" borderId="26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16" xfId="0" applyNumberFormat="1" applyFont="1" applyBorder="1"/>
    <xf numFmtId="4" fontId="3" fillId="15" borderId="117" xfId="0" applyNumberFormat="1" applyFont="1" applyFill="1" applyBorder="1"/>
    <xf numFmtId="165" fontId="3" fillId="0" borderId="64" xfId="4" applyNumberFormat="1" applyFont="1" applyFill="1" applyBorder="1" applyAlignment="1">
      <alignment horizontal="center" wrapText="1"/>
    </xf>
    <xf numFmtId="0" fontId="3" fillId="0" borderId="67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3" fontId="18" fillId="0" borderId="124" xfId="5" applyNumberFormat="1" applyFont="1" applyBorder="1"/>
    <xf numFmtId="4" fontId="3" fillId="15" borderId="125" xfId="0" applyNumberFormat="1" applyFont="1" applyFill="1" applyBorder="1"/>
    <xf numFmtId="165" fontId="3" fillId="0" borderId="11" xfId="4" applyNumberFormat="1" applyFont="1" applyFill="1" applyBorder="1" applyAlignment="1">
      <alignment horizontal="center"/>
    </xf>
    <xf numFmtId="3" fontId="3" fillId="10" borderId="127" xfId="0" applyNumberFormat="1" applyFont="1" applyFill="1" applyBorder="1"/>
    <xf numFmtId="4" fontId="3" fillId="10" borderId="128" xfId="0" applyNumberFormat="1" applyFont="1" applyFill="1" applyBorder="1"/>
    <xf numFmtId="165" fontId="18" fillId="0" borderId="37" xfId="4" applyNumberFormat="1" applyFont="1" applyFill="1" applyBorder="1"/>
    <xf numFmtId="3" fontId="43" fillId="16" borderId="73" xfId="0" applyNumberFormat="1" applyFont="1" applyFill="1" applyBorder="1"/>
    <xf numFmtId="4" fontId="43" fillId="16" borderId="73" xfId="0" applyNumberFormat="1" applyFont="1" applyFill="1" applyBorder="1"/>
    <xf numFmtId="165" fontId="18" fillId="0" borderId="73" xfId="4" applyNumberFormat="1" applyFont="1" applyFill="1" applyBorder="1"/>
    <xf numFmtId="0" fontId="3" fillId="2" borderId="168" xfId="0" applyFont="1" applyFill="1" applyBorder="1" applyAlignment="1">
      <alignment horizontal="center" textRotation="90" wrapText="1"/>
    </xf>
    <xf numFmtId="0" fontId="3" fillId="0" borderId="65" xfId="0" applyFont="1" applyFill="1" applyBorder="1" applyAlignment="1">
      <alignment horizontal="center" textRotation="90" wrapText="1"/>
    </xf>
    <xf numFmtId="0" fontId="3" fillId="0" borderId="80" xfId="0" applyFont="1" applyBorder="1" applyAlignment="1">
      <alignment horizontal="center" textRotation="90" wrapText="1"/>
    </xf>
    <xf numFmtId="0" fontId="3" fillId="2" borderId="18" xfId="0" applyFont="1" applyFill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3" fontId="5" fillId="2" borderId="20" xfId="0" applyNumberFormat="1" applyFont="1" applyFill="1" applyBorder="1"/>
    <xf numFmtId="3" fontId="5" fillId="2" borderId="32" xfId="0" applyNumberFormat="1" applyFont="1" applyFill="1" applyBorder="1"/>
    <xf numFmtId="3" fontId="5" fillId="2" borderId="24" xfId="0" applyNumberFormat="1" applyFont="1" applyFill="1" applyBorder="1"/>
    <xf numFmtId="3" fontId="5" fillId="3" borderId="33" xfId="0" applyNumberFormat="1" applyFont="1" applyFill="1" applyBorder="1"/>
    <xf numFmtId="3" fontId="3" fillId="2" borderId="24" xfId="0" applyNumberFormat="1" applyFont="1" applyFill="1" applyBorder="1"/>
    <xf numFmtId="3" fontId="3" fillId="0" borderId="33" xfId="0" applyNumberFormat="1" applyFont="1" applyBorder="1"/>
    <xf numFmtId="3" fontId="5" fillId="2" borderId="33" xfId="0" applyNumberFormat="1" applyFont="1" applyFill="1" applyBorder="1"/>
    <xf numFmtId="3" fontId="48" fillId="0" borderId="33" xfId="0" applyNumberFormat="1" applyFont="1" applyFill="1" applyBorder="1"/>
    <xf numFmtId="4" fontId="3" fillId="2" borderId="24" xfId="0" applyNumberFormat="1" applyFont="1" applyFill="1" applyBorder="1"/>
    <xf numFmtId="4" fontId="48" fillId="0" borderId="33" xfId="0" applyNumberFormat="1" applyFont="1" applyFill="1" applyBorder="1"/>
    <xf numFmtId="4" fontId="3" fillId="0" borderId="9" xfId="0" applyNumberFormat="1" applyFont="1" applyFill="1" applyBorder="1"/>
    <xf numFmtId="3" fontId="3" fillId="0" borderId="33" xfId="0" applyNumberFormat="1" applyFont="1" applyFill="1" applyBorder="1"/>
    <xf numFmtId="3" fontId="3" fillId="25" borderId="25" xfId="0" applyNumberFormat="1" applyFont="1" applyFill="1" applyBorder="1"/>
    <xf numFmtId="4" fontId="3" fillId="0" borderId="33" xfId="0" applyNumberFormat="1" applyFont="1" applyFill="1" applyBorder="1"/>
    <xf numFmtId="0" fontId="19" fillId="0" borderId="0" xfId="5" applyFont="1"/>
    <xf numFmtId="0" fontId="19" fillId="0" borderId="0" xfId="5" applyFont="1" applyAlignment="1">
      <alignment horizontal="right"/>
    </xf>
    <xf numFmtId="0" fontId="18" fillId="0" borderId="34" xfId="5" applyFont="1" applyBorder="1" applyAlignment="1">
      <alignment horizontal="right"/>
    </xf>
    <xf numFmtId="0" fontId="18" fillId="0" borderId="7" xfId="5" applyFont="1" applyBorder="1"/>
    <xf numFmtId="0" fontId="18" fillId="0" borderId="41" xfId="5" applyFont="1" applyBorder="1"/>
    <xf numFmtId="0" fontId="18" fillId="0" borderId="73" xfId="5" applyFont="1" applyBorder="1" applyAlignment="1">
      <alignment horizontal="center"/>
    </xf>
    <xf numFmtId="0" fontId="18" fillId="0" borderId="80" xfId="5" applyFont="1" applyBorder="1" applyAlignment="1">
      <alignment horizontal="center"/>
    </xf>
    <xf numFmtId="0" fontId="18" fillId="0" borderId="76" xfId="5" applyFont="1" applyBorder="1" applyAlignment="1">
      <alignment horizontal="center"/>
    </xf>
    <xf numFmtId="0" fontId="18" fillId="0" borderId="71" xfId="5" applyFont="1" applyBorder="1" applyAlignment="1">
      <alignment horizontal="center"/>
    </xf>
    <xf numFmtId="0" fontId="39" fillId="0" borderId="34" xfId="5" applyFont="1" applyBorder="1"/>
    <xf numFmtId="0" fontId="49" fillId="0" borderId="37" xfId="5" applyFont="1" applyBorder="1" applyAlignment="1">
      <alignment horizontal="center"/>
    </xf>
    <xf numFmtId="0" fontId="49" fillId="0" borderId="0" xfId="5" applyFont="1" applyBorder="1" applyAlignment="1">
      <alignment horizontal="center"/>
    </xf>
    <xf numFmtId="0" fontId="49" fillId="0" borderId="6" xfId="5" applyFont="1" applyBorder="1" applyAlignment="1">
      <alignment horizontal="center"/>
    </xf>
    <xf numFmtId="0" fontId="49" fillId="0" borderId="78" xfId="5" applyFont="1" applyBorder="1" applyAlignment="1">
      <alignment horizontal="center"/>
    </xf>
    <xf numFmtId="1" fontId="49" fillId="0" borderId="11" xfId="5" applyNumberFormat="1" applyFont="1" applyBorder="1"/>
    <xf numFmtId="0" fontId="39" fillId="0" borderId="7" xfId="5" applyFont="1" applyBorder="1"/>
    <xf numFmtId="1" fontId="49" fillId="0" borderId="64" xfId="5" applyNumberFormat="1" applyFont="1" applyBorder="1" applyAlignment="1">
      <alignment horizontal="center"/>
    </xf>
    <xf numFmtId="1" fontId="49" fillId="0" borderId="81" xfId="5" applyNumberFormat="1" applyFont="1" applyBorder="1" applyAlignment="1">
      <alignment horizontal="center"/>
    </xf>
    <xf numFmtId="1" fontId="49" fillId="0" borderId="40" xfId="5" applyNumberFormat="1" applyFont="1" applyBorder="1" applyAlignment="1">
      <alignment horizontal="center"/>
    </xf>
    <xf numFmtId="0" fontId="49" fillId="0" borderId="82" xfId="5" applyFont="1" applyBorder="1" applyAlignment="1">
      <alignment horizontal="center"/>
    </xf>
    <xf numFmtId="1" fontId="49" fillId="0" borderId="64" xfId="5" applyNumberFormat="1" applyFont="1" applyBorder="1"/>
    <xf numFmtId="3" fontId="18" fillId="0" borderId="25" xfId="5" applyNumberFormat="1" applyFont="1" applyFill="1" applyBorder="1"/>
    <xf numFmtId="3" fontId="18" fillId="0" borderId="33" xfId="5" applyNumberFormat="1" applyFont="1" applyBorder="1"/>
    <xf numFmtId="3" fontId="18" fillId="0" borderId="1" xfId="5" applyNumberFormat="1" applyFont="1" applyBorder="1"/>
    <xf numFmtId="3" fontId="18" fillId="0" borderId="1" xfId="6" applyNumberFormat="1" applyFont="1" applyBorder="1"/>
    <xf numFmtId="3" fontId="49" fillId="0" borderId="33" xfId="5" applyNumberFormat="1" applyFont="1" applyBorder="1"/>
    <xf numFmtId="3" fontId="18" fillId="0" borderId="23" xfId="5" applyNumberFormat="1" applyFont="1" applyBorder="1"/>
    <xf numFmtId="3" fontId="49" fillId="0" borderId="25" xfId="5" applyNumberFormat="1" applyFont="1" applyBorder="1"/>
    <xf numFmtId="3" fontId="49" fillId="0" borderId="40" xfId="5" applyNumberFormat="1" applyFont="1" applyBorder="1"/>
    <xf numFmtId="3" fontId="49" fillId="0" borderId="81" xfId="5" applyNumberFormat="1" applyFont="1" applyBorder="1"/>
    <xf numFmtId="3" fontId="49" fillId="0" borderId="40" xfId="6" applyNumberFormat="1" applyFont="1" applyBorder="1"/>
    <xf numFmtId="3" fontId="18" fillId="0" borderId="81" xfId="5" applyNumberFormat="1" applyFont="1" applyBorder="1"/>
    <xf numFmtId="3" fontId="18" fillId="0" borderId="82" xfId="5" applyNumberFormat="1" applyFont="1" applyBorder="1"/>
    <xf numFmtId="3" fontId="49" fillId="0" borderId="64" xfId="5" applyNumberFormat="1" applyFont="1" applyBorder="1"/>
    <xf numFmtId="3" fontId="25" fillId="0" borderId="25" xfId="5" applyNumberFormat="1" applyFont="1" applyBorder="1"/>
    <xf numFmtId="3" fontId="25" fillId="0" borderId="33" xfId="5" applyNumberFormat="1" applyFont="1" applyFill="1" applyBorder="1"/>
    <xf numFmtId="3" fontId="50" fillId="0" borderId="1" xfId="5" applyNumberFormat="1" applyFont="1" applyBorder="1"/>
    <xf numFmtId="3" fontId="25" fillId="0" borderId="51" xfId="5" applyNumberFormat="1" applyFont="1" applyFill="1" applyBorder="1"/>
    <xf numFmtId="3" fontId="50" fillId="0" borderId="51" xfId="5" applyNumberFormat="1" applyFont="1" applyFill="1" applyBorder="1"/>
    <xf numFmtId="3" fontId="18" fillId="0" borderId="25" xfId="5" applyNumberFormat="1" applyFont="1" applyBorder="1"/>
    <xf numFmtId="3" fontId="18" fillId="11" borderId="23" xfId="5" applyNumberFormat="1" applyFont="1" applyFill="1" applyBorder="1"/>
    <xf numFmtId="3" fontId="18" fillId="11" borderId="25" xfId="5" applyNumberFormat="1" applyFont="1" applyFill="1" applyBorder="1"/>
    <xf numFmtId="3" fontId="25" fillId="0" borderId="30" xfId="5" applyNumberFormat="1" applyFont="1" applyFill="1" applyBorder="1"/>
    <xf numFmtId="3" fontId="50" fillId="0" borderId="30" xfId="5" applyNumberFormat="1" applyFont="1" applyFill="1" applyBorder="1"/>
    <xf numFmtId="3" fontId="25" fillId="0" borderId="33" xfId="5" applyNumberFormat="1" applyFont="1" applyBorder="1"/>
    <xf numFmtId="3" fontId="25" fillId="0" borderId="1" xfId="5" applyNumberFormat="1" applyFont="1" applyBorder="1"/>
    <xf numFmtId="3" fontId="25" fillId="0" borderId="1" xfId="5" applyNumberFormat="1" applyFont="1" applyFill="1" applyBorder="1"/>
    <xf numFmtId="3" fontId="50" fillId="0" borderId="1" xfId="5" applyNumberFormat="1" applyFont="1" applyFill="1" applyBorder="1"/>
    <xf numFmtId="3" fontId="18" fillId="0" borderId="81" xfId="5" applyNumberFormat="1" applyFont="1" applyFill="1" applyBorder="1"/>
    <xf numFmtId="3" fontId="18" fillId="0" borderId="64" xfId="5" applyNumberFormat="1" applyFont="1" applyBorder="1"/>
    <xf numFmtId="3" fontId="18" fillId="0" borderId="33" xfId="5" applyNumberFormat="1" applyFont="1" applyFill="1" applyBorder="1"/>
    <xf numFmtId="3" fontId="49" fillId="0" borderId="1" xfId="5" applyNumberFormat="1" applyFont="1" applyBorder="1"/>
    <xf numFmtId="3" fontId="18" fillId="0" borderId="40" xfId="5" applyNumberFormat="1" applyFont="1" applyBorder="1"/>
    <xf numFmtId="3" fontId="18" fillId="0" borderId="10" xfId="5" applyNumberFormat="1" applyFont="1" applyBorder="1"/>
    <xf numFmtId="3" fontId="18" fillId="0" borderId="79" xfId="5" applyNumberFormat="1" applyFont="1" applyFill="1" applyBorder="1"/>
    <xf numFmtId="3" fontId="49" fillId="0" borderId="2" xfId="5" applyNumberFormat="1" applyFont="1" applyBorder="1"/>
    <xf numFmtId="3" fontId="18" fillId="0" borderId="79" xfId="5" applyNumberFormat="1" applyFont="1" applyBorder="1"/>
    <xf numFmtId="3" fontId="18" fillId="0" borderId="83" xfId="5" applyNumberFormat="1" applyFont="1" applyBorder="1"/>
    <xf numFmtId="0" fontId="46" fillId="0" borderId="9" xfId="5" applyFont="1" applyBorder="1"/>
    <xf numFmtId="0" fontId="39" fillId="0" borderId="84" xfId="5" applyFont="1" applyBorder="1"/>
    <xf numFmtId="3" fontId="39" fillId="0" borderId="85" xfId="5" applyNumberFormat="1" applyFont="1" applyBorder="1"/>
    <xf numFmtId="3" fontId="39" fillId="0" borderId="3" xfId="5" applyNumberFormat="1" applyFont="1" applyFill="1" applyBorder="1"/>
    <xf numFmtId="3" fontId="39" fillId="0" borderId="86" xfId="5" applyNumberFormat="1" applyFont="1" applyBorder="1"/>
    <xf numFmtId="3" fontId="39" fillId="0" borderId="87" xfId="5" applyNumberFormat="1" applyFont="1" applyBorder="1"/>
    <xf numFmtId="0" fontId="39" fillId="0" borderId="69" xfId="5" applyFont="1" applyBorder="1"/>
    <xf numFmtId="3" fontId="39" fillId="0" borderId="73" xfId="5" applyNumberFormat="1" applyFont="1" applyFill="1" applyBorder="1"/>
    <xf numFmtId="3" fontId="39" fillId="0" borderId="80" xfId="5" applyNumberFormat="1" applyFont="1" applyBorder="1"/>
    <xf numFmtId="3" fontId="39" fillId="0" borderId="76" xfId="5" applyNumberFormat="1" applyFont="1" applyBorder="1"/>
    <xf numFmtId="3" fontId="39" fillId="0" borderId="76" xfId="6" applyNumberFormat="1" applyFont="1" applyBorder="1"/>
    <xf numFmtId="3" fontId="39" fillId="11" borderId="80" xfId="5" applyNumberFormat="1" applyFont="1" applyFill="1" applyBorder="1"/>
    <xf numFmtId="3" fontId="39" fillId="0" borderId="88" xfId="5" applyNumberFormat="1" applyFont="1" applyBorder="1"/>
    <xf numFmtId="3" fontId="39" fillId="0" borderId="73" xfId="5" applyNumberFormat="1" applyFont="1" applyBorder="1"/>
    <xf numFmtId="0" fontId="49" fillId="0" borderId="7" xfId="5" applyFont="1" applyBorder="1"/>
    <xf numFmtId="3" fontId="49" fillId="0" borderId="11" xfId="5" applyNumberFormat="1" applyFont="1" applyBorder="1"/>
    <xf numFmtId="3" fontId="49" fillId="0" borderId="0" xfId="5" applyNumberFormat="1" applyFont="1" applyBorder="1"/>
    <xf numFmtId="3" fontId="49" fillId="0" borderId="6" xfId="5" applyNumberFormat="1" applyFont="1" applyBorder="1"/>
    <xf numFmtId="3" fontId="49" fillId="0" borderId="16" xfId="5" applyNumberFormat="1" applyFont="1" applyBorder="1"/>
    <xf numFmtId="0" fontId="18" fillId="0" borderId="9" xfId="10" applyFont="1" applyBorder="1"/>
    <xf numFmtId="0" fontId="3" fillId="0" borderId="9" xfId="10" applyFont="1" applyBorder="1"/>
    <xf numFmtId="0" fontId="3" fillId="0" borderId="9" xfId="5" applyFont="1" applyBorder="1"/>
    <xf numFmtId="3" fontId="18" fillId="0" borderId="23" xfId="5" applyNumberFormat="1" applyFont="1" applyFill="1" applyBorder="1"/>
    <xf numFmtId="0" fontId="39" fillId="0" borderId="43" xfId="5" applyFont="1" applyBorder="1"/>
    <xf numFmtId="3" fontId="39" fillId="11" borderId="48" xfId="5" applyNumberFormat="1" applyFont="1" applyFill="1" applyBorder="1"/>
    <xf numFmtId="3" fontId="39" fillId="11" borderId="45" xfId="5" applyNumberFormat="1" applyFont="1" applyFill="1" applyBorder="1"/>
    <xf numFmtId="3" fontId="39" fillId="11" borderId="46" xfId="5" applyNumberFormat="1" applyFont="1" applyFill="1" applyBorder="1"/>
    <xf numFmtId="3" fontId="39" fillId="11" borderId="89" xfId="5" applyNumberFormat="1" applyFont="1" applyFill="1" applyBorder="1"/>
    <xf numFmtId="3" fontId="39" fillId="11" borderId="90" xfId="5" applyNumberFormat="1" applyFont="1" applyFill="1" applyBorder="1"/>
    <xf numFmtId="3" fontId="39" fillId="0" borderId="3" xfId="5" applyNumberFormat="1" applyFont="1" applyBorder="1"/>
    <xf numFmtId="0" fontId="32" fillId="13" borderId="69" xfId="5" applyFont="1" applyFill="1" applyBorder="1"/>
    <xf numFmtId="3" fontId="32" fillId="13" borderId="73" xfId="5" applyNumberFormat="1" applyFont="1" applyFill="1" applyBorder="1"/>
    <xf numFmtId="3" fontId="32" fillId="13" borderId="80" xfId="5" applyNumberFormat="1" applyFont="1" applyFill="1" applyBorder="1"/>
    <xf numFmtId="3" fontId="32" fillId="13" borderId="76" xfId="5" applyNumberFormat="1" applyFont="1" applyFill="1" applyBorder="1"/>
    <xf numFmtId="3" fontId="32" fillId="13" borderId="88" xfId="5" applyNumberFormat="1" applyFont="1" applyFill="1" applyBorder="1"/>
    <xf numFmtId="0" fontId="3" fillId="0" borderId="71" xfId="0" applyFont="1" applyBorder="1" applyAlignment="1">
      <alignment horizontal="center" textRotation="90" wrapText="1"/>
    </xf>
    <xf numFmtId="0" fontId="3" fillId="0" borderId="28" xfId="0" applyFont="1" applyBorder="1" applyAlignment="1">
      <alignment horizontal="center"/>
    </xf>
    <xf numFmtId="3" fontId="5" fillId="2" borderId="29" xfId="0" applyNumberFormat="1" applyFont="1" applyFill="1" applyBorder="1"/>
    <xf numFmtId="3" fontId="5" fillId="3" borderId="30" xfId="0" applyNumberFormat="1" applyFont="1" applyFill="1" applyBorder="1"/>
    <xf numFmtId="3" fontId="3" fillId="0" borderId="30" xfId="0" applyNumberFormat="1" applyFont="1" applyBorder="1"/>
    <xf numFmtId="3" fontId="5" fillId="2" borderId="30" xfId="0" applyNumberFormat="1" applyFont="1" applyFill="1" applyBorder="1"/>
    <xf numFmtId="4" fontId="3" fillId="0" borderId="30" xfId="0" applyNumberFormat="1" applyFont="1" applyBorder="1"/>
    <xf numFmtId="3" fontId="3" fillId="0" borderId="27" xfId="0" applyNumberFormat="1" applyFont="1" applyBorder="1"/>
    <xf numFmtId="0" fontId="33" fillId="0" borderId="34" xfId="4" applyFont="1" applyFill="1" applyBorder="1"/>
    <xf numFmtId="0" fontId="18" fillId="0" borderId="77" xfId="4" applyFont="1" applyBorder="1" applyAlignment="1">
      <alignment horizontal="center"/>
    </xf>
    <xf numFmtId="0" fontId="18" fillId="0" borderId="65" xfId="4" applyFont="1" applyBorder="1" applyAlignment="1">
      <alignment horizontal="center"/>
    </xf>
    <xf numFmtId="0" fontId="18" fillId="0" borderId="36" xfId="4" applyFont="1" applyBorder="1" applyAlignment="1">
      <alignment horizontal="center"/>
    </xf>
    <xf numFmtId="4" fontId="1" fillId="0" borderId="0" xfId="4" applyNumberFormat="1"/>
    <xf numFmtId="0" fontId="31" fillId="0" borderId="0" xfId="4" applyFont="1" applyAlignment="1">
      <alignment wrapText="1"/>
    </xf>
    <xf numFmtId="0" fontId="3" fillId="0" borderId="0" xfId="0" applyFont="1" applyAlignment="1">
      <alignment wrapText="1"/>
    </xf>
    <xf numFmtId="0" fontId="3" fillId="0" borderId="2" xfId="4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6" fillId="0" borderId="2" xfId="4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3" xfId="4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6" fillId="0" borderId="35" xfId="4" applyFont="1" applyBorder="1" applyAlignment="1">
      <alignment horizontal="center" vertical="center" wrapText="1"/>
    </xf>
    <xf numFmtId="0" fontId="46" fillId="0" borderId="17" xfId="4" applyFont="1" applyBorder="1" applyAlignment="1">
      <alignment horizontal="center" vertical="center" wrapText="1"/>
    </xf>
    <xf numFmtId="0" fontId="46" fillId="0" borderId="6" xfId="4" applyFont="1" applyBorder="1" applyAlignment="1">
      <alignment horizontal="center" vertical="center" wrapText="1"/>
    </xf>
    <xf numFmtId="0" fontId="46" fillId="0" borderId="36" xfId="4" applyFont="1" applyBorder="1" applyAlignment="1">
      <alignment horizontal="center" vertical="center" wrapText="1"/>
    </xf>
    <xf numFmtId="0" fontId="46" fillId="0" borderId="39" xfId="4" applyFont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6" fillId="0" borderId="19" xfId="4" applyFont="1" applyBorder="1" applyAlignment="1">
      <alignment horizontal="center" vertical="center"/>
    </xf>
    <xf numFmtId="0" fontId="46" fillId="0" borderId="32" xfId="4" applyFont="1" applyBorder="1" applyAlignment="1">
      <alignment horizontal="center" vertical="center"/>
    </xf>
    <xf numFmtId="0" fontId="46" fillId="0" borderId="29" xfId="4" applyFont="1" applyBorder="1" applyAlignment="1">
      <alignment horizontal="center" vertical="center"/>
    </xf>
    <xf numFmtId="0" fontId="18" fillId="0" borderId="37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163" xfId="0" applyFont="1" applyBorder="1" applyAlignment="1">
      <alignment horizontal="center" vertical="center" textRotation="90"/>
    </xf>
    <xf numFmtId="0" fontId="3" fillId="0" borderId="35" xfId="8" applyFont="1" applyBorder="1" applyAlignment="1">
      <alignment horizontal="center" vertical="center" textRotation="90"/>
    </xf>
    <xf numFmtId="0" fontId="32" fillId="0" borderId="88" xfId="8" applyFont="1" applyBorder="1" applyAlignment="1">
      <alignment horizontal="center" vertical="center" wrapText="1"/>
    </xf>
    <xf numFmtId="0" fontId="32" fillId="0" borderId="126" xfId="8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/>
    </xf>
    <xf numFmtId="0" fontId="18" fillId="15" borderId="94" xfId="8" applyFont="1" applyFill="1" applyBorder="1" applyAlignment="1">
      <alignment horizontal="center" vertical="center" wrapText="1"/>
    </xf>
    <xf numFmtId="0" fontId="18" fillId="15" borderId="97" xfId="8" applyFont="1" applyFill="1" applyBorder="1" applyAlignment="1">
      <alignment horizontal="center" vertical="center" wrapText="1"/>
    </xf>
    <xf numFmtId="0" fontId="18" fillId="15" borderId="99" xfId="8" applyFont="1" applyFill="1" applyBorder="1" applyAlignment="1">
      <alignment horizontal="center" vertical="center" wrapText="1"/>
    </xf>
    <xf numFmtId="0" fontId="18" fillId="0" borderId="2" xfId="8" applyFont="1" applyBorder="1" applyAlignment="1">
      <alignment horizontal="center" wrapText="1"/>
    </xf>
    <xf numFmtId="0" fontId="18" fillId="0" borderId="6" xfId="8" applyFont="1" applyBorder="1" applyAlignment="1">
      <alignment horizontal="center" wrapText="1"/>
    </xf>
    <xf numFmtId="0" fontId="18" fillId="0" borderId="23" xfId="8" applyFont="1" applyBorder="1" applyAlignment="1">
      <alignment horizontal="center"/>
    </xf>
    <xf numFmtId="0" fontId="18" fillId="0" borderId="30" xfId="8" applyFont="1" applyBorder="1" applyAlignment="1">
      <alignment horizontal="center"/>
    </xf>
    <xf numFmtId="0" fontId="18" fillId="0" borderId="2" xfId="8" applyFont="1" applyBorder="1" applyAlignment="1">
      <alignment horizontal="center" vertical="center" wrapText="1"/>
    </xf>
    <xf numFmtId="0" fontId="18" fillId="0" borderId="40" xfId="8" applyFont="1" applyBorder="1" applyAlignment="1">
      <alignment horizontal="center" vertical="center" wrapText="1"/>
    </xf>
    <xf numFmtId="0" fontId="18" fillId="10" borderId="91" xfId="8" applyFont="1" applyFill="1" applyBorder="1" applyAlignment="1">
      <alignment horizontal="center" wrapText="1"/>
    </xf>
    <xf numFmtId="0" fontId="18" fillId="10" borderId="96" xfId="8" applyFont="1" applyFill="1" applyBorder="1" applyAlignment="1">
      <alignment horizontal="center" wrapText="1"/>
    </xf>
    <xf numFmtId="0" fontId="18" fillId="14" borderId="91" xfId="8" applyFont="1" applyFill="1" applyBorder="1" applyAlignment="1">
      <alignment horizontal="center" wrapText="1"/>
    </xf>
    <xf numFmtId="0" fontId="18" fillId="14" borderId="96" xfId="8" applyFont="1" applyFill="1" applyBorder="1" applyAlignment="1">
      <alignment horizontal="center" wrapText="1"/>
    </xf>
    <xf numFmtId="0" fontId="3" fillId="0" borderId="54" xfId="0" applyFont="1" applyBorder="1" applyAlignment="1">
      <alignment horizontal="center" vertical="center" textRotation="90"/>
    </xf>
    <xf numFmtId="0" fontId="18" fillId="0" borderId="34" xfId="8" applyFont="1" applyBorder="1" applyAlignment="1">
      <alignment horizontal="center" vertical="center" wrapText="1"/>
    </xf>
    <xf numFmtId="0" fontId="18" fillId="0" borderId="77" xfId="8" applyFont="1" applyBorder="1" applyAlignment="1"/>
    <xf numFmtId="0" fontId="18" fillId="0" borderId="7" xfId="8" applyFont="1" applyBorder="1" applyAlignment="1"/>
    <xf numFmtId="0" fontId="18" fillId="0" borderId="28" xfId="8" applyFont="1" applyBorder="1" applyAlignment="1"/>
    <xf numFmtId="0" fontId="18" fillId="0" borderId="49" xfId="8" applyFont="1" applyBorder="1" applyAlignment="1"/>
    <xf numFmtId="0" fontId="18" fillId="0" borderId="51" xfId="8" applyFont="1" applyBorder="1" applyAlignment="1"/>
    <xf numFmtId="0" fontId="18" fillId="0" borderId="160" xfId="8" applyFont="1" applyBorder="1" applyAlignment="1">
      <alignment horizontal="center" vertical="center" wrapText="1"/>
    </xf>
    <xf numFmtId="0" fontId="18" fillId="0" borderId="161" xfId="8" applyFont="1" applyBorder="1" applyAlignment="1">
      <alignment horizontal="center" vertical="center" wrapText="1"/>
    </xf>
    <xf numFmtId="0" fontId="18" fillId="0" borderId="92" xfId="8" applyFont="1" applyBorder="1" applyAlignment="1">
      <alignment horizontal="center"/>
    </xf>
    <xf numFmtId="0" fontId="18" fillId="0" borderId="32" xfId="8" applyFont="1" applyBorder="1" applyAlignment="1">
      <alignment horizontal="center"/>
    </xf>
    <xf numFmtId="0" fontId="18" fillId="0" borderId="93" xfId="8" applyFont="1" applyBorder="1" applyAlignment="1">
      <alignment horizontal="center"/>
    </xf>
    <xf numFmtId="0" fontId="3" fillId="0" borderId="57" xfId="0" applyFont="1" applyFill="1" applyBorder="1" applyAlignment="1">
      <alignment horizontal="center" vertical="center" textRotation="90"/>
    </xf>
    <xf numFmtId="0" fontId="3" fillId="0" borderId="11" xfId="0" applyFont="1" applyFill="1" applyBorder="1" applyAlignment="1">
      <alignment horizontal="center" vertical="center" textRotation="90"/>
    </xf>
    <xf numFmtId="0" fontId="3" fillId="0" borderId="62" xfId="0" applyFont="1" applyFill="1" applyBorder="1" applyAlignment="1">
      <alignment horizontal="center" vertical="center" textRotation="90"/>
    </xf>
    <xf numFmtId="0" fontId="3" fillId="15" borderId="94" xfId="0" applyFont="1" applyFill="1" applyBorder="1" applyAlignment="1">
      <alignment horizontal="center" textRotation="90" wrapText="1"/>
    </xf>
    <xf numFmtId="0" fontId="3" fillId="15" borderId="97" xfId="0" applyFont="1" applyFill="1" applyBorder="1" applyAlignment="1">
      <alignment horizontal="center" textRotation="90" wrapText="1"/>
    </xf>
    <xf numFmtId="0" fontId="3" fillId="15" borderId="125" xfId="0" applyFont="1" applyFill="1" applyBorder="1" applyAlignment="1">
      <alignment horizontal="center" textRotation="90" wrapText="1"/>
    </xf>
    <xf numFmtId="0" fontId="18" fillId="0" borderId="132" xfId="9" applyFont="1" applyBorder="1" applyAlignment="1">
      <alignment horizontal="center" textRotation="90" wrapText="1"/>
    </xf>
    <xf numFmtId="0" fontId="18" fillId="0" borderId="123" xfId="9" applyFont="1" applyBorder="1" applyAlignment="1">
      <alignment horizontal="center"/>
    </xf>
    <xf numFmtId="0" fontId="18" fillId="0" borderId="2" xfId="9" applyFont="1" applyBorder="1" applyAlignment="1">
      <alignment horizontal="center" textRotation="90" wrapText="1"/>
    </xf>
    <xf numFmtId="0" fontId="18" fillId="0" borderId="86" xfId="9" applyFont="1" applyBorder="1" applyAlignment="1">
      <alignment horizontal="center" textRotation="90" wrapText="1"/>
    </xf>
    <xf numFmtId="0" fontId="18" fillId="0" borderId="86" xfId="9" applyFont="1" applyBorder="1" applyAlignment="1"/>
    <xf numFmtId="0" fontId="39" fillId="10" borderId="91" xfId="0" applyFont="1" applyFill="1" applyBorder="1" applyAlignment="1">
      <alignment horizontal="center" textRotation="90" wrapText="1"/>
    </xf>
    <xf numFmtId="0" fontId="39" fillId="10" borderId="96" xfId="0" applyFont="1" applyFill="1" applyBorder="1" applyAlignment="1">
      <alignment horizontal="center" textRotation="90" wrapText="1"/>
    </xf>
    <xf numFmtId="0" fontId="39" fillId="10" borderId="122" xfId="0" applyFont="1" applyFill="1" applyBorder="1" applyAlignment="1">
      <alignment horizontal="center" textRotation="90" wrapText="1"/>
    </xf>
    <xf numFmtId="0" fontId="39" fillId="14" borderId="91" xfId="0" applyFont="1" applyFill="1" applyBorder="1" applyAlignment="1">
      <alignment horizontal="center" textRotation="90" wrapText="1"/>
    </xf>
    <xf numFmtId="0" fontId="39" fillId="14" borderId="96" xfId="0" applyFont="1" applyFill="1" applyBorder="1" applyAlignment="1">
      <alignment horizontal="center" textRotation="90" wrapText="1"/>
    </xf>
    <xf numFmtId="0" fontId="39" fillId="14" borderId="122" xfId="0" applyFont="1" applyFill="1" applyBorder="1" applyAlignment="1">
      <alignment horizontal="center" textRotation="90" wrapText="1"/>
    </xf>
    <xf numFmtId="0" fontId="3" fillId="0" borderId="37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62" xfId="0" applyFont="1" applyBorder="1" applyAlignment="1">
      <alignment horizontal="center" vertical="center" textRotation="90"/>
    </xf>
    <xf numFmtId="0" fontId="18" fillId="0" borderId="35" xfId="13" applyFont="1" applyBorder="1" applyAlignment="1">
      <alignment horizontal="center" vertical="center" textRotation="90" wrapText="1"/>
    </xf>
    <xf numFmtId="0" fontId="18" fillId="0" borderId="17" xfId="13" applyFont="1" applyBorder="1" applyAlignment="1">
      <alignment horizontal="center" vertical="center" textRotation="90"/>
    </xf>
    <xf numFmtId="0" fontId="18" fillId="0" borderId="59" xfId="13" applyFont="1" applyBorder="1" applyAlignment="1">
      <alignment horizontal="center" vertical="center" textRotation="90"/>
    </xf>
    <xf numFmtId="0" fontId="18" fillId="0" borderId="65" xfId="13" applyFont="1" applyBorder="1" applyAlignment="1">
      <alignment horizontal="center" vertical="center"/>
    </xf>
    <xf numFmtId="0" fontId="18" fillId="0" borderId="6" xfId="13" applyFont="1" applyBorder="1" applyAlignment="1">
      <alignment horizontal="center" vertical="center"/>
    </xf>
    <xf numFmtId="0" fontId="18" fillId="0" borderId="100" xfId="13" applyFont="1" applyBorder="1" applyAlignment="1">
      <alignment horizontal="center" vertical="center"/>
    </xf>
    <xf numFmtId="0" fontId="18" fillId="10" borderId="91" xfId="13" applyFont="1" applyFill="1" applyBorder="1" applyAlignment="1">
      <alignment horizontal="center" textRotation="90" wrapText="1"/>
    </xf>
    <xf numFmtId="0" fontId="18" fillId="10" borderId="96" xfId="13" applyFont="1" applyFill="1" applyBorder="1" applyAlignment="1">
      <alignment horizontal="center" textRotation="90" wrapText="1"/>
    </xf>
    <xf numFmtId="0" fontId="35" fillId="0" borderId="0" xfId="4" applyFont="1" applyAlignment="1">
      <alignment wrapText="1"/>
    </xf>
    <xf numFmtId="0" fontId="7" fillId="0" borderId="0" xfId="0" applyFont="1" applyAlignment="1">
      <alignment wrapText="1"/>
    </xf>
    <xf numFmtId="0" fontId="18" fillId="0" borderId="69" xfId="4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9" fillId="17" borderId="91" xfId="4" applyFont="1" applyFill="1" applyBorder="1" applyAlignment="1">
      <alignment horizontal="center" vertical="center" textRotation="90"/>
    </xf>
    <xf numFmtId="0" fontId="3" fillId="0" borderId="96" xfId="0" applyFont="1" applyBorder="1" applyAlignment="1">
      <alignment horizontal="center" vertical="center" textRotation="90"/>
    </xf>
    <xf numFmtId="0" fontId="3" fillId="0" borderId="122" xfId="0" applyFont="1" applyBorder="1" applyAlignment="1">
      <alignment horizontal="center" vertical="center" textRotation="90"/>
    </xf>
    <xf numFmtId="0" fontId="18" fillId="0" borderId="67" xfId="4" applyFont="1" applyBorder="1" applyAlignment="1">
      <alignment horizontal="center" vertical="center" textRotation="90"/>
    </xf>
    <xf numFmtId="0" fontId="3" fillId="0" borderId="50" xfId="0" applyFont="1" applyBorder="1" applyAlignment="1">
      <alignment horizontal="center" vertical="center" textRotation="90"/>
    </xf>
    <xf numFmtId="0" fontId="18" fillId="0" borderId="2" xfId="4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8" fillId="0" borderId="41" xfId="4" applyFont="1" applyBorder="1" applyAlignment="1">
      <alignment horizontal="left" wrapText="1"/>
    </xf>
    <xf numFmtId="0" fontId="18" fillId="0" borderId="31" xfId="4" applyFont="1" applyBorder="1" applyAlignment="1">
      <alignment horizontal="left" wrapText="1"/>
    </xf>
    <xf numFmtId="0" fontId="18" fillId="0" borderId="169" xfId="4" applyFont="1" applyBorder="1" applyAlignment="1">
      <alignment horizontal="left" wrapText="1"/>
    </xf>
    <xf numFmtId="0" fontId="18" fillId="0" borderId="136" xfId="4" applyFont="1" applyBorder="1" applyAlignment="1">
      <alignment horizontal="left"/>
    </xf>
    <xf numFmtId="0" fontId="18" fillId="0" borderId="143" xfId="4" applyFont="1" applyBorder="1" applyAlignment="1">
      <alignment horizontal="left"/>
    </xf>
    <xf numFmtId="0" fontId="18" fillId="0" borderId="144" xfId="4" applyFont="1" applyBorder="1" applyAlignment="1">
      <alignment horizontal="left"/>
    </xf>
    <xf numFmtId="0" fontId="18" fillId="0" borderId="43" xfId="4" applyFont="1" applyBorder="1" applyAlignment="1">
      <alignment horizontal="left"/>
    </xf>
    <xf numFmtId="0" fontId="18" fillId="0" borderId="89" xfId="4" applyFont="1" applyBorder="1" applyAlignment="1">
      <alignment horizontal="left"/>
    </xf>
    <xf numFmtId="0" fontId="18" fillId="0" borderId="142" xfId="4" applyFont="1" applyBorder="1" applyAlignment="1">
      <alignment horizontal="left"/>
    </xf>
    <xf numFmtId="0" fontId="18" fillId="0" borderId="23" xfId="4" applyFont="1" applyBorder="1" applyAlignment="1">
      <alignment horizontal="left"/>
    </xf>
    <xf numFmtId="0" fontId="18" fillId="0" borderId="170" xfId="4" applyFont="1" applyBorder="1" applyAlignment="1">
      <alignment horizontal="left"/>
    </xf>
    <xf numFmtId="0" fontId="18" fillId="0" borderId="129" xfId="11" applyFont="1" applyBorder="1" applyAlignment="1">
      <alignment horizontal="center" vertical="center" wrapText="1"/>
    </xf>
    <xf numFmtId="0" fontId="18" fillId="0" borderId="131" xfId="11" applyFont="1" applyBorder="1" applyAlignment="1">
      <alignment horizontal="center" vertical="center" wrapText="1"/>
    </xf>
    <xf numFmtId="0" fontId="18" fillId="10" borderId="91" xfId="11" applyFont="1" applyFill="1" applyBorder="1" applyAlignment="1">
      <alignment horizontal="center" wrapText="1"/>
    </xf>
    <xf numFmtId="0" fontId="18" fillId="10" borderId="96" xfId="11" applyFont="1" applyFill="1" applyBorder="1" applyAlignment="1">
      <alignment horizontal="center" wrapText="1"/>
    </xf>
    <xf numFmtId="0" fontId="18" fillId="0" borderId="92" xfId="11" applyFont="1" applyBorder="1" applyAlignment="1">
      <alignment horizontal="center"/>
    </xf>
    <xf numFmtId="0" fontId="18" fillId="0" borderId="32" xfId="11" applyFont="1" applyBorder="1" applyAlignment="1">
      <alignment horizontal="center"/>
    </xf>
    <xf numFmtId="0" fontId="18" fillId="0" borderId="130" xfId="11" applyFont="1" applyBorder="1" applyAlignment="1">
      <alignment horizontal="center"/>
    </xf>
    <xf numFmtId="0" fontId="18" fillId="0" borderId="132" xfId="11" applyFont="1" applyBorder="1" applyAlignment="1">
      <alignment horizontal="center" wrapText="1"/>
    </xf>
    <xf numFmtId="0" fontId="18" fillId="0" borderId="133" xfId="11" applyFont="1" applyBorder="1" applyAlignment="1">
      <alignment horizontal="center" wrapText="1"/>
    </xf>
    <xf numFmtId="0" fontId="18" fillId="0" borderId="23" xfId="11" applyFont="1" applyBorder="1" applyAlignment="1">
      <alignment horizontal="center"/>
    </xf>
    <xf numFmtId="0" fontId="18" fillId="0" borderId="30" xfId="11" applyFont="1" applyBorder="1" applyAlignment="1">
      <alignment horizontal="center"/>
    </xf>
    <xf numFmtId="0" fontId="18" fillId="0" borderId="2" xfId="11" applyFont="1" applyBorder="1" applyAlignment="1">
      <alignment horizontal="center" vertical="center" wrapText="1"/>
    </xf>
    <xf numFmtId="0" fontId="18" fillId="0" borderId="40" xfId="11" applyFont="1" applyBorder="1" applyAlignment="1">
      <alignment horizontal="center" vertical="center" wrapText="1"/>
    </xf>
    <xf numFmtId="0" fontId="18" fillId="0" borderId="68" xfId="11" applyFont="1" applyBorder="1" applyAlignment="1">
      <alignment horizontal="center" vertical="center" wrapText="1"/>
    </xf>
    <xf numFmtId="0" fontId="18" fillId="0" borderId="52" xfId="11" applyFont="1" applyBorder="1" applyAlignment="1">
      <alignment horizontal="center" vertical="center" wrapText="1"/>
    </xf>
    <xf numFmtId="165" fontId="3" fillId="0" borderId="11" xfId="4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9" fillId="6" borderId="69" xfId="0" applyFont="1" applyFill="1" applyBorder="1" applyAlignment="1">
      <alignment horizontal="left" vertical="center"/>
    </xf>
    <xf numFmtId="0" fontId="39" fillId="6" borderId="118" xfId="0" applyFont="1" applyFill="1" applyBorder="1" applyAlignment="1">
      <alignment horizontal="left" vertical="center"/>
    </xf>
    <xf numFmtId="0" fontId="39" fillId="6" borderId="69" xfId="0" applyFont="1" applyFill="1" applyBorder="1" applyAlignment="1">
      <alignment horizontal="left" vertical="center" wrapText="1"/>
    </xf>
    <xf numFmtId="0" fontId="39" fillId="6" borderId="126" xfId="0" applyFont="1" applyFill="1" applyBorder="1" applyAlignment="1">
      <alignment horizontal="left" vertical="center" wrapText="1"/>
    </xf>
    <xf numFmtId="0" fontId="32" fillId="16" borderId="69" xfId="0" applyFont="1" applyFill="1" applyBorder="1" applyAlignment="1">
      <alignment horizontal="center" vertical="center"/>
    </xf>
    <xf numFmtId="0" fontId="32" fillId="16" borderId="80" xfId="0" applyFont="1" applyFill="1" applyBorder="1" applyAlignment="1">
      <alignment horizontal="center" vertical="center"/>
    </xf>
    <xf numFmtId="0" fontId="18" fillId="15" borderId="94" xfId="0" applyFont="1" applyFill="1" applyBorder="1" applyAlignment="1">
      <alignment horizontal="center" vertical="center" wrapText="1"/>
    </xf>
    <xf numFmtId="0" fontId="18" fillId="15" borderId="97" xfId="0" applyFont="1" applyFill="1" applyBorder="1" applyAlignment="1">
      <alignment horizontal="center" vertical="center" wrapText="1"/>
    </xf>
    <xf numFmtId="0" fontId="18" fillId="15" borderId="99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2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textRotation="90"/>
    </xf>
    <xf numFmtId="0" fontId="3" fillId="0" borderId="58" xfId="0" applyFont="1" applyBorder="1" applyAlignment="1">
      <alignment textRotation="90"/>
    </xf>
    <xf numFmtId="0" fontId="3" fillId="0" borderId="65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18" fillId="10" borderId="91" xfId="0" applyFont="1" applyFill="1" applyBorder="1" applyAlignment="1">
      <alignment horizontal="center" wrapText="1"/>
    </xf>
    <xf numFmtId="0" fontId="18" fillId="10" borderId="96" xfId="0" applyFont="1" applyFill="1" applyBorder="1" applyAlignment="1">
      <alignment horizontal="center" wrapText="1"/>
    </xf>
    <xf numFmtId="0" fontId="18" fillId="0" borderId="9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18" fillId="14" borderId="91" xfId="0" applyFont="1" applyFill="1" applyBorder="1" applyAlignment="1">
      <alignment horizontal="center" wrapText="1"/>
    </xf>
    <xf numFmtId="0" fontId="18" fillId="14" borderId="96" xfId="0" applyFont="1" applyFill="1" applyBorder="1" applyAlignment="1">
      <alignment horizontal="center" wrapText="1"/>
    </xf>
    <xf numFmtId="0" fontId="18" fillId="0" borderId="2" xfId="5" applyFont="1" applyBorder="1" applyAlignment="1">
      <alignment horizontal="center" vertical="center" wrapText="1"/>
    </xf>
    <xf numFmtId="0" fontId="18" fillId="0" borderId="6" xfId="5" applyFont="1" applyBorder="1" applyAlignment="1">
      <alignment horizontal="center" vertical="center" wrapText="1"/>
    </xf>
    <xf numFmtId="0" fontId="18" fillId="0" borderId="86" xfId="5" applyFont="1" applyBorder="1" applyAlignment="1">
      <alignment horizontal="center" vertical="center" wrapText="1"/>
    </xf>
    <xf numFmtId="0" fontId="18" fillId="0" borderId="36" xfId="5" applyFont="1" applyBorder="1" applyAlignment="1">
      <alignment horizontal="center" vertical="center" wrapText="1"/>
    </xf>
    <xf numFmtId="0" fontId="18" fillId="0" borderId="39" xfId="5" applyFont="1" applyBorder="1" applyAlignment="1">
      <alignment horizontal="center" vertical="center" wrapText="1"/>
    </xf>
    <xf numFmtId="0" fontId="18" fillId="0" borderId="141" xfId="5" applyFont="1" applyBorder="1" applyAlignment="1">
      <alignment horizontal="center" vertical="center" wrapText="1"/>
    </xf>
    <xf numFmtId="0" fontId="18" fillId="0" borderId="37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 vertical="center"/>
    </xf>
    <xf numFmtId="0" fontId="18" fillId="0" borderId="85" xfId="5" applyFont="1" applyBorder="1" applyAlignment="1">
      <alignment horizontal="center" vertical="center"/>
    </xf>
    <xf numFmtId="0" fontId="18" fillId="0" borderId="8" xfId="5" applyFont="1" applyBorder="1" applyAlignment="1">
      <alignment horizontal="center"/>
    </xf>
    <xf numFmtId="0" fontId="18" fillId="0" borderId="32" xfId="5" applyFont="1" applyBorder="1" applyAlignment="1">
      <alignment horizontal="center"/>
    </xf>
    <xf numFmtId="0" fontId="18" fillId="0" borderId="29" xfId="5" applyFont="1" applyBorder="1" applyAlignment="1">
      <alignment horizontal="center"/>
    </xf>
    <xf numFmtId="0" fontId="18" fillId="0" borderId="37" xfId="5" applyFont="1" applyBorder="1" applyAlignment="1">
      <alignment horizontal="center" vertical="center" wrapText="1"/>
    </xf>
    <xf numFmtId="0" fontId="18" fillId="0" borderId="11" xfId="5" applyFont="1" applyBorder="1" applyAlignment="1">
      <alignment horizontal="center" vertical="center" wrapText="1"/>
    </xf>
    <xf numFmtId="0" fontId="18" fillId="0" borderId="85" xfId="5" applyFont="1" applyBorder="1" applyAlignment="1">
      <alignment horizontal="center" vertical="center" wrapText="1"/>
    </xf>
    <xf numFmtId="0" fontId="18" fillId="0" borderId="67" xfId="5" applyFont="1" applyBorder="1" applyAlignment="1">
      <alignment horizontal="center" vertical="center"/>
    </xf>
    <xf numFmtId="0" fontId="18" fillId="0" borderId="17" xfId="5" applyFont="1" applyBorder="1" applyAlignment="1">
      <alignment horizontal="center" vertical="center"/>
    </xf>
    <xf numFmtId="0" fontId="18" fillId="0" borderId="163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18" fillId="0" borderId="86" xfId="5" applyFont="1" applyBorder="1" applyAlignment="1">
      <alignment horizontal="center" vertical="center"/>
    </xf>
    <xf numFmtId="0" fontId="18" fillId="0" borderId="23" xfId="5" applyFont="1" applyBorder="1" applyAlignment="1">
      <alignment horizontal="center"/>
    </xf>
    <xf numFmtId="0" fontId="18" fillId="0" borderId="30" xfId="5" applyFont="1" applyBorder="1" applyAlignment="1">
      <alignment horizontal="center"/>
    </xf>
  </cellXfs>
  <cellStyles count="14">
    <cellStyle name="40 % – Zvýraznění6" xfId="3" builtinId="51"/>
    <cellStyle name="Normální" xfId="0" builtinId="0"/>
    <cellStyle name="normální 2" xfId="13"/>
    <cellStyle name="normální 5" xfId="9"/>
    <cellStyle name="normální_bilance 2008" xfId="8"/>
    <cellStyle name="normální_MF-03-příloha 4 - SR 2009(19  8  2008)" xfId="1"/>
    <cellStyle name="normální_PC2000 2" xfId="10"/>
    <cellStyle name="normální_pozadORG" xfId="4"/>
    <cellStyle name="normální_pozadORG 2" xfId="5"/>
    <cellStyle name="normální_Sešit1 2" xfId="7"/>
    <cellStyle name="normální_Sešit3_1" xfId="11"/>
    <cellStyle name="normální_Tabrozpis2000" xfId="6"/>
    <cellStyle name="normální_Tpoz01" xfId="12"/>
    <cellStyle name="Správně" xfId="2" builtinId="26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kce_SEI2/Odbor_13/Oddeleni_130/Jurkov&#225;/2015/Ostatn&#237;/Kniha%202015/OP&#344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a"/>
      <sheetName val="T1b"/>
      <sheetName val="T1c"/>
      <sheetName val="T1d"/>
      <sheetName val="T1e"/>
      <sheetName val="T1f"/>
      <sheetName val="T1g"/>
      <sheetName val="T2a"/>
      <sheetName val="T3V"/>
      <sheetName val="KP TVI5"/>
    </sheetNames>
    <sheetDataSet>
      <sheetData sheetId="0"/>
      <sheetData sheetId="1">
        <row r="8">
          <cell r="B8" t="str">
            <v>DZS</v>
          </cell>
        </row>
        <row r="9">
          <cell r="B9" t="str">
            <v>NÚV</v>
          </cell>
        </row>
        <row r="10">
          <cell r="B10" t="str">
            <v>NÚV</v>
          </cell>
        </row>
        <row r="11">
          <cell r="B11" t="str">
            <v>NÚV</v>
          </cell>
        </row>
        <row r="12">
          <cell r="B12" t="str">
            <v>NÚV</v>
          </cell>
        </row>
        <row r="13">
          <cell r="B13" t="str">
            <v>NÚV</v>
          </cell>
        </row>
        <row r="14">
          <cell r="B14" t="str">
            <v>NIDV</v>
          </cell>
        </row>
        <row r="15">
          <cell r="B15" t="str">
            <v>NIDV</v>
          </cell>
        </row>
        <row r="16">
          <cell r="B16" t="str">
            <v>CZVV</v>
          </cell>
        </row>
        <row r="17">
          <cell r="B17" t="str">
            <v>CZVV</v>
          </cell>
        </row>
        <row r="18">
          <cell r="B18" t="str">
            <v>CZVV</v>
          </cell>
        </row>
        <row r="19">
          <cell r="B19" t="str">
            <v>PC ČT</v>
          </cell>
        </row>
        <row r="20">
          <cell r="B20" t="str">
            <v>PC ČT</v>
          </cell>
        </row>
        <row r="21">
          <cell r="B21" t="str">
            <v>sk.2</v>
          </cell>
        </row>
        <row r="22">
          <cell r="B22" t="str">
            <v>NÚV</v>
          </cell>
        </row>
        <row r="23">
          <cell r="B23" t="str">
            <v>NÚV</v>
          </cell>
        </row>
        <row r="24">
          <cell r="B24" t="str">
            <v>DZS</v>
          </cell>
        </row>
        <row r="25">
          <cell r="B25" t="str">
            <v>DZS</v>
          </cell>
        </row>
        <row r="26">
          <cell r="B26" t="str">
            <v>NTK</v>
          </cell>
        </row>
        <row r="27">
          <cell r="B27" t="str">
            <v>odb. 64</v>
          </cell>
        </row>
        <row r="28">
          <cell r="B28" t="str">
            <v>odb. 64</v>
          </cell>
        </row>
        <row r="29">
          <cell r="B29" t="str">
            <v>odb. 64</v>
          </cell>
        </row>
        <row r="30">
          <cell r="B30" t="str">
            <v>DZS</v>
          </cell>
        </row>
        <row r="31">
          <cell r="B31" t="str">
            <v>DZS</v>
          </cell>
        </row>
        <row r="32">
          <cell r="B32" t="str">
            <v>DZS</v>
          </cell>
        </row>
        <row r="33">
          <cell r="B33" t="str">
            <v>odb. 64</v>
          </cell>
        </row>
        <row r="34">
          <cell r="B34" t="str">
            <v>odb. 64</v>
          </cell>
        </row>
        <row r="35">
          <cell r="B35" t="str">
            <v>odb. 64</v>
          </cell>
        </row>
        <row r="36">
          <cell r="B36" t="str">
            <v>odb. 64</v>
          </cell>
        </row>
        <row r="37">
          <cell r="B37" t="str">
            <v>DZS</v>
          </cell>
        </row>
        <row r="39">
          <cell r="B39" t="str">
            <v>odb. 21</v>
          </cell>
        </row>
        <row r="40">
          <cell r="B40" t="str">
            <v>odb. 20</v>
          </cell>
        </row>
        <row r="41">
          <cell r="B41" t="str">
            <v>odb. 20</v>
          </cell>
        </row>
      </sheetData>
      <sheetData sheetId="2"/>
      <sheetData sheetId="3">
        <row r="11">
          <cell r="C11">
            <v>21580206</v>
          </cell>
          <cell r="G11">
            <v>9750212</v>
          </cell>
          <cell r="H11">
            <v>756000</v>
          </cell>
          <cell r="I11">
            <v>3669614</v>
          </cell>
          <cell r="K11">
            <v>36.9</v>
          </cell>
        </row>
        <row r="12">
          <cell r="C12">
            <v>51624142</v>
          </cell>
          <cell r="G12">
            <v>26844920</v>
          </cell>
          <cell r="H12">
            <v>3370000</v>
          </cell>
          <cell r="I12">
            <v>10541522</v>
          </cell>
          <cell r="K12">
            <v>98.8</v>
          </cell>
        </row>
        <row r="13">
          <cell r="C13">
            <v>28622353</v>
          </cell>
          <cell r="G13">
            <v>13811741</v>
          </cell>
          <cell r="H13">
            <v>1472000</v>
          </cell>
          <cell r="I13">
            <v>5273649</v>
          </cell>
          <cell r="K13">
            <v>43.24</v>
          </cell>
        </row>
        <row r="14">
          <cell r="C14">
            <v>105312422</v>
          </cell>
          <cell r="G14">
            <v>38682090</v>
          </cell>
          <cell r="H14">
            <v>340000</v>
          </cell>
          <cell r="I14">
            <v>13654332</v>
          </cell>
          <cell r="K14">
            <v>145.38999999999999</v>
          </cell>
        </row>
        <row r="15">
          <cell r="C15">
            <v>6646000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</row>
        <row r="16">
          <cell r="C16">
            <v>62985536</v>
          </cell>
          <cell r="G16">
            <v>30419390</v>
          </cell>
          <cell r="H16">
            <v>10275000</v>
          </cell>
          <cell r="I16">
            <v>12145197</v>
          </cell>
          <cell r="K16">
            <v>95.679999999999993</v>
          </cell>
        </row>
        <row r="17">
          <cell r="C17">
            <v>183131809</v>
          </cell>
          <cell r="G17">
            <v>24055832</v>
          </cell>
          <cell r="H17">
            <v>31050490</v>
          </cell>
          <cell r="I17">
            <v>18976708</v>
          </cell>
          <cell r="K17">
            <v>70</v>
          </cell>
        </row>
        <row r="18">
          <cell r="C18">
            <v>4798630</v>
          </cell>
          <cell r="G18">
            <v>1817059</v>
          </cell>
          <cell r="H18">
            <v>890000</v>
          </cell>
          <cell r="I18">
            <v>938571</v>
          </cell>
          <cell r="K18">
            <v>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70" zoomScaleNormal="70" workbookViewId="0">
      <selection activeCell="A44" sqref="A44"/>
    </sheetView>
  </sheetViews>
  <sheetFormatPr defaultRowHeight="14.25" x14ac:dyDescent="0.2"/>
  <cols>
    <col min="1" max="1" width="67" style="3" customWidth="1"/>
    <col min="2" max="2" width="14.42578125" style="3" customWidth="1"/>
    <col min="3" max="3" width="11.85546875" style="3" customWidth="1"/>
    <col min="4" max="4" width="11.7109375" style="3" customWidth="1"/>
    <col min="5" max="5" width="10.28515625" style="3" customWidth="1"/>
    <col min="6" max="6" width="13.140625" style="3" customWidth="1"/>
    <col min="7" max="7" width="13.7109375" style="3" customWidth="1"/>
    <col min="8" max="8" width="12.42578125" style="3" customWidth="1"/>
    <col min="9" max="9" width="15.28515625" style="3" customWidth="1"/>
    <col min="10" max="10" width="13.85546875" style="3" customWidth="1"/>
    <col min="11" max="11" width="11.85546875" style="3" customWidth="1"/>
    <col min="12" max="12" width="12.7109375" style="3" customWidth="1"/>
    <col min="13" max="13" width="12" style="3" customWidth="1"/>
    <col min="14" max="14" width="12.42578125" style="3" customWidth="1"/>
    <col min="15" max="15" width="9.28515625" style="3" bestFit="1" customWidth="1"/>
    <col min="16" max="16" width="11" style="3" bestFit="1" customWidth="1"/>
    <col min="17" max="17" width="13" style="3" bestFit="1" customWidth="1"/>
    <col min="18" max="18" width="11" style="3" bestFit="1" customWidth="1"/>
    <col min="19" max="20" width="15.42578125" style="3" bestFit="1" customWidth="1"/>
    <col min="21" max="21" width="14" style="3" bestFit="1" customWidth="1"/>
    <col min="22" max="22" width="11.7109375" style="3" bestFit="1" customWidth="1"/>
    <col min="23" max="256" width="9.140625" style="3"/>
    <col min="257" max="257" width="69.140625" style="3" customWidth="1"/>
    <col min="258" max="258" width="14.85546875" style="3" bestFit="1" customWidth="1"/>
    <col min="259" max="260" width="10.5703125" style="3" customWidth="1"/>
    <col min="261" max="261" width="8.85546875" style="3" customWidth="1"/>
    <col min="262" max="263" width="11.5703125" style="3" customWidth="1"/>
    <col min="264" max="264" width="10.85546875" style="3" customWidth="1"/>
    <col min="265" max="265" width="15.28515625" style="3" customWidth="1"/>
    <col min="266" max="266" width="13.85546875" style="3" customWidth="1"/>
    <col min="267" max="267" width="10.5703125" style="3" customWidth="1"/>
    <col min="268" max="268" width="10.85546875" style="3" customWidth="1"/>
    <col min="269" max="269" width="10.5703125" style="3" customWidth="1"/>
    <col min="270" max="270" width="10.85546875" style="3" customWidth="1"/>
    <col min="271" max="271" width="8.140625" style="3" bestFit="1" customWidth="1"/>
    <col min="272" max="272" width="9.85546875" style="3" bestFit="1" customWidth="1"/>
    <col min="273" max="273" width="11.5703125" style="3" bestFit="1" customWidth="1"/>
    <col min="274" max="274" width="9.85546875" style="3" bestFit="1" customWidth="1"/>
    <col min="275" max="276" width="15.28515625" style="3" bestFit="1" customWidth="1"/>
    <col min="277" max="277" width="13.85546875" style="3" bestFit="1" customWidth="1"/>
    <col min="278" max="278" width="11.7109375" style="3" bestFit="1" customWidth="1"/>
    <col min="279" max="512" width="9.140625" style="3"/>
    <col min="513" max="513" width="69.140625" style="3" customWidth="1"/>
    <col min="514" max="514" width="14.85546875" style="3" bestFit="1" customWidth="1"/>
    <col min="515" max="516" width="10.5703125" style="3" customWidth="1"/>
    <col min="517" max="517" width="8.85546875" style="3" customWidth="1"/>
    <col min="518" max="519" width="11.5703125" style="3" customWidth="1"/>
    <col min="520" max="520" width="10.85546875" style="3" customWidth="1"/>
    <col min="521" max="521" width="15.28515625" style="3" customWidth="1"/>
    <col min="522" max="522" width="13.85546875" style="3" customWidth="1"/>
    <col min="523" max="523" width="10.5703125" style="3" customWidth="1"/>
    <col min="524" max="524" width="10.85546875" style="3" customWidth="1"/>
    <col min="525" max="525" width="10.5703125" style="3" customWidth="1"/>
    <col min="526" max="526" width="10.85546875" style="3" customWidth="1"/>
    <col min="527" max="527" width="8.140625" style="3" bestFit="1" customWidth="1"/>
    <col min="528" max="528" width="9.85546875" style="3" bestFit="1" customWidth="1"/>
    <col min="529" max="529" width="11.5703125" style="3" bestFit="1" customWidth="1"/>
    <col min="530" max="530" width="9.85546875" style="3" bestFit="1" customWidth="1"/>
    <col min="531" max="532" width="15.28515625" style="3" bestFit="1" customWidth="1"/>
    <col min="533" max="533" width="13.85546875" style="3" bestFit="1" customWidth="1"/>
    <col min="534" max="534" width="11.7109375" style="3" bestFit="1" customWidth="1"/>
    <col min="535" max="768" width="9.140625" style="3"/>
    <col min="769" max="769" width="69.140625" style="3" customWidth="1"/>
    <col min="770" max="770" width="14.85546875" style="3" bestFit="1" customWidth="1"/>
    <col min="771" max="772" width="10.5703125" style="3" customWidth="1"/>
    <col min="773" max="773" width="8.85546875" style="3" customWidth="1"/>
    <col min="774" max="775" width="11.5703125" style="3" customWidth="1"/>
    <col min="776" max="776" width="10.85546875" style="3" customWidth="1"/>
    <col min="777" max="777" width="15.28515625" style="3" customWidth="1"/>
    <col min="778" max="778" width="13.85546875" style="3" customWidth="1"/>
    <col min="779" max="779" width="10.5703125" style="3" customWidth="1"/>
    <col min="780" max="780" width="10.85546875" style="3" customWidth="1"/>
    <col min="781" max="781" width="10.5703125" style="3" customWidth="1"/>
    <col min="782" max="782" width="10.85546875" style="3" customWidth="1"/>
    <col min="783" max="783" width="8.140625" style="3" bestFit="1" customWidth="1"/>
    <col min="784" max="784" width="9.85546875" style="3" bestFit="1" customWidth="1"/>
    <col min="785" max="785" width="11.5703125" style="3" bestFit="1" customWidth="1"/>
    <col min="786" max="786" width="9.85546875" style="3" bestFit="1" customWidth="1"/>
    <col min="787" max="788" width="15.28515625" style="3" bestFit="1" customWidth="1"/>
    <col min="789" max="789" width="13.85546875" style="3" bestFit="1" customWidth="1"/>
    <col min="790" max="790" width="11.7109375" style="3" bestFit="1" customWidth="1"/>
    <col min="791" max="1024" width="9.140625" style="3"/>
    <col min="1025" max="1025" width="69.140625" style="3" customWidth="1"/>
    <col min="1026" max="1026" width="14.85546875" style="3" bestFit="1" customWidth="1"/>
    <col min="1027" max="1028" width="10.5703125" style="3" customWidth="1"/>
    <col min="1029" max="1029" width="8.85546875" style="3" customWidth="1"/>
    <col min="1030" max="1031" width="11.5703125" style="3" customWidth="1"/>
    <col min="1032" max="1032" width="10.85546875" style="3" customWidth="1"/>
    <col min="1033" max="1033" width="15.28515625" style="3" customWidth="1"/>
    <col min="1034" max="1034" width="13.85546875" style="3" customWidth="1"/>
    <col min="1035" max="1035" width="10.5703125" style="3" customWidth="1"/>
    <col min="1036" max="1036" width="10.85546875" style="3" customWidth="1"/>
    <col min="1037" max="1037" width="10.5703125" style="3" customWidth="1"/>
    <col min="1038" max="1038" width="10.85546875" style="3" customWidth="1"/>
    <col min="1039" max="1039" width="8.140625" style="3" bestFit="1" customWidth="1"/>
    <col min="1040" max="1040" width="9.85546875" style="3" bestFit="1" customWidth="1"/>
    <col min="1041" max="1041" width="11.5703125" style="3" bestFit="1" customWidth="1"/>
    <col min="1042" max="1042" width="9.85546875" style="3" bestFit="1" customWidth="1"/>
    <col min="1043" max="1044" width="15.28515625" style="3" bestFit="1" customWidth="1"/>
    <col min="1045" max="1045" width="13.85546875" style="3" bestFit="1" customWidth="1"/>
    <col min="1046" max="1046" width="11.7109375" style="3" bestFit="1" customWidth="1"/>
    <col min="1047" max="1280" width="9.140625" style="3"/>
    <col min="1281" max="1281" width="69.140625" style="3" customWidth="1"/>
    <col min="1282" max="1282" width="14.85546875" style="3" bestFit="1" customWidth="1"/>
    <col min="1283" max="1284" width="10.5703125" style="3" customWidth="1"/>
    <col min="1285" max="1285" width="8.85546875" style="3" customWidth="1"/>
    <col min="1286" max="1287" width="11.5703125" style="3" customWidth="1"/>
    <col min="1288" max="1288" width="10.85546875" style="3" customWidth="1"/>
    <col min="1289" max="1289" width="15.28515625" style="3" customWidth="1"/>
    <col min="1290" max="1290" width="13.85546875" style="3" customWidth="1"/>
    <col min="1291" max="1291" width="10.5703125" style="3" customWidth="1"/>
    <col min="1292" max="1292" width="10.85546875" style="3" customWidth="1"/>
    <col min="1293" max="1293" width="10.5703125" style="3" customWidth="1"/>
    <col min="1294" max="1294" width="10.85546875" style="3" customWidth="1"/>
    <col min="1295" max="1295" width="8.140625" style="3" bestFit="1" customWidth="1"/>
    <col min="1296" max="1296" width="9.85546875" style="3" bestFit="1" customWidth="1"/>
    <col min="1297" max="1297" width="11.5703125" style="3" bestFit="1" customWidth="1"/>
    <col min="1298" max="1298" width="9.85546875" style="3" bestFit="1" customWidth="1"/>
    <col min="1299" max="1300" width="15.28515625" style="3" bestFit="1" customWidth="1"/>
    <col min="1301" max="1301" width="13.85546875" style="3" bestFit="1" customWidth="1"/>
    <col min="1302" max="1302" width="11.7109375" style="3" bestFit="1" customWidth="1"/>
    <col min="1303" max="1536" width="9.140625" style="3"/>
    <col min="1537" max="1537" width="69.140625" style="3" customWidth="1"/>
    <col min="1538" max="1538" width="14.85546875" style="3" bestFit="1" customWidth="1"/>
    <col min="1539" max="1540" width="10.5703125" style="3" customWidth="1"/>
    <col min="1541" max="1541" width="8.85546875" style="3" customWidth="1"/>
    <col min="1542" max="1543" width="11.5703125" style="3" customWidth="1"/>
    <col min="1544" max="1544" width="10.85546875" style="3" customWidth="1"/>
    <col min="1545" max="1545" width="15.28515625" style="3" customWidth="1"/>
    <col min="1546" max="1546" width="13.85546875" style="3" customWidth="1"/>
    <col min="1547" max="1547" width="10.5703125" style="3" customWidth="1"/>
    <col min="1548" max="1548" width="10.85546875" style="3" customWidth="1"/>
    <col min="1549" max="1549" width="10.5703125" style="3" customWidth="1"/>
    <col min="1550" max="1550" width="10.85546875" style="3" customWidth="1"/>
    <col min="1551" max="1551" width="8.140625" style="3" bestFit="1" customWidth="1"/>
    <col min="1552" max="1552" width="9.85546875" style="3" bestFit="1" customWidth="1"/>
    <col min="1553" max="1553" width="11.5703125" style="3" bestFit="1" customWidth="1"/>
    <col min="1554" max="1554" width="9.85546875" style="3" bestFit="1" customWidth="1"/>
    <col min="1555" max="1556" width="15.28515625" style="3" bestFit="1" customWidth="1"/>
    <col min="1557" max="1557" width="13.85546875" style="3" bestFit="1" customWidth="1"/>
    <col min="1558" max="1558" width="11.7109375" style="3" bestFit="1" customWidth="1"/>
    <col min="1559" max="1792" width="9.140625" style="3"/>
    <col min="1793" max="1793" width="69.140625" style="3" customWidth="1"/>
    <col min="1794" max="1794" width="14.85546875" style="3" bestFit="1" customWidth="1"/>
    <col min="1795" max="1796" width="10.5703125" style="3" customWidth="1"/>
    <col min="1797" max="1797" width="8.85546875" style="3" customWidth="1"/>
    <col min="1798" max="1799" width="11.5703125" style="3" customWidth="1"/>
    <col min="1800" max="1800" width="10.85546875" style="3" customWidth="1"/>
    <col min="1801" max="1801" width="15.28515625" style="3" customWidth="1"/>
    <col min="1802" max="1802" width="13.85546875" style="3" customWidth="1"/>
    <col min="1803" max="1803" width="10.5703125" style="3" customWidth="1"/>
    <col min="1804" max="1804" width="10.85546875" style="3" customWidth="1"/>
    <col min="1805" max="1805" width="10.5703125" style="3" customWidth="1"/>
    <col min="1806" max="1806" width="10.85546875" style="3" customWidth="1"/>
    <col min="1807" max="1807" width="8.140625" style="3" bestFit="1" customWidth="1"/>
    <col min="1808" max="1808" width="9.85546875" style="3" bestFit="1" customWidth="1"/>
    <col min="1809" max="1809" width="11.5703125" style="3" bestFit="1" customWidth="1"/>
    <col min="1810" max="1810" width="9.85546875" style="3" bestFit="1" customWidth="1"/>
    <col min="1811" max="1812" width="15.28515625" style="3" bestFit="1" customWidth="1"/>
    <col min="1813" max="1813" width="13.85546875" style="3" bestFit="1" customWidth="1"/>
    <col min="1814" max="1814" width="11.7109375" style="3" bestFit="1" customWidth="1"/>
    <col min="1815" max="2048" width="9.140625" style="3"/>
    <col min="2049" max="2049" width="69.140625" style="3" customWidth="1"/>
    <col min="2050" max="2050" width="14.85546875" style="3" bestFit="1" customWidth="1"/>
    <col min="2051" max="2052" width="10.5703125" style="3" customWidth="1"/>
    <col min="2053" max="2053" width="8.85546875" style="3" customWidth="1"/>
    <col min="2054" max="2055" width="11.5703125" style="3" customWidth="1"/>
    <col min="2056" max="2056" width="10.85546875" style="3" customWidth="1"/>
    <col min="2057" max="2057" width="15.28515625" style="3" customWidth="1"/>
    <col min="2058" max="2058" width="13.85546875" style="3" customWidth="1"/>
    <col min="2059" max="2059" width="10.5703125" style="3" customWidth="1"/>
    <col min="2060" max="2060" width="10.85546875" style="3" customWidth="1"/>
    <col min="2061" max="2061" width="10.5703125" style="3" customWidth="1"/>
    <col min="2062" max="2062" width="10.85546875" style="3" customWidth="1"/>
    <col min="2063" max="2063" width="8.140625" style="3" bestFit="1" customWidth="1"/>
    <col min="2064" max="2064" width="9.85546875" style="3" bestFit="1" customWidth="1"/>
    <col min="2065" max="2065" width="11.5703125" style="3" bestFit="1" customWidth="1"/>
    <col min="2066" max="2066" width="9.85546875" style="3" bestFit="1" customWidth="1"/>
    <col min="2067" max="2068" width="15.28515625" style="3" bestFit="1" customWidth="1"/>
    <col min="2069" max="2069" width="13.85546875" style="3" bestFit="1" customWidth="1"/>
    <col min="2070" max="2070" width="11.7109375" style="3" bestFit="1" customWidth="1"/>
    <col min="2071" max="2304" width="9.140625" style="3"/>
    <col min="2305" max="2305" width="69.140625" style="3" customWidth="1"/>
    <col min="2306" max="2306" width="14.85546875" style="3" bestFit="1" customWidth="1"/>
    <col min="2307" max="2308" width="10.5703125" style="3" customWidth="1"/>
    <col min="2309" max="2309" width="8.85546875" style="3" customWidth="1"/>
    <col min="2310" max="2311" width="11.5703125" style="3" customWidth="1"/>
    <col min="2312" max="2312" width="10.85546875" style="3" customWidth="1"/>
    <col min="2313" max="2313" width="15.28515625" style="3" customWidth="1"/>
    <col min="2314" max="2314" width="13.85546875" style="3" customWidth="1"/>
    <col min="2315" max="2315" width="10.5703125" style="3" customWidth="1"/>
    <col min="2316" max="2316" width="10.85546875" style="3" customWidth="1"/>
    <col min="2317" max="2317" width="10.5703125" style="3" customWidth="1"/>
    <col min="2318" max="2318" width="10.85546875" style="3" customWidth="1"/>
    <col min="2319" max="2319" width="8.140625" style="3" bestFit="1" customWidth="1"/>
    <col min="2320" max="2320" width="9.85546875" style="3" bestFit="1" customWidth="1"/>
    <col min="2321" max="2321" width="11.5703125" style="3" bestFit="1" customWidth="1"/>
    <col min="2322" max="2322" width="9.85546875" style="3" bestFit="1" customWidth="1"/>
    <col min="2323" max="2324" width="15.28515625" style="3" bestFit="1" customWidth="1"/>
    <col min="2325" max="2325" width="13.85546875" style="3" bestFit="1" customWidth="1"/>
    <col min="2326" max="2326" width="11.7109375" style="3" bestFit="1" customWidth="1"/>
    <col min="2327" max="2560" width="9.140625" style="3"/>
    <col min="2561" max="2561" width="69.140625" style="3" customWidth="1"/>
    <col min="2562" max="2562" width="14.85546875" style="3" bestFit="1" customWidth="1"/>
    <col min="2563" max="2564" width="10.5703125" style="3" customWidth="1"/>
    <col min="2565" max="2565" width="8.85546875" style="3" customWidth="1"/>
    <col min="2566" max="2567" width="11.5703125" style="3" customWidth="1"/>
    <col min="2568" max="2568" width="10.85546875" style="3" customWidth="1"/>
    <col min="2569" max="2569" width="15.28515625" style="3" customWidth="1"/>
    <col min="2570" max="2570" width="13.85546875" style="3" customWidth="1"/>
    <col min="2571" max="2571" width="10.5703125" style="3" customWidth="1"/>
    <col min="2572" max="2572" width="10.85546875" style="3" customWidth="1"/>
    <col min="2573" max="2573" width="10.5703125" style="3" customWidth="1"/>
    <col min="2574" max="2574" width="10.85546875" style="3" customWidth="1"/>
    <col min="2575" max="2575" width="8.140625" style="3" bestFit="1" customWidth="1"/>
    <col min="2576" max="2576" width="9.85546875" style="3" bestFit="1" customWidth="1"/>
    <col min="2577" max="2577" width="11.5703125" style="3" bestFit="1" customWidth="1"/>
    <col min="2578" max="2578" width="9.85546875" style="3" bestFit="1" customWidth="1"/>
    <col min="2579" max="2580" width="15.28515625" style="3" bestFit="1" customWidth="1"/>
    <col min="2581" max="2581" width="13.85546875" style="3" bestFit="1" customWidth="1"/>
    <col min="2582" max="2582" width="11.7109375" style="3" bestFit="1" customWidth="1"/>
    <col min="2583" max="2816" width="9.140625" style="3"/>
    <col min="2817" max="2817" width="69.140625" style="3" customWidth="1"/>
    <col min="2818" max="2818" width="14.85546875" style="3" bestFit="1" customWidth="1"/>
    <col min="2819" max="2820" width="10.5703125" style="3" customWidth="1"/>
    <col min="2821" max="2821" width="8.85546875" style="3" customWidth="1"/>
    <col min="2822" max="2823" width="11.5703125" style="3" customWidth="1"/>
    <col min="2824" max="2824" width="10.85546875" style="3" customWidth="1"/>
    <col min="2825" max="2825" width="15.28515625" style="3" customWidth="1"/>
    <col min="2826" max="2826" width="13.85546875" style="3" customWidth="1"/>
    <col min="2827" max="2827" width="10.5703125" style="3" customWidth="1"/>
    <col min="2828" max="2828" width="10.85546875" style="3" customWidth="1"/>
    <col min="2829" max="2829" width="10.5703125" style="3" customWidth="1"/>
    <col min="2830" max="2830" width="10.85546875" style="3" customWidth="1"/>
    <col min="2831" max="2831" width="8.140625" style="3" bestFit="1" customWidth="1"/>
    <col min="2832" max="2832" width="9.85546875" style="3" bestFit="1" customWidth="1"/>
    <col min="2833" max="2833" width="11.5703125" style="3" bestFit="1" customWidth="1"/>
    <col min="2834" max="2834" width="9.85546875" style="3" bestFit="1" customWidth="1"/>
    <col min="2835" max="2836" width="15.28515625" style="3" bestFit="1" customWidth="1"/>
    <col min="2837" max="2837" width="13.85546875" style="3" bestFit="1" customWidth="1"/>
    <col min="2838" max="2838" width="11.7109375" style="3" bestFit="1" customWidth="1"/>
    <col min="2839" max="3072" width="9.140625" style="3"/>
    <col min="3073" max="3073" width="69.140625" style="3" customWidth="1"/>
    <col min="3074" max="3074" width="14.85546875" style="3" bestFit="1" customWidth="1"/>
    <col min="3075" max="3076" width="10.5703125" style="3" customWidth="1"/>
    <col min="3077" max="3077" width="8.85546875" style="3" customWidth="1"/>
    <col min="3078" max="3079" width="11.5703125" style="3" customWidth="1"/>
    <col min="3080" max="3080" width="10.85546875" style="3" customWidth="1"/>
    <col min="3081" max="3081" width="15.28515625" style="3" customWidth="1"/>
    <col min="3082" max="3082" width="13.85546875" style="3" customWidth="1"/>
    <col min="3083" max="3083" width="10.5703125" style="3" customWidth="1"/>
    <col min="3084" max="3084" width="10.85546875" style="3" customWidth="1"/>
    <col min="3085" max="3085" width="10.5703125" style="3" customWidth="1"/>
    <col min="3086" max="3086" width="10.85546875" style="3" customWidth="1"/>
    <col min="3087" max="3087" width="8.140625" style="3" bestFit="1" customWidth="1"/>
    <col min="3088" max="3088" width="9.85546875" style="3" bestFit="1" customWidth="1"/>
    <col min="3089" max="3089" width="11.5703125" style="3" bestFit="1" customWidth="1"/>
    <col min="3090" max="3090" width="9.85546875" style="3" bestFit="1" customWidth="1"/>
    <col min="3091" max="3092" width="15.28515625" style="3" bestFit="1" customWidth="1"/>
    <col min="3093" max="3093" width="13.85546875" style="3" bestFit="1" customWidth="1"/>
    <col min="3094" max="3094" width="11.7109375" style="3" bestFit="1" customWidth="1"/>
    <col min="3095" max="3328" width="9.140625" style="3"/>
    <col min="3329" max="3329" width="69.140625" style="3" customWidth="1"/>
    <col min="3330" max="3330" width="14.85546875" style="3" bestFit="1" customWidth="1"/>
    <col min="3331" max="3332" width="10.5703125" style="3" customWidth="1"/>
    <col min="3333" max="3333" width="8.85546875" style="3" customWidth="1"/>
    <col min="3334" max="3335" width="11.5703125" style="3" customWidth="1"/>
    <col min="3336" max="3336" width="10.85546875" style="3" customWidth="1"/>
    <col min="3337" max="3337" width="15.28515625" style="3" customWidth="1"/>
    <col min="3338" max="3338" width="13.85546875" style="3" customWidth="1"/>
    <col min="3339" max="3339" width="10.5703125" style="3" customWidth="1"/>
    <col min="3340" max="3340" width="10.85546875" style="3" customWidth="1"/>
    <col min="3341" max="3341" width="10.5703125" style="3" customWidth="1"/>
    <col min="3342" max="3342" width="10.85546875" style="3" customWidth="1"/>
    <col min="3343" max="3343" width="8.140625" style="3" bestFit="1" customWidth="1"/>
    <col min="3344" max="3344" width="9.85546875" style="3" bestFit="1" customWidth="1"/>
    <col min="3345" max="3345" width="11.5703125" style="3" bestFit="1" customWidth="1"/>
    <col min="3346" max="3346" width="9.85546875" style="3" bestFit="1" customWidth="1"/>
    <col min="3347" max="3348" width="15.28515625" style="3" bestFit="1" customWidth="1"/>
    <col min="3349" max="3349" width="13.85546875" style="3" bestFit="1" customWidth="1"/>
    <col min="3350" max="3350" width="11.7109375" style="3" bestFit="1" customWidth="1"/>
    <col min="3351" max="3584" width="9.140625" style="3"/>
    <col min="3585" max="3585" width="69.140625" style="3" customWidth="1"/>
    <col min="3586" max="3586" width="14.85546875" style="3" bestFit="1" customWidth="1"/>
    <col min="3587" max="3588" width="10.5703125" style="3" customWidth="1"/>
    <col min="3589" max="3589" width="8.85546875" style="3" customWidth="1"/>
    <col min="3590" max="3591" width="11.5703125" style="3" customWidth="1"/>
    <col min="3592" max="3592" width="10.85546875" style="3" customWidth="1"/>
    <col min="3593" max="3593" width="15.28515625" style="3" customWidth="1"/>
    <col min="3594" max="3594" width="13.85546875" style="3" customWidth="1"/>
    <col min="3595" max="3595" width="10.5703125" style="3" customWidth="1"/>
    <col min="3596" max="3596" width="10.85546875" style="3" customWidth="1"/>
    <col min="3597" max="3597" width="10.5703125" style="3" customWidth="1"/>
    <col min="3598" max="3598" width="10.85546875" style="3" customWidth="1"/>
    <col min="3599" max="3599" width="8.140625" style="3" bestFit="1" customWidth="1"/>
    <col min="3600" max="3600" width="9.85546875" style="3" bestFit="1" customWidth="1"/>
    <col min="3601" max="3601" width="11.5703125" style="3" bestFit="1" customWidth="1"/>
    <col min="3602" max="3602" width="9.85546875" style="3" bestFit="1" customWidth="1"/>
    <col min="3603" max="3604" width="15.28515625" style="3" bestFit="1" customWidth="1"/>
    <col min="3605" max="3605" width="13.85546875" style="3" bestFit="1" customWidth="1"/>
    <col min="3606" max="3606" width="11.7109375" style="3" bestFit="1" customWidth="1"/>
    <col min="3607" max="3840" width="9.140625" style="3"/>
    <col min="3841" max="3841" width="69.140625" style="3" customWidth="1"/>
    <col min="3842" max="3842" width="14.85546875" style="3" bestFit="1" customWidth="1"/>
    <col min="3843" max="3844" width="10.5703125" style="3" customWidth="1"/>
    <col min="3845" max="3845" width="8.85546875" style="3" customWidth="1"/>
    <col min="3846" max="3847" width="11.5703125" style="3" customWidth="1"/>
    <col min="3848" max="3848" width="10.85546875" style="3" customWidth="1"/>
    <col min="3849" max="3849" width="15.28515625" style="3" customWidth="1"/>
    <col min="3850" max="3850" width="13.85546875" style="3" customWidth="1"/>
    <col min="3851" max="3851" width="10.5703125" style="3" customWidth="1"/>
    <col min="3852" max="3852" width="10.85546875" style="3" customWidth="1"/>
    <col min="3853" max="3853" width="10.5703125" style="3" customWidth="1"/>
    <col min="3854" max="3854" width="10.85546875" style="3" customWidth="1"/>
    <col min="3855" max="3855" width="8.140625" style="3" bestFit="1" customWidth="1"/>
    <col min="3856" max="3856" width="9.85546875" style="3" bestFit="1" customWidth="1"/>
    <col min="3857" max="3857" width="11.5703125" style="3" bestFit="1" customWidth="1"/>
    <col min="3858" max="3858" width="9.85546875" style="3" bestFit="1" customWidth="1"/>
    <col min="3859" max="3860" width="15.28515625" style="3" bestFit="1" customWidth="1"/>
    <col min="3861" max="3861" width="13.85546875" style="3" bestFit="1" customWidth="1"/>
    <col min="3862" max="3862" width="11.7109375" style="3" bestFit="1" customWidth="1"/>
    <col min="3863" max="4096" width="9.140625" style="3"/>
    <col min="4097" max="4097" width="69.140625" style="3" customWidth="1"/>
    <col min="4098" max="4098" width="14.85546875" style="3" bestFit="1" customWidth="1"/>
    <col min="4099" max="4100" width="10.5703125" style="3" customWidth="1"/>
    <col min="4101" max="4101" width="8.85546875" style="3" customWidth="1"/>
    <col min="4102" max="4103" width="11.5703125" style="3" customWidth="1"/>
    <col min="4104" max="4104" width="10.85546875" style="3" customWidth="1"/>
    <col min="4105" max="4105" width="15.28515625" style="3" customWidth="1"/>
    <col min="4106" max="4106" width="13.85546875" style="3" customWidth="1"/>
    <col min="4107" max="4107" width="10.5703125" style="3" customWidth="1"/>
    <col min="4108" max="4108" width="10.85546875" style="3" customWidth="1"/>
    <col min="4109" max="4109" width="10.5703125" style="3" customWidth="1"/>
    <col min="4110" max="4110" width="10.85546875" style="3" customWidth="1"/>
    <col min="4111" max="4111" width="8.140625" style="3" bestFit="1" customWidth="1"/>
    <col min="4112" max="4112" width="9.85546875" style="3" bestFit="1" customWidth="1"/>
    <col min="4113" max="4113" width="11.5703125" style="3" bestFit="1" customWidth="1"/>
    <col min="4114" max="4114" width="9.85546875" style="3" bestFit="1" customWidth="1"/>
    <col min="4115" max="4116" width="15.28515625" style="3" bestFit="1" customWidth="1"/>
    <col min="4117" max="4117" width="13.85546875" style="3" bestFit="1" customWidth="1"/>
    <col min="4118" max="4118" width="11.7109375" style="3" bestFit="1" customWidth="1"/>
    <col min="4119" max="4352" width="9.140625" style="3"/>
    <col min="4353" max="4353" width="69.140625" style="3" customWidth="1"/>
    <col min="4354" max="4354" width="14.85546875" style="3" bestFit="1" customWidth="1"/>
    <col min="4355" max="4356" width="10.5703125" style="3" customWidth="1"/>
    <col min="4357" max="4357" width="8.85546875" style="3" customWidth="1"/>
    <col min="4358" max="4359" width="11.5703125" style="3" customWidth="1"/>
    <col min="4360" max="4360" width="10.85546875" style="3" customWidth="1"/>
    <col min="4361" max="4361" width="15.28515625" style="3" customWidth="1"/>
    <col min="4362" max="4362" width="13.85546875" style="3" customWidth="1"/>
    <col min="4363" max="4363" width="10.5703125" style="3" customWidth="1"/>
    <col min="4364" max="4364" width="10.85546875" style="3" customWidth="1"/>
    <col min="4365" max="4365" width="10.5703125" style="3" customWidth="1"/>
    <col min="4366" max="4366" width="10.85546875" style="3" customWidth="1"/>
    <col min="4367" max="4367" width="8.140625" style="3" bestFit="1" customWidth="1"/>
    <col min="4368" max="4368" width="9.85546875" style="3" bestFit="1" customWidth="1"/>
    <col min="4369" max="4369" width="11.5703125" style="3" bestFit="1" customWidth="1"/>
    <col min="4370" max="4370" width="9.85546875" style="3" bestFit="1" customWidth="1"/>
    <col min="4371" max="4372" width="15.28515625" style="3" bestFit="1" customWidth="1"/>
    <col min="4373" max="4373" width="13.85546875" style="3" bestFit="1" customWidth="1"/>
    <col min="4374" max="4374" width="11.7109375" style="3" bestFit="1" customWidth="1"/>
    <col min="4375" max="4608" width="9.140625" style="3"/>
    <col min="4609" max="4609" width="69.140625" style="3" customWidth="1"/>
    <col min="4610" max="4610" width="14.85546875" style="3" bestFit="1" customWidth="1"/>
    <col min="4611" max="4612" width="10.5703125" style="3" customWidth="1"/>
    <col min="4613" max="4613" width="8.85546875" style="3" customWidth="1"/>
    <col min="4614" max="4615" width="11.5703125" style="3" customWidth="1"/>
    <col min="4616" max="4616" width="10.85546875" style="3" customWidth="1"/>
    <col min="4617" max="4617" width="15.28515625" style="3" customWidth="1"/>
    <col min="4618" max="4618" width="13.85546875" style="3" customWidth="1"/>
    <col min="4619" max="4619" width="10.5703125" style="3" customWidth="1"/>
    <col min="4620" max="4620" width="10.85546875" style="3" customWidth="1"/>
    <col min="4621" max="4621" width="10.5703125" style="3" customWidth="1"/>
    <col min="4622" max="4622" width="10.85546875" style="3" customWidth="1"/>
    <col min="4623" max="4623" width="8.140625" style="3" bestFit="1" customWidth="1"/>
    <col min="4624" max="4624" width="9.85546875" style="3" bestFit="1" customWidth="1"/>
    <col min="4625" max="4625" width="11.5703125" style="3" bestFit="1" customWidth="1"/>
    <col min="4626" max="4626" width="9.85546875" style="3" bestFit="1" customWidth="1"/>
    <col min="4627" max="4628" width="15.28515625" style="3" bestFit="1" customWidth="1"/>
    <col min="4629" max="4629" width="13.85546875" style="3" bestFit="1" customWidth="1"/>
    <col min="4630" max="4630" width="11.7109375" style="3" bestFit="1" customWidth="1"/>
    <col min="4631" max="4864" width="9.140625" style="3"/>
    <col min="4865" max="4865" width="69.140625" style="3" customWidth="1"/>
    <col min="4866" max="4866" width="14.85546875" style="3" bestFit="1" customWidth="1"/>
    <col min="4867" max="4868" width="10.5703125" style="3" customWidth="1"/>
    <col min="4869" max="4869" width="8.85546875" style="3" customWidth="1"/>
    <col min="4870" max="4871" width="11.5703125" style="3" customWidth="1"/>
    <col min="4872" max="4872" width="10.85546875" style="3" customWidth="1"/>
    <col min="4873" max="4873" width="15.28515625" style="3" customWidth="1"/>
    <col min="4874" max="4874" width="13.85546875" style="3" customWidth="1"/>
    <col min="4875" max="4875" width="10.5703125" style="3" customWidth="1"/>
    <col min="4876" max="4876" width="10.85546875" style="3" customWidth="1"/>
    <col min="4877" max="4877" width="10.5703125" style="3" customWidth="1"/>
    <col min="4878" max="4878" width="10.85546875" style="3" customWidth="1"/>
    <col min="4879" max="4879" width="8.140625" style="3" bestFit="1" customWidth="1"/>
    <col min="4880" max="4880" width="9.85546875" style="3" bestFit="1" customWidth="1"/>
    <col min="4881" max="4881" width="11.5703125" style="3" bestFit="1" customWidth="1"/>
    <col min="4882" max="4882" width="9.85546875" style="3" bestFit="1" customWidth="1"/>
    <col min="4883" max="4884" width="15.28515625" style="3" bestFit="1" customWidth="1"/>
    <col min="4885" max="4885" width="13.85546875" style="3" bestFit="1" customWidth="1"/>
    <col min="4886" max="4886" width="11.7109375" style="3" bestFit="1" customWidth="1"/>
    <col min="4887" max="5120" width="9.140625" style="3"/>
    <col min="5121" max="5121" width="69.140625" style="3" customWidth="1"/>
    <col min="5122" max="5122" width="14.85546875" style="3" bestFit="1" customWidth="1"/>
    <col min="5123" max="5124" width="10.5703125" style="3" customWidth="1"/>
    <col min="5125" max="5125" width="8.85546875" style="3" customWidth="1"/>
    <col min="5126" max="5127" width="11.5703125" style="3" customWidth="1"/>
    <col min="5128" max="5128" width="10.85546875" style="3" customWidth="1"/>
    <col min="5129" max="5129" width="15.28515625" style="3" customWidth="1"/>
    <col min="5130" max="5130" width="13.85546875" style="3" customWidth="1"/>
    <col min="5131" max="5131" width="10.5703125" style="3" customWidth="1"/>
    <col min="5132" max="5132" width="10.85546875" style="3" customWidth="1"/>
    <col min="5133" max="5133" width="10.5703125" style="3" customWidth="1"/>
    <col min="5134" max="5134" width="10.85546875" style="3" customWidth="1"/>
    <col min="5135" max="5135" width="8.140625" style="3" bestFit="1" customWidth="1"/>
    <col min="5136" max="5136" width="9.85546875" style="3" bestFit="1" customWidth="1"/>
    <col min="5137" max="5137" width="11.5703125" style="3" bestFit="1" customWidth="1"/>
    <col min="5138" max="5138" width="9.85546875" style="3" bestFit="1" customWidth="1"/>
    <col min="5139" max="5140" width="15.28515625" style="3" bestFit="1" customWidth="1"/>
    <col min="5141" max="5141" width="13.85546875" style="3" bestFit="1" customWidth="1"/>
    <col min="5142" max="5142" width="11.7109375" style="3" bestFit="1" customWidth="1"/>
    <col min="5143" max="5376" width="9.140625" style="3"/>
    <col min="5377" max="5377" width="69.140625" style="3" customWidth="1"/>
    <col min="5378" max="5378" width="14.85546875" style="3" bestFit="1" customWidth="1"/>
    <col min="5379" max="5380" width="10.5703125" style="3" customWidth="1"/>
    <col min="5381" max="5381" width="8.85546875" style="3" customWidth="1"/>
    <col min="5382" max="5383" width="11.5703125" style="3" customWidth="1"/>
    <col min="5384" max="5384" width="10.85546875" style="3" customWidth="1"/>
    <col min="5385" max="5385" width="15.28515625" style="3" customWidth="1"/>
    <col min="5386" max="5386" width="13.85546875" style="3" customWidth="1"/>
    <col min="5387" max="5387" width="10.5703125" style="3" customWidth="1"/>
    <col min="5388" max="5388" width="10.85546875" style="3" customWidth="1"/>
    <col min="5389" max="5389" width="10.5703125" style="3" customWidth="1"/>
    <col min="5390" max="5390" width="10.85546875" style="3" customWidth="1"/>
    <col min="5391" max="5391" width="8.140625" style="3" bestFit="1" customWidth="1"/>
    <col min="5392" max="5392" width="9.85546875" style="3" bestFit="1" customWidth="1"/>
    <col min="5393" max="5393" width="11.5703125" style="3" bestFit="1" customWidth="1"/>
    <col min="5394" max="5394" width="9.85546875" style="3" bestFit="1" customWidth="1"/>
    <col min="5395" max="5396" width="15.28515625" style="3" bestFit="1" customWidth="1"/>
    <col min="5397" max="5397" width="13.85546875" style="3" bestFit="1" customWidth="1"/>
    <col min="5398" max="5398" width="11.7109375" style="3" bestFit="1" customWidth="1"/>
    <col min="5399" max="5632" width="9.140625" style="3"/>
    <col min="5633" max="5633" width="69.140625" style="3" customWidth="1"/>
    <col min="5634" max="5634" width="14.85546875" style="3" bestFit="1" customWidth="1"/>
    <col min="5635" max="5636" width="10.5703125" style="3" customWidth="1"/>
    <col min="5637" max="5637" width="8.85546875" style="3" customWidth="1"/>
    <col min="5638" max="5639" width="11.5703125" style="3" customWidth="1"/>
    <col min="5640" max="5640" width="10.85546875" style="3" customWidth="1"/>
    <col min="5641" max="5641" width="15.28515625" style="3" customWidth="1"/>
    <col min="5642" max="5642" width="13.85546875" style="3" customWidth="1"/>
    <col min="5643" max="5643" width="10.5703125" style="3" customWidth="1"/>
    <col min="5644" max="5644" width="10.85546875" style="3" customWidth="1"/>
    <col min="5645" max="5645" width="10.5703125" style="3" customWidth="1"/>
    <col min="5646" max="5646" width="10.85546875" style="3" customWidth="1"/>
    <col min="5647" max="5647" width="8.140625" style="3" bestFit="1" customWidth="1"/>
    <col min="5648" max="5648" width="9.85546875" style="3" bestFit="1" customWidth="1"/>
    <col min="5649" max="5649" width="11.5703125" style="3" bestFit="1" customWidth="1"/>
    <col min="5650" max="5650" width="9.85546875" style="3" bestFit="1" customWidth="1"/>
    <col min="5651" max="5652" width="15.28515625" style="3" bestFit="1" customWidth="1"/>
    <col min="5653" max="5653" width="13.85546875" style="3" bestFit="1" customWidth="1"/>
    <col min="5654" max="5654" width="11.7109375" style="3" bestFit="1" customWidth="1"/>
    <col min="5655" max="5888" width="9.140625" style="3"/>
    <col min="5889" max="5889" width="69.140625" style="3" customWidth="1"/>
    <col min="5890" max="5890" width="14.85546875" style="3" bestFit="1" customWidth="1"/>
    <col min="5891" max="5892" width="10.5703125" style="3" customWidth="1"/>
    <col min="5893" max="5893" width="8.85546875" style="3" customWidth="1"/>
    <col min="5894" max="5895" width="11.5703125" style="3" customWidth="1"/>
    <col min="5896" max="5896" width="10.85546875" style="3" customWidth="1"/>
    <col min="5897" max="5897" width="15.28515625" style="3" customWidth="1"/>
    <col min="5898" max="5898" width="13.85546875" style="3" customWidth="1"/>
    <col min="5899" max="5899" width="10.5703125" style="3" customWidth="1"/>
    <col min="5900" max="5900" width="10.85546875" style="3" customWidth="1"/>
    <col min="5901" max="5901" width="10.5703125" style="3" customWidth="1"/>
    <col min="5902" max="5902" width="10.85546875" style="3" customWidth="1"/>
    <col min="5903" max="5903" width="8.140625" style="3" bestFit="1" customWidth="1"/>
    <col min="5904" max="5904" width="9.85546875" style="3" bestFit="1" customWidth="1"/>
    <col min="5905" max="5905" width="11.5703125" style="3" bestFit="1" customWidth="1"/>
    <col min="5906" max="5906" width="9.85546875" style="3" bestFit="1" customWidth="1"/>
    <col min="5907" max="5908" width="15.28515625" style="3" bestFit="1" customWidth="1"/>
    <col min="5909" max="5909" width="13.85546875" style="3" bestFit="1" customWidth="1"/>
    <col min="5910" max="5910" width="11.7109375" style="3" bestFit="1" customWidth="1"/>
    <col min="5911" max="6144" width="9.140625" style="3"/>
    <col min="6145" max="6145" width="69.140625" style="3" customWidth="1"/>
    <col min="6146" max="6146" width="14.85546875" style="3" bestFit="1" customWidth="1"/>
    <col min="6147" max="6148" width="10.5703125" style="3" customWidth="1"/>
    <col min="6149" max="6149" width="8.85546875" style="3" customWidth="1"/>
    <col min="6150" max="6151" width="11.5703125" style="3" customWidth="1"/>
    <col min="6152" max="6152" width="10.85546875" style="3" customWidth="1"/>
    <col min="6153" max="6153" width="15.28515625" style="3" customWidth="1"/>
    <col min="6154" max="6154" width="13.85546875" style="3" customWidth="1"/>
    <col min="6155" max="6155" width="10.5703125" style="3" customWidth="1"/>
    <col min="6156" max="6156" width="10.85546875" style="3" customWidth="1"/>
    <col min="6157" max="6157" width="10.5703125" style="3" customWidth="1"/>
    <col min="6158" max="6158" width="10.85546875" style="3" customWidth="1"/>
    <col min="6159" max="6159" width="8.140625" style="3" bestFit="1" customWidth="1"/>
    <col min="6160" max="6160" width="9.85546875" style="3" bestFit="1" customWidth="1"/>
    <col min="6161" max="6161" width="11.5703125" style="3" bestFit="1" customWidth="1"/>
    <col min="6162" max="6162" width="9.85546875" style="3" bestFit="1" customWidth="1"/>
    <col min="6163" max="6164" width="15.28515625" style="3" bestFit="1" customWidth="1"/>
    <col min="6165" max="6165" width="13.85546875" style="3" bestFit="1" customWidth="1"/>
    <col min="6166" max="6166" width="11.7109375" style="3" bestFit="1" customWidth="1"/>
    <col min="6167" max="6400" width="9.140625" style="3"/>
    <col min="6401" max="6401" width="69.140625" style="3" customWidth="1"/>
    <col min="6402" max="6402" width="14.85546875" style="3" bestFit="1" customWidth="1"/>
    <col min="6403" max="6404" width="10.5703125" style="3" customWidth="1"/>
    <col min="6405" max="6405" width="8.85546875" style="3" customWidth="1"/>
    <col min="6406" max="6407" width="11.5703125" style="3" customWidth="1"/>
    <col min="6408" max="6408" width="10.85546875" style="3" customWidth="1"/>
    <col min="6409" max="6409" width="15.28515625" style="3" customWidth="1"/>
    <col min="6410" max="6410" width="13.85546875" style="3" customWidth="1"/>
    <col min="6411" max="6411" width="10.5703125" style="3" customWidth="1"/>
    <col min="6412" max="6412" width="10.85546875" style="3" customWidth="1"/>
    <col min="6413" max="6413" width="10.5703125" style="3" customWidth="1"/>
    <col min="6414" max="6414" width="10.85546875" style="3" customWidth="1"/>
    <col min="6415" max="6415" width="8.140625" style="3" bestFit="1" customWidth="1"/>
    <col min="6416" max="6416" width="9.85546875" style="3" bestFit="1" customWidth="1"/>
    <col min="6417" max="6417" width="11.5703125" style="3" bestFit="1" customWidth="1"/>
    <col min="6418" max="6418" width="9.85546875" style="3" bestFit="1" customWidth="1"/>
    <col min="6419" max="6420" width="15.28515625" style="3" bestFit="1" customWidth="1"/>
    <col min="6421" max="6421" width="13.85546875" style="3" bestFit="1" customWidth="1"/>
    <col min="6422" max="6422" width="11.7109375" style="3" bestFit="1" customWidth="1"/>
    <col min="6423" max="6656" width="9.140625" style="3"/>
    <col min="6657" max="6657" width="69.140625" style="3" customWidth="1"/>
    <col min="6658" max="6658" width="14.85546875" style="3" bestFit="1" customWidth="1"/>
    <col min="6659" max="6660" width="10.5703125" style="3" customWidth="1"/>
    <col min="6661" max="6661" width="8.85546875" style="3" customWidth="1"/>
    <col min="6662" max="6663" width="11.5703125" style="3" customWidth="1"/>
    <col min="6664" max="6664" width="10.85546875" style="3" customWidth="1"/>
    <col min="6665" max="6665" width="15.28515625" style="3" customWidth="1"/>
    <col min="6666" max="6666" width="13.85546875" style="3" customWidth="1"/>
    <col min="6667" max="6667" width="10.5703125" style="3" customWidth="1"/>
    <col min="6668" max="6668" width="10.85546875" style="3" customWidth="1"/>
    <col min="6669" max="6669" width="10.5703125" style="3" customWidth="1"/>
    <col min="6670" max="6670" width="10.85546875" style="3" customWidth="1"/>
    <col min="6671" max="6671" width="8.140625" style="3" bestFit="1" customWidth="1"/>
    <col min="6672" max="6672" width="9.85546875" style="3" bestFit="1" customWidth="1"/>
    <col min="6673" max="6673" width="11.5703125" style="3" bestFit="1" customWidth="1"/>
    <col min="6674" max="6674" width="9.85546875" style="3" bestFit="1" customWidth="1"/>
    <col min="6675" max="6676" width="15.28515625" style="3" bestFit="1" customWidth="1"/>
    <col min="6677" max="6677" width="13.85546875" style="3" bestFit="1" customWidth="1"/>
    <col min="6678" max="6678" width="11.7109375" style="3" bestFit="1" customWidth="1"/>
    <col min="6679" max="6912" width="9.140625" style="3"/>
    <col min="6913" max="6913" width="69.140625" style="3" customWidth="1"/>
    <col min="6914" max="6914" width="14.85546875" style="3" bestFit="1" customWidth="1"/>
    <col min="6915" max="6916" width="10.5703125" style="3" customWidth="1"/>
    <col min="6917" max="6917" width="8.85546875" style="3" customWidth="1"/>
    <col min="6918" max="6919" width="11.5703125" style="3" customWidth="1"/>
    <col min="6920" max="6920" width="10.85546875" style="3" customWidth="1"/>
    <col min="6921" max="6921" width="15.28515625" style="3" customWidth="1"/>
    <col min="6922" max="6922" width="13.85546875" style="3" customWidth="1"/>
    <col min="6923" max="6923" width="10.5703125" style="3" customWidth="1"/>
    <col min="6924" max="6924" width="10.85546875" style="3" customWidth="1"/>
    <col min="6925" max="6925" width="10.5703125" style="3" customWidth="1"/>
    <col min="6926" max="6926" width="10.85546875" style="3" customWidth="1"/>
    <col min="6927" max="6927" width="8.140625" style="3" bestFit="1" customWidth="1"/>
    <col min="6928" max="6928" width="9.85546875" style="3" bestFit="1" customWidth="1"/>
    <col min="6929" max="6929" width="11.5703125" style="3" bestFit="1" customWidth="1"/>
    <col min="6930" max="6930" width="9.85546875" style="3" bestFit="1" customWidth="1"/>
    <col min="6931" max="6932" width="15.28515625" style="3" bestFit="1" customWidth="1"/>
    <col min="6933" max="6933" width="13.85546875" style="3" bestFit="1" customWidth="1"/>
    <col min="6934" max="6934" width="11.7109375" style="3" bestFit="1" customWidth="1"/>
    <col min="6935" max="7168" width="9.140625" style="3"/>
    <col min="7169" max="7169" width="69.140625" style="3" customWidth="1"/>
    <col min="7170" max="7170" width="14.85546875" style="3" bestFit="1" customWidth="1"/>
    <col min="7171" max="7172" width="10.5703125" style="3" customWidth="1"/>
    <col min="7173" max="7173" width="8.85546875" style="3" customWidth="1"/>
    <col min="7174" max="7175" width="11.5703125" style="3" customWidth="1"/>
    <col min="7176" max="7176" width="10.85546875" style="3" customWidth="1"/>
    <col min="7177" max="7177" width="15.28515625" style="3" customWidth="1"/>
    <col min="7178" max="7178" width="13.85546875" style="3" customWidth="1"/>
    <col min="7179" max="7179" width="10.5703125" style="3" customWidth="1"/>
    <col min="7180" max="7180" width="10.85546875" style="3" customWidth="1"/>
    <col min="7181" max="7181" width="10.5703125" style="3" customWidth="1"/>
    <col min="7182" max="7182" width="10.85546875" style="3" customWidth="1"/>
    <col min="7183" max="7183" width="8.140625" style="3" bestFit="1" customWidth="1"/>
    <col min="7184" max="7184" width="9.85546875" style="3" bestFit="1" customWidth="1"/>
    <col min="7185" max="7185" width="11.5703125" style="3" bestFit="1" customWidth="1"/>
    <col min="7186" max="7186" width="9.85546875" style="3" bestFit="1" customWidth="1"/>
    <col min="7187" max="7188" width="15.28515625" style="3" bestFit="1" customWidth="1"/>
    <col min="7189" max="7189" width="13.85546875" style="3" bestFit="1" customWidth="1"/>
    <col min="7190" max="7190" width="11.7109375" style="3" bestFit="1" customWidth="1"/>
    <col min="7191" max="7424" width="9.140625" style="3"/>
    <col min="7425" max="7425" width="69.140625" style="3" customWidth="1"/>
    <col min="7426" max="7426" width="14.85546875" style="3" bestFit="1" customWidth="1"/>
    <col min="7427" max="7428" width="10.5703125" style="3" customWidth="1"/>
    <col min="7429" max="7429" width="8.85546875" style="3" customWidth="1"/>
    <col min="7430" max="7431" width="11.5703125" style="3" customWidth="1"/>
    <col min="7432" max="7432" width="10.85546875" style="3" customWidth="1"/>
    <col min="7433" max="7433" width="15.28515625" style="3" customWidth="1"/>
    <col min="7434" max="7434" width="13.85546875" style="3" customWidth="1"/>
    <col min="7435" max="7435" width="10.5703125" style="3" customWidth="1"/>
    <col min="7436" max="7436" width="10.85546875" style="3" customWidth="1"/>
    <col min="7437" max="7437" width="10.5703125" style="3" customWidth="1"/>
    <col min="7438" max="7438" width="10.85546875" style="3" customWidth="1"/>
    <col min="7439" max="7439" width="8.140625" style="3" bestFit="1" customWidth="1"/>
    <col min="7440" max="7440" width="9.85546875" style="3" bestFit="1" customWidth="1"/>
    <col min="7441" max="7441" width="11.5703125" style="3" bestFit="1" customWidth="1"/>
    <col min="7442" max="7442" width="9.85546875" style="3" bestFit="1" customWidth="1"/>
    <col min="7443" max="7444" width="15.28515625" style="3" bestFit="1" customWidth="1"/>
    <col min="7445" max="7445" width="13.85546875" style="3" bestFit="1" customWidth="1"/>
    <col min="7446" max="7446" width="11.7109375" style="3" bestFit="1" customWidth="1"/>
    <col min="7447" max="7680" width="9.140625" style="3"/>
    <col min="7681" max="7681" width="69.140625" style="3" customWidth="1"/>
    <col min="7682" max="7682" width="14.85546875" style="3" bestFit="1" customWidth="1"/>
    <col min="7683" max="7684" width="10.5703125" style="3" customWidth="1"/>
    <col min="7685" max="7685" width="8.85546875" style="3" customWidth="1"/>
    <col min="7686" max="7687" width="11.5703125" style="3" customWidth="1"/>
    <col min="7688" max="7688" width="10.85546875" style="3" customWidth="1"/>
    <col min="7689" max="7689" width="15.28515625" style="3" customWidth="1"/>
    <col min="7690" max="7690" width="13.85546875" style="3" customWidth="1"/>
    <col min="7691" max="7691" width="10.5703125" style="3" customWidth="1"/>
    <col min="7692" max="7692" width="10.85546875" style="3" customWidth="1"/>
    <col min="7693" max="7693" width="10.5703125" style="3" customWidth="1"/>
    <col min="7694" max="7694" width="10.85546875" style="3" customWidth="1"/>
    <col min="7695" max="7695" width="8.140625" style="3" bestFit="1" customWidth="1"/>
    <col min="7696" max="7696" width="9.85546875" style="3" bestFit="1" customWidth="1"/>
    <col min="7697" max="7697" width="11.5703125" style="3" bestFit="1" customWidth="1"/>
    <col min="7698" max="7698" width="9.85546875" style="3" bestFit="1" customWidth="1"/>
    <col min="7699" max="7700" width="15.28515625" style="3" bestFit="1" customWidth="1"/>
    <col min="7701" max="7701" width="13.85546875" style="3" bestFit="1" customWidth="1"/>
    <col min="7702" max="7702" width="11.7109375" style="3" bestFit="1" customWidth="1"/>
    <col min="7703" max="7936" width="9.140625" style="3"/>
    <col min="7937" max="7937" width="69.140625" style="3" customWidth="1"/>
    <col min="7938" max="7938" width="14.85546875" style="3" bestFit="1" customWidth="1"/>
    <col min="7939" max="7940" width="10.5703125" style="3" customWidth="1"/>
    <col min="7941" max="7941" width="8.85546875" style="3" customWidth="1"/>
    <col min="7942" max="7943" width="11.5703125" style="3" customWidth="1"/>
    <col min="7944" max="7944" width="10.85546875" style="3" customWidth="1"/>
    <col min="7945" max="7945" width="15.28515625" style="3" customWidth="1"/>
    <col min="7946" max="7946" width="13.85546875" style="3" customWidth="1"/>
    <col min="7947" max="7947" width="10.5703125" style="3" customWidth="1"/>
    <col min="7948" max="7948" width="10.85546875" style="3" customWidth="1"/>
    <col min="7949" max="7949" width="10.5703125" style="3" customWidth="1"/>
    <col min="7950" max="7950" width="10.85546875" style="3" customWidth="1"/>
    <col min="7951" max="7951" width="8.140625" style="3" bestFit="1" customWidth="1"/>
    <col min="7952" max="7952" width="9.85546875" style="3" bestFit="1" customWidth="1"/>
    <col min="7953" max="7953" width="11.5703125" style="3" bestFit="1" customWidth="1"/>
    <col min="7954" max="7954" width="9.85546875" style="3" bestFit="1" customWidth="1"/>
    <col min="7955" max="7956" width="15.28515625" style="3" bestFit="1" customWidth="1"/>
    <col min="7957" max="7957" width="13.85546875" style="3" bestFit="1" customWidth="1"/>
    <col min="7958" max="7958" width="11.7109375" style="3" bestFit="1" customWidth="1"/>
    <col min="7959" max="8192" width="9.140625" style="3"/>
    <col min="8193" max="8193" width="69.140625" style="3" customWidth="1"/>
    <col min="8194" max="8194" width="14.85546875" style="3" bestFit="1" customWidth="1"/>
    <col min="8195" max="8196" width="10.5703125" style="3" customWidth="1"/>
    <col min="8197" max="8197" width="8.85546875" style="3" customWidth="1"/>
    <col min="8198" max="8199" width="11.5703125" style="3" customWidth="1"/>
    <col min="8200" max="8200" width="10.85546875" style="3" customWidth="1"/>
    <col min="8201" max="8201" width="15.28515625" style="3" customWidth="1"/>
    <col min="8202" max="8202" width="13.85546875" style="3" customWidth="1"/>
    <col min="8203" max="8203" width="10.5703125" style="3" customWidth="1"/>
    <col min="8204" max="8204" width="10.85546875" style="3" customWidth="1"/>
    <col min="8205" max="8205" width="10.5703125" style="3" customWidth="1"/>
    <col min="8206" max="8206" width="10.85546875" style="3" customWidth="1"/>
    <col min="8207" max="8207" width="8.140625" style="3" bestFit="1" customWidth="1"/>
    <col min="8208" max="8208" width="9.85546875" style="3" bestFit="1" customWidth="1"/>
    <col min="8209" max="8209" width="11.5703125" style="3" bestFit="1" customWidth="1"/>
    <col min="8210" max="8210" width="9.85546875" style="3" bestFit="1" customWidth="1"/>
    <col min="8211" max="8212" width="15.28515625" style="3" bestFit="1" customWidth="1"/>
    <col min="8213" max="8213" width="13.85546875" style="3" bestFit="1" customWidth="1"/>
    <col min="8214" max="8214" width="11.7109375" style="3" bestFit="1" customWidth="1"/>
    <col min="8215" max="8448" width="9.140625" style="3"/>
    <col min="8449" max="8449" width="69.140625" style="3" customWidth="1"/>
    <col min="8450" max="8450" width="14.85546875" style="3" bestFit="1" customWidth="1"/>
    <col min="8451" max="8452" width="10.5703125" style="3" customWidth="1"/>
    <col min="8453" max="8453" width="8.85546875" style="3" customWidth="1"/>
    <col min="8454" max="8455" width="11.5703125" style="3" customWidth="1"/>
    <col min="8456" max="8456" width="10.85546875" style="3" customWidth="1"/>
    <col min="8457" max="8457" width="15.28515625" style="3" customWidth="1"/>
    <col min="8458" max="8458" width="13.85546875" style="3" customWidth="1"/>
    <col min="8459" max="8459" width="10.5703125" style="3" customWidth="1"/>
    <col min="8460" max="8460" width="10.85546875" style="3" customWidth="1"/>
    <col min="8461" max="8461" width="10.5703125" style="3" customWidth="1"/>
    <col min="8462" max="8462" width="10.85546875" style="3" customWidth="1"/>
    <col min="8463" max="8463" width="8.140625" style="3" bestFit="1" customWidth="1"/>
    <col min="8464" max="8464" width="9.85546875" style="3" bestFit="1" customWidth="1"/>
    <col min="8465" max="8465" width="11.5703125" style="3" bestFit="1" customWidth="1"/>
    <col min="8466" max="8466" width="9.85546875" style="3" bestFit="1" customWidth="1"/>
    <col min="8467" max="8468" width="15.28515625" style="3" bestFit="1" customWidth="1"/>
    <col min="8469" max="8469" width="13.85546875" style="3" bestFit="1" customWidth="1"/>
    <col min="8470" max="8470" width="11.7109375" style="3" bestFit="1" customWidth="1"/>
    <col min="8471" max="8704" width="9.140625" style="3"/>
    <col min="8705" max="8705" width="69.140625" style="3" customWidth="1"/>
    <col min="8706" max="8706" width="14.85546875" style="3" bestFit="1" customWidth="1"/>
    <col min="8707" max="8708" width="10.5703125" style="3" customWidth="1"/>
    <col min="8709" max="8709" width="8.85546875" style="3" customWidth="1"/>
    <col min="8710" max="8711" width="11.5703125" style="3" customWidth="1"/>
    <col min="8712" max="8712" width="10.85546875" style="3" customWidth="1"/>
    <col min="8713" max="8713" width="15.28515625" style="3" customWidth="1"/>
    <col min="8714" max="8714" width="13.85546875" style="3" customWidth="1"/>
    <col min="8715" max="8715" width="10.5703125" style="3" customWidth="1"/>
    <col min="8716" max="8716" width="10.85546875" style="3" customWidth="1"/>
    <col min="8717" max="8717" width="10.5703125" style="3" customWidth="1"/>
    <col min="8718" max="8718" width="10.85546875" style="3" customWidth="1"/>
    <col min="8719" max="8719" width="8.140625" style="3" bestFit="1" customWidth="1"/>
    <col min="8720" max="8720" width="9.85546875" style="3" bestFit="1" customWidth="1"/>
    <col min="8721" max="8721" width="11.5703125" style="3" bestFit="1" customWidth="1"/>
    <col min="8722" max="8722" width="9.85546875" style="3" bestFit="1" customWidth="1"/>
    <col min="8723" max="8724" width="15.28515625" style="3" bestFit="1" customWidth="1"/>
    <col min="8725" max="8725" width="13.85546875" style="3" bestFit="1" customWidth="1"/>
    <col min="8726" max="8726" width="11.7109375" style="3" bestFit="1" customWidth="1"/>
    <col min="8727" max="8960" width="9.140625" style="3"/>
    <col min="8961" max="8961" width="69.140625" style="3" customWidth="1"/>
    <col min="8962" max="8962" width="14.85546875" style="3" bestFit="1" customWidth="1"/>
    <col min="8963" max="8964" width="10.5703125" style="3" customWidth="1"/>
    <col min="8965" max="8965" width="8.85546875" style="3" customWidth="1"/>
    <col min="8966" max="8967" width="11.5703125" style="3" customWidth="1"/>
    <col min="8968" max="8968" width="10.85546875" style="3" customWidth="1"/>
    <col min="8969" max="8969" width="15.28515625" style="3" customWidth="1"/>
    <col min="8970" max="8970" width="13.85546875" style="3" customWidth="1"/>
    <col min="8971" max="8971" width="10.5703125" style="3" customWidth="1"/>
    <col min="8972" max="8972" width="10.85546875" style="3" customWidth="1"/>
    <col min="8973" max="8973" width="10.5703125" style="3" customWidth="1"/>
    <col min="8974" max="8974" width="10.85546875" style="3" customWidth="1"/>
    <col min="8975" max="8975" width="8.140625" style="3" bestFit="1" customWidth="1"/>
    <col min="8976" max="8976" width="9.85546875" style="3" bestFit="1" customWidth="1"/>
    <col min="8977" max="8977" width="11.5703125" style="3" bestFit="1" customWidth="1"/>
    <col min="8978" max="8978" width="9.85546875" style="3" bestFit="1" customWidth="1"/>
    <col min="8979" max="8980" width="15.28515625" style="3" bestFit="1" customWidth="1"/>
    <col min="8981" max="8981" width="13.85546875" style="3" bestFit="1" customWidth="1"/>
    <col min="8982" max="8982" width="11.7109375" style="3" bestFit="1" customWidth="1"/>
    <col min="8983" max="9216" width="9.140625" style="3"/>
    <col min="9217" max="9217" width="69.140625" style="3" customWidth="1"/>
    <col min="9218" max="9218" width="14.85546875" style="3" bestFit="1" customWidth="1"/>
    <col min="9219" max="9220" width="10.5703125" style="3" customWidth="1"/>
    <col min="9221" max="9221" width="8.85546875" style="3" customWidth="1"/>
    <col min="9222" max="9223" width="11.5703125" style="3" customWidth="1"/>
    <col min="9224" max="9224" width="10.85546875" style="3" customWidth="1"/>
    <col min="9225" max="9225" width="15.28515625" style="3" customWidth="1"/>
    <col min="9226" max="9226" width="13.85546875" style="3" customWidth="1"/>
    <col min="9227" max="9227" width="10.5703125" style="3" customWidth="1"/>
    <col min="9228" max="9228" width="10.85546875" style="3" customWidth="1"/>
    <col min="9229" max="9229" width="10.5703125" style="3" customWidth="1"/>
    <col min="9230" max="9230" width="10.85546875" style="3" customWidth="1"/>
    <col min="9231" max="9231" width="8.140625" style="3" bestFit="1" customWidth="1"/>
    <col min="9232" max="9232" width="9.85546875" style="3" bestFit="1" customWidth="1"/>
    <col min="9233" max="9233" width="11.5703125" style="3" bestFit="1" customWidth="1"/>
    <col min="9234" max="9234" width="9.85546875" style="3" bestFit="1" customWidth="1"/>
    <col min="9235" max="9236" width="15.28515625" style="3" bestFit="1" customWidth="1"/>
    <col min="9237" max="9237" width="13.85546875" style="3" bestFit="1" customWidth="1"/>
    <col min="9238" max="9238" width="11.7109375" style="3" bestFit="1" customWidth="1"/>
    <col min="9239" max="9472" width="9.140625" style="3"/>
    <col min="9473" max="9473" width="69.140625" style="3" customWidth="1"/>
    <col min="9474" max="9474" width="14.85546875" style="3" bestFit="1" customWidth="1"/>
    <col min="9475" max="9476" width="10.5703125" style="3" customWidth="1"/>
    <col min="9477" max="9477" width="8.85546875" style="3" customWidth="1"/>
    <col min="9478" max="9479" width="11.5703125" style="3" customWidth="1"/>
    <col min="9480" max="9480" width="10.85546875" style="3" customWidth="1"/>
    <col min="9481" max="9481" width="15.28515625" style="3" customWidth="1"/>
    <col min="9482" max="9482" width="13.85546875" style="3" customWidth="1"/>
    <col min="9483" max="9483" width="10.5703125" style="3" customWidth="1"/>
    <col min="9484" max="9484" width="10.85546875" style="3" customWidth="1"/>
    <col min="9485" max="9485" width="10.5703125" style="3" customWidth="1"/>
    <col min="9486" max="9486" width="10.85546875" style="3" customWidth="1"/>
    <col min="9487" max="9487" width="8.140625" style="3" bestFit="1" customWidth="1"/>
    <col min="9488" max="9488" width="9.85546875" style="3" bestFit="1" customWidth="1"/>
    <col min="9489" max="9489" width="11.5703125" style="3" bestFit="1" customWidth="1"/>
    <col min="9490" max="9490" width="9.85546875" style="3" bestFit="1" customWidth="1"/>
    <col min="9491" max="9492" width="15.28515625" style="3" bestFit="1" customWidth="1"/>
    <col min="9493" max="9493" width="13.85546875" style="3" bestFit="1" customWidth="1"/>
    <col min="9494" max="9494" width="11.7109375" style="3" bestFit="1" customWidth="1"/>
    <col min="9495" max="9728" width="9.140625" style="3"/>
    <col min="9729" max="9729" width="69.140625" style="3" customWidth="1"/>
    <col min="9730" max="9730" width="14.85546875" style="3" bestFit="1" customWidth="1"/>
    <col min="9731" max="9732" width="10.5703125" style="3" customWidth="1"/>
    <col min="9733" max="9733" width="8.85546875" style="3" customWidth="1"/>
    <col min="9734" max="9735" width="11.5703125" style="3" customWidth="1"/>
    <col min="9736" max="9736" width="10.85546875" style="3" customWidth="1"/>
    <col min="9737" max="9737" width="15.28515625" style="3" customWidth="1"/>
    <col min="9738" max="9738" width="13.85546875" style="3" customWidth="1"/>
    <col min="9739" max="9739" width="10.5703125" style="3" customWidth="1"/>
    <col min="9740" max="9740" width="10.85546875" style="3" customWidth="1"/>
    <col min="9741" max="9741" width="10.5703125" style="3" customWidth="1"/>
    <col min="9742" max="9742" width="10.85546875" style="3" customWidth="1"/>
    <col min="9743" max="9743" width="8.140625" style="3" bestFit="1" customWidth="1"/>
    <col min="9744" max="9744" width="9.85546875" style="3" bestFit="1" customWidth="1"/>
    <col min="9745" max="9745" width="11.5703125" style="3" bestFit="1" customWidth="1"/>
    <col min="9746" max="9746" width="9.85546875" style="3" bestFit="1" customWidth="1"/>
    <col min="9747" max="9748" width="15.28515625" style="3" bestFit="1" customWidth="1"/>
    <col min="9749" max="9749" width="13.85546875" style="3" bestFit="1" customWidth="1"/>
    <col min="9750" max="9750" width="11.7109375" style="3" bestFit="1" customWidth="1"/>
    <col min="9751" max="9984" width="9.140625" style="3"/>
    <col min="9985" max="9985" width="69.140625" style="3" customWidth="1"/>
    <col min="9986" max="9986" width="14.85546875" style="3" bestFit="1" customWidth="1"/>
    <col min="9987" max="9988" width="10.5703125" style="3" customWidth="1"/>
    <col min="9989" max="9989" width="8.85546875" style="3" customWidth="1"/>
    <col min="9990" max="9991" width="11.5703125" style="3" customWidth="1"/>
    <col min="9992" max="9992" width="10.85546875" style="3" customWidth="1"/>
    <col min="9993" max="9993" width="15.28515625" style="3" customWidth="1"/>
    <col min="9994" max="9994" width="13.85546875" style="3" customWidth="1"/>
    <col min="9995" max="9995" width="10.5703125" style="3" customWidth="1"/>
    <col min="9996" max="9996" width="10.85546875" style="3" customWidth="1"/>
    <col min="9997" max="9997" width="10.5703125" style="3" customWidth="1"/>
    <col min="9998" max="9998" width="10.85546875" style="3" customWidth="1"/>
    <col min="9999" max="9999" width="8.140625" style="3" bestFit="1" customWidth="1"/>
    <col min="10000" max="10000" width="9.85546875" style="3" bestFit="1" customWidth="1"/>
    <col min="10001" max="10001" width="11.5703125" style="3" bestFit="1" customWidth="1"/>
    <col min="10002" max="10002" width="9.85546875" style="3" bestFit="1" customWidth="1"/>
    <col min="10003" max="10004" width="15.28515625" style="3" bestFit="1" customWidth="1"/>
    <col min="10005" max="10005" width="13.85546875" style="3" bestFit="1" customWidth="1"/>
    <col min="10006" max="10006" width="11.7109375" style="3" bestFit="1" customWidth="1"/>
    <col min="10007" max="10240" width="9.140625" style="3"/>
    <col min="10241" max="10241" width="69.140625" style="3" customWidth="1"/>
    <col min="10242" max="10242" width="14.85546875" style="3" bestFit="1" customWidth="1"/>
    <col min="10243" max="10244" width="10.5703125" style="3" customWidth="1"/>
    <col min="10245" max="10245" width="8.85546875" style="3" customWidth="1"/>
    <col min="10246" max="10247" width="11.5703125" style="3" customWidth="1"/>
    <col min="10248" max="10248" width="10.85546875" style="3" customWidth="1"/>
    <col min="10249" max="10249" width="15.28515625" style="3" customWidth="1"/>
    <col min="10250" max="10250" width="13.85546875" style="3" customWidth="1"/>
    <col min="10251" max="10251" width="10.5703125" style="3" customWidth="1"/>
    <col min="10252" max="10252" width="10.85546875" style="3" customWidth="1"/>
    <col min="10253" max="10253" width="10.5703125" style="3" customWidth="1"/>
    <col min="10254" max="10254" width="10.85546875" style="3" customWidth="1"/>
    <col min="10255" max="10255" width="8.140625" style="3" bestFit="1" customWidth="1"/>
    <col min="10256" max="10256" width="9.85546875" style="3" bestFit="1" customWidth="1"/>
    <col min="10257" max="10257" width="11.5703125" style="3" bestFit="1" customWidth="1"/>
    <col min="10258" max="10258" width="9.85546875" style="3" bestFit="1" customWidth="1"/>
    <col min="10259" max="10260" width="15.28515625" style="3" bestFit="1" customWidth="1"/>
    <col min="10261" max="10261" width="13.85546875" style="3" bestFit="1" customWidth="1"/>
    <col min="10262" max="10262" width="11.7109375" style="3" bestFit="1" customWidth="1"/>
    <col min="10263" max="10496" width="9.140625" style="3"/>
    <col min="10497" max="10497" width="69.140625" style="3" customWidth="1"/>
    <col min="10498" max="10498" width="14.85546875" style="3" bestFit="1" customWidth="1"/>
    <col min="10499" max="10500" width="10.5703125" style="3" customWidth="1"/>
    <col min="10501" max="10501" width="8.85546875" style="3" customWidth="1"/>
    <col min="10502" max="10503" width="11.5703125" style="3" customWidth="1"/>
    <col min="10504" max="10504" width="10.85546875" style="3" customWidth="1"/>
    <col min="10505" max="10505" width="15.28515625" style="3" customWidth="1"/>
    <col min="10506" max="10506" width="13.85546875" style="3" customWidth="1"/>
    <col min="10507" max="10507" width="10.5703125" style="3" customWidth="1"/>
    <col min="10508" max="10508" width="10.85546875" style="3" customWidth="1"/>
    <col min="10509" max="10509" width="10.5703125" style="3" customWidth="1"/>
    <col min="10510" max="10510" width="10.85546875" style="3" customWidth="1"/>
    <col min="10511" max="10511" width="8.140625" style="3" bestFit="1" customWidth="1"/>
    <col min="10512" max="10512" width="9.85546875" style="3" bestFit="1" customWidth="1"/>
    <col min="10513" max="10513" width="11.5703125" style="3" bestFit="1" customWidth="1"/>
    <col min="10514" max="10514" width="9.85546875" style="3" bestFit="1" customWidth="1"/>
    <col min="10515" max="10516" width="15.28515625" style="3" bestFit="1" customWidth="1"/>
    <col min="10517" max="10517" width="13.85546875" style="3" bestFit="1" customWidth="1"/>
    <col min="10518" max="10518" width="11.7109375" style="3" bestFit="1" customWidth="1"/>
    <col min="10519" max="10752" width="9.140625" style="3"/>
    <col min="10753" max="10753" width="69.140625" style="3" customWidth="1"/>
    <col min="10754" max="10754" width="14.85546875" style="3" bestFit="1" customWidth="1"/>
    <col min="10755" max="10756" width="10.5703125" style="3" customWidth="1"/>
    <col min="10757" max="10757" width="8.85546875" style="3" customWidth="1"/>
    <col min="10758" max="10759" width="11.5703125" style="3" customWidth="1"/>
    <col min="10760" max="10760" width="10.85546875" style="3" customWidth="1"/>
    <col min="10761" max="10761" width="15.28515625" style="3" customWidth="1"/>
    <col min="10762" max="10762" width="13.85546875" style="3" customWidth="1"/>
    <col min="10763" max="10763" width="10.5703125" style="3" customWidth="1"/>
    <col min="10764" max="10764" width="10.85546875" style="3" customWidth="1"/>
    <col min="10765" max="10765" width="10.5703125" style="3" customWidth="1"/>
    <col min="10766" max="10766" width="10.85546875" style="3" customWidth="1"/>
    <col min="10767" max="10767" width="8.140625" style="3" bestFit="1" customWidth="1"/>
    <col min="10768" max="10768" width="9.85546875" style="3" bestFit="1" customWidth="1"/>
    <col min="10769" max="10769" width="11.5703125" style="3" bestFit="1" customWidth="1"/>
    <col min="10770" max="10770" width="9.85546875" style="3" bestFit="1" customWidth="1"/>
    <col min="10771" max="10772" width="15.28515625" style="3" bestFit="1" customWidth="1"/>
    <col min="10773" max="10773" width="13.85546875" style="3" bestFit="1" customWidth="1"/>
    <col min="10774" max="10774" width="11.7109375" style="3" bestFit="1" customWidth="1"/>
    <col min="10775" max="11008" width="9.140625" style="3"/>
    <col min="11009" max="11009" width="69.140625" style="3" customWidth="1"/>
    <col min="11010" max="11010" width="14.85546875" style="3" bestFit="1" customWidth="1"/>
    <col min="11011" max="11012" width="10.5703125" style="3" customWidth="1"/>
    <col min="11013" max="11013" width="8.85546875" style="3" customWidth="1"/>
    <col min="11014" max="11015" width="11.5703125" style="3" customWidth="1"/>
    <col min="11016" max="11016" width="10.85546875" style="3" customWidth="1"/>
    <col min="11017" max="11017" width="15.28515625" style="3" customWidth="1"/>
    <col min="11018" max="11018" width="13.85546875" style="3" customWidth="1"/>
    <col min="11019" max="11019" width="10.5703125" style="3" customWidth="1"/>
    <col min="11020" max="11020" width="10.85546875" style="3" customWidth="1"/>
    <col min="11021" max="11021" width="10.5703125" style="3" customWidth="1"/>
    <col min="11022" max="11022" width="10.85546875" style="3" customWidth="1"/>
    <col min="11023" max="11023" width="8.140625" style="3" bestFit="1" customWidth="1"/>
    <col min="11024" max="11024" width="9.85546875" style="3" bestFit="1" customWidth="1"/>
    <col min="11025" max="11025" width="11.5703125" style="3" bestFit="1" customWidth="1"/>
    <col min="11026" max="11026" width="9.85546875" style="3" bestFit="1" customWidth="1"/>
    <col min="11027" max="11028" width="15.28515625" style="3" bestFit="1" customWidth="1"/>
    <col min="11029" max="11029" width="13.85546875" style="3" bestFit="1" customWidth="1"/>
    <col min="11030" max="11030" width="11.7109375" style="3" bestFit="1" customWidth="1"/>
    <col min="11031" max="11264" width="9.140625" style="3"/>
    <col min="11265" max="11265" width="69.140625" style="3" customWidth="1"/>
    <col min="11266" max="11266" width="14.85546875" style="3" bestFit="1" customWidth="1"/>
    <col min="11267" max="11268" width="10.5703125" style="3" customWidth="1"/>
    <col min="11269" max="11269" width="8.85546875" style="3" customWidth="1"/>
    <col min="11270" max="11271" width="11.5703125" style="3" customWidth="1"/>
    <col min="11272" max="11272" width="10.85546875" style="3" customWidth="1"/>
    <col min="11273" max="11273" width="15.28515625" style="3" customWidth="1"/>
    <col min="11274" max="11274" width="13.85546875" style="3" customWidth="1"/>
    <col min="11275" max="11275" width="10.5703125" style="3" customWidth="1"/>
    <col min="11276" max="11276" width="10.85546875" style="3" customWidth="1"/>
    <col min="11277" max="11277" width="10.5703125" style="3" customWidth="1"/>
    <col min="11278" max="11278" width="10.85546875" style="3" customWidth="1"/>
    <col min="11279" max="11279" width="8.140625" style="3" bestFit="1" customWidth="1"/>
    <col min="11280" max="11280" width="9.85546875" style="3" bestFit="1" customWidth="1"/>
    <col min="11281" max="11281" width="11.5703125" style="3" bestFit="1" customWidth="1"/>
    <col min="11282" max="11282" width="9.85546875" style="3" bestFit="1" customWidth="1"/>
    <col min="11283" max="11284" width="15.28515625" style="3" bestFit="1" customWidth="1"/>
    <col min="11285" max="11285" width="13.85546875" style="3" bestFit="1" customWidth="1"/>
    <col min="11286" max="11286" width="11.7109375" style="3" bestFit="1" customWidth="1"/>
    <col min="11287" max="11520" width="9.140625" style="3"/>
    <col min="11521" max="11521" width="69.140625" style="3" customWidth="1"/>
    <col min="11522" max="11522" width="14.85546875" style="3" bestFit="1" customWidth="1"/>
    <col min="11523" max="11524" width="10.5703125" style="3" customWidth="1"/>
    <col min="11525" max="11525" width="8.85546875" style="3" customWidth="1"/>
    <col min="11526" max="11527" width="11.5703125" style="3" customWidth="1"/>
    <col min="11528" max="11528" width="10.85546875" style="3" customWidth="1"/>
    <col min="11529" max="11529" width="15.28515625" style="3" customWidth="1"/>
    <col min="11530" max="11530" width="13.85546875" style="3" customWidth="1"/>
    <col min="11531" max="11531" width="10.5703125" style="3" customWidth="1"/>
    <col min="11532" max="11532" width="10.85546875" style="3" customWidth="1"/>
    <col min="11533" max="11533" width="10.5703125" style="3" customWidth="1"/>
    <col min="11534" max="11534" width="10.85546875" style="3" customWidth="1"/>
    <col min="11535" max="11535" width="8.140625" style="3" bestFit="1" customWidth="1"/>
    <col min="11536" max="11536" width="9.85546875" style="3" bestFit="1" customWidth="1"/>
    <col min="11537" max="11537" width="11.5703125" style="3" bestFit="1" customWidth="1"/>
    <col min="11538" max="11538" width="9.85546875" style="3" bestFit="1" customWidth="1"/>
    <col min="11539" max="11540" width="15.28515625" style="3" bestFit="1" customWidth="1"/>
    <col min="11541" max="11541" width="13.85546875" style="3" bestFit="1" customWidth="1"/>
    <col min="11542" max="11542" width="11.7109375" style="3" bestFit="1" customWidth="1"/>
    <col min="11543" max="11776" width="9.140625" style="3"/>
    <col min="11777" max="11777" width="69.140625" style="3" customWidth="1"/>
    <col min="11778" max="11778" width="14.85546875" style="3" bestFit="1" customWidth="1"/>
    <col min="11779" max="11780" width="10.5703125" style="3" customWidth="1"/>
    <col min="11781" max="11781" width="8.85546875" style="3" customWidth="1"/>
    <col min="11782" max="11783" width="11.5703125" style="3" customWidth="1"/>
    <col min="11784" max="11784" width="10.85546875" style="3" customWidth="1"/>
    <col min="11785" max="11785" width="15.28515625" style="3" customWidth="1"/>
    <col min="11786" max="11786" width="13.85546875" style="3" customWidth="1"/>
    <col min="11787" max="11787" width="10.5703125" style="3" customWidth="1"/>
    <col min="11788" max="11788" width="10.85546875" style="3" customWidth="1"/>
    <col min="11789" max="11789" width="10.5703125" style="3" customWidth="1"/>
    <col min="11790" max="11790" width="10.85546875" style="3" customWidth="1"/>
    <col min="11791" max="11791" width="8.140625" style="3" bestFit="1" customWidth="1"/>
    <col min="11792" max="11792" width="9.85546875" style="3" bestFit="1" customWidth="1"/>
    <col min="11793" max="11793" width="11.5703125" style="3" bestFit="1" customWidth="1"/>
    <col min="11794" max="11794" width="9.85546875" style="3" bestFit="1" customWidth="1"/>
    <col min="11795" max="11796" width="15.28515625" style="3" bestFit="1" customWidth="1"/>
    <col min="11797" max="11797" width="13.85546875" style="3" bestFit="1" customWidth="1"/>
    <col min="11798" max="11798" width="11.7109375" style="3" bestFit="1" customWidth="1"/>
    <col min="11799" max="12032" width="9.140625" style="3"/>
    <col min="12033" max="12033" width="69.140625" style="3" customWidth="1"/>
    <col min="12034" max="12034" width="14.85546875" style="3" bestFit="1" customWidth="1"/>
    <col min="12035" max="12036" width="10.5703125" style="3" customWidth="1"/>
    <col min="12037" max="12037" width="8.85546875" style="3" customWidth="1"/>
    <col min="12038" max="12039" width="11.5703125" style="3" customWidth="1"/>
    <col min="12040" max="12040" width="10.85546875" style="3" customWidth="1"/>
    <col min="12041" max="12041" width="15.28515625" style="3" customWidth="1"/>
    <col min="12042" max="12042" width="13.85546875" style="3" customWidth="1"/>
    <col min="12043" max="12043" width="10.5703125" style="3" customWidth="1"/>
    <col min="12044" max="12044" width="10.85546875" style="3" customWidth="1"/>
    <col min="12045" max="12045" width="10.5703125" style="3" customWidth="1"/>
    <col min="12046" max="12046" width="10.85546875" style="3" customWidth="1"/>
    <col min="12047" max="12047" width="8.140625" style="3" bestFit="1" customWidth="1"/>
    <col min="12048" max="12048" width="9.85546875" style="3" bestFit="1" customWidth="1"/>
    <col min="12049" max="12049" width="11.5703125" style="3" bestFit="1" customWidth="1"/>
    <col min="12050" max="12050" width="9.85546875" style="3" bestFit="1" customWidth="1"/>
    <col min="12051" max="12052" width="15.28515625" style="3" bestFit="1" customWidth="1"/>
    <col min="12053" max="12053" width="13.85546875" style="3" bestFit="1" customWidth="1"/>
    <col min="12054" max="12054" width="11.7109375" style="3" bestFit="1" customWidth="1"/>
    <col min="12055" max="12288" width="9.140625" style="3"/>
    <col min="12289" max="12289" width="69.140625" style="3" customWidth="1"/>
    <col min="12290" max="12290" width="14.85546875" style="3" bestFit="1" customWidth="1"/>
    <col min="12291" max="12292" width="10.5703125" style="3" customWidth="1"/>
    <col min="12293" max="12293" width="8.85546875" style="3" customWidth="1"/>
    <col min="12294" max="12295" width="11.5703125" style="3" customWidth="1"/>
    <col min="12296" max="12296" width="10.85546875" style="3" customWidth="1"/>
    <col min="12297" max="12297" width="15.28515625" style="3" customWidth="1"/>
    <col min="12298" max="12298" width="13.85546875" style="3" customWidth="1"/>
    <col min="12299" max="12299" width="10.5703125" style="3" customWidth="1"/>
    <col min="12300" max="12300" width="10.85546875" style="3" customWidth="1"/>
    <col min="12301" max="12301" width="10.5703125" style="3" customWidth="1"/>
    <col min="12302" max="12302" width="10.85546875" style="3" customWidth="1"/>
    <col min="12303" max="12303" width="8.140625" style="3" bestFit="1" customWidth="1"/>
    <col min="12304" max="12304" width="9.85546875" style="3" bestFit="1" customWidth="1"/>
    <col min="12305" max="12305" width="11.5703125" style="3" bestFit="1" customWidth="1"/>
    <col min="12306" max="12306" width="9.85546875" style="3" bestFit="1" customWidth="1"/>
    <col min="12307" max="12308" width="15.28515625" style="3" bestFit="1" customWidth="1"/>
    <col min="12309" max="12309" width="13.85546875" style="3" bestFit="1" customWidth="1"/>
    <col min="12310" max="12310" width="11.7109375" style="3" bestFit="1" customWidth="1"/>
    <col min="12311" max="12544" width="9.140625" style="3"/>
    <col min="12545" max="12545" width="69.140625" style="3" customWidth="1"/>
    <col min="12546" max="12546" width="14.85546875" style="3" bestFit="1" customWidth="1"/>
    <col min="12547" max="12548" width="10.5703125" style="3" customWidth="1"/>
    <col min="12549" max="12549" width="8.85546875" style="3" customWidth="1"/>
    <col min="12550" max="12551" width="11.5703125" style="3" customWidth="1"/>
    <col min="12552" max="12552" width="10.85546875" style="3" customWidth="1"/>
    <col min="12553" max="12553" width="15.28515625" style="3" customWidth="1"/>
    <col min="12554" max="12554" width="13.85546875" style="3" customWidth="1"/>
    <col min="12555" max="12555" width="10.5703125" style="3" customWidth="1"/>
    <col min="12556" max="12556" width="10.85546875" style="3" customWidth="1"/>
    <col min="12557" max="12557" width="10.5703125" style="3" customWidth="1"/>
    <col min="12558" max="12558" width="10.85546875" style="3" customWidth="1"/>
    <col min="12559" max="12559" width="8.140625" style="3" bestFit="1" customWidth="1"/>
    <col min="12560" max="12560" width="9.85546875" style="3" bestFit="1" customWidth="1"/>
    <col min="12561" max="12561" width="11.5703125" style="3" bestFit="1" customWidth="1"/>
    <col min="12562" max="12562" width="9.85546875" style="3" bestFit="1" customWidth="1"/>
    <col min="12563" max="12564" width="15.28515625" style="3" bestFit="1" customWidth="1"/>
    <col min="12565" max="12565" width="13.85546875" style="3" bestFit="1" customWidth="1"/>
    <col min="12566" max="12566" width="11.7109375" style="3" bestFit="1" customWidth="1"/>
    <col min="12567" max="12800" width="9.140625" style="3"/>
    <col min="12801" max="12801" width="69.140625" style="3" customWidth="1"/>
    <col min="12802" max="12802" width="14.85546875" style="3" bestFit="1" customWidth="1"/>
    <col min="12803" max="12804" width="10.5703125" style="3" customWidth="1"/>
    <col min="12805" max="12805" width="8.85546875" style="3" customWidth="1"/>
    <col min="12806" max="12807" width="11.5703125" style="3" customWidth="1"/>
    <col min="12808" max="12808" width="10.85546875" style="3" customWidth="1"/>
    <col min="12809" max="12809" width="15.28515625" style="3" customWidth="1"/>
    <col min="12810" max="12810" width="13.85546875" style="3" customWidth="1"/>
    <col min="12811" max="12811" width="10.5703125" style="3" customWidth="1"/>
    <col min="12812" max="12812" width="10.85546875" style="3" customWidth="1"/>
    <col min="12813" max="12813" width="10.5703125" style="3" customWidth="1"/>
    <col min="12814" max="12814" width="10.85546875" style="3" customWidth="1"/>
    <col min="12815" max="12815" width="8.140625" style="3" bestFit="1" customWidth="1"/>
    <col min="12816" max="12816" width="9.85546875" style="3" bestFit="1" customWidth="1"/>
    <col min="12817" max="12817" width="11.5703125" style="3" bestFit="1" customWidth="1"/>
    <col min="12818" max="12818" width="9.85546875" style="3" bestFit="1" customWidth="1"/>
    <col min="12819" max="12820" width="15.28515625" style="3" bestFit="1" customWidth="1"/>
    <col min="12821" max="12821" width="13.85546875" style="3" bestFit="1" customWidth="1"/>
    <col min="12822" max="12822" width="11.7109375" style="3" bestFit="1" customWidth="1"/>
    <col min="12823" max="13056" width="9.140625" style="3"/>
    <col min="13057" max="13057" width="69.140625" style="3" customWidth="1"/>
    <col min="13058" max="13058" width="14.85546875" style="3" bestFit="1" customWidth="1"/>
    <col min="13059" max="13060" width="10.5703125" style="3" customWidth="1"/>
    <col min="13061" max="13061" width="8.85546875" style="3" customWidth="1"/>
    <col min="13062" max="13063" width="11.5703125" style="3" customWidth="1"/>
    <col min="13064" max="13064" width="10.85546875" style="3" customWidth="1"/>
    <col min="13065" max="13065" width="15.28515625" style="3" customWidth="1"/>
    <col min="13066" max="13066" width="13.85546875" style="3" customWidth="1"/>
    <col min="13067" max="13067" width="10.5703125" style="3" customWidth="1"/>
    <col min="13068" max="13068" width="10.85546875" style="3" customWidth="1"/>
    <col min="13069" max="13069" width="10.5703125" style="3" customWidth="1"/>
    <col min="13070" max="13070" width="10.85546875" style="3" customWidth="1"/>
    <col min="13071" max="13071" width="8.140625" style="3" bestFit="1" customWidth="1"/>
    <col min="13072" max="13072" width="9.85546875" style="3" bestFit="1" customWidth="1"/>
    <col min="13073" max="13073" width="11.5703125" style="3" bestFit="1" customWidth="1"/>
    <col min="13074" max="13074" width="9.85546875" style="3" bestFit="1" customWidth="1"/>
    <col min="13075" max="13076" width="15.28515625" style="3" bestFit="1" customWidth="1"/>
    <col min="13077" max="13077" width="13.85546875" style="3" bestFit="1" customWidth="1"/>
    <col min="13078" max="13078" width="11.7109375" style="3" bestFit="1" customWidth="1"/>
    <col min="13079" max="13312" width="9.140625" style="3"/>
    <col min="13313" max="13313" width="69.140625" style="3" customWidth="1"/>
    <col min="13314" max="13314" width="14.85546875" style="3" bestFit="1" customWidth="1"/>
    <col min="13315" max="13316" width="10.5703125" style="3" customWidth="1"/>
    <col min="13317" max="13317" width="8.85546875" style="3" customWidth="1"/>
    <col min="13318" max="13319" width="11.5703125" style="3" customWidth="1"/>
    <col min="13320" max="13320" width="10.85546875" style="3" customWidth="1"/>
    <col min="13321" max="13321" width="15.28515625" style="3" customWidth="1"/>
    <col min="13322" max="13322" width="13.85546875" style="3" customWidth="1"/>
    <col min="13323" max="13323" width="10.5703125" style="3" customWidth="1"/>
    <col min="13324" max="13324" width="10.85546875" style="3" customWidth="1"/>
    <col min="13325" max="13325" width="10.5703125" style="3" customWidth="1"/>
    <col min="13326" max="13326" width="10.85546875" style="3" customWidth="1"/>
    <col min="13327" max="13327" width="8.140625" style="3" bestFit="1" customWidth="1"/>
    <col min="13328" max="13328" width="9.85546875" style="3" bestFit="1" customWidth="1"/>
    <col min="13329" max="13329" width="11.5703125" style="3" bestFit="1" customWidth="1"/>
    <col min="13330" max="13330" width="9.85546875" style="3" bestFit="1" customWidth="1"/>
    <col min="13331" max="13332" width="15.28515625" style="3" bestFit="1" customWidth="1"/>
    <col min="13333" max="13333" width="13.85546875" style="3" bestFit="1" customWidth="1"/>
    <col min="13334" max="13334" width="11.7109375" style="3" bestFit="1" customWidth="1"/>
    <col min="13335" max="13568" width="9.140625" style="3"/>
    <col min="13569" max="13569" width="69.140625" style="3" customWidth="1"/>
    <col min="13570" max="13570" width="14.85546875" style="3" bestFit="1" customWidth="1"/>
    <col min="13571" max="13572" width="10.5703125" style="3" customWidth="1"/>
    <col min="13573" max="13573" width="8.85546875" style="3" customWidth="1"/>
    <col min="13574" max="13575" width="11.5703125" style="3" customWidth="1"/>
    <col min="13576" max="13576" width="10.85546875" style="3" customWidth="1"/>
    <col min="13577" max="13577" width="15.28515625" style="3" customWidth="1"/>
    <col min="13578" max="13578" width="13.85546875" style="3" customWidth="1"/>
    <col min="13579" max="13579" width="10.5703125" style="3" customWidth="1"/>
    <col min="13580" max="13580" width="10.85546875" style="3" customWidth="1"/>
    <col min="13581" max="13581" width="10.5703125" style="3" customWidth="1"/>
    <col min="13582" max="13582" width="10.85546875" style="3" customWidth="1"/>
    <col min="13583" max="13583" width="8.140625" style="3" bestFit="1" customWidth="1"/>
    <col min="13584" max="13584" width="9.85546875" style="3" bestFit="1" customWidth="1"/>
    <col min="13585" max="13585" width="11.5703125" style="3" bestFit="1" customWidth="1"/>
    <col min="13586" max="13586" width="9.85546875" style="3" bestFit="1" customWidth="1"/>
    <col min="13587" max="13588" width="15.28515625" style="3" bestFit="1" customWidth="1"/>
    <col min="13589" max="13589" width="13.85546875" style="3" bestFit="1" customWidth="1"/>
    <col min="13590" max="13590" width="11.7109375" style="3" bestFit="1" customWidth="1"/>
    <col min="13591" max="13824" width="9.140625" style="3"/>
    <col min="13825" max="13825" width="69.140625" style="3" customWidth="1"/>
    <col min="13826" max="13826" width="14.85546875" style="3" bestFit="1" customWidth="1"/>
    <col min="13827" max="13828" width="10.5703125" style="3" customWidth="1"/>
    <col min="13829" max="13829" width="8.85546875" style="3" customWidth="1"/>
    <col min="13830" max="13831" width="11.5703125" style="3" customWidth="1"/>
    <col min="13832" max="13832" width="10.85546875" style="3" customWidth="1"/>
    <col min="13833" max="13833" width="15.28515625" style="3" customWidth="1"/>
    <col min="13834" max="13834" width="13.85546875" style="3" customWidth="1"/>
    <col min="13835" max="13835" width="10.5703125" style="3" customWidth="1"/>
    <col min="13836" max="13836" width="10.85546875" style="3" customWidth="1"/>
    <col min="13837" max="13837" width="10.5703125" style="3" customWidth="1"/>
    <col min="13838" max="13838" width="10.85546875" style="3" customWidth="1"/>
    <col min="13839" max="13839" width="8.140625" style="3" bestFit="1" customWidth="1"/>
    <col min="13840" max="13840" width="9.85546875" style="3" bestFit="1" customWidth="1"/>
    <col min="13841" max="13841" width="11.5703125" style="3" bestFit="1" customWidth="1"/>
    <col min="13842" max="13842" width="9.85546875" style="3" bestFit="1" customWidth="1"/>
    <col min="13843" max="13844" width="15.28515625" style="3" bestFit="1" customWidth="1"/>
    <col min="13845" max="13845" width="13.85546875" style="3" bestFit="1" customWidth="1"/>
    <col min="13846" max="13846" width="11.7109375" style="3" bestFit="1" customWidth="1"/>
    <col min="13847" max="14080" width="9.140625" style="3"/>
    <col min="14081" max="14081" width="69.140625" style="3" customWidth="1"/>
    <col min="14082" max="14082" width="14.85546875" style="3" bestFit="1" customWidth="1"/>
    <col min="14083" max="14084" width="10.5703125" style="3" customWidth="1"/>
    <col min="14085" max="14085" width="8.85546875" style="3" customWidth="1"/>
    <col min="14086" max="14087" width="11.5703125" style="3" customWidth="1"/>
    <col min="14088" max="14088" width="10.85546875" style="3" customWidth="1"/>
    <col min="14089" max="14089" width="15.28515625" style="3" customWidth="1"/>
    <col min="14090" max="14090" width="13.85546875" style="3" customWidth="1"/>
    <col min="14091" max="14091" width="10.5703125" style="3" customWidth="1"/>
    <col min="14092" max="14092" width="10.85546875" style="3" customWidth="1"/>
    <col min="14093" max="14093" width="10.5703125" style="3" customWidth="1"/>
    <col min="14094" max="14094" width="10.85546875" style="3" customWidth="1"/>
    <col min="14095" max="14095" width="8.140625" style="3" bestFit="1" customWidth="1"/>
    <col min="14096" max="14096" width="9.85546875" style="3" bestFit="1" customWidth="1"/>
    <col min="14097" max="14097" width="11.5703125" style="3" bestFit="1" customWidth="1"/>
    <col min="14098" max="14098" width="9.85546875" style="3" bestFit="1" customWidth="1"/>
    <col min="14099" max="14100" width="15.28515625" style="3" bestFit="1" customWidth="1"/>
    <col min="14101" max="14101" width="13.85546875" style="3" bestFit="1" customWidth="1"/>
    <col min="14102" max="14102" width="11.7109375" style="3" bestFit="1" customWidth="1"/>
    <col min="14103" max="14336" width="9.140625" style="3"/>
    <col min="14337" max="14337" width="69.140625" style="3" customWidth="1"/>
    <col min="14338" max="14338" width="14.85546875" style="3" bestFit="1" customWidth="1"/>
    <col min="14339" max="14340" width="10.5703125" style="3" customWidth="1"/>
    <col min="14341" max="14341" width="8.85546875" style="3" customWidth="1"/>
    <col min="14342" max="14343" width="11.5703125" style="3" customWidth="1"/>
    <col min="14344" max="14344" width="10.85546875" style="3" customWidth="1"/>
    <col min="14345" max="14345" width="15.28515625" style="3" customWidth="1"/>
    <col min="14346" max="14346" width="13.85546875" style="3" customWidth="1"/>
    <col min="14347" max="14347" width="10.5703125" style="3" customWidth="1"/>
    <col min="14348" max="14348" width="10.85546875" style="3" customWidth="1"/>
    <col min="14349" max="14349" width="10.5703125" style="3" customWidth="1"/>
    <col min="14350" max="14350" width="10.85546875" style="3" customWidth="1"/>
    <col min="14351" max="14351" width="8.140625" style="3" bestFit="1" customWidth="1"/>
    <col min="14352" max="14352" width="9.85546875" style="3" bestFit="1" customWidth="1"/>
    <col min="14353" max="14353" width="11.5703125" style="3" bestFit="1" customWidth="1"/>
    <col min="14354" max="14354" width="9.85546875" style="3" bestFit="1" customWidth="1"/>
    <col min="14355" max="14356" width="15.28515625" style="3" bestFit="1" customWidth="1"/>
    <col min="14357" max="14357" width="13.85546875" style="3" bestFit="1" customWidth="1"/>
    <col min="14358" max="14358" width="11.7109375" style="3" bestFit="1" customWidth="1"/>
    <col min="14359" max="14592" width="9.140625" style="3"/>
    <col min="14593" max="14593" width="69.140625" style="3" customWidth="1"/>
    <col min="14594" max="14594" width="14.85546875" style="3" bestFit="1" customWidth="1"/>
    <col min="14595" max="14596" width="10.5703125" style="3" customWidth="1"/>
    <col min="14597" max="14597" width="8.85546875" style="3" customWidth="1"/>
    <col min="14598" max="14599" width="11.5703125" style="3" customWidth="1"/>
    <col min="14600" max="14600" width="10.85546875" style="3" customWidth="1"/>
    <col min="14601" max="14601" width="15.28515625" style="3" customWidth="1"/>
    <col min="14602" max="14602" width="13.85546875" style="3" customWidth="1"/>
    <col min="14603" max="14603" width="10.5703125" style="3" customWidth="1"/>
    <col min="14604" max="14604" width="10.85546875" style="3" customWidth="1"/>
    <col min="14605" max="14605" width="10.5703125" style="3" customWidth="1"/>
    <col min="14606" max="14606" width="10.85546875" style="3" customWidth="1"/>
    <col min="14607" max="14607" width="8.140625" style="3" bestFit="1" customWidth="1"/>
    <col min="14608" max="14608" width="9.85546875" style="3" bestFit="1" customWidth="1"/>
    <col min="14609" max="14609" width="11.5703125" style="3" bestFit="1" customWidth="1"/>
    <col min="14610" max="14610" width="9.85546875" style="3" bestFit="1" customWidth="1"/>
    <col min="14611" max="14612" width="15.28515625" style="3" bestFit="1" customWidth="1"/>
    <col min="14613" max="14613" width="13.85546875" style="3" bestFit="1" customWidth="1"/>
    <col min="14614" max="14614" width="11.7109375" style="3" bestFit="1" customWidth="1"/>
    <col min="14615" max="14848" width="9.140625" style="3"/>
    <col min="14849" max="14849" width="69.140625" style="3" customWidth="1"/>
    <col min="14850" max="14850" width="14.85546875" style="3" bestFit="1" customWidth="1"/>
    <col min="14851" max="14852" width="10.5703125" style="3" customWidth="1"/>
    <col min="14853" max="14853" width="8.85546875" style="3" customWidth="1"/>
    <col min="14854" max="14855" width="11.5703125" style="3" customWidth="1"/>
    <col min="14856" max="14856" width="10.85546875" style="3" customWidth="1"/>
    <col min="14857" max="14857" width="15.28515625" style="3" customWidth="1"/>
    <col min="14858" max="14858" width="13.85546875" style="3" customWidth="1"/>
    <col min="14859" max="14859" width="10.5703125" style="3" customWidth="1"/>
    <col min="14860" max="14860" width="10.85546875" style="3" customWidth="1"/>
    <col min="14861" max="14861" width="10.5703125" style="3" customWidth="1"/>
    <col min="14862" max="14862" width="10.85546875" style="3" customWidth="1"/>
    <col min="14863" max="14863" width="8.140625" style="3" bestFit="1" customWidth="1"/>
    <col min="14864" max="14864" width="9.85546875" style="3" bestFit="1" customWidth="1"/>
    <col min="14865" max="14865" width="11.5703125" style="3" bestFit="1" customWidth="1"/>
    <col min="14866" max="14866" width="9.85546875" style="3" bestFit="1" customWidth="1"/>
    <col min="14867" max="14868" width="15.28515625" style="3" bestFit="1" customWidth="1"/>
    <col min="14869" max="14869" width="13.85546875" style="3" bestFit="1" customWidth="1"/>
    <col min="14870" max="14870" width="11.7109375" style="3" bestFit="1" customWidth="1"/>
    <col min="14871" max="15104" width="9.140625" style="3"/>
    <col min="15105" max="15105" width="69.140625" style="3" customWidth="1"/>
    <col min="15106" max="15106" width="14.85546875" style="3" bestFit="1" customWidth="1"/>
    <col min="15107" max="15108" width="10.5703125" style="3" customWidth="1"/>
    <col min="15109" max="15109" width="8.85546875" style="3" customWidth="1"/>
    <col min="15110" max="15111" width="11.5703125" style="3" customWidth="1"/>
    <col min="15112" max="15112" width="10.85546875" style="3" customWidth="1"/>
    <col min="15113" max="15113" width="15.28515625" style="3" customWidth="1"/>
    <col min="15114" max="15114" width="13.85546875" style="3" customWidth="1"/>
    <col min="15115" max="15115" width="10.5703125" style="3" customWidth="1"/>
    <col min="15116" max="15116" width="10.85546875" style="3" customWidth="1"/>
    <col min="15117" max="15117" width="10.5703125" style="3" customWidth="1"/>
    <col min="15118" max="15118" width="10.85546875" style="3" customWidth="1"/>
    <col min="15119" max="15119" width="8.140625" style="3" bestFit="1" customWidth="1"/>
    <col min="15120" max="15120" width="9.85546875" style="3" bestFit="1" customWidth="1"/>
    <col min="15121" max="15121" width="11.5703125" style="3" bestFit="1" customWidth="1"/>
    <col min="15122" max="15122" width="9.85546875" style="3" bestFit="1" customWidth="1"/>
    <col min="15123" max="15124" width="15.28515625" style="3" bestFit="1" customWidth="1"/>
    <col min="15125" max="15125" width="13.85546875" style="3" bestFit="1" customWidth="1"/>
    <col min="15126" max="15126" width="11.7109375" style="3" bestFit="1" customWidth="1"/>
    <col min="15127" max="15360" width="9.140625" style="3"/>
    <col min="15361" max="15361" width="69.140625" style="3" customWidth="1"/>
    <col min="15362" max="15362" width="14.85546875" style="3" bestFit="1" customWidth="1"/>
    <col min="15363" max="15364" width="10.5703125" style="3" customWidth="1"/>
    <col min="15365" max="15365" width="8.85546875" style="3" customWidth="1"/>
    <col min="15366" max="15367" width="11.5703125" style="3" customWidth="1"/>
    <col min="15368" max="15368" width="10.85546875" style="3" customWidth="1"/>
    <col min="15369" max="15369" width="15.28515625" style="3" customWidth="1"/>
    <col min="15370" max="15370" width="13.85546875" style="3" customWidth="1"/>
    <col min="15371" max="15371" width="10.5703125" style="3" customWidth="1"/>
    <col min="15372" max="15372" width="10.85546875" style="3" customWidth="1"/>
    <col min="15373" max="15373" width="10.5703125" style="3" customWidth="1"/>
    <col min="15374" max="15374" width="10.85546875" style="3" customWidth="1"/>
    <col min="15375" max="15375" width="8.140625" style="3" bestFit="1" customWidth="1"/>
    <col min="15376" max="15376" width="9.85546875" style="3" bestFit="1" customWidth="1"/>
    <col min="15377" max="15377" width="11.5703125" style="3" bestFit="1" customWidth="1"/>
    <col min="15378" max="15378" width="9.85546875" style="3" bestFit="1" customWidth="1"/>
    <col min="15379" max="15380" width="15.28515625" style="3" bestFit="1" customWidth="1"/>
    <col min="15381" max="15381" width="13.85546875" style="3" bestFit="1" customWidth="1"/>
    <col min="15382" max="15382" width="11.7109375" style="3" bestFit="1" customWidth="1"/>
    <col min="15383" max="15616" width="9.140625" style="3"/>
    <col min="15617" max="15617" width="69.140625" style="3" customWidth="1"/>
    <col min="15618" max="15618" width="14.85546875" style="3" bestFit="1" customWidth="1"/>
    <col min="15619" max="15620" width="10.5703125" style="3" customWidth="1"/>
    <col min="15621" max="15621" width="8.85546875" style="3" customWidth="1"/>
    <col min="15622" max="15623" width="11.5703125" style="3" customWidth="1"/>
    <col min="15624" max="15624" width="10.85546875" style="3" customWidth="1"/>
    <col min="15625" max="15625" width="15.28515625" style="3" customWidth="1"/>
    <col min="15626" max="15626" width="13.85546875" style="3" customWidth="1"/>
    <col min="15627" max="15627" width="10.5703125" style="3" customWidth="1"/>
    <col min="15628" max="15628" width="10.85546875" style="3" customWidth="1"/>
    <col min="15629" max="15629" width="10.5703125" style="3" customWidth="1"/>
    <col min="15630" max="15630" width="10.85546875" style="3" customWidth="1"/>
    <col min="15631" max="15631" width="8.140625" style="3" bestFit="1" customWidth="1"/>
    <col min="15632" max="15632" width="9.85546875" style="3" bestFit="1" customWidth="1"/>
    <col min="15633" max="15633" width="11.5703125" style="3" bestFit="1" customWidth="1"/>
    <col min="15634" max="15634" width="9.85546875" style="3" bestFit="1" customWidth="1"/>
    <col min="15635" max="15636" width="15.28515625" style="3" bestFit="1" customWidth="1"/>
    <col min="15637" max="15637" width="13.85546875" style="3" bestFit="1" customWidth="1"/>
    <col min="15638" max="15638" width="11.7109375" style="3" bestFit="1" customWidth="1"/>
    <col min="15639" max="15872" width="9.140625" style="3"/>
    <col min="15873" max="15873" width="69.140625" style="3" customWidth="1"/>
    <col min="15874" max="15874" width="14.85546875" style="3" bestFit="1" customWidth="1"/>
    <col min="15875" max="15876" width="10.5703125" style="3" customWidth="1"/>
    <col min="15877" max="15877" width="8.85546875" style="3" customWidth="1"/>
    <col min="15878" max="15879" width="11.5703125" style="3" customWidth="1"/>
    <col min="15880" max="15880" width="10.85546875" style="3" customWidth="1"/>
    <col min="15881" max="15881" width="15.28515625" style="3" customWidth="1"/>
    <col min="15882" max="15882" width="13.85546875" style="3" customWidth="1"/>
    <col min="15883" max="15883" width="10.5703125" style="3" customWidth="1"/>
    <col min="15884" max="15884" width="10.85546875" style="3" customWidth="1"/>
    <col min="15885" max="15885" width="10.5703125" style="3" customWidth="1"/>
    <col min="15886" max="15886" width="10.85546875" style="3" customWidth="1"/>
    <col min="15887" max="15887" width="8.140625" style="3" bestFit="1" customWidth="1"/>
    <col min="15888" max="15888" width="9.85546875" style="3" bestFit="1" customWidth="1"/>
    <col min="15889" max="15889" width="11.5703125" style="3" bestFit="1" customWidth="1"/>
    <col min="15890" max="15890" width="9.85546875" style="3" bestFit="1" customWidth="1"/>
    <col min="15891" max="15892" width="15.28515625" style="3" bestFit="1" customWidth="1"/>
    <col min="15893" max="15893" width="13.85546875" style="3" bestFit="1" customWidth="1"/>
    <col min="15894" max="15894" width="11.7109375" style="3" bestFit="1" customWidth="1"/>
    <col min="15895" max="16128" width="9.140625" style="3"/>
    <col min="16129" max="16129" width="69.140625" style="3" customWidth="1"/>
    <col min="16130" max="16130" width="14.85546875" style="3" bestFit="1" customWidth="1"/>
    <col min="16131" max="16132" width="10.5703125" style="3" customWidth="1"/>
    <col min="16133" max="16133" width="8.85546875" style="3" customWidth="1"/>
    <col min="16134" max="16135" width="11.5703125" style="3" customWidth="1"/>
    <col min="16136" max="16136" width="10.85546875" style="3" customWidth="1"/>
    <col min="16137" max="16137" width="15.28515625" style="3" customWidth="1"/>
    <col min="16138" max="16138" width="13.85546875" style="3" customWidth="1"/>
    <col min="16139" max="16139" width="10.5703125" style="3" customWidth="1"/>
    <col min="16140" max="16140" width="10.85546875" style="3" customWidth="1"/>
    <col min="16141" max="16141" width="10.5703125" style="3" customWidth="1"/>
    <col min="16142" max="16142" width="10.85546875" style="3" customWidth="1"/>
    <col min="16143" max="16143" width="8.140625" style="3" bestFit="1" customWidth="1"/>
    <col min="16144" max="16144" width="9.85546875" style="3" bestFit="1" customWidth="1"/>
    <col min="16145" max="16145" width="11.5703125" style="3" bestFit="1" customWidth="1"/>
    <col min="16146" max="16146" width="9.85546875" style="3" bestFit="1" customWidth="1"/>
    <col min="16147" max="16148" width="15.28515625" style="3" bestFit="1" customWidth="1"/>
    <col min="16149" max="16149" width="13.85546875" style="3" bestFit="1" customWidth="1"/>
    <col min="16150" max="16150" width="11.7109375" style="3" bestFit="1" customWidth="1"/>
    <col min="16151" max="16384" width="9.140625" style="3"/>
  </cols>
  <sheetData>
    <row r="1" spans="1:22" ht="18" x14ac:dyDescent="0.25">
      <c r="A1" s="2" t="s">
        <v>354</v>
      </c>
      <c r="T1" s="73"/>
      <c r="U1" s="73"/>
    </row>
    <row r="2" spans="1:22" ht="15.75" x14ac:dyDescent="0.25">
      <c r="A2" s="4" t="s">
        <v>1</v>
      </c>
      <c r="T2" s="11"/>
      <c r="U2" s="11"/>
    </row>
    <row r="3" spans="1:22" ht="15" thickBot="1" x14ac:dyDescent="0.25"/>
    <row r="4" spans="1:22" ht="113.25" thickBot="1" x14ac:dyDescent="0.25">
      <c r="A4" s="100" t="s">
        <v>2</v>
      </c>
      <c r="B4" s="101"/>
      <c r="C4" s="102" t="s">
        <v>41</v>
      </c>
      <c r="D4" s="102" t="s">
        <v>63</v>
      </c>
      <c r="E4" s="102" t="s">
        <v>64</v>
      </c>
      <c r="F4" s="102" t="s">
        <v>65</v>
      </c>
      <c r="G4" s="102" t="s">
        <v>43</v>
      </c>
      <c r="H4" s="103" t="s">
        <v>66</v>
      </c>
      <c r="I4" s="104"/>
      <c r="J4" s="101"/>
      <c r="K4" s="105" t="s">
        <v>67</v>
      </c>
      <c r="L4" s="102" t="s">
        <v>68</v>
      </c>
      <c r="M4" s="102" t="s">
        <v>45</v>
      </c>
      <c r="N4" s="102" t="s">
        <v>69</v>
      </c>
      <c r="O4" s="102" t="s">
        <v>70</v>
      </c>
      <c r="P4" s="102" t="s">
        <v>71</v>
      </c>
      <c r="Q4" s="105" t="s">
        <v>48</v>
      </c>
      <c r="R4" s="102" t="s">
        <v>49</v>
      </c>
      <c r="S4" s="104"/>
      <c r="T4" s="101"/>
      <c r="U4" s="101"/>
    </row>
    <row r="5" spans="1:22" s="5" customFormat="1" ht="15" x14ac:dyDescent="0.25">
      <c r="A5" s="106"/>
      <c r="B5" s="107" t="s">
        <v>0</v>
      </c>
      <c r="C5" s="108"/>
      <c r="D5" s="108"/>
      <c r="E5" s="108"/>
      <c r="F5" s="108"/>
      <c r="G5" s="108"/>
      <c r="H5" s="109"/>
      <c r="I5" s="110" t="s">
        <v>50</v>
      </c>
      <c r="J5" s="107" t="s">
        <v>51</v>
      </c>
      <c r="K5" s="108"/>
      <c r="L5" s="108"/>
      <c r="M5" s="108"/>
      <c r="N5" s="108"/>
      <c r="O5" s="108"/>
      <c r="P5" s="108"/>
      <c r="Q5" s="108"/>
      <c r="R5" s="108"/>
      <c r="S5" s="110" t="s">
        <v>50</v>
      </c>
      <c r="T5" s="107" t="s">
        <v>52</v>
      </c>
      <c r="U5" s="107" t="s">
        <v>82</v>
      </c>
    </row>
    <row r="6" spans="1:22" s="5" customFormat="1" ht="15" x14ac:dyDescent="0.25">
      <c r="A6" s="106"/>
      <c r="B6" s="107" t="s">
        <v>53</v>
      </c>
      <c r="C6" s="108">
        <v>1</v>
      </c>
      <c r="D6" s="108">
        <v>2</v>
      </c>
      <c r="E6" s="108">
        <v>3</v>
      </c>
      <c r="F6" s="108">
        <v>4</v>
      </c>
      <c r="G6" s="108">
        <v>5</v>
      </c>
      <c r="H6" s="108">
        <v>6</v>
      </c>
      <c r="I6" s="110" t="s">
        <v>54</v>
      </c>
      <c r="J6" s="107" t="s">
        <v>55</v>
      </c>
      <c r="K6" s="108">
        <v>7</v>
      </c>
      <c r="L6" s="108">
        <v>8</v>
      </c>
      <c r="M6" s="108">
        <v>9</v>
      </c>
      <c r="N6" s="108">
        <v>13</v>
      </c>
      <c r="O6" s="108">
        <v>18</v>
      </c>
      <c r="P6" s="108">
        <v>19</v>
      </c>
      <c r="Q6" s="108">
        <v>20</v>
      </c>
      <c r="R6" s="108">
        <v>21</v>
      </c>
      <c r="S6" s="110" t="s">
        <v>56</v>
      </c>
      <c r="T6" s="107" t="s">
        <v>57</v>
      </c>
      <c r="U6" s="107" t="s">
        <v>83</v>
      </c>
    </row>
    <row r="7" spans="1:22" s="5" customFormat="1" ht="15.75" thickBot="1" x14ac:dyDescent="0.3">
      <c r="A7" s="106"/>
      <c r="B7" s="107"/>
      <c r="C7" s="108"/>
      <c r="D7" s="108"/>
      <c r="E7" s="108"/>
      <c r="F7" s="108"/>
      <c r="G7" s="108"/>
      <c r="H7" s="109"/>
      <c r="I7" s="110" t="s">
        <v>58</v>
      </c>
      <c r="J7" s="107"/>
      <c r="K7" s="108"/>
      <c r="L7" s="108"/>
      <c r="M7" s="108"/>
      <c r="N7" s="108"/>
      <c r="O7" s="108"/>
      <c r="P7" s="108"/>
      <c r="Q7" s="108"/>
      <c r="R7" s="108"/>
      <c r="S7" s="110">
        <v>2015</v>
      </c>
      <c r="T7" s="107" t="s">
        <v>59</v>
      </c>
      <c r="U7" s="107">
        <v>2015</v>
      </c>
    </row>
    <row r="8" spans="1:22" ht="15" x14ac:dyDescent="0.25">
      <c r="A8" s="111" t="s">
        <v>3</v>
      </c>
      <c r="B8" s="112"/>
      <c r="C8" s="113"/>
      <c r="D8" s="113"/>
      <c r="E8" s="113"/>
      <c r="F8" s="113"/>
      <c r="G8" s="113"/>
      <c r="H8" s="114"/>
      <c r="I8" s="115"/>
      <c r="J8" s="112"/>
      <c r="K8" s="113"/>
      <c r="L8" s="113"/>
      <c r="M8" s="113"/>
      <c r="N8" s="113"/>
      <c r="O8" s="113"/>
      <c r="P8" s="113"/>
      <c r="Q8" s="113"/>
      <c r="R8" s="113"/>
      <c r="S8" s="115"/>
      <c r="T8" s="112"/>
      <c r="U8" s="112"/>
    </row>
    <row r="9" spans="1:22" ht="15" x14ac:dyDescent="0.25">
      <c r="A9" s="116" t="s">
        <v>4</v>
      </c>
      <c r="B9" s="117">
        <v>738587822</v>
      </c>
      <c r="C9" s="118">
        <v>-1948000</v>
      </c>
      <c r="D9" s="118">
        <v>-1500000</v>
      </c>
      <c r="E9" s="118">
        <v>-135176</v>
      </c>
      <c r="F9" s="118">
        <v>-16128000</v>
      </c>
      <c r="G9" s="118">
        <v>-10833171</v>
      </c>
      <c r="H9" s="119">
        <v>15000000</v>
      </c>
      <c r="I9" s="120">
        <v>-15544347</v>
      </c>
      <c r="J9" s="117">
        <v>723043475</v>
      </c>
      <c r="K9" s="118">
        <v>-2753474</v>
      </c>
      <c r="L9" s="118">
        <v>13766662</v>
      </c>
      <c r="M9" s="118">
        <v>-8001000</v>
      </c>
      <c r="N9" s="118">
        <v>12648000</v>
      </c>
      <c r="O9" s="118">
        <v>210000</v>
      </c>
      <c r="P9" s="118">
        <v>9890228</v>
      </c>
      <c r="Q9" s="118">
        <v>0</v>
      </c>
      <c r="R9" s="118">
        <v>6165461</v>
      </c>
      <c r="S9" s="120">
        <f>SUM(K9:R9)</f>
        <v>31925877</v>
      </c>
      <c r="T9" s="117">
        <v>16381530</v>
      </c>
      <c r="U9" s="117">
        <v>754969352</v>
      </c>
      <c r="V9" s="8"/>
    </row>
    <row r="10" spans="1:22" ht="15" x14ac:dyDescent="0.25">
      <c r="A10" s="116" t="s">
        <v>5</v>
      </c>
      <c r="B10" s="117"/>
      <c r="C10" s="118"/>
      <c r="D10" s="118"/>
      <c r="E10" s="118"/>
      <c r="F10" s="118"/>
      <c r="G10" s="118"/>
      <c r="H10" s="119"/>
      <c r="I10" s="120"/>
      <c r="J10" s="117"/>
      <c r="K10" s="118">
        <v>0</v>
      </c>
      <c r="L10" s="118"/>
      <c r="M10" s="118"/>
      <c r="N10" s="118"/>
      <c r="O10" s="118"/>
      <c r="P10" s="118"/>
      <c r="Q10" s="118">
        <v>0</v>
      </c>
      <c r="R10" s="118"/>
      <c r="S10" s="120"/>
      <c r="T10" s="117"/>
      <c r="U10" s="117"/>
      <c r="V10" s="8"/>
    </row>
    <row r="11" spans="1:22" x14ac:dyDescent="0.2">
      <c r="A11" s="121" t="s">
        <v>72</v>
      </c>
      <c r="B11" s="122">
        <v>738587822</v>
      </c>
      <c r="C11" s="123">
        <v>-1948000</v>
      </c>
      <c r="D11" s="123">
        <v>-1500000</v>
      </c>
      <c r="E11" s="123">
        <v>-135176</v>
      </c>
      <c r="F11" s="123">
        <v>-16128000</v>
      </c>
      <c r="G11" s="123">
        <v>-10833171</v>
      </c>
      <c r="H11" s="124">
        <v>15000000</v>
      </c>
      <c r="I11" s="125">
        <v>-15544347</v>
      </c>
      <c r="J11" s="122">
        <v>723043475</v>
      </c>
      <c r="K11" s="123">
        <v>-2753474</v>
      </c>
      <c r="L11" s="123">
        <v>13766662</v>
      </c>
      <c r="M11" s="123">
        <v>-8001000</v>
      </c>
      <c r="N11" s="123">
        <v>12648000</v>
      </c>
      <c r="O11" s="123">
        <v>210000</v>
      </c>
      <c r="P11" s="123">
        <v>9890228</v>
      </c>
      <c r="Q11" s="123">
        <v>0</v>
      </c>
      <c r="R11" s="123">
        <v>6165461</v>
      </c>
      <c r="S11" s="125">
        <f t="shared" ref="S11:S16" si="0">SUM(K11:R11)</f>
        <v>31925877</v>
      </c>
      <c r="T11" s="122">
        <v>16381530</v>
      </c>
      <c r="U11" s="122">
        <v>754969352</v>
      </c>
      <c r="V11" s="8"/>
    </row>
    <row r="12" spans="1:22" x14ac:dyDescent="0.2">
      <c r="A12" s="121" t="s">
        <v>73</v>
      </c>
      <c r="B12" s="122">
        <v>59229157</v>
      </c>
      <c r="C12" s="123">
        <v>0</v>
      </c>
      <c r="D12" s="123">
        <v>0</v>
      </c>
      <c r="E12" s="123">
        <v>-135176</v>
      </c>
      <c r="F12" s="123">
        <v>-8674335</v>
      </c>
      <c r="G12" s="123">
        <v>-14451321</v>
      </c>
      <c r="H12" s="124">
        <v>0</v>
      </c>
      <c r="I12" s="125">
        <v>-23260832</v>
      </c>
      <c r="J12" s="122">
        <v>35968325</v>
      </c>
      <c r="K12" s="123">
        <v>-1252150</v>
      </c>
      <c r="L12" s="123">
        <v>0</v>
      </c>
      <c r="M12" s="123">
        <v>0</v>
      </c>
      <c r="N12" s="123">
        <v>0</v>
      </c>
      <c r="O12" s="123">
        <v>210000</v>
      </c>
      <c r="P12" s="123">
        <v>0</v>
      </c>
      <c r="Q12" s="123">
        <v>-10359488</v>
      </c>
      <c r="R12" s="123">
        <v>0</v>
      </c>
      <c r="S12" s="125">
        <f t="shared" si="0"/>
        <v>-11401638</v>
      </c>
      <c r="T12" s="122">
        <v>-34662470</v>
      </c>
      <c r="U12" s="122">
        <v>24566687</v>
      </c>
      <c r="V12" s="8"/>
    </row>
    <row r="13" spans="1:22" x14ac:dyDescent="0.2">
      <c r="A13" s="121" t="s">
        <v>74</v>
      </c>
      <c r="B13" s="122">
        <v>20627000</v>
      </c>
      <c r="C13" s="123">
        <v>0</v>
      </c>
      <c r="D13" s="123">
        <v>0</v>
      </c>
      <c r="E13" s="123">
        <v>0</v>
      </c>
      <c r="F13" s="123">
        <v>0</v>
      </c>
      <c r="G13" s="123">
        <v>-5690000</v>
      </c>
      <c r="H13" s="124">
        <v>0</v>
      </c>
      <c r="I13" s="125">
        <v>-5690000</v>
      </c>
      <c r="J13" s="122">
        <v>14937000</v>
      </c>
      <c r="K13" s="123">
        <v>-822500</v>
      </c>
      <c r="L13" s="123">
        <v>0</v>
      </c>
      <c r="M13" s="123">
        <v>0</v>
      </c>
      <c r="N13" s="123">
        <v>0</v>
      </c>
      <c r="O13" s="123">
        <v>0</v>
      </c>
      <c r="P13" s="123">
        <v>0</v>
      </c>
      <c r="Q13" s="123">
        <v>0</v>
      </c>
      <c r="R13" s="123">
        <v>0</v>
      </c>
      <c r="S13" s="125">
        <f t="shared" si="0"/>
        <v>-822500</v>
      </c>
      <c r="T13" s="122">
        <v>-6512500</v>
      </c>
      <c r="U13" s="122">
        <v>14114500</v>
      </c>
      <c r="V13" s="8"/>
    </row>
    <row r="14" spans="1:22" x14ac:dyDescent="0.2">
      <c r="A14" s="121" t="s">
        <v>75</v>
      </c>
      <c r="B14" s="122">
        <v>567094442</v>
      </c>
      <c r="C14" s="123">
        <v>0</v>
      </c>
      <c r="D14" s="123">
        <v>-1500000</v>
      </c>
      <c r="E14" s="123">
        <v>0</v>
      </c>
      <c r="F14" s="123">
        <v>0</v>
      </c>
      <c r="G14" s="123">
        <v>-26303000</v>
      </c>
      <c r="H14" s="124">
        <v>15000000</v>
      </c>
      <c r="I14" s="125">
        <v>-12803000</v>
      </c>
      <c r="J14" s="122">
        <v>554291442</v>
      </c>
      <c r="K14" s="123">
        <v>-1934618</v>
      </c>
      <c r="L14" s="123">
        <v>13766662</v>
      </c>
      <c r="M14" s="123">
        <v>0</v>
      </c>
      <c r="N14" s="123">
        <v>0</v>
      </c>
      <c r="O14" s="123">
        <v>0</v>
      </c>
      <c r="P14" s="123">
        <v>9890228</v>
      </c>
      <c r="Q14" s="123">
        <v>11981309</v>
      </c>
      <c r="R14" s="123">
        <v>6165461</v>
      </c>
      <c r="S14" s="125">
        <f t="shared" si="0"/>
        <v>39869042</v>
      </c>
      <c r="T14" s="122">
        <v>27066042</v>
      </c>
      <c r="U14" s="122">
        <v>594160484</v>
      </c>
      <c r="V14" s="8"/>
    </row>
    <row r="15" spans="1:22" x14ac:dyDescent="0.2">
      <c r="A15" s="121" t="s">
        <v>76</v>
      </c>
      <c r="B15" s="122">
        <v>64580000</v>
      </c>
      <c r="C15" s="123">
        <v>0</v>
      </c>
      <c r="D15" s="123">
        <v>0</v>
      </c>
      <c r="E15" s="123">
        <v>0</v>
      </c>
      <c r="F15" s="123">
        <v>-7453665</v>
      </c>
      <c r="G15" s="123">
        <v>31171000</v>
      </c>
      <c r="H15" s="124">
        <v>0</v>
      </c>
      <c r="I15" s="125">
        <v>23717335</v>
      </c>
      <c r="J15" s="122">
        <v>88297335</v>
      </c>
      <c r="K15" s="123">
        <v>-256000</v>
      </c>
      <c r="L15" s="123">
        <v>0</v>
      </c>
      <c r="M15" s="123">
        <v>0</v>
      </c>
      <c r="N15" s="123">
        <v>12648000</v>
      </c>
      <c r="O15" s="123">
        <v>0</v>
      </c>
      <c r="P15" s="123">
        <v>0</v>
      </c>
      <c r="Q15" s="123">
        <v>7458665</v>
      </c>
      <c r="R15" s="123">
        <v>0</v>
      </c>
      <c r="S15" s="125">
        <f t="shared" si="0"/>
        <v>19850665</v>
      </c>
      <c r="T15" s="122">
        <v>43568000</v>
      </c>
      <c r="U15" s="122">
        <v>108148000</v>
      </c>
      <c r="V15" s="8"/>
    </row>
    <row r="16" spans="1:22" x14ac:dyDescent="0.2">
      <c r="A16" s="121" t="s">
        <v>77</v>
      </c>
      <c r="B16" s="122">
        <v>27057223</v>
      </c>
      <c r="C16" s="123">
        <v>-1948000</v>
      </c>
      <c r="D16" s="123">
        <v>0</v>
      </c>
      <c r="E16" s="123">
        <v>0</v>
      </c>
      <c r="F16" s="123">
        <v>0</v>
      </c>
      <c r="G16" s="123">
        <v>4440150</v>
      </c>
      <c r="H16" s="124">
        <v>0</v>
      </c>
      <c r="I16" s="125">
        <v>2492150</v>
      </c>
      <c r="J16" s="122">
        <v>29549373</v>
      </c>
      <c r="K16" s="123">
        <v>1511794</v>
      </c>
      <c r="L16" s="123">
        <v>0</v>
      </c>
      <c r="M16" s="123">
        <v>-8001000</v>
      </c>
      <c r="N16" s="123">
        <v>0</v>
      </c>
      <c r="O16" s="123">
        <v>0</v>
      </c>
      <c r="P16" s="123">
        <v>0</v>
      </c>
      <c r="Q16" s="123">
        <v>-9080486</v>
      </c>
      <c r="R16" s="123">
        <v>0</v>
      </c>
      <c r="S16" s="125">
        <f t="shared" si="0"/>
        <v>-15569692</v>
      </c>
      <c r="T16" s="122">
        <v>-13077542</v>
      </c>
      <c r="U16" s="122">
        <v>13979681</v>
      </c>
      <c r="V16" s="8"/>
    </row>
    <row r="17" spans="1:22" ht="15" x14ac:dyDescent="0.25">
      <c r="A17" s="126" t="s">
        <v>7</v>
      </c>
      <c r="B17" s="117"/>
      <c r="C17" s="127"/>
      <c r="D17" s="127"/>
      <c r="E17" s="127"/>
      <c r="F17" s="127"/>
      <c r="G17" s="127"/>
      <c r="H17" s="128"/>
      <c r="I17" s="120"/>
      <c r="J17" s="117"/>
      <c r="K17" s="127">
        <v>0</v>
      </c>
      <c r="L17" s="127"/>
      <c r="M17" s="127"/>
      <c r="N17" s="127"/>
      <c r="O17" s="127"/>
      <c r="P17" s="127"/>
      <c r="Q17" s="127">
        <v>0</v>
      </c>
      <c r="R17" s="127"/>
      <c r="S17" s="120"/>
      <c r="T17" s="117"/>
      <c r="U17" s="117"/>
      <c r="V17" s="8"/>
    </row>
    <row r="18" spans="1:22" x14ac:dyDescent="0.2">
      <c r="A18" s="121" t="s">
        <v>8</v>
      </c>
      <c r="B18" s="122">
        <v>7709102</v>
      </c>
      <c r="C18" s="123">
        <v>0</v>
      </c>
      <c r="D18" s="123">
        <v>0</v>
      </c>
      <c r="E18" s="123">
        <v>0</v>
      </c>
      <c r="F18" s="123">
        <v>0</v>
      </c>
      <c r="G18" s="123">
        <v>-7709102</v>
      </c>
      <c r="H18" s="124">
        <v>0</v>
      </c>
      <c r="I18" s="125">
        <v>-7709102</v>
      </c>
      <c r="J18" s="122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123">
        <v>0</v>
      </c>
      <c r="Q18" s="123">
        <v>0</v>
      </c>
      <c r="R18" s="123">
        <v>0</v>
      </c>
      <c r="S18" s="125">
        <f t="shared" ref="S18:S33" si="1">SUM(K18:R18)</f>
        <v>0</v>
      </c>
      <c r="T18" s="122">
        <v>-7709102</v>
      </c>
      <c r="U18" s="122">
        <v>0</v>
      </c>
      <c r="V18" s="8"/>
    </row>
    <row r="19" spans="1:22" x14ac:dyDescent="0.2">
      <c r="A19" s="121" t="s">
        <v>78</v>
      </c>
      <c r="B19" s="122">
        <v>7709102</v>
      </c>
      <c r="C19" s="123">
        <v>0</v>
      </c>
      <c r="D19" s="123">
        <v>0</v>
      </c>
      <c r="E19" s="123">
        <v>0</v>
      </c>
      <c r="F19" s="123">
        <v>0</v>
      </c>
      <c r="G19" s="123">
        <v>-7709102</v>
      </c>
      <c r="H19" s="124">
        <v>0</v>
      </c>
      <c r="I19" s="125">
        <v>-7709102</v>
      </c>
      <c r="J19" s="122">
        <v>0</v>
      </c>
      <c r="K19" s="123">
        <v>0</v>
      </c>
      <c r="L19" s="123">
        <v>0</v>
      </c>
      <c r="M19" s="123">
        <v>0</v>
      </c>
      <c r="N19" s="123">
        <v>0</v>
      </c>
      <c r="O19" s="123">
        <v>0</v>
      </c>
      <c r="P19" s="123">
        <v>0</v>
      </c>
      <c r="Q19" s="123">
        <v>0</v>
      </c>
      <c r="R19" s="123">
        <v>0</v>
      </c>
      <c r="S19" s="125">
        <f t="shared" si="1"/>
        <v>0</v>
      </c>
      <c r="T19" s="122">
        <v>-7709102</v>
      </c>
      <c r="U19" s="122">
        <v>0</v>
      </c>
      <c r="V19" s="8"/>
    </row>
    <row r="20" spans="1:22" x14ac:dyDescent="0.2">
      <c r="A20" s="121" t="s">
        <v>11</v>
      </c>
      <c r="B20" s="122">
        <v>1558995</v>
      </c>
      <c r="C20" s="123">
        <v>0</v>
      </c>
      <c r="D20" s="123">
        <v>0</v>
      </c>
      <c r="E20" s="123">
        <v>0</v>
      </c>
      <c r="F20" s="123">
        <v>0</v>
      </c>
      <c r="G20" s="123">
        <v>-1558995</v>
      </c>
      <c r="H20" s="124">
        <v>0</v>
      </c>
      <c r="I20" s="125">
        <v>-1558995</v>
      </c>
      <c r="J20" s="122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  <c r="P20" s="123">
        <v>0</v>
      </c>
      <c r="Q20" s="123">
        <v>0</v>
      </c>
      <c r="R20" s="123">
        <v>0</v>
      </c>
      <c r="S20" s="125">
        <f t="shared" si="1"/>
        <v>0</v>
      </c>
      <c r="T20" s="122">
        <v>-1558995</v>
      </c>
      <c r="U20" s="122">
        <v>0</v>
      </c>
      <c r="V20" s="8"/>
    </row>
    <row r="21" spans="1:22" x14ac:dyDescent="0.2">
      <c r="A21" s="121" t="s">
        <v>13</v>
      </c>
      <c r="B21" s="122">
        <v>39429060</v>
      </c>
      <c r="C21" s="123">
        <v>0</v>
      </c>
      <c r="D21" s="123">
        <v>0</v>
      </c>
      <c r="E21" s="123">
        <v>0</v>
      </c>
      <c r="F21" s="123">
        <v>-6922335</v>
      </c>
      <c r="G21" s="123">
        <v>11073071</v>
      </c>
      <c r="H21" s="124">
        <v>0</v>
      </c>
      <c r="I21" s="125">
        <v>4150736</v>
      </c>
      <c r="J21" s="122">
        <v>43579796</v>
      </c>
      <c r="K21" s="123">
        <v>393995</v>
      </c>
      <c r="L21" s="123">
        <v>0</v>
      </c>
      <c r="M21" s="123">
        <v>0</v>
      </c>
      <c r="N21" s="123">
        <v>0</v>
      </c>
      <c r="O21" s="123">
        <v>210000</v>
      </c>
      <c r="P21" s="123">
        <v>0</v>
      </c>
      <c r="Q21" s="123">
        <v>-8883664</v>
      </c>
      <c r="R21" s="123">
        <v>0</v>
      </c>
      <c r="S21" s="125">
        <f t="shared" si="1"/>
        <v>-8279669</v>
      </c>
      <c r="T21" s="122">
        <v>-4128933</v>
      </c>
      <c r="U21" s="122">
        <v>35300127</v>
      </c>
      <c r="V21" s="8"/>
    </row>
    <row r="22" spans="1:22" x14ac:dyDescent="0.2">
      <c r="A22" s="121" t="s">
        <v>28</v>
      </c>
      <c r="B22" s="122">
        <v>239390018</v>
      </c>
      <c r="C22" s="123">
        <v>0</v>
      </c>
      <c r="D22" s="123">
        <v>-1500000</v>
      </c>
      <c r="E22" s="123">
        <v>0</v>
      </c>
      <c r="F22" s="123">
        <v>0</v>
      </c>
      <c r="G22" s="123">
        <v>0</v>
      </c>
      <c r="H22" s="124">
        <v>0</v>
      </c>
      <c r="I22" s="125">
        <v>-1500000</v>
      </c>
      <c r="J22" s="122">
        <v>237890018</v>
      </c>
      <c r="K22" s="123">
        <v>-2244000</v>
      </c>
      <c r="L22" s="123">
        <v>10218386</v>
      </c>
      <c r="M22" s="123">
        <v>-7279000</v>
      </c>
      <c r="N22" s="123">
        <v>8715500</v>
      </c>
      <c r="O22" s="123">
        <v>0</v>
      </c>
      <c r="P22" s="123">
        <v>0</v>
      </c>
      <c r="Q22" s="123">
        <v>-1400000</v>
      </c>
      <c r="R22" s="123">
        <v>4576393</v>
      </c>
      <c r="S22" s="125">
        <f t="shared" si="1"/>
        <v>12587279</v>
      </c>
      <c r="T22" s="122">
        <v>11087279</v>
      </c>
      <c r="U22" s="122">
        <v>250477297</v>
      </c>
      <c r="V22" s="8"/>
    </row>
    <row r="23" spans="1:22" x14ac:dyDescent="0.2">
      <c r="A23" s="121" t="s">
        <v>29</v>
      </c>
      <c r="B23" s="122">
        <v>165765064</v>
      </c>
      <c r="C23" s="123">
        <v>0</v>
      </c>
      <c r="D23" s="123">
        <v>0</v>
      </c>
      <c r="E23" s="123">
        <v>0</v>
      </c>
      <c r="F23" s="123">
        <v>0</v>
      </c>
      <c r="G23" s="123">
        <v>0</v>
      </c>
      <c r="H23" s="124">
        <v>0</v>
      </c>
      <c r="I23" s="125">
        <v>0</v>
      </c>
      <c r="J23" s="122">
        <v>165765064</v>
      </c>
      <c r="K23" s="123">
        <v>-2006000</v>
      </c>
      <c r="L23" s="123">
        <v>6621098</v>
      </c>
      <c r="M23" s="123">
        <v>-2279000</v>
      </c>
      <c r="N23" s="123">
        <v>5085700</v>
      </c>
      <c r="O23" s="123">
        <v>0</v>
      </c>
      <c r="P23" s="123">
        <v>0</v>
      </c>
      <c r="Q23" s="123">
        <v>-1400000</v>
      </c>
      <c r="R23" s="123">
        <v>2962865</v>
      </c>
      <c r="S23" s="125">
        <f t="shared" si="1"/>
        <v>8984663</v>
      </c>
      <c r="T23" s="122">
        <v>8984663</v>
      </c>
      <c r="U23" s="122">
        <v>174749727</v>
      </c>
      <c r="V23" s="8"/>
    </row>
    <row r="24" spans="1:22" x14ac:dyDescent="0.2">
      <c r="A24" s="121" t="s">
        <v>79</v>
      </c>
      <c r="B24" s="122">
        <v>73624954</v>
      </c>
      <c r="C24" s="123">
        <v>0</v>
      </c>
      <c r="D24" s="123">
        <v>-1500000</v>
      </c>
      <c r="E24" s="123">
        <v>0</v>
      </c>
      <c r="F24" s="123">
        <v>0</v>
      </c>
      <c r="G24" s="123">
        <v>0</v>
      </c>
      <c r="H24" s="124">
        <v>0</v>
      </c>
      <c r="I24" s="125">
        <v>-1500000</v>
      </c>
      <c r="J24" s="122">
        <v>72124954</v>
      </c>
      <c r="K24" s="123">
        <v>-238000</v>
      </c>
      <c r="L24" s="123">
        <v>3597288</v>
      </c>
      <c r="M24" s="123">
        <v>-5000000</v>
      </c>
      <c r="N24" s="123">
        <v>3629800</v>
      </c>
      <c r="O24" s="123">
        <v>0</v>
      </c>
      <c r="P24" s="123">
        <v>0</v>
      </c>
      <c r="Q24" s="123">
        <v>0</v>
      </c>
      <c r="R24" s="123">
        <v>1613528</v>
      </c>
      <c r="S24" s="125">
        <f t="shared" si="1"/>
        <v>3602616</v>
      </c>
      <c r="T24" s="122">
        <v>2102616</v>
      </c>
      <c r="U24" s="122">
        <v>75727570</v>
      </c>
      <c r="V24" s="8"/>
    </row>
    <row r="25" spans="1:22" x14ac:dyDescent="0.2">
      <c r="A25" s="121" t="s">
        <v>30</v>
      </c>
      <c r="B25" s="122">
        <v>72669267</v>
      </c>
      <c r="C25" s="123">
        <v>0</v>
      </c>
      <c r="D25" s="123">
        <v>0</v>
      </c>
      <c r="E25" s="123">
        <v>0</v>
      </c>
      <c r="F25" s="123">
        <v>0</v>
      </c>
      <c r="G25" s="123">
        <v>0</v>
      </c>
      <c r="H25" s="124">
        <v>0</v>
      </c>
      <c r="I25" s="125">
        <v>0</v>
      </c>
      <c r="J25" s="122">
        <v>72669267</v>
      </c>
      <c r="K25" s="123">
        <v>-1573800</v>
      </c>
      <c r="L25" s="123">
        <v>3482065</v>
      </c>
      <c r="M25" s="123">
        <v>-594200</v>
      </c>
      <c r="N25" s="123">
        <v>2054440</v>
      </c>
      <c r="O25" s="123">
        <v>0</v>
      </c>
      <c r="P25" s="123">
        <v>0</v>
      </c>
      <c r="Q25" s="123">
        <v>-476000</v>
      </c>
      <c r="R25" s="123">
        <v>1559439</v>
      </c>
      <c r="S25" s="125">
        <f t="shared" si="1"/>
        <v>4451944</v>
      </c>
      <c r="T25" s="122">
        <v>4451944</v>
      </c>
      <c r="U25" s="122">
        <v>77121211</v>
      </c>
      <c r="V25" s="8"/>
    </row>
    <row r="26" spans="1:22" x14ac:dyDescent="0.2">
      <c r="A26" s="121" t="s">
        <v>31</v>
      </c>
      <c r="B26" s="122">
        <v>1813600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  <c r="H26" s="124">
        <v>0</v>
      </c>
      <c r="I26" s="125">
        <v>0</v>
      </c>
      <c r="J26" s="122">
        <v>1813600</v>
      </c>
      <c r="K26" s="123">
        <v>-19800</v>
      </c>
      <c r="L26" s="123">
        <v>66211</v>
      </c>
      <c r="M26" s="123">
        <v>-127800</v>
      </c>
      <c r="N26" s="123">
        <v>50859</v>
      </c>
      <c r="O26" s="123">
        <v>0</v>
      </c>
      <c r="P26" s="123">
        <v>0</v>
      </c>
      <c r="Q26" s="123">
        <v>-14000</v>
      </c>
      <c r="R26" s="123">
        <v>29629</v>
      </c>
      <c r="S26" s="125">
        <f t="shared" si="1"/>
        <v>-14901</v>
      </c>
      <c r="T26" s="122">
        <v>-14901</v>
      </c>
      <c r="U26" s="122">
        <v>1798699</v>
      </c>
      <c r="V26" s="8"/>
    </row>
    <row r="27" spans="1:22" x14ac:dyDescent="0.2">
      <c r="A27" s="121" t="s">
        <v>32</v>
      </c>
      <c r="B27" s="122">
        <v>339251780</v>
      </c>
      <c r="C27" s="123">
        <v>0</v>
      </c>
      <c r="D27" s="123">
        <v>0</v>
      </c>
      <c r="E27" s="123">
        <v>-135176</v>
      </c>
      <c r="F27" s="123">
        <v>-8983665</v>
      </c>
      <c r="G27" s="123">
        <v>-3160705</v>
      </c>
      <c r="H27" s="124">
        <v>0</v>
      </c>
      <c r="I27" s="125">
        <v>-12279546</v>
      </c>
      <c r="J27" s="122">
        <v>326972234</v>
      </c>
      <c r="K27" s="123">
        <v>2275131</v>
      </c>
      <c r="L27" s="123">
        <v>0</v>
      </c>
      <c r="M27" s="123">
        <v>0</v>
      </c>
      <c r="N27" s="123">
        <v>1827201</v>
      </c>
      <c r="O27" s="123">
        <v>0</v>
      </c>
      <c r="P27" s="123">
        <v>0</v>
      </c>
      <c r="Q27" s="123">
        <v>10773664</v>
      </c>
      <c r="R27" s="123">
        <v>0</v>
      </c>
      <c r="S27" s="125">
        <f t="shared" si="1"/>
        <v>14875996</v>
      </c>
      <c r="T27" s="122">
        <v>2596450</v>
      </c>
      <c r="U27" s="122">
        <v>341848230</v>
      </c>
      <c r="V27" s="8"/>
    </row>
    <row r="28" spans="1:22" x14ac:dyDescent="0.2">
      <c r="A28" s="121" t="s">
        <v>33</v>
      </c>
      <c r="B28" s="129">
        <v>576</v>
      </c>
      <c r="C28" s="130">
        <v>0</v>
      </c>
      <c r="D28" s="130">
        <v>0</v>
      </c>
      <c r="E28" s="130">
        <v>0</v>
      </c>
      <c r="F28" s="130">
        <v>0</v>
      </c>
      <c r="G28" s="130">
        <v>-0.26000000000000068</v>
      </c>
      <c r="H28" s="131">
        <v>0</v>
      </c>
      <c r="I28" s="132">
        <v>-0.26000000000000068</v>
      </c>
      <c r="J28" s="129">
        <v>575.74</v>
      </c>
      <c r="K28" s="130">
        <v>-2.5</v>
      </c>
      <c r="L28" s="130">
        <v>0</v>
      </c>
      <c r="M28" s="130">
        <v>0</v>
      </c>
      <c r="N28" s="130">
        <v>15.23</v>
      </c>
      <c r="O28" s="130">
        <v>0</v>
      </c>
      <c r="P28" s="130">
        <v>0</v>
      </c>
      <c r="Q28" s="130">
        <v>-6.4700000000000006</v>
      </c>
      <c r="R28" s="130">
        <v>0</v>
      </c>
      <c r="S28" s="132">
        <f t="shared" si="1"/>
        <v>6.26</v>
      </c>
      <c r="T28" s="129">
        <v>5.9999999999999574</v>
      </c>
      <c r="U28" s="129">
        <v>582</v>
      </c>
      <c r="V28" s="8"/>
    </row>
    <row r="29" spans="1:22" x14ac:dyDescent="0.2">
      <c r="A29" s="121" t="s">
        <v>34</v>
      </c>
      <c r="B29" s="122">
        <v>32000</v>
      </c>
      <c r="C29" s="123">
        <v>0</v>
      </c>
      <c r="D29" s="123">
        <v>0</v>
      </c>
      <c r="E29" s="123">
        <v>0</v>
      </c>
      <c r="F29" s="123">
        <v>0</v>
      </c>
      <c r="G29" s="123">
        <v>-32000</v>
      </c>
      <c r="H29" s="124">
        <v>0</v>
      </c>
      <c r="I29" s="125">
        <v>-32000</v>
      </c>
      <c r="J29" s="122">
        <v>0</v>
      </c>
      <c r="K29" s="123">
        <v>0</v>
      </c>
      <c r="L29" s="123">
        <v>0</v>
      </c>
      <c r="M29" s="123">
        <v>0</v>
      </c>
      <c r="N29" s="123">
        <v>0</v>
      </c>
      <c r="O29" s="123">
        <v>0</v>
      </c>
      <c r="P29" s="123">
        <v>0</v>
      </c>
      <c r="Q29" s="123">
        <v>0</v>
      </c>
      <c r="R29" s="123">
        <v>0</v>
      </c>
      <c r="S29" s="125">
        <f t="shared" si="1"/>
        <v>0</v>
      </c>
      <c r="T29" s="122">
        <v>-32000</v>
      </c>
      <c r="U29" s="122">
        <v>0</v>
      </c>
      <c r="V29" s="8"/>
    </row>
    <row r="30" spans="1:22" x14ac:dyDescent="0.2">
      <c r="A30" s="121" t="s">
        <v>80</v>
      </c>
      <c r="B30" s="122">
        <v>32000</v>
      </c>
      <c r="C30" s="123">
        <v>0</v>
      </c>
      <c r="D30" s="123">
        <v>0</v>
      </c>
      <c r="E30" s="123">
        <v>0</v>
      </c>
      <c r="F30" s="123">
        <v>0</v>
      </c>
      <c r="G30" s="123">
        <v>-32000</v>
      </c>
      <c r="H30" s="124">
        <v>0</v>
      </c>
      <c r="I30" s="125">
        <v>-32000</v>
      </c>
      <c r="J30" s="122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  <c r="P30" s="123">
        <v>0</v>
      </c>
      <c r="Q30" s="123">
        <v>0</v>
      </c>
      <c r="R30" s="123">
        <v>0</v>
      </c>
      <c r="S30" s="125">
        <f t="shared" si="1"/>
        <v>0</v>
      </c>
      <c r="T30" s="122">
        <v>-32000</v>
      </c>
      <c r="U30" s="122">
        <v>0</v>
      </c>
      <c r="V30" s="8"/>
    </row>
    <row r="31" spans="1:22" x14ac:dyDescent="0.2">
      <c r="A31" s="121" t="s">
        <v>35</v>
      </c>
      <c r="B31" s="122">
        <v>3012000</v>
      </c>
      <c r="C31" s="123">
        <v>0</v>
      </c>
      <c r="D31" s="123">
        <v>0</v>
      </c>
      <c r="E31" s="123">
        <v>0</v>
      </c>
      <c r="F31" s="123">
        <v>-1530000</v>
      </c>
      <c r="G31" s="123">
        <v>-1268855</v>
      </c>
      <c r="H31" s="124">
        <v>0</v>
      </c>
      <c r="I31" s="125">
        <v>-2798855</v>
      </c>
      <c r="J31" s="122">
        <v>213145</v>
      </c>
      <c r="K31" s="123">
        <v>-61145</v>
      </c>
      <c r="L31" s="123">
        <v>0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5">
        <f t="shared" si="1"/>
        <v>-61145</v>
      </c>
      <c r="T31" s="122">
        <v>-2860000</v>
      </c>
      <c r="U31" s="122">
        <v>152000</v>
      </c>
      <c r="V31" s="8"/>
    </row>
    <row r="32" spans="1:22" x14ac:dyDescent="0.2">
      <c r="A32" s="121" t="s">
        <v>36</v>
      </c>
      <c r="B32" s="122">
        <v>13279000</v>
      </c>
      <c r="C32" s="123">
        <v>-1948000</v>
      </c>
      <c r="D32" s="123">
        <v>0</v>
      </c>
      <c r="E32" s="123">
        <v>0</v>
      </c>
      <c r="F32" s="123">
        <v>-222000</v>
      </c>
      <c r="G32" s="123">
        <v>-9477440</v>
      </c>
      <c r="H32" s="124">
        <v>0</v>
      </c>
      <c r="I32" s="125">
        <v>-11647440</v>
      </c>
      <c r="J32" s="122">
        <v>1631560</v>
      </c>
      <c r="K32" s="123">
        <v>-1585000</v>
      </c>
      <c r="L32" s="123">
        <v>0</v>
      </c>
      <c r="M32" s="123">
        <v>0</v>
      </c>
      <c r="N32" s="123">
        <v>0</v>
      </c>
      <c r="O32" s="123">
        <v>0</v>
      </c>
      <c r="P32" s="123">
        <v>0</v>
      </c>
      <c r="Q32" s="123">
        <v>0</v>
      </c>
      <c r="R32" s="123">
        <v>0</v>
      </c>
      <c r="S32" s="125">
        <f t="shared" si="1"/>
        <v>-1585000</v>
      </c>
      <c r="T32" s="122">
        <v>-13232440</v>
      </c>
      <c r="U32" s="122">
        <v>46560</v>
      </c>
      <c r="V32" s="8"/>
    </row>
    <row r="33" spans="1:22" ht="15" thickBot="1" x14ac:dyDescent="0.25">
      <c r="A33" s="133" t="s">
        <v>81</v>
      </c>
      <c r="B33" s="134">
        <v>23487000</v>
      </c>
      <c r="C33" s="135">
        <v>0</v>
      </c>
      <c r="D33" s="135">
        <v>0</v>
      </c>
      <c r="E33" s="135">
        <v>0</v>
      </c>
      <c r="F33" s="135">
        <v>0</v>
      </c>
      <c r="G33" s="135">
        <v>0</v>
      </c>
      <c r="H33" s="136">
        <v>15000000</v>
      </c>
      <c r="I33" s="137">
        <v>15000000</v>
      </c>
      <c r="J33" s="134">
        <v>38487000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9890228</v>
      </c>
      <c r="Q33" s="135">
        <v>0</v>
      </c>
      <c r="R33" s="135">
        <v>0</v>
      </c>
      <c r="S33" s="137">
        <f t="shared" si="1"/>
        <v>9890228</v>
      </c>
      <c r="T33" s="134">
        <v>24890228</v>
      </c>
      <c r="U33" s="134">
        <v>48377228</v>
      </c>
      <c r="V33" s="8"/>
    </row>
    <row r="35" spans="1:22" x14ac:dyDescent="0.2">
      <c r="U35" s="8"/>
    </row>
  </sheetData>
  <printOptions horizontalCentered="1"/>
  <pageMargins left="0.19685039370078741" right="0.39370078740157483" top="1.0236220472440944" bottom="0.98425196850393704" header="0.82677165354330717" footer="0.51181102362204722"/>
  <pageSetup paperSize="9" scale="43" orientation="landscape" r:id="rId1"/>
  <headerFooter alignWithMargins="0">
    <oddHeader>&amp;RKapitola C.VI
&amp;"-,Tučné"Tabulka č.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Normal="100" workbookViewId="0">
      <selection activeCell="A44" sqref="A44"/>
    </sheetView>
  </sheetViews>
  <sheetFormatPr defaultRowHeight="14.25" x14ac:dyDescent="0.2"/>
  <cols>
    <col min="1" max="1" width="95.85546875" style="3" customWidth="1"/>
    <col min="2" max="2" width="14.85546875" style="3" bestFit="1" customWidth="1"/>
    <col min="3" max="4" width="13.85546875" style="3" customWidth="1"/>
    <col min="5" max="5" width="15.28515625" style="3" customWidth="1"/>
    <col min="6" max="7" width="13.85546875" style="3" customWidth="1"/>
    <col min="8" max="8" width="13.7109375" style="3" bestFit="1" customWidth="1"/>
    <col min="9" max="9" width="16.85546875" style="3" bestFit="1" customWidth="1"/>
    <col min="10" max="256" width="9.140625" style="3"/>
    <col min="257" max="257" width="94.5703125" style="3" customWidth="1"/>
    <col min="258" max="258" width="14.85546875" style="3" bestFit="1" customWidth="1"/>
    <col min="259" max="263" width="13.85546875" style="3" customWidth="1"/>
    <col min="264" max="264" width="13.7109375" style="3" bestFit="1" customWidth="1"/>
    <col min="265" max="265" width="16.85546875" style="3" bestFit="1" customWidth="1"/>
    <col min="266" max="512" width="9.140625" style="3"/>
    <col min="513" max="513" width="94.5703125" style="3" customWidth="1"/>
    <col min="514" max="514" width="14.85546875" style="3" bestFit="1" customWidth="1"/>
    <col min="515" max="519" width="13.85546875" style="3" customWidth="1"/>
    <col min="520" max="520" width="13.7109375" style="3" bestFit="1" customWidth="1"/>
    <col min="521" max="521" width="16.85546875" style="3" bestFit="1" customWidth="1"/>
    <col min="522" max="768" width="9.140625" style="3"/>
    <col min="769" max="769" width="94.5703125" style="3" customWidth="1"/>
    <col min="770" max="770" width="14.85546875" style="3" bestFit="1" customWidth="1"/>
    <col min="771" max="775" width="13.85546875" style="3" customWidth="1"/>
    <col min="776" max="776" width="13.7109375" style="3" bestFit="1" customWidth="1"/>
    <col min="777" max="777" width="16.85546875" style="3" bestFit="1" customWidth="1"/>
    <col min="778" max="1024" width="9.140625" style="3"/>
    <col min="1025" max="1025" width="94.5703125" style="3" customWidth="1"/>
    <col min="1026" max="1026" width="14.85546875" style="3" bestFit="1" customWidth="1"/>
    <col min="1027" max="1031" width="13.85546875" style="3" customWidth="1"/>
    <col min="1032" max="1032" width="13.7109375" style="3" bestFit="1" customWidth="1"/>
    <col min="1033" max="1033" width="16.85546875" style="3" bestFit="1" customWidth="1"/>
    <col min="1034" max="1280" width="9.140625" style="3"/>
    <col min="1281" max="1281" width="94.5703125" style="3" customWidth="1"/>
    <col min="1282" max="1282" width="14.85546875" style="3" bestFit="1" customWidth="1"/>
    <col min="1283" max="1287" width="13.85546875" style="3" customWidth="1"/>
    <col min="1288" max="1288" width="13.7109375" style="3" bestFit="1" customWidth="1"/>
    <col min="1289" max="1289" width="16.85546875" style="3" bestFit="1" customWidth="1"/>
    <col min="1290" max="1536" width="9.140625" style="3"/>
    <col min="1537" max="1537" width="94.5703125" style="3" customWidth="1"/>
    <col min="1538" max="1538" width="14.85546875" style="3" bestFit="1" customWidth="1"/>
    <col min="1539" max="1543" width="13.85546875" style="3" customWidth="1"/>
    <col min="1544" max="1544" width="13.7109375" style="3" bestFit="1" customWidth="1"/>
    <col min="1545" max="1545" width="16.85546875" style="3" bestFit="1" customWidth="1"/>
    <col min="1546" max="1792" width="9.140625" style="3"/>
    <col min="1793" max="1793" width="94.5703125" style="3" customWidth="1"/>
    <col min="1794" max="1794" width="14.85546875" style="3" bestFit="1" customWidth="1"/>
    <col min="1795" max="1799" width="13.85546875" style="3" customWidth="1"/>
    <col min="1800" max="1800" width="13.7109375" style="3" bestFit="1" customWidth="1"/>
    <col min="1801" max="1801" width="16.85546875" style="3" bestFit="1" customWidth="1"/>
    <col min="1802" max="2048" width="9.140625" style="3"/>
    <col min="2049" max="2049" width="94.5703125" style="3" customWidth="1"/>
    <col min="2050" max="2050" width="14.85546875" style="3" bestFit="1" customWidth="1"/>
    <col min="2051" max="2055" width="13.85546875" style="3" customWidth="1"/>
    <col min="2056" max="2056" width="13.7109375" style="3" bestFit="1" customWidth="1"/>
    <col min="2057" max="2057" width="16.85546875" style="3" bestFit="1" customWidth="1"/>
    <col min="2058" max="2304" width="9.140625" style="3"/>
    <col min="2305" max="2305" width="94.5703125" style="3" customWidth="1"/>
    <col min="2306" max="2306" width="14.85546875" style="3" bestFit="1" customWidth="1"/>
    <col min="2307" max="2311" width="13.85546875" style="3" customWidth="1"/>
    <col min="2312" max="2312" width="13.7109375" style="3" bestFit="1" customWidth="1"/>
    <col min="2313" max="2313" width="16.85546875" style="3" bestFit="1" customWidth="1"/>
    <col min="2314" max="2560" width="9.140625" style="3"/>
    <col min="2561" max="2561" width="94.5703125" style="3" customWidth="1"/>
    <col min="2562" max="2562" width="14.85546875" style="3" bestFit="1" customWidth="1"/>
    <col min="2563" max="2567" width="13.85546875" style="3" customWidth="1"/>
    <col min="2568" max="2568" width="13.7109375" style="3" bestFit="1" customWidth="1"/>
    <col min="2569" max="2569" width="16.85546875" style="3" bestFit="1" customWidth="1"/>
    <col min="2570" max="2816" width="9.140625" style="3"/>
    <col min="2817" max="2817" width="94.5703125" style="3" customWidth="1"/>
    <col min="2818" max="2818" width="14.85546875" style="3" bestFit="1" customWidth="1"/>
    <col min="2819" max="2823" width="13.85546875" style="3" customWidth="1"/>
    <col min="2824" max="2824" width="13.7109375" style="3" bestFit="1" customWidth="1"/>
    <col min="2825" max="2825" width="16.85546875" style="3" bestFit="1" customWidth="1"/>
    <col min="2826" max="3072" width="9.140625" style="3"/>
    <col min="3073" max="3073" width="94.5703125" style="3" customWidth="1"/>
    <col min="3074" max="3074" width="14.85546875" style="3" bestFit="1" customWidth="1"/>
    <col min="3075" max="3079" width="13.85546875" style="3" customWidth="1"/>
    <col min="3080" max="3080" width="13.7109375" style="3" bestFit="1" customWidth="1"/>
    <col min="3081" max="3081" width="16.85546875" style="3" bestFit="1" customWidth="1"/>
    <col min="3082" max="3328" width="9.140625" style="3"/>
    <col min="3329" max="3329" width="94.5703125" style="3" customWidth="1"/>
    <col min="3330" max="3330" width="14.85546875" style="3" bestFit="1" customWidth="1"/>
    <col min="3331" max="3335" width="13.85546875" style="3" customWidth="1"/>
    <col min="3336" max="3336" width="13.7109375" style="3" bestFit="1" customWidth="1"/>
    <col min="3337" max="3337" width="16.85546875" style="3" bestFit="1" customWidth="1"/>
    <col min="3338" max="3584" width="9.140625" style="3"/>
    <col min="3585" max="3585" width="94.5703125" style="3" customWidth="1"/>
    <col min="3586" max="3586" width="14.85546875" style="3" bestFit="1" customWidth="1"/>
    <col min="3587" max="3591" width="13.85546875" style="3" customWidth="1"/>
    <col min="3592" max="3592" width="13.7109375" style="3" bestFit="1" customWidth="1"/>
    <col min="3593" max="3593" width="16.85546875" style="3" bestFit="1" customWidth="1"/>
    <col min="3594" max="3840" width="9.140625" style="3"/>
    <col min="3841" max="3841" width="94.5703125" style="3" customWidth="1"/>
    <col min="3842" max="3842" width="14.85546875" style="3" bestFit="1" customWidth="1"/>
    <col min="3843" max="3847" width="13.85546875" style="3" customWidth="1"/>
    <col min="3848" max="3848" width="13.7109375" style="3" bestFit="1" customWidth="1"/>
    <col min="3849" max="3849" width="16.85546875" style="3" bestFit="1" customWidth="1"/>
    <col min="3850" max="4096" width="9.140625" style="3"/>
    <col min="4097" max="4097" width="94.5703125" style="3" customWidth="1"/>
    <col min="4098" max="4098" width="14.85546875" style="3" bestFit="1" customWidth="1"/>
    <col min="4099" max="4103" width="13.85546875" style="3" customWidth="1"/>
    <col min="4104" max="4104" width="13.7109375" style="3" bestFit="1" customWidth="1"/>
    <col min="4105" max="4105" width="16.85546875" style="3" bestFit="1" customWidth="1"/>
    <col min="4106" max="4352" width="9.140625" style="3"/>
    <col min="4353" max="4353" width="94.5703125" style="3" customWidth="1"/>
    <col min="4354" max="4354" width="14.85546875" style="3" bestFit="1" customWidth="1"/>
    <col min="4355" max="4359" width="13.85546875" style="3" customWidth="1"/>
    <col min="4360" max="4360" width="13.7109375" style="3" bestFit="1" customWidth="1"/>
    <col min="4361" max="4361" width="16.85546875" style="3" bestFit="1" customWidth="1"/>
    <col min="4362" max="4608" width="9.140625" style="3"/>
    <col min="4609" max="4609" width="94.5703125" style="3" customWidth="1"/>
    <col min="4610" max="4610" width="14.85546875" style="3" bestFit="1" customWidth="1"/>
    <col min="4611" max="4615" width="13.85546875" style="3" customWidth="1"/>
    <col min="4616" max="4616" width="13.7109375" style="3" bestFit="1" customWidth="1"/>
    <col min="4617" max="4617" width="16.85546875" style="3" bestFit="1" customWidth="1"/>
    <col min="4618" max="4864" width="9.140625" style="3"/>
    <col min="4865" max="4865" width="94.5703125" style="3" customWidth="1"/>
    <col min="4866" max="4866" width="14.85546875" style="3" bestFit="1" customWidth="1"/>
    <col min="4867" max="4871" width="13.85546875" style="3" customWidth="1"/>
    <col min="4872" max="4872" width="13.7109375" style="3" bestFit="1" customWidth="1"/>
    <col min="4873" max="4873" width="16.85546875" style="3" bestFit="1" customWidth="1"/>
    <col min="4874" max="5120" width="9.140625" style="3"/>
    <col min="5121" max="5121" width="94.5703125" style="3" customWidth="1"/>
    <col min="5122" max="5122" width="14.85546875" style="3" bestFit="1" customWidth="1"/>
    <col min="5123" max="5127" width="13.85546875" style="3" customWidth="1"/>
    <col min="5128" max="5128" width="13.7109375" style="3" bestFit="1" customWidth="1"/>
    <col min="5129" max="5129" width="16.85546875" style="3" bestFit="1" customWidth="1"/>
    <col min="5130" max="5376" width="9.140625" style="3"/>
    <col min="5377" max="5377" width="94.5703125" style="3" customWidth="1"/>
    <col min="5378" max="5378" width="14.85546875" style="3" bestFit="1" customWidth="1"/>
    <col min="5379" max="5383" width="13.85546875" style="3" customWidth="1"/>
    <col min="5384" max="5384" width="13.7109375" style="3" bestFit="1" customWidth="1"/>
    <col min="5385" max="5385" width="16.85546875" style="3" bestFit="1" customWidth="1"/>
    <col min="5386" max="5632" width="9.140625" style="3"/>
    <col min="5633" max="5633" width="94.5703125" style="3" customWidth="1"/>
    <col min="5634" max="5634" width="14.85546875" style="3" bestFit="1" customWidth="1"/>
    <col min="5635" max="5639" width="13.85546875" style="3" customWidth="1"/>
    <col min="5640" max="5640" width="13.7109375" style="3" bestFit="1" customWidth="1"/>
    <col min="5641" max="5641" width="16.85546875" style="3" bestFit="1" customWidth="1"/>
    <col min="5642" max="5888" width="9.140625" style="3"/>
    <col min="5889" max="5889" width="94.5703125" style="3" customWidth="1"/>
    <col min="5890" max="5890" width="14.85546875" style="3" bestFit="1" customWidth="1"/>
    <col min="5891" max="5895" width="13.85546875" style="3" customWidth="1"/>
    <col min="5896" max="5896" width="13.7109375" style="3" bestFit="1" customWidth="1"/>
    <col min="5897" max="5897" width="16.85546875" style="3" bestFit="1" customWidth="1"/>
    <col min="5898" max="6144" width="9.140625" style="3"/>
    <col min="6145" max="6145" width="94.5703125" style="3" customWidth="1"/>
    <col min="6146" max="6146" width="14.85546875" style="3" bestFit="1" customWidth="1"/>
    <col min="6147" max="6151" width="13.85546875" style="3" customWidth="1"/>
    <col min="6152" max="6152" width="13.7109375" style="3" bestFit="1" customWidth="1"/>
    <col min="6153" max="6153" width="16.85546875" style="3" bestFit="1" customWidth="1"/>
    <col min="6154" max="6400" width="9.140625" style="3"/>
    <col min="6401" max="6401" width="94.5703125" style="3" customWidth="1"/>
    <col min="6402" max="6402" width="14.85546875" style="3" bestFit="1" customWidth="1"/>
    <col min="6403" max="6407" width="13.85546875" style="3" customWidth="1"/>
    <col min="6408" max="6408" width="13.7109375" style="3" bestFit="1" customWidth="1"/>
    <col min="6409" max="6409" width="16.85546875" style="3" bestFit="1" customWidth="1"/>
    <col min="6410" max="6656" width="9.140625" style="3"/>
    <col min="6657" max="6657" width="94.5703125" style="3" customWidth="1"/>
    <col min="6658" max="6658" width="14.85546875" style="3" bestFit="1" customWidth="1"/>
    <col min="6659" max="6663" width="13.85546875" style="3" customWidth="1"/>
    <col min="6664" max="6664" width="13.7109375" style="3" bestFit="1" customWidth="1"/>
    <col min="6665" max="6665" width="16.85546875" style="3" bestFit="1" customWidth="1"/>
    <col min="6666" max="6912" width="9.140625" style="3"/>
    <col min="6913" max="6913" width="94.5703125" style="3" customWidth="1"/>
    <col min="6914" max="6914" width="14.85546875" style="3" bestFit="1" customWidth="1"/>
    <col min="6915" max="6919" width="13.85546875" style="3" customWidth="1"/>
    <col min="6920" max="6920" width="13.7109375" style="3" bestFit="1" customWidth="1"/>
    <col min="6921" max="6921" width="16.85546875" style="3" bestFit="1" customWidth="1"/>
    <col min="6922" max="7168" width="9.140625" style="3"/>
    <col min="7169" max="7169" width="94.5703125" style="3" customWidth="1"/>
    <col min="7170" max="7170" width="14.85546875" style="3" bestFit="1" customWidth="1"/>
    <col min="7171" max="7175" width="13.85546875" style="3" customWidth="1"/>
    <col min="7176" max="7176" width="13.7109375" style="3" bestFit="1" customWidth="1"/>
    <col min="7177" max="7177" width="16.85546875" style="3" bestFit="1" customWidth="1"/>
    <col min="7178" max="7424" width="9.140625" style="3"/>
    <col min="7425" max="7425" width="94.5703125" style="3" customWidth="1"/>
    <col min="7426" max="7426" width="14.85546875" style="3" bestFit="1" customWidth="1"/>
    <col min="7427" max="7431" width="13.85546875" style="3" customWidth="1"/>
    <col min="7432" max="7432" width="13.7109375" style="3" bestFit="1" customWidth="1"/>
    <col min="7433" max="7433" width="16.85546875" style="3" bestFit="1" customWidth="1"/>
    <col min="7434" max="7680" width="9.140625" style="3"/>
    <col min="7681" max="7681" width="94.5703125" style="3" customWidth="1"/>
    <col min="7682" max="7682" width="14.85546875" style="3" bestFit="1" customWidth="1"/>
    <col min="7683" max="7687" width="13.85546875" style="3" customWidth="1"/>
    <col min="7688" max="7688" width="13.7109375" style="3" bestFit="1" customWidth="1"/>
    <col min="7689" max="7689" width="16.85546875" style="3" bestFit="1" customWidth="1"/>
    <col min="7690" max="7936" width="9.140625" style="3"/>
    <col min="7937" max="7937" width="94.5703125" style="3" customWidth="1"/>
    <col min="7938" max="7938" width="14.85546875" style="3" bestFit="1" customWidth="1"/>
    <col min="7939" max="7943" width="13.85546875" style="3" customWidth="1"/>
    <col min="7944" max="7944" width="13.7109375" style="3" bestFit="1" customWidth="1"/>
    <col min="7945" max="7945" width="16.85546875" style="3" bestFit="1" customWidth="1"/>
    <col min="7946" max="8192" width="9.140625" style="3"/>
    <col min="8193" max="8193" width="94.5703125" style="3" customWidth="1"/>
    <col min="8194" max="8194" width="14.85546875" style="3" bestFit="1" customWidth="1"/>
    <col min="8195" max="8199" width="13.85546875" style="3" customWidth="1"/>
    <col min="8200" max="8200" width="13.7109375" style="3" bestFit="1" customWidth="1"/>
    <col min="8201" max="8201" width="16.85546875" style="3" bestFit="1" customWidth="1"/>
    <col min="8202" max="8448" width="9.140625" style="3"/>
    <col min="8449" max="8449" width="94.5703125" style="3" customWidth="1"/>
    <col min="8450" max="8450" width="14.85546875" style="3" bestFit="1" customWidth="1"/>
    <col min="8451" max="8455" width="13.85546875" style="3" customWidth="1"/>
    <col min="8456" max="8456" width="13.7109375" style="3" bestFit="1" customWidth="1"/>
    <col min="8457" max="8457" width="16.85546875" style="3" bestFit="1" customWidth="1"/>
    <col min="8458" max="8704" width="9.140625" style="3"/>
    <col min="8705" max="8705" width="94.5703125" style="3" customWidth="1"/>
    <col min="8706" max="8706" width="14.85546875" style="3" bestFit="1" customWidth="1"/>
    <col min="8707" max="8711" width="13.85546875" style="3" customWidth="1"/>
    <col min="8712" max="8712" width="13.7109375" style="3" bestFit="1" customWidth="1"/>
    <col min="8713" max="8713" width="16.85546875" style="3" bestFit="1" customWidth="1"/>
    <col min="8714" max="8960" width="9.140625" style="3"/>
    <col min="8961" max="8961" width="94.5703125" style="3" customWidth="1"/>
    <col min="8962" max="8962" width="14.85546875" style="3" bestFit="1" customWidth="1"/>
    <col min="8963" max="8967" width="13.85546875" style="3" customWidth="1"/>
    <col min="8968" max="8968" width="13.7109375" style="3" bestFit="1" customWidth="1"/>
    <col min="8969" max="8969" width="16.85546875" style="3" bestFit="1" customWidth="1"/>
    <col min="8970" max="9216" width="9.140625" style="3"/>
    <col min="9217" max="9217" width="94.5703125" style="3" customWidth="1"/>
    <col min="9218" max="9218" width="14.85546875" style="3" bestFit="1" customWidth="1"/>
    <col min="9219" max="9223" width="13.85546875" style="3" customWidth="1"/>
    <col min="9224" max="9224" width="13.7109375" style="3" bestFit="1" customWidth="1"/>
    <col min="9225" max="9225" width="16.85546875" style="3" bestFit="1" customWidth="1"/>
    <col min="9226" max="9472" width="9.140625" style="3"/>
    <col min="9473" max="9473" width="94.5703125" style="3" customWidth="1"/>
    <col min="9474" max="9474" width="14.85546875" style="3" bestFit="1" customWidth="1"/>
    <col min="9475" max="9479" width="13.85546875" style="3" customWidth="1"/>
    <col min="9480" max="9480" width="13.7109375" style="3" bestFit="1" customWidth="1"/>
    <col min="9481" max="9481" width="16.85546875" style="3" bestFit="1" customWidth="1"/>
    <col min="9482" max="9728" width="9.140625" style="3"/>
    <col min="9729" max="9729" width="94.5703125" style="3" customWidth="1"/>
    <col min="9730" max="9730" width="14.85546875" style="3" bestFit="1" customWidth="1"/>
    <col min="9731" max="9735" width="13.85546875" style="3" customWidth="1"/>
    <col min="9736" max="9736" width="13.7109375" style="3" bestFit="1" customWidth="1"/>
    <col min="9737" max="9737" width="16.85546875" style="3" bestFit="1" customWidth="1"/>
    <col min="9738" max="9984" width="9.140625" style="3"/>
    <col min="9985" max="9985" width="94.5703125" style="3" customWidth="1"/>
    <col min="9986" max="9986" width="14.85546875" style="3" bestFit="1" customWidth="1"/>
    <col min="9987" max="9991" width="13.85546875" style="3" customWidth="1"/>
    <col min="9992" max="9992" width="13.7109375" style="3" bestFit="1" customWidth="1"/>
    <col min="9993" max="9993" width="16.85546875" style="3" bestFit="1" customWidth="1"/>
    <col min="9994" max="10240" width="9.140625" style="3"/>
    <col min="10241" max="10241" width="94.5703125" style="3" customWidth="1"/>
    <col min="10242" max="10242" width="14.85546875" style="3" bestFit="1" customWidth="1"/>
    <col min="10243" max="10247" width="13.85546875" style="3" customWidth="1"/>
    <col min="10248" max="10248" width="13.7109375" style="3" bestFit="1" customWidth="1"/>
    <col min="10249" max="10249" width="16.85546875" style="3" bestFit="1" customWidth="1"/>
    <col min="10250" max="10496" width="9.140625" style="3"/>
    <col min="10497" max="10497" width="94.5703125" style="3" customWidth="1"/>
    <col min="10498" max="10498" width="14.85546875" style="3" bestFit="1" customWidth="1"/>
    <col min="10499" max="10503" width="13.85546875" style="3" customWidth="1"/>
    <col min="10504" max="10504" width="13.7109375" style="3" bestFit="1" customWidth="1"/>
    <col min="10505" max="10505" width="16.85546875" style="3" bestFit="1" customWidth="1"/>
    <col min="10506" max="10752" width="9.140625" style="3"/>
    <col min="10753" max="10753" width="94.5703125" style="3" customWidth="1"/>
    <col min="10754" max="10754" width="14.85546875" style="3" bestFit="1" customWidth="1"/>
    <col min="10755" max="10759" width="13.85546875" style="3" customWidth="1"/>
    <col min="10760" max="10760" width="13.7109375" style="3" bestFit="1" customWidth="1"/>
    <col min="10761" max="10761" width="16.85546875" style="3" bestFit="1" customWidth="1"/>
    <col min="10762" max="11008" width="9.140625" style="3"/>
    <col min="11009" max="11009" width="94.5703125" style="3" customWidth="1"/>
    <col min="11010" max="11010" width="14.85546875" style="3" bestFit="1" customWidth="1"/>
    <col min="11011" max="11015" width="13.85546875" style="3" customWidth="1"/>
    <col min="11016" max="11016" width="13.7109375" style="3" bestFit="1" customWidth="1"/>
    <col min="11017" max="11017" width="16.85546875" style="3" bestFit="1" customWidth="1"/>
    <col min="11018" max="11264" width="9.140625" style="3"/>
    <col min="11265" max="11265" width="94.5703125" style="3" customWidth="1"/>
    <col min="11266" max="11266" width="14.85546875" style="3" bestFit="1" customWidth="1"/>
    <col min="11267" max="11271" width="13.85546875" style="3" customWidth="1"/>
    <col min="11272" max="11272" width="13.7109375" style="3" bestFit="1" customWidth="1"/>
    <col min="11273" max="11273" width="16.85546875" style="3" bestFit="1" customWidth="1"/>
    <col min="11274" max="11520" width="9.140625" style="3"/>
    <col min="11521" max="11521" width="94.5703125" style="3" customWidth="1"/>
    <col min="11522" max="11522" width="14.85546875" style="3" bestFit="1" customWidth="1"/>
    <col min="11523" max="11527" width="13.85546875" style="3" customWidth="1"/>
    <col min="11528" max="11528" width="13.7109375" style="3" bestFit="1" customWidth="1"/>
    <col min="11529" max="11529" width="16.85546875" style="3" bestFit="1" customWidth="1"/>
    <col min="11530" max="11776" width="9.140625" style="3"/>
    <col min="11777" max="11777" width="94.5703125" style="3" customWidth="1"/>
    <col min="11778" max="11778" width="14.85546875" style="3" bestFit="1" customWidth="1"/>
    <col min="11779" max="11783" width="13.85546875" style="3" customWidth="1"/>
    <col min="11784" max="11784" width="13.7109375" style="3" bestFit="1" customWidth="1"/>
    <col min="11785" max="11785" width="16.85546875" style="3" bestFit="1" customWidth="1"/>
    <col min="11786" max="12032" width="9.140625" style="3"/>
    <col min="12033" max="12033" width="94.5703125" style="3" customWidth="1"/>
    <col min="12034" max="12034" width="14.85546875" style="3" bestFit="1" customWidth="1"/>
    <col min="12035" max="12039" width="13.85546875" style="3" customWidth="1"/>
    <col min="12040" max="12040" width="13.7109375" style="3" bestFit="1" customWidth="1"/>
    <col min="12041" max="12041" width="16.85546875" style="3" bestFit="1" customWidth="1"/>
    <col min="12042" max="12288" width="9.140625" style="3"/>
    <col min="12289" max="12289" width="94.5703125" style="3" customWidth="1"/>
    <col min="12290" max="12290" width="14.85546875" style="3" bestFit="1" customWidth="1"/>
    <col min="12291" max="12295" width="13.85546875" style="3" customWidth="1"/>
    <col min="12296" max="12296" width="13.7109375" style="3" bestFit="1" customWidth="1"/>
    <col min="12297" max="12297" width="16.85546875" style="3" bestFit="1" customWidth="1"/>
    <col min="12298" max="12544" width="9.140625" style="3"/>
    <col min="12545" max="12545" width="94.5703125" style="3" customWidth="1"/>
    <col min="12546" max="12546" width="14.85546875" style="3" bestFit="1" customWidth="1"/>
    <col min="12547" max="12551" width="13.85546875" style="3" customWidth="1"/>
    <col min="12552" max="12552" width="13.7109375" style="3" bestFit="1" customWidth="1"/>
    <col min="12553" max="12553" width="16.85546875" style="3" bestFit="1" customWidth="1"/>
    <col min="12554" max="12800" width="9.140625" style="3"/>
    <col min="12801" max="12801" width="94.5703125" style="3" customWidth="1"/>
    <col min="12802" max="12802" width="14.85546875" style="3" bestFit="1" customWidth="1"/>
    <col min="12803" max="12807" width="13.85546875" style="3" customWidth="1"/>
    <col min="12808" max="12808" width="13.7109375" style="3" bestFit="1" customWidth="1"/>
    <col min="12809" max="12809" width="16.85546875" style="3" bestFit="1" customWidth="1"/>
    <col min="12810" max="13056" width="9.140625" style="3"/>
    <col min="13057" max="13057" width="94.5703125" style="3" customWidth="1"/>
    <col min="13058" max="13058" width="14.85546875" style="3" bestFit="1" customWidth="1"/>
    <col min="13059" max="13063" width="13.85546875" style="3" customWidth="1"/>
    <col min="13064" max="13064" width="13.7109375" style="3" bestFit="1" customWidth="1"/>
    <col min="13065" max="13065" width="16.85546875" style="3" bestFit="1" customWidth="1"/>
    <col min="13066" max="13312" width="9.140625" style="3"/>
    <col min="13313" max="13313" width="94.5703125" style="3" customWidth="1"/>
    <col min="13314" max="13314" width="14.85546875" style="3" bestFit="1" customWidth="1"/>
    <col min="13315" max="13319" width="13.85546875" style="3" customWidth="1"/>
    <col min="13320" max="13320" width="13.7109375" style="3" bestFit="1" customWidth="1"/>
    <col min="13321" max="13321" width="16.85546875" style="3" bestFit="1" customWidth="1"/>
    <col min="13322" max="13568" width="9.140625" style="3"/>
    <col min="13569" max="13569" width="94.5703125" style="3" customWidth="1"/>
    <col min="13570" max="13570" width="14.85546875" style="3" bestFit="1" customWidth="1"/>
    <col min="13571" max="13575" width="13.85546875" style="3" customWidth="1"/>
    <col min="13576" max="13576" width="13.7109375" style="3" bestFit="1" customWidth="1"/>
    <col min="13577" max="13577" width="16.85546875" style="3" bestFit="1" customWidth="1"/>
    <col min="13578" max="13824" width="9.140625" style="3"/>
    <col min="13825" max="13825" width="94.5703125" style="3" customWidth="1"/>
    <col min="13826" max="13826" width="14.85546875" style="3" bestFit="1" customWidth="1"/>
    <col min="13827" max="13831" width="13.85546875" style="3" customWidth="1"/>
    <col min="13832" max="13832" width="13.7109375" style="3" bestFit="1" customWidth="1"/>
    <col min="13833" max="13833" width="16.85546875" style="3" bestFit="1" customWidth="1"/>
    <col min="13834" max="14080" width="9.140625" style="3"/>
    <col min="14081" max="14081" width="94.5703125" style="3" customWidth="1"/>
    <col min="14082" max="14082" width="14.85546875" style="3" bestFit="1" customWidth="1"/>
    <col min="14083" max="14087" width="13.85546875" style="3" customWidth="1"/>
    <col min="14088" max="14088" width="13.7109375" style="3" bestFit="1" customWidth="1"/>
    <col min="14089" max="14089" width="16.85546875" style="3" bestFit="1" customWidth="1"/>
    <col min="14090" max="14336" width="9.140625" style="3"/>
    <col min="14337" max="14337" width="94.5703125" style="3" customWidth="1"/>
    <col min="14338" max="14338" width="14.85546875" style="3" bestFit="1" customWidth="1"/>
    <col min="14339" max="14343" width="13.85546875" style="3" customWidth="1"/>
    <col min="14344" max="14344" width="13.7109375" style="3" bestFit="1" customWidth="1"/>
    <col min="14345" max="14345" width="16.85546875" style="3" bestFit="1" customWidth="1"/>
    <col min="14346" max="14592" width="9.140625" style="3"/>
    <col min="14593" max="14593" width="94.5703125" style="3" customWidth="1"/>
    <col min="14594" max="14594" width="14.85546875" style="3" bestFit="1" customWidth="1"/>
    <col min="14595" max="14599" width="13.85546875" style="3" customWidth="1"/>
    <col min="14600" max="14600" width="13.7109375" style="3" bestFit="1" customWidth="1"/>
    <col min="14601" max="14601" width="16.85546875" style="3" bestFit="1" customWidth="1"/>
    <col min="14602" max="14848" width="9.140625" style="3"/>
    <col min="14849" max="14849" width="94.5703125" style="3" customWidth="1"/>
    <col min="14850" max="14850" width="14.85546875" style="3" bestFit="1" customWidth="1"/>
    <col min="14851" max="14855" width="13.85546875" style="3" customWidth="1"/>
    <col min="14856" max="14856" width="13.7109375" style="3" bestFit="1" customWidth="1"/>
    <col min="14857" max="14857" width="16.85546875" style="3" bestFit="1" customWidth="1"/>
    <col min="14858" max="15104" width="9.140625" style="3"/>
    <col min="15105" max="15105" width="94.5703125" style="3" customWidth="1"/>
    <col min="15106" max="15106" width="14.85546875" style="3" bestFit="1" customWidth="1"/>
    <col min="15107" max="15111" width="13.85546875" style="3" customWidth="1"/>
    <col min="15112" max="15112" width="13.7109375" style="3" bestFit="1" customWidth="1"/>
    <col min="15113" max="15113" width="16.85546875" style="3" bestFit="1" customWidth="1"/>
    <col min="15114" max="15360" width="9.140625" style="3"/>
    <col min="15361" max="15361" width="94.5703125" style="3" customWidth="1"/>
    <col min="15362" max="15362" width="14.85546875" style="3" bestFit="1" customWidth="1"/>
    <col min="15363" max="15367" width="13.85546875" style="3" customWidth="1"/>
    <col min="15368" max="15368" width="13.7109375" style="3" bestFit="1" customWidth="1"/>
    <col min="15369" max="15369" width="16.85546875" style="3" bestFit="1" customWidth="1"/>
    <col min="15370" max="15616" width="9.140625" style="3"/>
    <col min="15617" max="15617" width="94.5703125" style="3" customWidth="1"/>
    <col min="15618" max="15618" width="14.85546875" style="3" bestFit="1" customWidth="1"/>
    <col min="15619" max="15623" width="13.85546875" style="3" customWidth="1"/>
    <col min="15624" max="15624" width="13.7109375" style="3" bestFit="1" customWidth="1"/>
    <col min="15625" max="15625" width="16.85546875" style="3" bestFit="1" customWidth="1"/>
    <col min="15626" max="15872" width="9.140625" style="3"/>
    <col min="15873" max="15873" width="94.5703125" style="3" customWidth="1"/>
    <col min="15874" max="15874" width="14.85546875" style="3" bestFit="1" customWidth="1"/>
    <col min="15875" max="15879" width="13.85546875" style="3" customWidth="1"/>
    <col min="15880" max="15880" width="13.7109375" style="3" bestFit="1" customWidth="1"/>
    <col min="15881" max="15881" width="16.85546875" style="3" bestFit="1" customWidth="1"/>
    <col min="15882" max="16128" width="9.140625" style="3"/>
    <col min="16129" max="16129" width="94.5703125" style="3" customWidth="1"/>
    <col min="16130" max="16130" width="14.85546875" style="3" bestFit="1" customWidth="1"/>
    <col min="16131" max="16135" width="13.85546875" style="3" customWidth="1"/>
    <col min="16136" max="16136" width="13.7109375" style="3" bestFit="1" customWidth="1"/>
    <col min="16137" max="16137" width="16.85546875" style="3" bestFit="1" customWidth="1"/>
    <col min="16138" max="16384" width="9.140625" style="3"/>
  </cols>
  <sheetData>
    <row r="1" spans="1:9" ht="18" x14ac:dyDescent="0.25">
      <c r="A1" s="2" t="s">
        <v>39</v>
      </c>
      <c r="B1" s="9"/>
      <c r="C1" s="9"/>
      <c r="D1" s="9"/>
      <c r="E1" s="9"/>
      <c r="F1" s="4"/>
      <c r="G1" s="13"/>
      <c r="H1" s="12"/>
    </row>
    <row r="2" spans="1:9" ht="18" x14ac:dyDescent="0.25">
      <c r="A2" s="93" t="s">
        <v>91</v>
      </c>
      <c r="B2" s="94"/>
      <c r="C2" s="94"/>
      <c r="D2" s="94"/>
      <c r="E2" s="94"/>
      <c r="F2" s="4"/>
      <c r="G2" s="13"/>
      <c r="H2" s="11"/>
    </row>
    <row r="3" spans="1:9" ht="18" x14ac:dyDescent="0.25">
      <c r="A3" s="93" t="s">
        <v>92</v>
      </c>
      <c r="B3" s="9"/>
      <c r="C3" s="9"/>
      <c r="D3" s="9"/>
      <c r="E3" s="9"/>
      <c r="F3" s="4"/>
      <c r="G3" s="4"/>
    </row>
    <row r="4" spans="1:9" ht="15" x14ac:dyDescent="0.2">
      <c r="A4" s="4" t="s">
        <v>1</v>
      </c>
    </row>
    <row r="5" spans="1:9" ht="15.75" thickBot="1" x14ac:dyDescent="0.25">
      <c r="A5" s="4"/>
    </row>
    <row r="6" spans="1:9" ht="66.75" thickBot="1" x14ac:dyDescent="0.25">
      <c r="A6" s="100" t="s">
        <v>2</v>
      </c>
      <c r="B6" s="101"/>
      <c r="C6" s="101"/>
      <c r="D6" s="102" t="s">
        <v>84</v>
      </c>
      <c r="E6" s="749" t="s">
        <v>85</v>
      </c>
      <c r="F6" s="104"/>
      <c r="G6" s="101"/>
      <c r="H6" s="101"/>
    </row>
    <row r="7" spans="1:9" x14ac:dyDescent="0.2">
      <c r="A7" s="106"/>
      <c r="B7" s="107" t="s">
        <v>0</v>
      </c>
      <c r="C7" s="107" t="s">
        <v>51</v>
      </c>
      <c r="D7" s="108"/>
      <c r="E7" s="750"/>
      <c r="F7" s="110" t="s">
        <v>50</v>
      </c>
      <c r="G7" s="107" t="s">
        <v>52</v>
      </c>
      <c r="H7" s="107" t="s">
        <v>82</v>
      </c>
    </row>
    <row r="8" spans="1:9" x14ac:dyDescent="0.2">
      <c r="A8" s="106"/>
      <c r="B8" s="107" t="s">
        <v>53</v>
      </c>
      <c r="C8" s="107" t="s">
        <v>55</v>
      </c>
      <c r="D8" s="108">
        <v>1</v>
      </c>
      <c r="E8" s="750">
        <v>2</v>
      </c>
      <c r="F8" s="110" t="s">
        <v>56</v>
      </c>
      <c r="G8" s="107" t="s">
        <v>57</v>
      </c>
      <c r="H8" s="107" t="s">
        <v>83</v>
      </c>
    </row>
    <row r="9" spans="1:9" ht="15" thickBot="1" x14ac:dyDescent="0.25">
      <c r="A9" s="106"/>
      <c r="B9" s="107"/>
      <c r="C9" s="107"/>
      <c r="D9" s="108"/>
      <c r="E9" s="750"/>
      <c r="F9" s="110">
        <v>2015</v>
      </c>
      <c r="G9" s="107" t="s">
        <v>59</v>
      </c>
      <c r="H9" s="107">
        <v>2015</v>
      </c>
    </row>
    <row r="10" spans="1:9" ht="15" x14ac:dyDescent="0.25">
      <c r="A10" s="111" t="s">
        <v>3</v>
      </c>
      <c r="B10" s="112"/>
      <c r="C10" s="112"/>
      <c r="D10" s="113"/>
      <c r="E10" s="751"/>
      <c r="F10" s="112"/>
      <c r="G10" s="112"/>
      <c r="H10" s="112"/>
    </row>
    <row r="11" spans="1:9" s="7" customFormat="1" ht="15" x14ac:dyDescent="0.25">
      <c r="A11" s="116" t="s">
        <v>4</v>
      </c>
      <c r="B11" s="117">
        <v>178145885</v>
      </c>
      <c r="C11" s="117">
        <v>178145885</v>
      </c>
      <c r="D11" s="118">
        <v>0</v>
      </c>
      <c r="E11" s="752">
        <v>-10000000</v>
      </c>
      <c r="F11" s="120">
        <v>0</v>
      </c>
      <c r="G11" s="117">
        <v>-10000000</v>
      </c>
      <c r="H11" s="117">
        <v>168145885</v>
      </c>
      <c r="I11" s="6"/>
    </row>
    <row r="12" spans="1:9" ht="15" x14ac:dyDescent="0.25">
      <c r="A12" s="116" t="s">
        <v>5</v>
      </c>
      <c r="B12" s="117"/>
      <c r="C12" s="117"/>
      <c r="D12" s="118"/>
      <c r="E12" s="752"/>
      <c r="F12" s="120"/>
      <c r="G12" s="117"/>
      <c r="H12" s="117"/>
    </row>
    <row r="13" spans="1:9" x14ac:dyDescent="0.2">
      <c r="A13" s="121" t="s">
        <v>60</v>
      </c>
      <c r="B13" s="122">
        <v>178145885</v>
      </c>
      <c r="C13" s="122">
        <v>178145885</v>
      </c>
      <c r="D13" s="123">
        <v>0</v>
      </c>
      <c r="E13" s="753">
        <v>-10000000</v>
      </c>
      <c r="F13" s="125">
        <v>0</v>
      </c>
      <c r="G13" s="122">
        <v>-10000000</v>
      </c>
      <c r="H13" s="122">
        <v>168145885</v>
      </c>
    </row>
    <row r="14" spans="1:9" x14ac:dyDescent="0.2">
      <c r="A14" s="121" t="s">
        <v>6</v>
      </c>
      <c r="B14" s="122">
        <v>120000000</v>
      </c>
      <c r="C14" s="122">
        <v>120000000</v>
      </c>
      <c r="D14" s="123">
        <v>0</v>
      </c>
      <c r="E14" s="753">
        <v>-10000000</v>
      </c>
      <c r="F14" s="125">
        <v>0</v>
      </c>
      <c r="G14" s="122">
        <v>-10000000</v>
      </c>
      <c r="H14" s="122">
        <v>110000000</v>
      </c>
    </row>
    <row r="15" spans="1:9" x14ac:dyDescent="0.2">
      <c r="A15" s="121" t="s">
        <v>86</v>
      </c>
      <c r="B15" s="122">
        <v>15029000</v>
      </c>
      <c r="C15" s="122">
        <v>15029000</v>
      </c>
      <c r="D15" s="123">
        <v>0</v>
      </c>
      <c r="E15" s="753">
        <v>0</v>
      </c>
      <c r="F15" s="125">
        <v>0</v>
      </c>
      <c r="G15" s="122">
        <v>0</v>
      </c>
      <c r="H15" s="122">
        <v>15029000</v>
      </c>
    </row>
    <row r="16" spans="1:9" x14ac:dyDescent="0.2">
      <c r="A16" s="121" t="s">
        <v>87</v>
      </c>
      <c r="B16" s="122">
        <v>8134000</v>
      </c>
      <c r="C16" s="122">
        <v>8134000</v>
      </c>
      <c r="D16" s="123">
        <v>0</v>
      </c>
      <c r="E16" s="753">
        <v>0</v>
      </c>
      <c r="F16" s="125">
        <v>0</v>
      </c>
      <c r="G16" s="122">
        <v>0</v>
      </c>
      <c r="H16" s="122">
        <v>8134000</v>
      </c>
    </row>
    <row r="17" spans="1:8" x14ac:dyDescent="0.2">
      <c r="A17" s="121" t="s">
        <v>88</v>
      </c>
      <c r="B17" s="122">
        <v>12196000</v>
      </c>
      <c r="C17" s="122">
        <v>12196000</v>
      </c>
      <c r="D17" s="123">
        <v>0</v>
      </c>
      <c r="E17" s="753">
        <v>0</v>
      </c>
      <c r="F17" s="125">
        <v>0</v>
      </c>
      <c r="G17" s="122">
        <v>0</v>
      </c>
      <c r="H17" s="122">
        <v>12196000</v>
      </c>
    </row>
    <row r="18" spans="1:8" x14ac:dyDescent="0.2">
      <c r="A18" s="121" t="s">
        <v>89</v>
      </c>
      <c r="B18" s="122">
        <v>19873000</v>
      </c>
      <c r="C18" s="122">
        <v>19873000</v>
      </c>
      <c r="D18" s="123">
        <v>0</v>
      </c>
      <c r="E18" s="753">
        <v>0</v>
      </c>
      <c r="F18" s="125">
        <v>0</v>
      </c>
      <c r="G18" s="122">
        <v>0</v>
      </c>
      <c r="H18" s="122">
        <v>19873000</v>
      </c>
    </row>
    <row r="19" spans="1:8" x14ac:dyDescent="0.2">
      <c r="A19" s="121" t="s">
        <v>90</v>
      </c>
      <c r="B19" s="122">
        <v>2913885</v>
      </c>
      <c r="C19" s="122">
        <v>2913885</v>
      </c>
      <c r="D19" s="123">
        <v>0</v>
      </c>
      <c r="E19" s="753">
        <v>0</v>
      </c>
      <c r="F19" s="125">
        <v>0</v>
      </c>
      <c r="G19" s="122">
        <v>0</v>
      </c>
      <c r="H19" s="122">
        <v>2913885</v>
      </c>
    </row>
    <row r="20" spans="1:8" ht="15" x14ac:dyDescent="0.25">
      <c r="A20" s="126" t="s">
        <v>7</v>
      </c>
      <c r="B20" s="117"/>
      <c r="C20" s="117"/>
      <c r="D20" s="127"/>
      <c r="E20" s="754"/>
      <c r="F20" s="117"/>
      <c r="G20" s="117"/>
      <c r="H20" s="117"/>
    </row>
    <row r="21" spans="1:8" x14ac:dyDescent="0.2">
      <c r="A21" s="121" t="s">
        <v>13</v>
      </c>
      <c r="B21" s="122">
        <v>378885</v>
      </c>
      <c r="C21" s="122">
        <v>378885</v>
      </c>
      <c r="D21" s="123">
        <v>0</v>
      </c>
      <c r="E21" s="753">
        <v>0</v>
      </c>
      <c r="F21" s="125">
        <v>0</v>
      </c>
      <c r="G21" s="122">
        <v>0</v>
      </c>
      <c r="H21" s="122">
        <v>378885</v>
      </c>
    </row>
    <row r="22" spans="1:8" x14ac:dyDescent="0.2">
      <c r="A22" s="121" t="s">
        <v>28</v>
      </c>
      <c r="B22" s="122">
        <v>4547000</v>
      </c>
      <c r="C22" s="122">
        <v>4547000</v>
      </c>
      <c r="D22" s="123">
        <v>4568000</v>
      </c>
      <c r="E22" s="753">
        <v>0</v>
      </c>
      <c r="F22" s="125">
        <v>0</v>
      </c>
      <c r="G22" s="122">
        <v>4568000</v>
      </c>
      <c r="H22" s="122">
        <v>9115000</v>
      </c>
    </row>
    <row r="23" spans="1:8" x14ac:dyDescent="0.2">
      <c r="A23" s="121" t="s">
        <v>29</v>
      </c>
      <c r="B23" s="122">
        <v>1234000</v>
      </c>
      <c r="C23" s="122">
        <v>1234000</v>
      </c>
      <c r="D23" s="123">
        <v>300000</v>
      </c>
      <c r="E23" s="753">
        <v>0</v>
      </c>
      <c r="F23" s="125">
        <v>0</v>
      </c>
      <c r="G23" s="122">
        <v>300000</v>
      </c>
      <c r="H23" s="122">
        <v>1534000</v>
      </c>
    </row>
    <row r="24" spans="1:8" x14ac:dyDescent="0.2">
      <c r="A24" s="121" t="s">
        <v>79</v>
      </c>
      <c r="B24" s="122">
        <v>3313000</v>
      </c>
      <c r="C24" s="122">
        <v>3313000</v>
      </c>
      <c r="D24" s="123">
        <v>4268000</v>
      </c>
      <c r="E24" s="753">
        <v>0</v>
      </c>
      <c r="F24" s="125">
        <v>0</v>
      </c>
      <c r="G24" s="122">
        <v>4268000</v>
      </c>
      <c r="H24" s="122">
        <v>7581000</v>
      </c>
    </row>
    <row r="25" spans="1:8" x14ac:dyDescent="0.2">
      <c r="A25" s="121" t="s">
        <v>30</v>
      </c>
      <c r="B25" s="122">
        <v>246000</v>
      </c>
      <c r="C25" s="122">
        <v>246000</v>
      </c>
      <c r="D25" s="123">
        <v>1189000</v>
      </c>
      <c r="E25" s="753">
        <v>0</v>
      </c>
      <c r="F25" s="125">
        <v>0</v>
      </c>
      <c r="G25" s="122">
        <v>1189000</v>
      </c>
      <c r="H25" s="122">
        <v>1435000</v>
      </c>
    </row>
    <row r="26" spans="1:8" x14ac:dyDescent="0.2">
      <c r="A26" s="121" t="s">
        <v>31</v>
      </c>
      <c r="B26" s="122">
        <v>11000</v>
      </c>
      <c r="C26" s="122">
        <v>11000</v>
      </c>
      <c r="D26" s="123">
        <v>7000</v>
      </c>
      <c r="E26" s="753">
        <v>0</v>
      </c>
      <c r="F26" s="125">
        <v>0</v>
      </c>
      <c r="G26" s="122">
        <v>7000</v>
      </c>
      <c r="H26" s="122">
        <v>18000</v>
      </c>
    </row>
    <row r="27" spans="1:8" x14ac:dyDescent="0.2">
      <c r="A27" s="121" t="s">
        <v>32</v>
      </c>
      <c r="B27" s="122">
        <v>53413000</v>
      </c>
      <c r="C27" s="122">
        <v>53413000</v>
      </c>
      <c r="D27" s="123">
        <v>-5764000</v>
      </c>
      <c r="E27" s="753">
        <v>0</v>
      </c>
      <c r="F27" s="125">
        <v>0</v>
      </c>
      <c r="G27" s="122">
        <v>-5764000</v>
      </c>
      <c r="H27" s="122">
        <v>47649000</v>
      </c>
    </row>
    <row r="28" spans="1:8" x14ac:dyDescent="0.2">
      <c r="A28" s="121" t="s">
        <v>33</v>
      </c>
      <c r="B28" s="129">
        <v>2</v>
      </c>
      <c r="C28" s="129">
        <v>2</v>
      </c>
      <c r="D28" s="130">
        <v>0</v>
      </c>
      <c r="E28" s="755">
        <v>0</v>
      </c>
      <c r="F28" s="132">
        <v>0</v>
      </c>
      <c r="G28" s="129">
        <v>0</v>
      </c>
      <c r="H28" s="129">
        <v>2</v>
      </c>
    </row>
    <row r="29" spans="1:8" ht="15" thickBot="1" x14ac:dyDescent="0.25">
      <c r="A29" s="133" t="s">
        <v>36</v>
      </c>
      <c r="B29" s="134">
        <v>119550000</v>
      </c>
      <c r="C29" s="134">
        <v>119550000</v>
      </c>
      <c r="D29" s="135">
        <v>0</v>
      </c>
      <c r="E29" s="756">
        <v>-10000000</v>
      </c>
      <c r="F29" s="137">
        <v>0</v>
      </c>
      <c r="G29" s="134">
        <v>-10000000</v>
      </c>
      <c r="H29" s="134">
        <v>109550000</v>
      </c>
    </row>
  </sheetData>
  <printOptions horizontalCentered="1"/>
  <pageMargins left="0.86614173228346458" right="0.9055118110236221" top="0.86614173228346458" bottom="0.78740157480314965" header="0.82677165354330717" footer="0.51181102362204722"/>
  <pageSetup paperSize="9" scale="64" orientation="landscape" r:id="rId1"/>
  <headerFooter alignWithMargins="0">
    <oddHeader>&amp;RKapitola C.VI
&amp;"-,Tučné"Tabulka č.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8"/>
  <sheetViews>
    <sheetView zoomScaleNormal="100" workbookViewId="0">
      <selection activeCell="A44" sqref="A44"/>
    </sheetView>
  </sheetViews>
  <sheetFormatPr defaultRowHeight="12.75" x14ac:dyDescent="0.2"/>
  <cols>
    <col min="1" max="1" width="2" style="14" customWidth="1"/>
    <col min="2" max="2" width="60.28515625" style="14" customWidth="1"/>
    <col min="3" max="3" width="14.42578125" style="14" customWidth="1"/>
    <col min="4" max="4" width="15.140625" style="14" customWidth="1"/>
    <col min="5" max="5" width="14.140625" style="14" customWidth="1"/>
    <col min="6" max="6" width="8.7109375" style="14" bestFit="1" customWidth="1"/>
    <col min="7" max="7" width="14.140625" style="14" bestFit="1" customWidth="1"/>
    <col min="8" max="9" width="12.7109375" style="14" bestFit="1" customWidth="1"/>
    <col min="10" max="10" width="14.28515625" style="14" customWidth="1"/>
    <col min="11" max="11" width="8.28515625" style="14" bestFit="1" customWidth="1"/>
    <col min="12" max="12" width="17.7109375" style="14" customWidth="1"/>
    <col min="13" max="13" width="9.140625" style="14"/>
    <col min="14" max="14" width="12.7109375" style="14" bestFit="1" customWidth="1"/>
    <col min="15" max="256" width="9.140625" style="14"/>
    <col min="257" max="257" width="2" style="14" customWidth="1"/>
    <col min="258" max="258" width="60.28515625" style="14" customWidth="1"/>
    <col min="259" max="259" width="14.140625" style="14" customWidth="1"/>
    <col min="260" max="260" width="14.5703125" style="14" customWidth="1"/>
    <col min="261" max="261" width="11.7109375" style="14" customWidth="1"/>
    <col min="262" max="262" width="8.5703125" style="14" customWidth="1"/>
    <col min="263" max="263" width="14.7109375" style="14" customWidth="1"/>
    <col min="264" max="265" width="13.5703125" style="14" customWidth="1"/>
    <col min="266" max="266" width="14.28515625" style="14" customWidth="1"/>
    <col min="267" max="267" width="8.42578125" style="14" customWidth="1"/>
    <col min="268" max="268" width="17.7109375" style="14" customWidth="1"/>
    <col min="269" max="269" width="9.140625" style="14"/>
    <col min="270" max="270" width="12.42578125" style="14" bestFit="1" customWidth="1"/>
    <col min="271" max="512" width="9.140625" style="14"/>
    <col min="513" max="513" width="2" style="14" customWidth="1"/>
    <col min="514" max="514" width="60.28515625" style="14" customWidth="1"/>
    <col min="515" max="515" width="14.140625" style="14" customWidth="1"/>
    <col min="516" max="516" width="14.5703125" style="14" customWidth="1"/>
    <col min="517" max="517" width="11.7109375" style="14" customWidth="1"/>
    <col min="518" max="518" width="8.5703125" style="14" customWidth="1"/>
    <col min="519" max="519" width="14.7109375" style="14" customWidth="1"/>
    <col min="520" max="521" width="13.5703125" style="14" customWidth="1"/>
    <col min="522" max="522" width="14.28515625" style="14" customWidth="1"/>
    <col min="523" max="523" width="8.42578125" style="14" customWidth="1"/>
    <col min="524" max="524" width="17.7109375" style="14" customWidth="1"/>
    <col min="525" max="525" width="9.140625" style="14"/>
    <col min="526" max="526" width="12.42578125" style="14" bestFit="1" customWidth="1"/>
    <col min="527" max="768" width="9.140625" style="14"/>
    <col min="769" max="769" width="2" style="14" customWidth="1"/>
    <col min="770" max="770" width="60.28515625" style="14" customWidth="1"/>
    <col min="771" max="771" width="14.140625" style="14" customWidth="1"/>
    <col min="772" max="772" width="14.5703125" style="14" customWidth="1"/>
    <col min="773" max="773" width="11.7109375" style="14" customWidth="1"/>
    <col min="774" max="774" width="8.5703125" style="14" customWidth="1"/>
    <col min="775" max="775" width="14.7109375" style="14" customWidth="1"/>
    <col min="776" max="777" width="13.5703125" style="14" customWidth="1"/>
    <col min="778" max="778" width="14.28515625" style="14" customWidth="1"/>
    <col min="779" max="779" width="8.42578125" style="14" customWidth="1"/>
    <col min="780" max="780" width="17.7109375" style="14" customWidth="1"/>
    <col min="781" max="781" width="9.140625" style="14"/>
    <col min="782" max="782" width="12.42578125" style="14" bestFit="1" customWidth="1"/>
    <col min="783" max="1024" width="9.140625" style="14"/>
    <col min="1025" max="1025" width="2" style="14" customWidth="1"/>
    <col min="1026" max="1026" width="60.28515625" style="14" customWidth="1"/>
    <col min="1027" max="1027" width="14.140625" style="14" customWidth="1"/>
    <col min="1028" max="1028" width="14.5703125" style="14" customWidth="1"/>
    <col min="1029" max="1029" width="11.7109375" style="14" customWidth="1"/>
    <col min="1030" max="1030" width="8.5703125" style="14" customWidth="1"/>
    <col min="1031" max="1031" width="14.7109375" style="14" customWidth="1"/>
    <col min="1032" max="1033" width="13.5703125" style="14" customWidth="1"/>
    <col min="1034" max="1034" width="14.28515625" style="14" customWidth="1"/>
    <col min="1035" max="1035" width="8.42578125" style="14" customWidth="1"/>
    <col min="1036" max="1036" width="17.7109375" style="14" customWidth="1"/>
    <col min="1037" max="1037" width="9.140625" style="14"/>
    <col min="1038" max="1038" width="12.42578125" style="14" bestFit="1" customWidth="1"/>
    <col min="1039" max="1280" width="9.140625" style="14"/>
    <col min="1281" max="1281" width="2" style="14" customWidth="1"/>
    <col min="1282" max="1282" width="60.28515625" style="14" customWidth="1"/>
    <col min="1283" max="1283" width="14.140625" style="14" customWidth="1"/>
    <col min="1284" max="1284" width="14.5703125" style="14" customWidth="1"/>
    <col min="1285" max="1285" width="11.7109375" style="14" customWidth="1"/>
    <col min="1286" max="1286" width="8.5703125" style="14" customWidth="1"/>
    <col min="1287" max="1287" width="14.7109375" style="14" customWidth="1"/>
    <col min="1288" max="1289" width="13.5703125" style="14" customWidth="1"/>
    <col min="1290" max="1290" width="14.28515625" style="14" customWidth="1"/>
    <col min="1291" max="1291" width="8.42578125" style="14" customWidth="1"/>
    <col min="1292" max="1292" width="17.7109375" style="14" customWidth="1"/>
    <col min="1293" max="1293" width="9.140625" style="14"/>
    <col min="1294" max="1294" width="12.42578125" style="14" bestFit="1" customWidth="1"/>
    <col min="1295" max="1536" width="9.140625" style="14"/>
    <col min="1537" max="1537" width="2" style="14" customWidth="1"/>
    <col min="1538" max="1538" width="60.28515625" style="14" customWidth="1"/>
    <col min="1539" max="1539" width="14.140625" style="14" customWidth="1"/>
    <col min="1540" max="1540" width="14.5703125" style="14" customWidth="1"/>
    <col min="1541" max="1541" width="11.7109375" style="14" customWidth="1"/>
    <col min="1542" max="1542" width="8.5703125" style="14" customWidth="1"/>
    <col min="1543" max="1543" width="14.7109375" style="14" customWidth="1"/>
    <col min="1544" max="1545" width="13.5703125" style="14" customWidth="1"/>
    <col min="1546" max="1546" width="14.28515625" style="14" customWidth="1"/>
    <col min="1547" max="1547" width="8.42578125" style="14" customWidth="1"/>
    <col min="1548" max="1548" width="17.7109375" style="14" customWidth="1"/>
    <col min="1549" max="1549" width="9.140625" style="14"/>
    <col min="1550" max="1550" width="12.42578125" style="14" bestFit="1" customWidth="1"/>
    <col min="1551" max="1792" width="9.140625" style="14"/>
    <col min="1793" max="1793" width="2" style="14" customWidth="1"/>
    <col min="1794" max="1794" width="60.28515625" style="14" customWidth="1"/>
    <col min="1795" max="1795" width="14.140625" style="14" customWidth="1"/>
    <col min="1796" max="1796" width="14.5703125" style="14" customWidth="1"/>
    <col min="1797" max="1797" width="11.7109375" style="14" customWidth="1"/>
    <col min="1798" max="1798" width="8.5703125" style="14" customWidth="1"/>
    <col min="1799" max="1799" width="14.7109375" style="14" customWidth="1"/>
    <col min="1800" max="1801" width="13.5703125" style="14" customWidth="1"/>
    <col min="1802" max="1802" width="14.28515625" style="14" customWidth="1"/>
    <col min="1803" max="1803" width="8.42578125" style="14" customWidth="1"/>
    <col min="1804" max="1804" width="17.7109375" style="14" customWidth="1"/>
    <col min="1805" max="1805" width="9.140625" style="14"/>
    <col min="1806" max="1806" width="12.42578125" style="14" bestFit="1" customWidth="1"/>
    <col min="1807" max="2048" width="9.140625" style="14"/>
    <col min="2049" max="2049" width="2" style="14" customWidth="1"/>
    <col min="2050" max="2050" width="60.28515625" style="14" customWidth="1"/>
    <col min="2051" max="2051" width="14.140625" style="14" customWidth="1"/>
    <col min="2052" max="2052" width="14.5703125" style="14" customWidth="1"/>
    <col min="2053" max="2053" width="11.7109375" style="14" customWidth="1"/>
    <col min="2054" max="2054" width="8.5703125" style="14" customWidth="1"/>
    <col min="2055" max="2055" width="14.7109375" style="14" customWidth="1"/>
    <col min="2056" max="2057" width="13.5703125" style="14" customWidth="1"/>
    <col min="2058" max="2058" width="14.28515625" style="14" customWidth="1"/>
    <col min="2059" max="2059" width="8.42578125" style="14" customWidth="1"/>
    <col min="2060" max="2060" width="17.7109375" style="14" customWidth="1"/>
    <col min="2061" max="2061" width="9.140625" style="14"/>
    <col min="2062" max="2062" width="12.42578125" style="14" bestFit="1" customWidth="1"/>
    <col min="2063" max="2304" width="9.140625" style="14"/>
    <col min="2305" max="2305" width="2" style="14" customWidth="1"/>
    <col min="2306" max="2306" width="60.28515625" style="14" customWidth="1"/>
    <col min="2307" max="2307" width="14.140625" style="14" customWidth="1"/>
    <col min="2308" max="2308" width="14.5703125" style="14" customWidth="1"/>
    <col min="2309" max="2309" width="11.7109375" style="14" customWidth="1"/>
    <col min="2310" max="2310" width="8.5703125" style="14" customWidth="1"/>
    <col min="2311" max="2311" width="14.7109375" style="14" customWidth="1"/>
    <col min="2312" max="2313" width="13.5703125" style="14" customWidth="1"/>
    <col min="2314" max="2314" width="14.28515625" style="14" customWidth="1"/>
    <col min="2315" max="2315" width="8.42578125" style="14" customWidth="1"/>
    <col min="2316" max="2316" width="17.7109375" style="14" customWidth="1"/>
    <col min="2317" max="2317" width="9.140625" style="14"/>
    <col min="2318" max="2318" width="12.42578125" style="14" bestFit="1" customWidth="1"/>
    <col min="2319" max="2560" width="9.140625" style="14"/>
    <col min="2561" max="2561" width="2" style="14" customWidth="1"/>
    <col min="2562" max="2562" width="60.28515625" style="14" customWidth="1"/>
    <col min="2563" max="2563" width="14.140625" style="14" customWidth="1"/>
    <col min="2564" max="2564" width="14.5703125" style="14" customWidth="1"/>
    <col min="2565" max="2565" width="11.7109375" style="14" customWidth="1"/>
    <col min="2566" max="2566" width="8.5703125" style="14" customWidth="1"/>
    <col min="2567" max="2567" width="14.7109375" style="14" customWidth="1"/>
    <col min="2568" max="2569" width="13.5703125" style="14" customWidth="1"/>
    <col min="2570" max="2570" width="14.28515625" style="14" customWidth="1"/>
    <col min="2571" max="2571" width="8.42578125" style="14" customWidth="1"/>
    <col min="2572" max="2572" width="17.7109375" style="14" customWidth="1"/>
    <col min="2573" max="2573" width="9.140625" style="14"/>
    <col min="2574" max="2574" width="12.42578125" style="14" bestFit="1" customWidth="1"/>
    <col min="2575" max="2816" width="9.140625" style="14"/>
    <col min="2817" max="2817" width="2" style="14" customWidth="1"/>
    <col min="2818" max="2818" width="60.28515625" style="14" customWidth="1"/>
    <col min="2819" max="2819" width="14.140625" style="14" customWidth="1"/>
    <col min="2820" max="2820" width="14.5703125" style="14" customWidth="1"/>
    <col min="2821" max="2821" width="11.7109375" style="14" customWidth="1"/>
    <col min="2822" max="2822" width="8.5703125" style="14" customWidth="1"/>
    <col min="2823" max="2823" width="14.7109375" style="14" customWidth="1"/>
    <col min="2824" max="2825" width="13.5703125" style="14" customWidth="1"/>
    <col min="2826" max="2826" width="14.28515625" style="14" customWidth="1"/>
    <col min="2827" max="2827" width="8.42578125" style="14" customWidth="1"/>
    <col min="2828" max="2828" width="17.7109375" style="14" customWidth="1"/>
    <col min="2829" max="2829" width="9.140625" style="14"/>
    <col min="2830" max="2830" width="12.42578125" style="14" bestFit="1" customWidth="1"/>
    <col min="2831" max="3072" width="9.140625" style="14"/>
    <col min="3073" max="3073" width="2" style="14" customWidth="1"/>
    <col min="3074" max="3074" width="60.28515625" style="14" customWidth="1"/>
    <col min="3075" max="3075" width="14.140625" style="14" customWidth="1"/>
    <col min="3076" max="3076" width="14.5703125" style="14" customWidth="1"/>
    <col min="3077" max="3077" width="11.7109375" style="14" customWidth="1"/>
    <col min="3078" max="3078" width="8.5703125" style="14" customWidth="1"/>
    <col min="3079" max="3079" width="14.7109375" style="14" customWidth="1"/>
    <col min="3080" max="3081" width="13.5703125" style="14" customWidth="1"/>
    <col min="3082" max="3082" width="14.28515625" style="14" customWidth="1"/>
    <col min="3083" max="3083" width="8.42578125" style="14" customWidth="1"/>
    <col min="3084" max="3084" width="17.7109375" style="14" customWidth="1"/>
    <col min="3085" max="3085" width="9.140625" style="14"/>
    <col min="3086" max="3086" width="12.42578125" style="14" bestFit="1" customWidth="1"/>
    <col min="3087" max="3328" width="9.140625" style="14"/>
    <col min="3329" max="3329" width="2" style="14" customWidth="1"/>
    <col min="3330" max="3330" width="60.28515625" style="14" customWidth="1"/>
    <col min="3331" max="3331" width="14.140625" style="14" customWidth="1"/>
    <col min="3332" max="3332" width="14.5703125" style="14" customWidth="1"/>
    <col min="3333" max="3333" width="11.7109375" style="14" customWidth="1"/>
    <col min="3334" max="3334" width="8.5703125" style="14" customWidth="1"/>
    <col min="3335" max="3335" width="14.7109375" style="14" customWidth="1"/>
    <col min="3336" max="3337" width="13.5703125" style="14" customWidth="1"/>
    <col min="3338" max="3338" width="14.28515625" style="14" customWidth="1"/>
    <col min="3339" max="3339" width="8.42578125" style="14" customWidth="1"/>
    <col min="3340" max="3340" width="17.7109375" style="14" customWidth="1"/>
    <col min="3341" max="3341" width="9.140625" style="14"/>
    <col min="3342" max="3342" width="12.42578125" style="14" bestFit="1" customWidth="1"/>
    <col min="3343" max="3584" width="9.140625" style="14"/>
    <col min="3585" max="3585" width="2" style="14" customWidth="1"/>
    <col min="3586" max="3586" width="60.28515625" style="14" customWidth="1"/>
    <col min="3587" max="3587" width="14.140625" style="14" customWidth="1"/>
    <col min="3588" max="3588" width="14.5703125" style="14" customWidth="1"/>
    <col min="3589" max="3589" width="11.7109375" style="14" customWidth="1"/>
    <col min="3590" max="3590" width="8.5703125" style="14" customWidth="1"/>
    <col min="3591" max="3591" width="14.7109375" style="14" customWidth="1"/>
    <col min="3592" max="3593" width="13.5703125" style="14" customWidth="1"/>
    <col min="3594" max="3594" width="14.28515625" style="14" customWidth="1"/>
    <col min="3595" max="3595" width="8.42578125" style="14" customWidth="1"/>
    <col min="3596" max="3596" width="17.7109375" style="14" customWidth="1"/>
    <col min="3597" max="3597" width="9.140625" style="14"/>
    <col min="3598" max="3598" width="12.42578125" style="14" bestFit="1" customWidth="1"/>
    <col min="3599" max="3840" width="9.140625" style="14"/>
    <col min="3841" max="3841" width="2" style="14" customWidth="1"/>
    <col min="3842" max="3842" width="60.28515625" style="14" customWidth="1"/>
    <col min="3843" max="3843" width="14.140625" style="14" customWidth="1"/>
    <col min="3844" max="3844" width="14.5703125" style="14" customWidth="1"/>
    <col min="3845" max="3845" width="11.7109375" style="14" customWidth="1"/>
    <col min="3846" max="3846" width="8.5703125" style="14" customWidth="1"/>
    <col min="3847" max="3847" width="14.7109375" style="14" customWidth="1"/>
    <col min="3848" max="3849" width="13.5703125" style="14" customWidth="1"/>
    <col min="3850" max="3850" width="14.28515625" style="14" customWidth="1"/>
    <col min="3851" max="3851" width="8.42578125" style="14" customWidth="1"/>
    <col min="3852" max="3852" width="17.7109375" style="14" customWidth="1"/>
    <col min="3853" max="3853" width="9.140625" style="14"/>
    <col min="3854" max="3854" width="12.42578125" style="14" bestFit="1" customWidth="1"/>
    <col min="3855" max="4096" width="9.140625" style="14"/>
    <col min="4097" max="4097" width="2" style="14" customWidth="1"/>
    <col min="4098" max="4098" width="60.28515625" style="14" customWidth="1"/>
    <col min="4099" max="4099" width="14.140625" style="14" customWidth="1"/>
    <col min="4100" max="4100" width="14.5703125" style="14" customWidth="1"/>
    <col min="4101" max="4101" width="11.7109375" style="14" customWidth="1"/>
    <col min="4102" max="4102" width="8.5703125" style="14" customWidth="1"/>
    <col min="4103" max="4103" width="14.7109375" style="14" customWidth="1"/>
    <col min="4104" max="4105" width="13.5703125" style="14" customWidth="1"/>
    <col min="4106" max="4106" width="14.28515625" style="14" customWidth="1"/>
    <col min="4107" max="4107" width="8.42578125" style="14" customWidth="1"/>
    <col min="4108" max="4108" width="17.7109375" style="14" customWidth="1"/>
    <col min="4109" max="4109" width="9.140625" style="14"/>
    <col min="4110" max="4110" width="12.42578125" style="14" bestFit="1" customWidth="1"/>
    <col min="4111" max="4352" width="9.140625" style="14"/>
    <col min="4353" max="4353" width="2" style="14" customWidth="1"/>
    <col min="4354" max="4354" width="60.28515625" style="14" customWidth="1"/>
    <col min="4355" max="4355" width="14.140625" style="14" customWidth="1"/>
    <col min="4356" max="4356" width="14.5703125" style="14" customWidth="1"/>
    <col min="4357" max="4357" width="11.7109375" style="14" customWidth="1"/>
    <col min="4358" max="4358" width="8.5703125" style="14" customWidth="1"/>
    <col min="4359" max="4359" width="14.7109375" style="14" customWidth="1"/>
    <col min="4360" max="4361" width="13.5703125" style="14" customWidth="1"/>
    <col min="4362" max="4362" width="14.28515625" style="14" customWidth="1"/>
    <col min="4363" max="4363" width="8.42578125" style="14" customWidth="1"/>
    <col min="4364" max="4364" width="17.7109375" style="14" customWidth="1"/>
    <col min="4365" max="4365" width="9.140625" style="14"/>
    <col min="4366" max="4366" width="12.42578125" style="14" bestFit="1" customWidth="1"/>
    <col min="4367" max="4608" width="9.140625" style="14"/>
    <col min="4609" max="4609" width="2" style="14" customWidth="1"/>
    <col min="4610" max="4610" width="60.28515625" style="14" customWidth="1"/>
    <col min="4611" max="4611" width="14.140625" style="14" customWidth="1"/>
    <col min="4612" max="4612" width="14.5703125" style="14" customWidth="1"/>
    <col min="4613" max="4613" width="11.7109375" style="14" customWidth="1"/>
    <col min="4614" max="4614" width="8.5703125" style="14" customWidth="1"/>
    <col min="4615" max="4615" width="14.7109375" style="14" customWidth="1"/>
    <col min="4616" max="4617" width="13.5703125" style="14" customWidth="1"/>
    <col min="4618" max="4618" width="14.28515625" style="14" customWidth="1"/>
    <col min="4619" max="4619" width="8.42578125" style="14" customWidth="1"/>
    <col min="4620" max="4620" width="17.7109375" style="14" customWidth="1"/>
    <col min="4621" max="4621" width="9.140625" style="14"/>
    <col min="4622" max="4622" width="12.42578125" style="14" bestFit="1" customWidth="1"/>
    <col min="4623" max="4864" width="9.140625" style="14"/>
    <col min="4865" max="4865" width="2" style="14" customWidth="1"/>
    <col min="4866" max="4866" width="60.28515625" style="14" customWidth="1"/>
    <col min="4867" max="4867" width="14.140625" style="14" customWidth="1"/>
    <col min="4868" max="4868" width="14.5703125" style="14" customWidth="1"/>
    <col min="4869" max="4869" width="11.7109375" style="14" customWidth="1"/>
    <col min="4870" max="4870" width="8.5703125" style="14" customWidth="1"/>
    <col min="4871" max="4871" width="14.7109375" style="14" customWidth="1"/>
    <col min="4872" max="4873" width="13.5703125" style="14" customWidth="1"/>
    <col min="4874" max="4874" width="14.28515625" style="14" customWidth="1"/>
    <col min="4875" max="4875" width="8.42578125" style="14" customWidth="1"/>
    <col min="4876" max="4876" width="17.7109375" style="14" customWidth="1"/>
    <col min="4877" max="4877" width="9.140625" style="14"/>
    <col min="4878" max="4878" width="12.42578125" style="14" bestFit="1" customWidth="1"/>
    <col min="4879" max="5120" width="9.140625" style="14"/>
    <col min="5121" max="5121" width="2" style="14" customWidth="1"/>
    <col min="5122" max="5122" width="60.28515625" style="14" customWidth="1"/>
    <col min="5123" max="5123" width="14.140625" style="14" customWidth="1"/>
    <col min="5124" max="5124" width="14.5703125" style="14" customWidth="1"/>
    <col min="5125" max="5125" width="11.7109375" style="14" customWidth="1"/>
    <col min="5126" max="5126" width="8.5703125" style="14" customWidth="1"/>
    <col min="5127" max="5127" width="14.7109375" style="14" customWidth="1"/>
    <col min="5128" max="5129" width="13.5703125" style="14" customWidth="1"/>
    <col min="5130" max="5130" width="14.28515625" style="14" customWidth="1"/>
    <col min="5131" max="5131" width="8.42578125" style="14" customWidth="1"/>
    <col min="5132" max="5132" width="17.7109375" style="14" customWidth="1"/>
    <col min="5133" max="5133" width="9.140625" style="14"/>
    <col min="5134" max="5134" width="12.42578125" style="14" bestFit="1" customWidth="1"/>
    <col min="5135" max="5376" width="9.140625" style="14"/>
    <col min="5377" max="5377" width="2" style="14" customWidth="1"/>
    <col min="5378" max="5378" width="60.28515625" style="14" customWidth="1"/>
    <col min="5379" max="5379" width="14.140625" style="14" customWidth="1"/>
    <col min="5380" max="5380" width="14.5703125" style="14" customWidth="1"/>
    <col min="5381" max="5381" width="11.7109375" style="14" customWidth="1"/>
    <col min="5382" max="5382" width="8.5703125" style="14" customWidth="1"/>
    <col min="5383" max="5383" width="14.7109375" style="14" customWidth="1"/>
    <col min="5384" max="5385" width="13.5703125" style="14" customWidth="1"/>
    <col min="5386" max="5386" width="14.28515625" style="14" customWidth="1"/>
    <col min="5387" max="5387" width="8.42578125" style="14" customWidth="1"/>
    <col min="5388" max="5388" width="17.7109375" style="14" customWidth="1"/>
    <col min="5389" max="5389" width="9.140625" style="14"/>
    <col min="5390" max="5390" width="12.42578125" style="14" bestFit="1" customWidth="1"/>
    <col min="5391" max="5632" width="9.140625" style="14"/>
    <col min="5633" max="5633" width="2" style="14" customWidth="1"/>
    <col min="5634" max="5634" width="60.28515625" style="14" customWidth="1"/>
    <col min="5635" max="5635" width="14.140625" style="14" customWidth="1"/>
    <col min="5636" max="5636" width="14.5703125" style="14" customWidth="1"/>
    <col min="5637" max="5637" width="11.7109375" style="14" customWidth="1"/>
    <col min="5638" max="5638" width="8.5703125" style="14" customWidth="1"/>
    <col min="5639" max="5639" width="14.7109375" style="14" customWidth="1"/>
    <col min="5640" max="5641" width="13.5703125" style="14" customWidth="1"/>
    <col min="5642" max="5642" width="14.28515625" style="14" customWidth="1"/>
    <col min="5643" max="5643" width="8.42578125" style="14" customWidth="1"/>
    <col min="5644" max="5644" width="17.7109375" style="14" customWidth="1"/>
    <col min="5645" max="5645" width="9.140625" style="14"/>
    <col min="5646" max="5646" width="12.42578125" style="14" bestFit="1" customWidth="1"/>
    <col min="5647" max="5888" width="9.140625" style="14"/>
    <col min="5889" max="5889" width="2" style="14" customWidth="1"/>
    <col min="5890" max="5890" width="60.28515625" style="14" customWidth="1"/>
    <col min="5891" max="5891" width="14.140625" style="14" customWidth="1"/>
    <col min="5892" max="5892" width="14.5703125" style="14" customWidth="1"/>
    <col min="5893" max="5893" width="11.7109375" style="14" customWidth="1"/>
    <col min="5894" max="5894" width="8.5703125" style="14" customWidth="1"/>
    <col min="5895" max="5895" width="14.7109375" style="14" customWidth="1"/>
    <col min="5896" max="5897" width="13.5703125" style="14" customWidth="1"/>
    <col min="5898" max="5898" width="14.28515625" style="14" customWidth="1"/>
    <col min="5899" max="5899" width="8.42578125" style="14" customWidth="1"/>
    <col min="5900" max="5900" width="17.7109375" style="14" customWidth="1"/>
    <col min="5901" max="5901" width="9.140625" style="14"/>
    <col min="5902" max="5902" width="12.42578125" style="14" bestFit="1" customWidth="1"/>
    <col min="5903" max="6144" width="9.140625" style="14"/>
    <col min="6145" max="6145" width="2" style="14" customWidth="1"/>
    <col min="6146" max="6146" width="60.28515625" style="14" customWidth="1"/>
    <col min="6147" max="6147" width="14.140625" style="14" customWidth="1"/>
    <col min="6148" max="6148" width="14.5703125" style="14" customWidth="1"/>
    <col min="6149" max="6149" width="11.7109375" style="14" customWidth="1"/>
    <col min="6150" max="6150" width="8.5703125" style="14" customWidth="1"/>
    <col min="6151" max="6151" width="14.7109375" style="14" customWidth="1"/>
    <col min="6152" max="6153" width="13.5703125" style="14" customWidth="1"/>
    <col min="6154" max="6154" width="14.28515625" style="14" customWidth="1"/>
    <col min="6155" max="6155" width="8.42578125" style="14" customWidth="1"/>
    <col min="6156" max="6156" width="17.7109375" style="14" customWidth="1"/>
    <col min="6157" max="6157" width="9.140625" style="14"/>
    <col min="6158" max="6158" width="12.42578125" style="14" bestFit="1" customWidth="1"/>
    <col min="6159" max="6400" width="9.140625" style="14"/>
    <col min="6401" max="6401" width="2" style="14" customWidth="1"/>
    <col min="6402" max="6402" width="60.28515625" style="14" customWidth="1"/>
    <col min="6403" max="6403" width="14.140625" style="14" customWidth="1"/>
    <col min="6404" max="6404" width="14.5703125" style="14" customWidth="1"/>
    <col min="6405" max="6405" width="11.7109375" style="14" customWidth="1"/>
    <col min="6406" max="6406" width="8.5703125" style="14" customWidth="1"/>
    <col min="6407" max="6407" width="14.7109375" style="14" customWidth="1"/>
    <col min="6408" max="6409" width="13.5703125" style="14" customWidth="1"/>
    <col min="6410" max="6410" width="14.28515625" style="14" customWidth="1"/>
    <col min="6411" max="6411" width="8.42578125" style="14" customWidth="1"/>
    <col min="6412" max="6412" width="17.7109375" style="14" customWidth="1"/>
    <col min="6413" max="6413" width="9.140625" style="14"/>
    <col min="6414" max="6414" width="12.42578125" style="14" bestFit="1" customWidth="1"/>
    <col min="6415" max="6656" width="9.140625" style="14"/>
    <col min="6657" max="6657" width="2" style="14" customWidth="1"/>
    <col min="6658" max="6658" width="60.28515625" style="14" customWidth="1"/>
    <col min="6659" max="6659" width="14.140625" style="14" customWidth="1"/>
    <col min="6660" max="6660" width="14.5703125" style="14" customWidth="1"/>
    <col min="6661" max="6661" width="11.7109375" style="14" customWidth="1"/>
    <col min="6662" max="6662" width="8.5703125" style="14" customWidth="1"/>
    <col min="6663" max="6663" width="14.7109375" style="14" customWidth="1"/>
    <col min="6664" max="6665" width="13.5703125" style="14" customWidth="1"/>
    <col min="6666" max="6666" width="14.28515625" style="14" customWidth="1"/>
    <col min="6667" max="6667" width="8.42578125" style="14" customWidth="1"/>
    <col min="6668" max="6668" width="17.7109375" style="14" customWidth="1"/>
    <col min="6669" max="6669" width="9.140625" style="14"/>
    <col min="6670" max="6670" width="12.42578125" style="14" bestFit="1" customWidth="1"/>
    <col min="6671" max="6912" width="9.140625" style="14"/>
    <col min="6913" max="6913" width="2" style="14" customWidth="1"/>
    <col min="6914" max="6914" width="60.28515625" style="14" customWidth="1"/>
    <col min="6915" max="6915" width="14.140625" style="14" customWidth="1"/>
    <col min="6916" max="6916" width="14.5703125" style="14" customWidth="1"/>
    <col min="6917" max="6917" width="11.7109375" style="14" customWidth="1"/>
    <col min="6918" max="6918" width="8.5703125" style="14" customWidth="1"/>
    <col min="6919" max="6919" width="14.7109375" style="14" customWidth="1"/>
    <col min="6920" max="6921" width="13.5703125" style="14" customWidth="1"/>
    <col min="6922" max="6922" width="14.28515625" style="14" customWidth="1"/>
    <col min="6923" max="6923" width="8.42578125" style="14" customWidth="1"/>
    <col min="6924" max="6924" width="17.7109375" style="14" customWidth="1"/>
    <col min="6925" max="6925" width="9.140625" style="14"/>
    <col min="6926" max="6926" width="12.42578125" style="14" bestFit="1" customWidth="1"/>
    <col min="6927" max="7168" width="9.140625" style="14"/>
    <col min="7169" max="7169" width="2" style="14" customWidth="1"/>
    <col min="7170" max="7170" width="60.28515625" style="14" customWidth="1"/>
    <col min="7171" max="7171" width="14.140625" style="14" customWidth="1"/>
    <col min="7172" max="7172" width="14.5703125" style="14" customWidth="1"/>
    <col min="7173" max="7173" width="11.7109375" style="14" customWidth="1"/>
    <col min="7174" max="7174" width="8.5703125" style="14" customWidth="1"/>
    <col min="7175" max="7175" width="14.7109375" style="14" customWidth="1"/>
    <col min="7176" max="7177" width="13.5703125" style="14" customWidth="1"/>
    <col min="7178" max="7178" width="14.28515625" style="14" customWidth="1"/>
    <col min="7179" max="7179" width="8.42578125" style="14" customWidth="1"/>
    <col min="7180" max="7180" width="17.7109375" style="14" customWidth="1"/>
    <col min="7181" max="7181" width="9.140625" style="14"/>
    <col min="7182" max="7182" width="12.42578125" style="14" bestFit="1" customWidth="1"/>
    <col min="7183" max="7424" width="9.140625" style="14"/>
    <col min="7425" max="7425" width="2" style="14" customWidth="1"/>
    <col min="7426" max="7426" width="60.28515625" style="14" customWidth="1"/>
    <col min="7427" max="7427" width="14.140625" style="14" customWidth="1"/>
    <col min="7428" max="7428" width="14.5703125" style="14" customWidth="1"/>
    <col min="7429" max="7429" width="11.7109375" style="14" customWidth="1"/>
    <col min="7430" max="7430" width="8.5703125" style="14" customWidth="1"/>
    <col min="7431" max="7431" width="14.7109375" style="14" customWidth="1"/>
    <col min="7432" max="7433" width="13.5703125" style="14" customWidth="1"/>
    <col min="7434" max="7434" width="14.28515625" style="14" customWidth="1"/>
    <col min="7435" max="7435" width="8.42578125" style="14" customWidth="1"/>
    <col min="7436" max="7436" width="17.7109375" style="14" customWidth="1"/>
    <col min="7437" max="7437" width="9.140625" style="14"/>
    <col min="7438" max="7438" width="12.42578125" style="14" bestFit="1" customWidth="1"/>
    <col min="7439" max="7680" width="9.140625" style="14"/>
    <col min="7681" max="7681" width="2" style="14" customWidth="1"/>
    <col min="7682" max="7682" width="60.28515625" style="14" customWidth="1"/>
    <col min="7683" max="7683" width="14.140625" style="14" customWidth="1"/>
    <col min="7684" max="7684" width="14.5703125" style="14" customWidth="1"/>
    <col min="7685" max="7685" width="11.7109375" style="14" customWidth="1"/>
    <col min="7686" max="7686" width="8.5703125" style="14" customWidth="1"/>
    <col min="7687" max="7687" width="14.7109375" style="14" customWidth="1"/>
    <col min="7688" max="7689" width="13.5703125" style="14" customWidth="1"/>
    <col min="7690" max="7690" width="14.28515625" style="14" customWidth="1"/>
    <col min="7691" max="7691" width="8.42578125" style="14" customWidth="1"/>
    <col min="7692" max="7692" width="17.7109375" style="14" customWidth="1"/>
    <col min="7693" max="7693" width="9.140625" style="14"/>
    <col min="7694" max="7694" width="12.42578125" style="14" bestFit="1" customWidth="1"/>
    <col min="7695" max="7936" width="9.140625" style="14"/>
    <col min="7937" max="7937" width="2" style="14" customWidth="1"/>
    <col min="7938" max="7938" width="60.28515625" style="14" customWidth="1"/>
    <col min="7939" max="7939" width="14.140625" style="14" customWidth="1"/>
    <col min="7940" max="7940" width="14.5703125" style="14" customWidth="1"/>
    <col min="7941" max="7941" width="11.7109375" style="14" customWidth="1"/>
    <col min="7942" max="7942" width="8.5703125" style="14" customWidth="1"/>
    <col min="7943" max="7943" width="14.7109375" style="14" customWidth="1"/>
    <col min="7944" max="7945" width="13.5703125" style="14" customWidth="1"/>
    <col min="7946" max="7946" width="14.28515625" style="14" customWidth="1"/>
    <col min="7947" max="7947" width="8.42578125" style="14" customWidth="1"/>
    <col min="7948" max="7948" width="17.7109375" style="14" customWidth="1"/>
    <col min="7949" max="7949" width="9.140625" style="14"/>
    <col min="7950" max="7950" width="12.42578125" style="14" bestFit="1" customWidth="1"/>
    <col min="7951" max="8192" width="9.140625" style="14"/>
    <col min="8193" max="8193" width="2" style="14" customWidth="1"/>
    <col min="8194" max="8194" width="60.28515625" style="14" customWidth="1"/>
    <col min="8195" max="8195" width="14.140625" style="14" customWidth="1"/>
    <col min="8196" max="8196" width="14.5703125" style="14" customWidth="1"/>
    <col min="8197" max="8197" width="11.7109375" style="14" customWidth="1"/>
    <col min="8198" max="8198" width="8.5703125" style="14" customWidth="1"/>
    <col min="8199" max="8199" width="14.7109375" style="14" customWidth="1"/>
    <col min="8200" max="8201" width="13.5703125" style="14" customWidth="1"/>
    <col min="8202" max="8202" width="14.28515625" style="14" customWidth="1"/>
    <col min="8203" max="8203" width="8.42578125" style="14" customWidth="1"/>
    <col min="8204" max="8204" width="17.7109375" style="14" customWidth="1"/>
    <col min="8205" max="8205" width="9.140625" style="14"/>
    <col min="8206" max="8206" width="12.42578125" style="14" bestFit="1" customWidth="1"/>
    <col min="8207" max="8448" width="9.140625" style="14"/>
    <col min="8449" max="8449" width="2" style="14" customWidth="1"/>
    <col min="8450" max="8450" width="60.28515625" style="14" customWidth="1"/>
    <col min="8451" max="8451" width="14.140625" style="14" customWidth="1"/>
    <col min="8452" max="8452" width="14.5703125" style="14" customWidth="1"/>
    <col min="8453" max="8453" width="11.7109375" style="14" customWidth="1"/>
    <col min="8454" max="8454" width="8.5703125" style="14" customWidth="1"/>
    <col min="8455" max="8455" width="14.7109375" style="14" customWidth="1"/>
    <col min="8456" max="8457" width="13.5703125" style="14" customWidth="1"/>
    <col min="8458" max="8458" width="14.28515625" style="14" customWidth="1"/>
    <col min="8459" max="8459" width="8.42578125" style="14" customWidth="1"/>
    <col min="8460" max="8460" width="17.7109375" style="14" customWidth="1"/>
    <col min="8461" max="8461" width="9.140625" style="14"/>
    <col min="8462" max="8462" width="12.42578125" style="14" bestFit="1" customWidth="1"/>
    <col min="8463" max="8704" width="9.140625" style="14"/>
    <col min="8705" max="8705" width="2" style="14" customWidth="1"/>
    <col min="8706" max="8706" width="60.28515625" style="14" customWidth="1"/>
    <col min="8707" max="8707" width="14.140625" style="14" customWidth="1"/>
    <col min="8708" max="8708" width="14.5703125" style="14" customWidth="1"/>
    <col min="8709" max="8709" width="11.7109375" style="14" customWidth="1"/>
    <col min="8710" max="8710" width="8.5703125" style="14" customWidth="1"/>
    <col min="8711" max="8711" width="14.7109375" style="14" customWidth="1"/>
    <col min="8712" max="8713" width="13.5703125" style="14" customWidth="1"/>
    <col min="8714" max="8714" width="14.28515625" style="14" customWidth="1"/>
    <col min="8715" max="8715" width="8.42578125" style="14" customWidth="1"/>
    <col min="8716" max="8716" width="17.7109375" style="14" customWidth="1"/>
    <col min="8717" max="8717" width="9.140625" style="14"/>
    <col min="8718" max="8718" width="12.42578125" style="14" bestFit="1" customWidth="1"/>
    <col min="8719" max="8960" width="9.140625" style="14"/>
    <col min="8961" max="8961" width="2" style="14" customWidth="1"/>
    <col min="8962" max="8962" width="60.28515625" style="14" customWidth="1"/>
    <col min="8963" max="8963" width="14.140625" style="14" customWidth="1"/>
    <col min="8964" max="8964" width="14.5703125" style="14" customWidth="1"/>
    <col min="8965" max="8965" width="11.7109375" style="14" customWidth="1"/>
    <col min="8966" max="8966" width="8.5703125" style="14" customWidth="1"/>
    <col min="8967" max="8967" width="14.7109375" style="14" customWidth="1"/>
    <col min="8968" max="8969" width="13.5703125" style="14" customWidth="1"/>
    <col min="8970" max="8970" width="14.28515625" style="14" customWidth="1"/>
    <col min="8971" max="8971" width="8.42578125" style="14" customWidth="1"/>
    <col min="8972" max="8972" width="17.7109375" style="14" customWidth="1"/>
    <col min="8973" max="8973" width="9.140625" style="14"/>
    <col min="8974" max="8974" width="12.42578125" style="14" bestFit="1" customWidth="1"/>
    <col min="8975" max="9216" width="9.140625" style="14"/>
    <col min="9217" max="9217" width="2" style="14" customWidth="1"/>
    <col min="9218" max="9218" width="60.28515625" style="14" customWidth="1"/>
    <col min="9219" max="9219" width="14.140625" style="14" customWidth="1"/>
    <col min="9220" max="9220" width="14.5703125" style="14" customWidth="1"/>
    <col min="9221" max="9221" width="11.7109375" style="14" customWidth="1"/>
    <col min="9222" max="9222" width="8.5703125" style="14" customWidth="1"/>
    <col min="9223" max="9223" width="14.7109375" style="14" customWidth="1"/>
    <col min="9224" max="9225" width="13.5703125" style="14" customWidth="1"/>
    <col min="9226" max="9226" width="14.28515625" style="14" customWidth="1"/>
    <col min="9227" max="9227" width="8.42578125" style="14" customWidth="1"/>
    <col min="9228" max="9228" width="17.7109375" style="14" customWidth="1"/>
    <col min="9229" max="9229" width="9.140625" style="14"/>
    <col min="9230" max="9230" width="12.42578125" style="14" bestFit="1" customWidth="1"/>
    <col min="9231" max="9472" width="9.140625" style="14"/>
    <col min="9473" max="9473" width="2" style="14" customWidth="1"/>
    <col min="9474" max="9474" width="60.28515625" style="14" customWidth="1"/>
    <col min="9475" max="9475" width="14.140625" style="14" customWidth="1"/>
    <col min="9476" max="9476" width="14.5703125" style="14" customWidth="1"/>
    <col min="9477" max="9477" width="11.7109375" style="14" customWidth="1"/>
    <col min="9478" max="9478" width="8.5703125" style="14" customWidth="1"/>
    <col min="9479" max="9479" width="14.7109375" style="14" customWidth="1"/>
    <col min="9480" max="9481" width="13.5703125" style="14" customWidth="1"/>
    <col min="9482" max="9482" width="14.28515625" style="14" customWidth="1"/>
    <col min="9483" max="9483" width="8.42578125" style="14" customWidth="1"/>
    <col min="9484" max="9484" width="17.7109375" style="14" customWidth="1"/>
    <col min="9485" max="9485" width="9.140625" style="14"/>
    <col min="9486" max="9486" width="12.42578125" style="14" bestFit="1" customWidth="1"/>
    <col min="9487" max="9728" width="9.140625" style="14"/>
    <col min="9729" max="9729" width="2" style="14" customWidth="1"/>
    <col min="9730" max="9730" width="60.28515625" style="14" customWidth="1"/>
    <col min="9731" max="9731" width="14.140625" style="14" customWidth="1"/>
    <col min="9732" max="9732" width="14.5703125" style="14" customWidth="1"/>
    <col min="9733" max="9733" width="11.7109375" style="14" customWidth="1"/>
    <col min="9734" max="9734" width="8.5703125" style="14" customWidth="1"/>
    <col min="9735" max="9735" width="14.7109375" style="14" customWidth="1"/>
    <col min="9736" max="9737" width="13.5703125" style="14" customWidth="1"/>
    <col min="9738" max="9738" width="14.28515625" style="14" customWidth="1"/>
    <col min="9739" max="9739" width="8.42578125" style="14" customWidth="1"/>
    <col min="9740" max="9740" width="17.7109375" style="14" customWidth="1"/>
    <col min="9741" max="9741" width="9.140625" style="14"/>
    <col min="9742" max="9742" width="12.42578125" style="14" bestFit="1" customWidth="1"/>
    <col min="9743" max="9984" width="9.140625" style="14"/>
    <col min="9985" max="9985" width="2" style="14" customWidth="1"/>
    <col min="9986" max="9986" width="60.28515625" style="14" customWidth="1"/>
    <col min="9987" max="9987" width="14.140625" style="14" customWidth="1"/>
    <col min="9988" max="9988" width="14.5703125" style="14" customWidth="1"/>
    <col min="9989" max="9989" width="11.7109375" style="14" customWidth="1"/>
    <col min="9990" max="9990" width="8.5703125" style="14" customWidth="1"/>
    <col min="9991" max="9991" width="14.7109375" style="14" customWidth="1"/>
    <col min="9992" max="9993" width="13.5703125" style="14" customWidth="1"/>
    <col min="9994" max="9994" width="14.28515625" style="14" customWidth="1"/>
    <col min="9995" max="9995" width="8.42578125" style="14" customWidth="1"/>
    <col min="9996" max="9996" width="17.7109375" style="14" customWidth="1"/>
    <col min="9997" max="9997" width="9.140625" style="14"/>
    <col min="9998" max="9998" width="12.42578125" style="14" bestFit="1" customWidth="1"/>
    <col min="9999" max="10240" width="9.140625" style="14"/>
    <col min="10241" max="10241" width="2" style="14" customWidth="1"/>
    <col min="10242" max="10242" width="60.28515625" style="14" customWidth="1"/>
    <col min="10243" max="10243" width="14.140625" style="14" customWidth="1"/>
    <col min="10244" max="10244" width="14.5703125" style="14" customWidth="1"/>
    <col min="10245" max="10245" width="11.7109375" style="14" customWidth="1"/>
    <col min="10246" max="10246" width="8.5703125" style="14" customWidth="1"/>
    <col min="10247" max="10247" width="14.7109375" style="14" customWidth="1"/>
    <col min="10248" max="10249" width="13.5703125" style="14" customWidth="1"/>
    <col min="10250" max="10250" width="14.28515625" style="14" customWidth="1"/>
    <col min="10251" max="10251" width="8.42578125" style="14" customWidth="1"/>
    <col min="10252" max="10252" width="17.7109375" style="14" customWidth="1"/>
    <col min="10253" max="10253" width="9.140625" style="14"/>
    <col min="10254" max="10254" width="12.42578125" style="14" bestFit="1" customWidth="1"/>
    <col min="10255" max="10496" width="9.140625" style="14"/>
    <col min="10497" max="10497" width="2" style="14" customWidth="1"/>
    <col min="10498" max="10498" width="60.28515625" style="14" customWidth="1"/>
    <col min="10499" max="10499" width="14.140625" style="14" customWidth="1"/>
    <col min="10500" max="10500" width="14.5703125" style="14" customWidth="1"/>
    <col min="10501" max="10501" width="11.7109375" style="14" customWidth="1"/>
    <col min="10502" max="10502" width="8.5703125" style="14" customWidth="1"/>
    <col min="10503" max="10503" width="14.7109375" style="14" customWidth="1"/>
    <col min="10504" max="10505" width="13.5703125" style="14" customWidth="1"/>
    <col min="10506" max="10506" width="14.28515625" style="14" customWidth="1"/>
    <col min="10507" max="10507" width="8.42578125" style="14" customWidth="1"/>
    <col min="10508" max="10508" width="17.7109375" style="14" customWidth="1"/>
    <col min="10509" max="10509" width="9.140625" style="14"/>
    <col min="10510" max="10510" width="12.42578125" style="14" bestFit="1" customWidth="1"/>
    <col min="10511" max="10752" width="9.140625" style="14"/>
    <col min="10753" max="10753" width="2" style="14" customWidth="1"/>
    <col min="10754" max="10754" width="60.28515625" style="14" customWidth="1"/>
    <col min="10755" max="10755" width="14.140625" style="14" customWidth="1"/>
    <col min="10756" max="10756" width="14.5703125" style="14" customWidth="1"/>
    <col min="10757" max="10757" width="11.7109375" style="14" customWidth="1"/>
    <col min="10758" max="10758" width="8.5703125" style="14" customWidth="1"/>
    <col min="10759" max="10759" width="14.7109375" style="14" customWidth="1"/>
    <col min="10760" max="10761" width="13.5703125" style="14" customWidth="1"/>
    <col min="10762" max="10762" width="14.28515625" style="14" customWidth="1"/>
    <col min="10763" max="10763" width="8.42578125" style="14" customWidth="1"/>
    <col min="10764" max="10764" width="17.7109375" style="14" customWidth="1"/>
    <col min="10765" max="10765" width="9.140625" style="14"/>
    <col min="10766" max="10766" width="12.42578125" style="14" bestFit="1" customWidth="1"/>
    <col min="10767" max="11008" width="9.140625" style="14"/>
    <col min="11009" max="11009" width="2" style="14" customWidth="1"/>
    <col min="11010" max="11010" width="60.28515625" style="14" customWidth="1"/>
    <col min="11011" max="11011" width="14.140625" style="14" customWidth="1"/>
    <col min="11012" max="11012" width="14.5703125" style="14" customWidth="1"/>
    <col min="11013" max="11013" width="11.7109375" style="14" customWidth="1"/>
    <col min="11014" max="11014" width="8.5703125" style="14" customWidth="1"/>
    <col min="11015" max="11015" width="14.7109375" style="14" customWidth="1"/>
    <col min="11016" max="11017" width="13.5703125" style="14" customWidth="1"/>
    <col min="11018" max="11018" width="14.28515625" style="14" customWidth="1"/>
    <col min="11019" max="11019" width="8.42578125" style="14" customWidth="1"/>
    <col min="11020" max="11020" width="17.7109375" style="14" customWidth="1"/>
    <col min="11021" max="11021" width="9.140625" style="14"/>
    <col min="11022" max="11022" width="12.42578125" style="14" bestFit="1" customWidth="1"/>
    <col min="11023" max="11264" width="9.140625" style="14"/>
    <col min="11265" max="11265" width="2" style="14" customWidth="1"/>
    <col min="11266" max="11266" width="60.28515625" style="14" customWidth="1"/>
    <col min="11267" max="11267" width="14.140625" style="14" customWidth="1"/>
    <col min="11268" max="11268" width="14.5703125" style="14" customWidth="1"/>
    <col min="11269" max="11269" width="11.7109375" style="14" customWidth="1"/>
    <col min="11270" max="11270" width="8.5703125" style="14" customWidth="1"/>
    <col min="11271" max="11271" width="14.7109375" style="14" customWidth="1"/>
    <col min="11272" max="11273" width="13.5703125" style="14" customWidth="1"/>
    <col min="11274" max="11274" width="14.28515625" style="14" customWidth="1"/>
    <col min="11275" max="11275" width="8.42578125" style="14" customWidth="1"/>
    <col min="11276" max="11276" width="17.7109375" style="14" customWidth="1"/>
    <col min="11277" max="11277" width="9.140625" style="14"/>
    <col min="11278" max="11278" width="12.42578125" style="14" bestFit="1" customWidth="1"/>
    <col min="11279" max="11520" width="9.140625" style="14"/>
    <col min="11521" max="11521" width="2" style="14" customWidth="1"/>
    <col min="11522" max="11522" width="60.28515625" style="14" customWidth="1"/>
    <col min="11523" max="11523" width="14.140625" style="14" customWidth="1"/>
    <col min="11524" max="11524" width="14.5703125" style="14" customWidth="1"/>
    <col min="11525" max="11525" width="11.7109375" style="14" customWidth="1"/>
    <col min="11526" max="11526" width="8.5703125" style="14" customWidth="1"/>
    <col min="11527" max="11527" width="14.7109375" style="14" customWidth="1"/>
    <col min="11528" max="11529" width="13.5703125" style="14" customWidth="1"/>
    <col min="11530" max="11530" width="14.28515625" style="14" customWidth="1"/>
    <col min="11531" max="11531" width="8.42578125" style="14" customWidth="1"/>
    <col min="11532" max="11532" width="17.7109375" style="14" customWidth="1"/>
    <col min="11533" max="11533" width="9.140625" style="14"/>
    <col min="11534" max="11534" width="12.42578125" style="14" bestFit="1" customWidth="1"/>
    <col min="11535" max="11776" width="9.140625" style="14"/>
    <col min="11777" max="11777" width="2" style="14" customWidth="1"/>
    <col min="11778" max="11778" width="60.28515625" style="14" customWidth="1"/>
    <col min="11779" max="11779" width="14.140625" style="14" customWidth="1"/>
    <col min="11780" max="11780" width="14.5703125" style="14" customWidth="1"/>
    <col min="11781" max="11781" width="11.7109375" style="14" customWidth="1"/>
    <col min="11782" max="11782" width="8.5703125" style="14" customWidth="1"/>
    <col min="11783" max="11783" width="14.7109375" style="14" customWidth="1"/>
    <col min="11784" max="11785" width="13.5703125" style="14" customWidth="1"/>
    <col min="11786" max="11786" width="14.28515625" style="14" customWidth="1"/>
    <col min="11787" max="11787" width="8.42578125" style="14" customWidth="1"/>
    <col min="11788" max="11788" width="17.7109375" style="14" customWidth="1"/>
    <col min="11789" max="11789" width="9.140625" style="14"/>
    <col min="11790" max="11790" width="12.42578125" style="14" bestFit="1" customWidth="1"/>
    <col min="11791" max="12032" width="9.140625" style="14"/>
    <col min="12033" max="12033" width="2" style="14" customWidth="1"/>
    <col min="12034" max="12034" width="60.28515625" style="14" customWidth="1"/>
    <col min="12035" max="12035" width="14.140625" style="14" customWidth="1"/>
    <col min="12036" max="12036" width="14.5703125" style="14" customWidth="1"/>
    <col min="12037" max="12037" width="11.7109375" style="14" customWidth="1"/>
    <col min="12038" max="12038" width="8.5703125" style="14" customWidth="1"/>
    <col min="12039" max="12039" width="14.7109375" style="14" customWidth="1"/>
    <col min="12040" max="12041" width="13.5703125" style="14" customWidth="1"/>
    <col min="12042" max="12042" width="14.28515625" style="14" customWidth="1"/>
    <col min="12043" max="12043" width="8.42578125" style="14" customWidth="1"/>
    <col min="12044" max="12044" width="17.7109375" style="14" customWidth="1"/>
    <col min="12045" max="12045" width="9.140625" style="14"/>
    <col min="12046" max="12046" width="12.42578125" style="14" bestFit="1" customWidth="1"/>
    <col min="12047" max="12288" width="9.140625" style="14"/>
    <col min="12289" max="12289" width="2" style="14" customWidth="1"/>
    <col min="12290" max="12290" width="60.28515625" style="14" customWidth="1"/>
    <col min="12291" max="12291" width="14.140625" style="14" customWidth="1"/>
    <col min="12292" max="12292" width="14.5703125" style="14" customWidth="1"/>
    <col min="12293" max="12293" width="11.7109375" style="14" customWidth="1"/>
    <col min="12294" max="12294" width="8.5703125" style="14" customWidth="1"/>
    <col min="12295" max="12295" width="14.7109375" style="14" customWidth="1"/>
    <col min="12296" max="12297" width="13.5703125" style="14" customWidth="1"/>
    <col min="12298" max="12298" width="14.28515625" style="14" customWidth="1"/>
    <col min="12299" max="12299" width="8.42578125" style="14" customWidth="1"/>
    <col min="12300" max="12300" width="17.7109375" style="14" customWidth="1"/>
    <col min="12301" max="12301" width="9.140625" style="14"/>
    <col min="12302" max="12302" width="12.42578125" style="14" bestFit="1" customWidth="1"/>
    <col min="12303" max="12544" width="9.140625" style="14"/>
    <col min="12545" max="12545" width="2" style="14" customWidth="1"/>
    <col min="12546" max="12546" width="60.28515625" style="14" customWidth="1"/>
    <col min="12547" max="12547" width="14.140625" style="14" customWidth="1"/>
    <col min="12548" max="12548" width="14.5703125" style="14" customWidth="1"/>
    <col min="12549" max="12549" width="11.7109375" style="14" customWidth="1"/>
    <col min="12550" max="12550" width="8.5703125" style="14" customWidth="1"/>
    <col min="12551" max="12551" width="14.7109375" style="14" customWidth="1"/>
    <col min="12552" max="12553" width="13.5703125" style="14" customWidth="1"/>
    <col min="12554" max="12554" width="14.28515625" style="14" customWidth="1"/>
    <col min="12555" max="12555" width="8.42578125" style="14" customWidth="1"/>
    <col min="12556" max="12556" width="17.7109375" style="14" customWidth="1"/>
    <col min="12557" max="12557" width="9.140625" style="14"/>
    <col min="12558" max="12558" width="12.42578125" style="14" bestFit="1" customWidth="1"/>
    <col min="12559" max="12800" width="9.140625" style="14"/>
    <col min="12801" max="12801" width="2" style="14" customWidth="1"/>
    <col min="12802" max="12802" width="60.28515625" style="14" customWidth="1"/>
    <col min="12803" max="12803" width="14.140625" style="14" customWidth="1"/>
    <col min="12804" max="12804" width="14.5703125" style="14" customWidth="1"/>
    <col min="12805" max="12805" width="11.7109375" style="14" customWidth="1"/>
    <col min="12806" max="12806" width="8.5703125" style="14" customWidth="1"/>
    <col min="12807" max="12807" width="14.7109375" style="14" customWidth="1"/>
    <col min="12808" max="12809" width="13.5703125" style="14" customWidth="1"/>
    <col min="12810" max="12810" width="14.28515625" style="14" customWidth="1"/>
    <col min="12811" max="12811" width="8.42578125" style="14" customWidth="1"/>
    <col min="12812" max="12812" width="17.7109375" style="14" customWidth="1"/>
    <col min="12813" max="12813" width="9.140625" style="14"/>
    <col min="12814" max="12814" width="12.42578125" style="14" bestFit="1" customWidth="1"/>
    <col min="12815" max="13056" width="9.140625" style="14"/>
    <col min="13057" max="13057" width="2" style="14" customWidth="1"/>
    <col min="13058" max="13058" width="60.28515625" style="14" customWidth="1"/>
    <col min="13059" max="13059" width="14.140625" style="14" customWidth="1"/>
    <col min="13060" max="13060" width="14.5703125" style="14" customWidth="1"/>
    <col min="13061" max="13061" width="11.7109375" style="14" customWidth="1"/>
    <col min="13062" max="13062" width="8.5703125" style="14" customWidth="1"/>
    <col min="13063" max="13063" width="14.7109375" style="14" customWidth="1"/>
    <col min="13064" max="13065" width="13.5703125" style="14" customWidth="1"/>
    <col min="13066" max="13066" width="14.28515625" style="14" customWidth="1"/>
    <col min="13067" max="13067" width="8.42578125" style="14" customWidth="1"/>
    <col min="13068" max="13068" width="17.7109375" style="14" customWidth="1"/>
    <col min="13069" max="13069" width="9.140625" style="14"/>
    <col min="13070" max="13070" width="12.42578125" style="14" bestFit="1" customWidth="1"/>
    <col min="13071" max="13312" width="9.140625" style="14"/>
    <col min="13313" max="13313" width="2" style="14" customWidth="1"/>
    <col min="13314" max="13314" width="60.28515625" style="14" customWidth="1"/>
    <col min="13315" max="13315" width="14.140625" style="14" customWidth="1"/>
    <col min="13316" max="13316" width="14.5703125" style="14" customWidth="1"/>
    <col min="13317" max="13317" width="11.7109375" style="14" customWidth="1"/>
    <col min="13318" max="13318" width="8.5703125" style="14" customWidth="1"/>
    <col min="13319" max="13319" width="14.7109375" style="14" customWidth="1"/>
    <col min="13320" max="13321" width="13.5703125" style="14" customWidth="1"/>
    <col min="13322" max="13322" width="14.28515625" style="14" customWidth="1"/>
    <col min="13323" max="13323" width="8.42578125" style="14" customWidth="1"/>
    <col min="13324" max="13324" width="17.7109375" style="14" customWidth="1"/>
    <col min="13325" max="13325" width="9.140625" style="14"/>
    <col min="13326" max="13326" width="12.42578125" style="14" bestFit="1" customWidth="1"/>
    <col min="13327" max="13568" width="9.140625" style="14"/>
    <col min="13569" max="13569" width="2" style="14" customWidth="1"/>
    <col min="13570" max="13570" width="60.28515625" style="14" customWidth="1"/>
    <col min="13571" max="13571" width="14.140625" style="14" customWidth="1"/>
    <col min="13572" max="13572" width="14.5703125" style="14" customWidth="1"/>
    <col min="13573" max="13573" width="11.7109375" style="14" customWidth="1"/>
    <col min="13574" max="13574" width="8.5703125" style="14" customWidth="1"/>
    <col min="13575" max="13575" width="14.7109375" style="14" customWidth="1"/>
    <col min="13576" max="13577" width="13.5703125" style="14" customWidth="1"/>
    <col min="13578" max="13578" width="14.28515625" style="14" customWidth="1"/>
    <col min="13579" max="13579" width="8.42578125" style="14" customWidth="1"/>
    <col min="13580" max="13580" width="17.7109375" style="14" customWidth="1"/>
    <col min="13581" max="13581" width="9.140625" style="14"/>
    <col min="13582" max="13582" width="12.42578125" style="14" bestFit="1" customWidth="1"/>
    <col min="13583" max="13824" width="9.140625" style="14"/>
    <col min="13825" max="13825" width="2" style="14" customWidth="1"/>
    <col min="13826" max="13826" width="60.28515625" style="14" customWidth="1"/>
    <col min="13827" max="13827" width="14.140625" style="14" customWidth="1"/>
    <col min="13828" max="13828" width="14.5703125" style="14" customWidth="1"/>
    <col min="13829" max="13829" width="11.7109375" style="14" customWidth="1"/>
    <col min="13830" max="13830" width="8.5703125" style="14" customWidth="1"/>
    <col min="13831" max="13831" width="14.7109375" style="14" customWidth="1"/>
    <col min="13832" max="13833" width="13.5703125" style="14" customWidth="1"/>
    <col min="13834" max="13834" width="14.28515625" style="14" customWidth="1"/>
    <col min="13835" max="13835" width="8.42578125" style="14" customWidth="1"/>
    <col min="13836" max="13836" width="17.7109375" style="14" customWidth="1"/>
    <col min="13837" max="13837" width="9.140625" style="14"/>
    <col min="13838" max="13838" width="12.42578125" style="14" bestFit="1" customWidth="1"/>
    <col min="13839" max="14080" width="9.140625" style="14"/>
    <col min="14081" max="14081" width="2" style="14" customWidth="1"/>
    <col min="14082" max="14082" width="60.28515625" style="14" customWidth="1"/>
    <col min="14083" max="14083" width="14.140625" style="14" customWidth="1"/>
    <col min="14084" max="14084" width="14.5703125" style="14" customWidth="1"/>
    <col min="14085" max="14085" width="11.7109375" style="14" customWidth="1"/>
    <col min="14086" max="14086" width="8.5703125" style="14" customWidth="1"/>
    <col min="14087" max="14087" width="14.7109375" style="14" customWidth="1"/>
    <col min="14088" max="14089" width="13.5703125" style="14" customWidth="1"/>
    <col min="14090" max="14090" width="14.28515625" style="14" customWidth="1"/>
    <col min="14091" max="14091" width="8.42578125" style="14" customWidth="1"/>
    <col min="14092" max="14092" width="17.7109375" style="14" customWidth="1"/>
    <col min="14093" max="14093" width="9.140625" style="14"/>
    <col min="14094" max="14094" width="12.42578125" style="14" bestFit="1" customWidth="1"/>
    <col min="14095" max="14336" width="9.140625" style="14"/>
    <col min="14337" max="14337" width="2" style="14" customWidth="1"/>
    <col min="14338" max="14338" width="60.28515625" style="14" customWidth="1"/>
    <col min="14339" max="14339" width="14.140625" style="14" customWidth="1"/>
    <col min="14340" max="14340" width="14.5703125" style="14" customWidth="1"/>
    <col min="14341" max="14341" width="11.7109375" style="14" customWidth="1"/>
    <col min="14342" max="14342" width="8.5703125" style="14" customWidth="1"/>
    <col min="14343" max="14343" width="14.7109375" style="14" customWidth="1"/>
    <col min="14344" max="14345" width="13.5703125" style="14" customWidth="1"/>
    <col min="14346" max="14346" width="14.28515625" style="14" customWidth="1"/>
    <col min="14347" max="14347" width="8.42578125" style="14" customWidth="1"/>
    <col min="14348" max="14348" width="17.7109375" style="14" customWidth="1"/>
    <col min="14349" max="14349" width="9.140625" style="14"/>
    <col min="14350" max="14350" width="12.42578125" style="14" bestFit="1" customWidth="1"/>
    <col min="14351" max="14592" width="9.140625" style="14"/>
    <col min="14593" max="14593" width="2" style="14" customWidth="1"/>
    <col min="14594" max="14594" width="60.28515625" style="14" customWidth="1"/>
    <col min="14595" max="14595" width="14.140625" style="14" customWidth="1"/>
    <col min="14596" max="14596" width="14.5703125" style="14" customWidth="1"/>
    <col min="14597" max="14597" width="11.7109375" style="14" customWidth="1"/>
    <col min="14598" max="14598" width="8.5703125" style="14" customWidth="1"/>
    <col min="14599" max="14599" width="14.7109375" style="14" customWidth="1"/>
    <col min="14600" max="14601" width="13.5703125" style="14" customWidth="1"/>
    <col min="14602" max="14602" width="14.28515625" style="14" customWidth="1"/>
    <col min="14603" max="14603" width="8.42578125" style="14" customWidth="1"/>
    <col min="14604" max="14604" width="17.7109375" style="14" customWidth="1"/>
    <col min="14605" max="14605" width="9.140625" style="14"/>
    <col min="14606" max="14606" width="12.42578125" style="14" bestFit="1" customWidth="1"/>
    <col min="14607" max="14848" width="9.140625" style="14"/>
    <col min="14849" max="14849" width="2" style="14" customWidth="1"/>
    <col min="14850" max="14850" width="60.28515625" style="14" customWidth="1"/>
    <col min="14851" max="14851" width="14.140625" style="14" customWidth="1"/>
    <col min="14852" max="14852" width="14.5703125" style="14" customWidth="1"/>
    <col min="14853" max="14853" width="11.7109375" style="14" customWidth="1"/>
    <col min="14854" max="14854" width="8.5703125" style="14" customWidth="1"/>
    <col min="14855" max="14855" width="14.7109375" style="14" customWidth="1"/>
    <col min="14856" max="14857" width="13.5703125" style="14" customWidth="1"/>
    <col min="14858" max="14858" width="14.28515625" style="14" customWidth="1"/>
    <col min="14859" max="14859" width="8.42578125" style="14" customWidth="1"/>
    <col min="14860" max="14860" width="17.7109375" style="14" customWidth="1"/>
    <col min="14861" max="14861" width="9.140625" style="14"/>
    <col min="14862" max="14862" width="12.42578125" style="14" bestFit="1" customWidth="1"/>
    <col min="14863" max="15104" width="9.140625" style="14"/>
    <col min="15105" max="15105" width="2" style="14" customWidth="1"/>
    <col min="15106" max="15106" width="60.28515625" style="14" customWidth="1"/>
    <col min="15107" max="15107" width="14.140625" style="14" customWidth="1"/>
    <col min="15108" max="15108" width="14.5703125" style="14" customWidth="1"/>
    <col min="15109" max="15109" width="11.7109375" style="14" customWidth="1"/>
    <col min="15110" max="15110" width="8.5703125" style="14" customWidth="1"/>
    <col min="15111" max="15111" width="14.7109375" style="14" customWidth="1"/>
    <col min="15112" max="15113" width="13.5703125" style="14" customWidth="1"/>
    <col min="15114" max="15114" width="14.28515625" style="14" customWidth="1"/>
    <col min="15115" max="15115" width="8.42578125" style="14" customWidth="1"/>
    <col min="15116" max="15116" width="17.7109375" style="14" customWidth="1"/>
    <col min="15117" max="15117" width="9.140625" style="14"/>
    <col min="15118" max="15118" width="12.42578125" style="14" bestFit="1" customWidth="1"/>
    <col min="15119" max="15360" width="9.140625" style="14"/>
    <col min="15361" max="15361" width="2" style="14" customWidth="1"/>
    <col min="15362" max="15362" width="60.28515625" style="14" customWidth="1"/>
    <col min="15363" max="15363" width="14.140625" style="14" customWidth="1"/>
    <col min="15364" max="15364" width="14.5703125" style="14" customWidth="1"/>
    <col min="15365" max="15365" width="11.7109375" style="14" customWidth="1"/>
    <col min="15366" max="15366" width="8.5703125" style="14" customWidth="1"/>
    <col min="15367" max="15367" width="14.7109375" style="14" customWidth="1"/>
    <col min="15368" max="15369" width="13.5703125" style="14" customWidth="1"/>
    <col min="15370" max="15370" width="14.28515625" style="14" customWidth="1"/>
    <col min="15371" max="15371" width="8.42578125" style="14" customWidth="1"/>
    <col min="15372" max="15372" width="17.7109375" style="14" customWidth="1"/>
    <col min="15373" max="15373" width="9.140625" style="14"/>
    <col min="15374" max="15374" width="12.42578125" style="14" bestFit="1" customWidth="1"/>
    <col min="15375" max="15616" width="9.140625" style="14"/>
    <col min="15617" max="15617" width="2" style="14" customWidth="1"/>
    <col min="15618" max="15618" width="60.28515625" style="14" customWidth="1"/>
    <col min="15619" max="15619" width="14.140625" style="14" customWidth="1"/>
    <col min="15620" max="15620" width="14.5703125" style="14" customWidth="1"/>
    <col min="15621" max="15621" width="11.7109375" style="14" customWidth="1"/>
    <col min="15622" max="15622" width="8.5703125" style="14" customWidth="1"/>
    <col min="15623" max="15623" width="14.7109375" style="14" customWidth="1"/>
    <col min="15624" max="15625" width="13.5703125" style="14" customWidth="1"/>
    <col min="15626" max="15626" width="14.28515625" style="14" customWidth="1"/>
    <col min="15627" max="15627" width="8.42578125" style="14" customWidth="1"/>
    <col min="15628" max="15628" width="17.7109375" style="14" customWidth="1"/>
    <col min="15629" max="15629" width="9.140625" style="14"/>
    <col min="15630" max="15630" width="12.42578125" style="14" bestFit="1" customWidth="1"/>
    <col min="15631" max="15872" width="9.140625" style="14"/>
    <col min="15873" max="15873" width="2" style="14" customWidth="1"/>
    <col min="15874" max="15874" width="60.28515625" style="14" customWidth="1"/>
    <col min="15875" max="15875" width="14.140625" style="14" customWidth="1"/>
    <col min="15876" max="15876" width="14.5703125" style="14" customWidth="1"/>
    <col min="15877" max="15877" width="11.7109375" style="14" customWidth="1"/>
    <col min="15878" max="15878" width="8.5703125" style="14" customWidth="1"/>
    <col min="15879" max="15879" width="14.7109375" style="14" customWidth="1"/>
    <col min="15880" max="15881" width="13.5703125" style="14" customWidth="1"/>
    <col min="15882" max="15882" width="14.28515625" style="14" customWidth="1"/>
    <col min="15883" max="15883" width="8.42578125" style="14" customWidth="1"/>
    <col min="15884" max="15884" width="17.7109375" style="14" customWidth="1"/>
    <col min="15885" max="15885" width="9.140625" style="14"/>
    <col min="15886" max="15886" width="12.42578125" style="14" bestFit="1" customWidth="1"/>
    <col min="15887" max="16128" width="9.140625" style="14"/>
    <col min="16129" max="16129" width="2" style="14" customWidth="1"/>
    <col min="16130" max="16130" width="60.28515625" style="14" customWidth="1"/>
    <col min="16131" max="16131" width="14.140625" style="14" customWidth="1"/>
    <col min="16132" max="16132" width="14.5703125" style="14" customWidth="1"/>
    <col min="16133" max="16133" width="11.7109375" style="14" customWidth="1"/>
    <col min="16134" max="16134" width="8.5703125" style="14" customWidth="1"/>
    <col min="16135" max="16135" width="14.7109375" style="14" customWidth="1"/>
    <col min="16136" max="16137" width="13.5703125" style="14" customWidth="1"/>
    <col min="16138" max="16138" width="14.28515625" style="14" customWidth="1"/>
    <col min="16139" max="16139" width="8.42578125" style="14" customWidth="1"/>
    <col min="16140" max="16140" width="17.7109375" style="14" customWidth="1"/>
    <col min="16141" max="16141" width="9.140625" style="14"/>
    <col min="16142" max="16142" width="12.42578125" style="14" bestFit="1" customWidth="1"/>
    <col min="16143" max="16384" width="9.140625" style="14"/>
  </cols>
  <sheetData>
    <row r="1" spans="1:14" ht="18" x14ac:dyDescent="0.25">
      <c r="D1" s="15"/>
      <c r="K1" s="75"/>
      <c r="L1" s="74"/>
    </row>
    <row r="2" spans="1:14" ht="15.75" x14ac:dyDescent="0.3">
      <c r="B2" s="762" t="s">
        <v>357</v>
      </c>
      <c r="C2" s="763"/>
      <c r="D2" s="763"/>
      <c r="E2" s="763"/>
      <c r="F2" s="763"/>
      <c r="G2" s="763"/>
      <c r="H2" s="763"/>
      <c r="I2" s="763"/>
      <c r="J2" s="763"/>
      <c r="K2" s="763"/>
      <c r="L2" s="763"/>
    </row>
    <row r="3" spans="1:14" ht="21.75" customHeight="1" x14ac:dyDescent="0.2">
      <c r="B3" s="4" t="s">
        <v>1</v>
      </c>
    </row>
    <row r="4" spans="1:14" ht="15" thickBot="1" x14ac:dyDescent="0.25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9"/>
    </row>
    <row r="5" spans="1:14" ht="38.25" customHeight="1" x14ac:dyDescent="0.2">
      <c r="B5" s="140"/>
      <c r="C5" s="770" t="s">
        <v>238</v>
      </c>
      <c r="D5" s="779" t="s">
        <v>93</v>
      </c>
      <c r="E5" s="780"/>
      <c r="F5" s="780"/>
      <c r="G5" s="780"/>
      <c r="H5" s="780"/>
      <c r="I5" s="780"/>
      <c r="J5" s="781"/>
      <c r="K5" s="773" t="s">
        <v>204</v>
      </c>
      <c r="L5" s="782" t="s">
        <v>97</v>
      </c>
    </row>
    <row r="6" spans="1:14" ht="15" customHeight="1" x14ac:dyDescent="0.2">
      <c r="B6" s="143"/>
      <c r="C6" s="771"/>
      <c r="D6" s="764" t="s">
        <v>359</v>
      </c>
      <c r="E6" s="766" t="s">
        <v>360</v>
      </c>
      <c r="F6" s="777" t="s">
        <v>94</v>
      </c>
      <c r="G6" s="778"/>
      <c r="H6" s="775" t="s">
        <v>98</v>
      </c>
      <c r="I6" s="766" t="s">
        <v>95</v>
      </c>
      <c r="J6" s="764" t="s">
        <v>96</v>
      </c>
      <c r="K6" s="774"/>
      <c r="L6" s="783"/>
    </row>
    <row r="7" spans="1:14" ht="12.75" customHeight="1" x14ac:dyDescent="0.2">
      <c r="B7" s="143"/>
      <c r="C7" s="771"/>
      <c r="D7" s="765"/>
      <c r="E7" s="767"/>
      <c r="F7" s="766" t="s">
        <v>358</v>
      </c>
      <c r="G7" s="768" t="s">
        <v>361</v>
      </c>
      <c r="H7" s="776"/>
      <c r="I7" s="772"/>
      <c r="J7" s="767"/>
      <c r="K7" s="774"/>
      <c r="L7" s="783"/>
    </row>
    <row r="8" spans="1:14" ht="35.25" customHeight="1" thickBot="1" x14ac:dyDescent="0.25">
      <c r="B8" s="143"/>
      <c r="C8" s="771"/>
      <c r="D8" s="765"/>
      <c r="E8" s="767"/>
      <c r="F8" s="767"/>
      <c r="G8" s="769"/>
      <c r="H8" s="776"/>
      <c r="I8" s="772"/>
      <c r="J8" s="767"/>
      <c r="K8" s="774"/>
      <c r="L8" s="783"/>
    </row>
    <row r="9" spans="1:14" ht="15" x14ac:dyDescent="0.25">
      <c r="A9" s="17"/>
      <c r="B9" s="757" t="s">
        <v>106</v>
      </c>
      <c r="C9" s="146"/>
      <c r="D9" s="758"/>
      <c r="E9" s="758"/>
      <c r="F9" s="758"/>
      <c r="G9" s="758"/>
      <c r="H9" s="758"/>
      <c r="I9" s="759"/>
      <c r="J9" s="758"/>
      <c r="K9" s="760"/>
      <c r="L9" s="142"/>
    </row>
    <row r="10" spans="1:14" x14ac:dyDescent="0.2">
      <c r="A10" s="17"/>
      <c r="B10" s="147" t="s">
        <v>107</v>
      </c>
      <c r="C10" s="148">
        <v>21580206</v>
      </c>
      <c r="D10" s="149">
        <f t="shared" ref="D10:D17" si="0">SUM(G10+H10)</f>
        <v>10506212</v>
      </c>
      <c r="E10" s="149">
        <f>SUM(F10+G10)</f>
        <v>9750212</v>
      </c>
      <c r="F10" s="149"/>
      <c r="G10" s="149">
        <v>9750212</v>
      </c>
      <c r="H10" s="149">
        <v>756000</v>
      </c>
      <c r="I10" s="150">
        <f>ROUND((G10*0.35)+(H10*0.34),0)</f>
        <v>3669614</v>
      </c>
      <c r="J10" s="149">
        <f t="shared" ref="J10:J17" si="1">SUM(C10-D10-I10)</f>
        <v>7404380</v>
      </c>
      <c r="K10" s="151">
        <v>36.9</v>
      </c>
      <c r="L10" s="144"/>
      <c r="N10" s="761"/>
    </row>
    <row r="11" spans="1:14" x14ac:dyDescent="0.2">
      <c r="A11" s="17"/>
      <c r="B11" s="147" t="s">
        <v>108</v>
      </c>
      <c r="C11" s="148">
        <v>51624142</v>
      </c>
      <c r="D11" s="149">
        <f t="shared" si="0"/>
        <v>30214920</v>
      </c>
      <c r="E11" s="149">
        <f t="shared" ref="E11:E17" si="2">SUM(F11+G11)</f>
        <v>26844920</v>
      </c>
      <c r="F11" s="149"/>
      <c r="G11" s="149">
        <v>26844920</v>
      </c>
      <c r="H11" s="149">
        <v>3370000</v>
      </c>
      <c r="I11" s="150">
        <f>ROUND((G11*0.35)+(H11*0.34),0)</f>
        <v>10541522</v>
      </c>
      <c r="J11" s="149">
        <f t="shared" si="1"/>
        <v>10867700</v>
      </c>
      <c r="K11" s="151">
        <v>98.8</v>
      </c>
      <c r="L11" s="144"/>
      <c r="N11" s="761"/>
    </row>
    <row r="12" spans="1:14" x14ac:dyDescent="0.2">
      <c r="A12" s="17"/>
      <c r="B12" s="147" t="s">
        <v>109</v>
      </c>
      <c r="C12" s="148">
        <v>28622353</v>
      </c>
      <c r="D12" s="149">
        <f t="shared" si="0"/>
        <v>15283741</v>
      </c>
      <c r="E12" s="149">
        <f t="shared" si="2"/>
        <v>13811741</v>
      </c>
      <c r="F12" s="149"/>
      <c r="G12" s="149">
        <v>13811741</v>
      </c>
      <c r="H12" s="149">
        <v>1472000</v>
      </c>
      <c r="I12" s="150">
        <f>ROUND((G12*0.35)+(H12*0.34)-60940,0)</f>
        <v>5273649</v>
      </c>
      <c r="J12" s="149">
        <f t="shared" si="1"/>
        <v>8064963</v>
      </c>
      <c r="K12" s="151">
        <v>43.24</v>
      </c>
      <c r="L12" s="144"/>
      <c r="N12" s="761"/>
    </row>
    <row r="13" spans="1:14" x14ac:dyDescent="0.2">
      <c r="A13" s="17"/>
      <c r="B13" s="147" t="s">
        <v>110</v>
      </c>
      <c r="C13" s="148">
        <v>105312422</v>
      </c>
      <c r="D13" s="149">
        <f t="shared" si="0"/>
        <v>39022090</v>
      </c>
      <c r="E13" s="149">
        <f>SUM(F13+G13)</f>
        <v>39031740</v>
      </c>
      <c r="F13" s="149">
        <v>349650</v>
      </c>
      <c r="G13" s="149">
        <v>38682090</v>
      </c>
      <c r="H13" s="149">
        <v>340000</v>
      </c>
      <c r="I13" s="150">
        <f>ROUND((G13*0.35)+(H13*0.34),0)</f>
        <v>13654332</v>
      </c>
      <c r="J13" s="149">
        <f>SUM(C13-D13-I13)</f>
        <v>52636000</v>
      </c>
      <c r="K13" s="151">
        <v>145.38999999999999</v>
      </c>
      <c r="L13" s="144"/>
      <c r="N13" s="761"/>
    </row>
    <row r="14" spans="1:14" x14ac:dyDescent="0.2">
      <c r="A14" s="17"/>
      <c r="B14" s="147" t="s">
        <v>111</v>
      </c>
      <c r="C14" s="148">
        <v>6646000</v>
      </c>
      <c r="D14" s="149">
        <f t="shared" si="0"/>
        <v>0</v>
      </c>
      <c r="E14" s="149">
        <f t="shared" si="2"/>
        <v>0</v>
      </c>
      <c r="F14" s="149"/>
      <c r="G14" s="149">
        <v>0</v>
      </c>
      <c r="H14" s="149">
        <v>0</v>
      </c>
      <c r="I14" s="150">
        <f>ROUND((G14*0.35)+(H14*0.34),0)</f>
        <v>0</v>
      </c>
      <c r="J14" s="149">
        <f t="shared" si="1"/>
        <v>6646000</v>
      </c>
      <c r="K14" s="151">
        <v>0</v>
      </c>
      <c r="L14" s="144"/>
      <c r="N14" s="761"/>
    </row>
    <row r="15" spans="1:14" x14ac:dyDescent="0.2">
      <c r="A15" s="17"/>
      <c r="B15" s="152" t="s">
        <v>112</v>
      </c>
      <c r="C15" s="148">
        <v>62985536</v>
      </c>
      <c r="D15" s="153">
        <f t="shared" si="0"/>
        <v>40694390</v>
      </c>
      <c r="E15" s="153">
        <f t="shared" si="2"/>
        <v>30419390</v>
      </c>
      <c r="F15" s="153"/>
      <c r="G15" s="149">
        <v>30419390</v>
      </c>
      <c r="H15" s="153">
        <v>10275000</v>
      </c>
      <c r="I15" s="150">
        <f>ROUND((G15*0.35)+(H15*0.34)-1995090,0)</f>
        <v>12145197</v>
      </c>
      <c r="J15" s="153">
        <f t="shared" si="1"/>
        <v>10145949</v>
      </c>
      <c r="K15" s="154">
        <v>95.679999999999993</v>
      </c>
      <c r="L15" s="155"/>
      <c r="N15" s="761"/>
    </row>
    <row r="16" spans="1:14" x14ac:dyDescent="0.2">
      <c r="A16" s="17"/>
      <c r="B16" s="152" t="s">
        <v>113</v>
      </c>
      <c r="C16" s="148">
        <v>183131809</v>
      </c>
      <c r="D16" s="153">
        <f t="shared" si="0"/>
        <v>55106322</v>
      </c>
      <c r="E16" s="153">
        <f t="shared" si="2"/>
        <v>24055832</v>
      </c>
      <c r="F16" s="153"/>
      <c r="G16" s="149">
        <v>24055832</v>
      </c>
      <c r="H16" s="153">
        <v>31050490</v>
      </c>
      <c r="I16" s="150">
        <f>ROUND((G16*0.35)+(H16*0.34),0)</f>
        <v>18976708</v>
      </c>
      <c r="J16" s="153">
        <f t="shared" si="1"/>
        <v>109048779</v>
      </c>
      <c r="K16" s="154">
        <v>70</v>
      </c>
      <c r="L16" s="155"/>
      <c r="N16" s="761"/>
    </row>
    <row r="17" spans="1:14" x14ac:dyDescent="0.2">
      <c r="A17" s="17"/>
      <c r="B17" s="152" t="s">
        <v>114</v>
      </c>
      <c r="C17" s="148">
        <v>4798630</v>
      </c>
      <c r="D17" s="153">
        <f t="shared" si="0"/>
        <v>2707059</v>
      </c>
      <c r="E17" s="153">
        <f t="shared" si="2"/>
        <v>1817059</v>
      </c>
      <c r="F17" s="153"/>
      <c r="G17" s="149">
        <v>1817059</v>
      </c>
      <c r="H17" s="153">
        <v>890000</v>
      </c>
      <c r="I17" s="150">
        <f>ROUND((G17*0.35)+(H17*0.34),0)</f>
        <v>938571</v>
      </c>
      <c r="J17" s="153">
        <f t="shared" si="1"/>
        <v>1153000</v>
      </c>
      <c r="K17" s="154">
        <v>6</v>
      </c>
      <c r="L17" s="155"/>
      <c r="N17" s="761"/>
    </row>
    <row r="18" spans="1:14" ht="13.5" thickBot="1" x14ac:dyDescent="0.25">
      <c r="B18" s="156" t="s">
        <v>115</v>
      </c>
      <c r="C18" s="157">
        <f>SUM(C10:C17)</f>
        <v>464701098</v>
      </c>
      <c r="D18" s="158">
        <f t="shared" ref="D18:K18" si="3">SUM(D10:D17)</f>
        <v>193534734</v>
      </c>
      <c r="E18" s="158">
        <f t="shared" si="3"/>
        <v>145730894</v>
      </c>
      <c r="F18" s="158">
        <f t="shared" si="3"/>
        <v>349650</v>
      </c>
      <c r="G18" s="158">
        <f>SUM(G10:G17)</f>
        <v>145381244</v>
      </c>
      <c r="H18" s="158">
        <f t="shared" si="3"/>
        <v>48153490</v>
      </c>
      <c r="I18" s="159">
        <f t="shared" si="3"/>
        <v>65199593</v>
      </c>
      <c r="J18" s="159">
        <f t="shared" si="3"/>
        <v>205966771</v>
      </c>
      <c r="K18" s="160">
        <f t="shared" si="3"/>
        <v>496.01</v>
      </c>
      <c r="L18" s="161"/>
      <c r="N18" s="761"/>
    </row>
    <row r="19" spans="1:14" ht="13.5" thickTop="1" x14ac:dyDescent="0.2">
      <c r="B19" s="143"/>
      <c r="C19" s="162"/>
      <c r="D19" s="163"/>
      <c r="E19" s="163"/>
      <c r="F19" s="163"/>
      <c r="G19" s="163"/>
      <c r="H19" s="163"/>
      <c r="I19" s="164"/>
      <c r="J19" s="165"/>
      <c r="K19" s="166"/>
      <c r="L19" s="167"/>
    </row>
    <row r="20" spans="1:14" ht="15" x14ac:dyDescent="0.25">
      <c r="B20" s="168" t="s">
        <v>116</v>
      </c>
      <c r="C20" s="162"/>
      <c r="D20" s="163"/>
      <c r="E20" s="169"/>
      <c r="F20" s="163"/>
      <c r="G20" s="163"/>
      <c r="H20" s="163"/>
      <c r="I20" s="170"/>
      <c r="J20" s="163"/>
      <c r="K20" s="166"/>
      <c r="L20" s="167"/>
    </row>
    <row r="21" spans="1:14" x14ac:dyDescent="0.2">
      <c r="B21" s="171" t="s">
        <v>117</v>
      </c>
      <c r="C21" s="172">
        <f t="shared" ref="C21:C27" si="4">SUM(D21+I21+J21)</f>
        <v>7622288</v>
      </c>
      <c r="D21" s="173">
        <f t="shared" ref="D21:D27" si="5">SUM(G21+H21)</f>
        <v>0</v>
      </c>
      <c r="E21" s="174">
        <f t="shared" ref="E21:E27" si="6">SUM(F21+G21)</f>
        <v>0</v>
      </c>
      <c r="F21" s="173"/>
      <c r="G21" s="173"/>
      <c r="H21" s="173"/>
      <c r="I21" s="173"/>
      <c r="J21" s="173">
        <v>7622288</v>
      </c>
      <c r="K21" s="175"/>
      <c r="L21" s="167"/>
    </row>
    <row r="22" spans="1:14" x14ac:dyDescent="0.2">
      <c r="B22" s="171" t="s">
        <v>118</v>
      </c>
      <c r="C22" s="172">
        <f t="shared" si="4"/>
        <v>1276500</v>
      </c>
      <c r="D22" s="173">
        <f t="shared" si="5"/>
        <v>0</v>
      </c>
      <c r="E22" s="174">
        <f t="shared" si="6"/>
        <v>0</v>
      </c>
      <c r="F22" s="173"/>
      <c r="G22" s="173"/>
      <c r="H22" s="173"/>
      <c r="I22" s="173"/>
      <c r="J22" s="173">
        <v>1276500</v>
      </c>
      <c r="K22" s="175"/>
      <c r="L22" s="167"/>
    </row>
    <row r="23" spans="1:14" x14ac:dyDescent="0.2">
      <c r="B23" s="171" t="s">
        <v>119</v>
      </c>
      <c r="C23" s="172">
        <f>SUM(D23+I23+J23)</f>
        <v>4535000</v>
      </c>
      <c r="D23" s="173">
        <f>SUM(G23+H23)</f>
        <v>0</v>
      </c>
      <c r="E23" s="174">
        <f t="shared" si="6"/>
        <v>0</v>
      </c>
      <c r="F23" s="173"/>
      <c r="G23" s="173"/>
      <c r="H23" s="173"/>
      <c r="I23" s="173"/>
      <c r="J23" s="173">
        <v>4535000</v>
      </c>
      <c r="K23" s="175"/>
      <c r="L23" s="167"/>
    </row>
    <row r="24" spans="1:14" x14ac:dyDescent="0.2">
      <c r="B24" s="171" t="s">
        <v>120</v>
      </c>
      <c r="C24" s="172">
        <f>SUM(D24+I24+J24)</f>
        <v>623000</v>
      </c>
      <c r="D24" s="173">
        <f>SUM(G24+H24)</f>
        <v>0</v>
      </c>
      <c r="E24" s="174">
        <f t="shared" si="6"/>
        <v>0</v>
      </c>
      <c r="F24" s="173"/>
      <c r="G24" s="173"/>
      <c r="H24" s="173"/>
      <c r="I24" s="173"/>
      <c r="J24" s="173">
        <v>623000</v>
      </c>
      <c r="K24" s="175"/>
      <c r="L24" s="167"/>
    </row>
    <row r="25" spans="1:14" x14ac:dyDescent="0.2">
      <c r="B25" s="171" t="s">
        <v>121</v>
      </c>
      <c r="C25" s="172">
        <f>SUM(D25+I25+J25)</f>
        <v>196000</v>
      </c>
      <c r="D25" s="173">
        <f>SUM(G25+H25)</f>
        <v>0</v>
      </c>
      <c r="E25" s="174">
        <f t="shared" si="6"/>
        <v>0</v>
      </c>
      <c r="F25" s="173"/>
      <c r="G25" s="173"/>
      <c r="H25" s="173"/>
      <c r="I25" s="173"/>
      <c r="J25" s="173">
        <v>196000</v>
      </c>
      <c r="K25" s="175"/>
      <c r="L25" s="167"/>
    </row>
    <row r="26" spans="1:14" x14ac:dyDescent="0.2">
      <c r="B26" s="171" t="s">
        <v>122</v>
      </c>
      <c r="C26" s="172">
        <f>SUM(D26+I26+J26)</f>
        <v>823000</v>
      </c>
      <c r="D26" s="173">
        <f>SUM(G26+H26)</f>
        <v>0</v>
      </c>
      <c r="E26" s="174">
        <f t="shared" si="6"/>
        <v>0</v>
      </c>
      <c r="F26" s="173"/>
      <c r="G26" s="173"/>
      <c r="H26" s="173"/>
      <c r="I26" s="173"/>
      <c r="J26" s="173">
        <v>823000</v>
      </c>
      <c r="K26" s="175"/>
      <c r="L26" s="167"/>
    </row>
    <row r="27" spans="1:14" x14ac:dyDescent="0.2">
      <c r="B27" s="171" t="s">
        <v>123</v>
      </c>
      <c r="C27" s="172">
        <f t="shared" si="4"/>
        <v>278000</v>
      </c>
      <c r="D27" s="173">
        <f t="shared" si="5"/>
        <v>0</v>
      </c>
      <c r="E27" s="174">
        <f t="shared" si="6"/>
        <v>0</v>
      </c>
      <c r="F27" s="173"/>
      <c r="G27" s="173"/>
      <c r="H27" s="173"/>
      <c r="I27" s="173"/>
      <c r="J27" s="173">
        <v>278000</v>
      </c>
      <c r="K27" s="175"/>
      <c r="L27" s="167"/>
    </row>
    <row r="28" spans="1:14" ht="13.5" thickBot="1" x14ac:dyDescent="0.25">
      <c r="B28" s="156" t="s">
        <v>124</v>
      </c>
      <c r="C28" s="176">
        <f t="shared" ref="C28:K28" si="7">SUM(C21:C27)</f>
        <v>15353788</v>
      </c>
      <c r="D28" s="177">
        <f t="shared" si="7"/>
        <v>0</v>
      </c>
      <c r="E28" s="177">
        <f t="shared" si="7"/>
        <v>0</v>
      </c>
      <c r="F28" s="177">
        <f t="shared" si="7"/>
        <v>0</v>
      </c>
      <c r="G28" s="177">
        <f t="shared" si="7"/>
        <v>0</v>
      </c>
      <c r="H28" s="177"/>
      <c r="I28" s="177"/>
      <c r="J28" s="178">
        <f t="shared" si="7"/>
        <v>15353788</v>
      </c>
      <c r="K28" s="179">
        <f t="shared" si="7"/>
        <v>0</v>
      </c>
      <c r="L28" s="161"/>
    </row>
    <row r="29" spans="1:14" ht="13.5" thickTop="1" x14ac:dyDescent="0.2">
      <c r="B29" s="180"/>
      <c r="C29" s="181"/>
      <c r="D29" s="182"/>
      <c r="E29" s="182"/>
      <c r="F29" s="182"/>
      <c r="G29" s="182"/>
      <c r="H29" s="182"/>
      <c r="I29" s="182"/>
      <c r="J29" s="182"/>
      <c r="K29" s="183"/>
      <c r="L29" s="184"/>
    </row>
    <row r="30" spans="1:14" ht="13.5" thickBot="1" x14ac:dyDescent="0.25">
      <c r="B30" s="185" t="s">
        <v>125</v>
      </c>
      <c r="C30" s="186">
        <f>SUM(C18++C28)</f>
        <v>480054886</v>
      </c>
      <c r="D30" s="187">
        <f t="shared" ref="D30:K30" si="8">SUM(D18++D28)</f>
        <v>193534734</v>
      </c>
      <c r="E30" s="187">
        <f t="shared" si="8"/>
        <v>145730894</v>
      </c>
      <c r="F30" s="187">
        <f>SUM(F18+F28)</f>
        <v>349650</v>
      </c>
      <c r="G30" s="187">
        <f t="shared" si="8"/>
        <v>145381244</v>
      </c>
      <c r="H30" s="187">
        <f t="shared" si="8"/>
        <v>48153490</v>
      </c>
      <c r="I30" s="188">
        <f t="shared" si="8"/>
        <v>65199593</v>
      </c>
      <c r="J30" s="188">
        <f t="shared" si="8"/>
        <v>221320559</v>
      </c>
      <c r="K30" s="189">
        <f t="shared" si="8"/>
        <v>496.01</v>
      </c>
      <c r="L30" s="190"/>
    </row>
    <row r="31" spans="1:14" ht="13.5" thickTop="1" x14ac:dyDescent="0.2">
      <c r="B31" s="191"/>
      <c r="C31" s="192"/>
      <c r="D31" s="193"/>
      <c r="E31" s="194"/>
      <c r="F31" s="193"/>
      <c r="G31" s="193"/>
      <c r="H31" s="193"/>
      <c r="I31" s="193"/>
      <c r="J31" s="193"/>
      <c r="K31" s="195"/>
      <c r="L31" s="184"/>
    </row>
    <row r="32" spans="1:14" ht="15" x14ac:dyDescent="0.25">
      <c r="A32" s="18"/>
      <c r="B32" s="168" t="s">
        <v>126</v>
      </c>
      <c r="C32" s="196"/>
      <c r="D32" s="197"/>
      <c r="E32" s="198"/>
      <c r="F32" s="197"/>
      <c r="G32" s="197"/>
      <c r="H32" s="197"/>
      <c r="I32" s="197"/>
      <c r="J32" s="197"/>
      <c r="K32" s="199"/>
      <c r="L32" s="167"/>
    </row>
    <row r="33" spans="1:13" x14ac:dyDescent="0.2">
      <c r="A33" s="19"/>
      <c r="B33" s="200" t="s">
        <v>321</v>
      </c>
      <c r="C33" s="172">
        <v>300000</v>
      </c>
      <c r="D33" s="173">
        <v>0</v>
      </c>
      <c r="E33" s="173">
        <v>0</v>
      </c>
      <c r="F33" s="173"/>
      <c r="G33" s="173">
        <v>0</v>
      </c>
      <c r="H33" s="173">
        <v>0</v>
      </c>
      <c r="I33" s="173">
        <v>0</v>
      </c>
      <c r="J33" s="173">
        <v>300000</v>
      </c>
      <c r="K33" s="175">
        <v>0</v>
      </c>
      <c r="L33" s="201" t="str">
        <f>([1]T1b!B8)</f>
        <v>DZS</v>
      </c>
    </row>
    <row r="34" spans="1:13" x14ac:dyDescent="0.2">
      <c r="B34" s="200" t="s">
        <v>322</v>
      </c>
      <c r="C34" s="172">
        <v>900000</v>
      </c>
      <c r="D34" s="173">
        <v>434000</v>
      </c>
      <c r="E34" s="173">
        <v>360000</v>
      </c>
      <c r="F34" s="173"/>
      <c r="G34" s="173">
        <v>360000</v>
      </c>
      <c r="H34" s="173">
        <v>74000</v>
      </c>
      <c r="I34" s="173">
        <v>126000</v>
      </c>
      <c r="J34" s="173">
        <v>340000</v>
      </c>
      <c r="K34" s="175">
        <v>1.25</v>
      </c>
      <c r="L34" s="201" t="str">
        <f>([1]T1b!B9)</f>
        <v>NÚV</v>
      </c>
    </row>
    <row r="35" spans="1:13" x14ac:dyDescent="0.2">
      <c r="B35" s="200" t="s">
        <v>323</v>
      </c>
      <c r="C35" s="172">
        <v>1837000</v>
      </c>
      <c r="D35" s="173">
        <v>987000</v>
      </c>
      <c r="E35" s="173">
        <v>450000</v>
      </c>
      <c r="F35" s="173"/>
      <c r="G35" s="173">
        <v>450000</v>
      </c>
      <c r="H35" s="173">
        <v>537000</v>
      </c>
      <c r="I35" s="173">
        <v>254500</v>
      </c>
      <c r="J35" s="173">
        <v>595500</v>
      </c>
      <c r="K35" s="175">
        <v>1.5</v>
      </c>
      <c r="L35" s="201" t="str">
        <f>([1]T1b!B10)</f>
        <v>NÚV</v>
      </c>
    </row>
    <row r="36" spans="1:13" ht="25.5" x14ac:dyDescent="0.2">
      <c r="B36" s="200" t="s">
        <v>324</v>
      </c>
      <c r="C36" s="172">
        <v>1650000</v>
      </c>
      <c r="D36" s="173">
        <v>650000</v>
      </c>
      <c r="E36" s="173">
        <v>0</v>
      </c>
      <c r="F36" s="173"/>
      <c r="G36" s="173">
        <v>0</v>
      </c>
      <c r="H36" s="173">
        <v>650000</v>
      </c>
      <c r="I36" s="173">
        <v>184000</v>
      </c>
      <c r="J36" s="173">
        <v>816000</v>
      </c>
      <c r="K36" s="175">
        <v>0</v>
      </c>
      <c r="L36" s="201" t="str">
        <f>([1]T1b!B11)</f>
        <v>NÚV</v>
      </c>
    </row>
    <row r="37" spans="1:13" ht="25.5" x14ac:dyDescent="0.2">
      <c r="B37" s="200" t="s">
        <v>325</v>
      </c>
      <c r="C37" s="172">
        <v>200000</v>
      </c>
      <c r="D37" s="173">
        <v>200000</v>
      </c>
      <c r="E37" s="173">
        <v>0</v>
      </c>
      <c r="F37" s="173"/>
      <c r="G37" s="173">
        <v>0</v>
      </c>
      <c r="H37" s="173">
        <v>200000</v>
      </c>
      <c r="I37" s="173">
        <v>0</v>
      </c>
      <c r="J37" s="173">
        <v>0</v>
      </c>
      <c r="K37" s="175">
        <v>0</v>
      </c>
      <c r="L37" s="201" t="str">
        <f>([1]T1b!B12)</f>
        <v>NÚV</v>
      </c>
    </row>
    <row r="38" spans="1:13" x14ac:dyDescent="0.2">
      <c r="B38" s="200" t="s">
        <v>326</v>
      </c>
      <c r="C38" s="172">
        <v>70000</v>
      </c>
      <c r="D38" s="173">
        <v>50000</v>
      </c>
      <c r="E38" s="173">
        <v>0</v>
      </c>
      <c r="F38" s="173"/>
      <c r="G38" s="173">
        <v>0</v>
      </c>
      <c r="H38" s="173">
        <v>50000</v>
      </c>
      <c r="I38" s="173">
        <v>0</v>
      </c>
      <c r="J38" s="173">
        <v>20000</v>
      </c>
      <c r="K38" s="175">
        <v>0</v>
      </c>
      <c r="L38" s="201" t="str">
        <f>([1]T1b!B13)</f>
        <v>NÚV</v>
      </c>
    </row>
    <row r="39" spans="1:13" x14ac:dyDescent="0.2">
      <c r="B39" s="200" t="s">
        <v>327</v>
      </c>
      <c r="C39" s="172">
        <v>691570</v>
      </c>
      <c r="D39" s="173">
        <v>472000</v>
      </c>
      <c r="E39" s="173">
        <v>157000</v>
      </c>
      <c r="F39" s="173"/>
      <c r="G39" s="173">
        <v>157000</v>
      </c>
      <c r="H39" s="173">
        <v>315000</v>
      </c>
      <c r="I39" s="173">
        <v>54570</v>
      </c>
      <c r="J39" s="173">
        <v>165000</v>
      </c>
      <c r="K39" s="175">
        <v>0.5</v>
      </c>
      <c r="L39" s="201" t="str">
        <f>([1]T1b!B14)</f>
        <v>NIDV</v>
      </c>
    </row>
    <row r="40" spans="1:13" x14ac:dyDescent="0.2">
      <c r="B40" s="200" t="s">
        <v>328</v>
      </c>
      <c r="C40" s="172">
        <v>990000</v>
      </c>
      <c r="D40" s="173">
        <v>675000</v>
      </c>
      <c r="E40" s="173">
        <v>0</v>
      </c>
      <c r="F40" s="173"/>
      <c r="G40" s="173">
        <v>0</v>
      </c>
      <c r="H40" s="173">
        <v>675000</v>
      </c>
      <c r="I40" s="173">
        <v>30000</v>
      </c>
      <c r="J40" s="173">
        <v>285000</v>
      </c>
      <c r="K40" s="175">
        <v>0</v>
      </c>
      <c r="L40" s="201" t="str">
        <f>([1]T1b!B15)</f>
        <v>NIDV</v>
      </c>
    </row>
    <row r="41" spans="1:13" ht="15" x14ac:dyDescent="0.25">
      <c r="B41" s="200" t="s">
        <v>329</v>
      </c>
      <c r="C41" s="172">
        <v>1332305</v>
      </c>
      <c r="D41" s="173">
        <v>350000</v>
      </c>
      <c r="E41" s="173">
        <v>0</v>
      </c>
      <c r="F41" s="173"/>
      <c r="G41" s="173">
        <v>0</v>
      </c>
      <c r="H41" s="173">
        <v>350000</v>
      </c>
      <c r="I41" s="173">
        <v>119000.00000000001</v>
      </c>
      <c r="J41" s="173">
        <v>863305</v>
      </c>
      <c r="K41" s="175">
        <v>0</v>
      </c>
      <c r="L41" s="201" t="str">
        <f>([1]T1b!B16)</f>
        <v>CZVV</v>
      </c>
      <c r="M41" s="16"/>
    </row>
    <row r="42" spans="1:13" ht="15" x14ac:dyDescent="0.25">
      <c r="B42" s="200" t="s">
        <v>330</v>
      </c>
      <c r="C42" s="172">
        <v>7492333.2999999998</v>
      </c>
      <c r="D42" s="173">
        <v>2811045</v>
      </c>
      <c r="E42" s="173">
        <v>0</v>
      </c>
      <c r="F42" s="173"/>
      <c r="G42" s="173">
        <v>0</v>
      </c>
      <c r="H42" s="173">
        <v>2811045</v>
      </c>
      <c r="I42" s="173">
        <v>955755.3</v>
      </c>
      <c r="J42" s="173">
        <v>3725533</v>
      </c>
      <c r="K42" s="175">
        <v>0</v>
      </c>
      <c r="L42" s="201" t="str">
        <f>([1]T1b!B17)</f>
        <v>CZVV</v>
      </c>
      <c r="M42" s="16"/>
    </row>
    <row r="43" spans="1:13" ht="15" x14ac:dyDescent="0.25">
      <c r="B43" s="200" t="s">
        <v>331</v>
      </c>
      <c r="C43" s="172">
        <v>2536000</v>
      </c>
      <c r="D43" s="173">
        <v>400000</v>
      </c>
      <c r="E43" s="173">
        <v>0</v>
      </c>
      <c r="F43" s="173"/>
      <c r="G43" s="173">
        <v>0</v>
      </c>
      <c r="H43" s="173">
        <v>400000</v>
      </c>
      <c r="I43" s="173">
        <v>136000</v>
      </c>
      <c r="J43" s="173">
        <v>2000000</v>
      </c>
      <c r="K43" s="175">
        <v>0</v>
      </c>
      <c r="L43" s="201" t="str">
        <f>([1]T1b!B18)</f>
        <v>CZVV</v>
      </c>
      <c r="M43" s="16"/>
    </row>
    <row r="44" spans="1:13" ht="15" customHeight="1" x14ac:dyDescent="0.25">
      <c r="B44" s="200" t="s">
        <v>363</v>
      </c>
      <c r="C44" s="172">
        <v>430000</v>
      </c>
      <c r="D44" s="173">
        <v>0</v>
      </c>
      <c r="E44" s="173">
        <v>0</v>
      </c>
      <c r="F44" s="173"/>
      <c r="G44" s="173">
        <v>0</v>
      </c>
      <c r="H44" s="173">
        <v>0</v>
      </c>
      <c r="I44" s="173">
        <v>0</v>
      </c>
      <c r="J44" s="173">
        <v>430000</v>
      </c>
      <c r="K44" s="175">
        <v>0</v>
      </c>
      <c r="L44" s="201" t="str">
        <f>([1]T1b!B19)</f>
        <v>PC ČT</v>
      </c>
      <c r="M44" s="16"/>
    </row>
    <row r="45" spans="1:13" ht="15" customHeight="1" x14ac:dyDescent="0.2">
      <c r="B45" s="200" t="s">
        <v>332</v>
      </c>
      <c r="C45" s="172">
        <v>34300</v>
      </c>
      <c r="D45" s="173">
        <v>34300</v>
      </c>
      <c r="E45" s="173">
        <v>0</v>
      </c>
      <c r="F45" s="173"/>
      <c r="G45" s="173">
        <v>0</v>
      </c>
      <c r="H45" s="173">
        <v>34300</v>
      </c>
      <c r="I45" s="173">
        <v>0</v>
      </c>
      <c r="J45" s="173">
        <v>0</v>
      </c>
      <c r="K45" s="175">
        <v>0</v>
      </c>
      <c r="L45" s="201" t="str">
        <f>([1]T1b!B20)</f>
        <v>PC ČT</v>
      </c>
    </row>
    <row r="46" spans="1:13" ht="15" customHeight="1" x14ac:dyDescent="0.2">
      <c r="B46" s="200" t="s">
        <v>333</v>
      </c>
      <c r="C46" s="172">
        <v>1400000</v>
      </c>
      <c r="D46" s="173">
        <v>0</v>
      </c>
      <c r="E46" s="173">
        <v>0</v>
      </c>
      <c r="F46" s="173"/>
      <c r="G46" s="173">
        <v>0</v>
      </c>
      <c r="H46" s="173">
        <v>0</v>
      </c>
      <c r="I46" s="173">
        <v>0</v>
      </c>
      <c r="J46" s="173">
        <v>1400000</v>
      </c>
      <c r="K46" s="175">
        <v>0</v>
      </c>
      <c r="L46" s="201" t="str">
        <f>([1]T1b!B21)</f>
        <v>sk.2</v>
      </c>
    </row>
    <row r="47" spans="1:13" ht="15" customHeight="1" x14ac:dyDescent="0.2">
      <c r="B47" s="200" t="s">
        <v>334</v>
      </c>
      <c r="C47" s="172">
        <v>140000</v>
      </c>
      <c r="D47" s="173">
        <v>30000</v>
      </c>
      <c r="E47" s="173">
        <v>0</v>
      </c>
      <c r="F47" s="173"/>
      <c r="G47" s="173"/>
      <c r="H47" s="173">
        <v>30000</v>
      </c>
      <c r="I47" s="173">
        <v>0</v>
      </c>
      <c r="J47" s="173">
        <v>110000</v>
      </c>
      <c r="K47" s="175">
        <v>0</v>
      </c>
      <c r="L47" s="201" t="str">
        <f>([1]T1b!B24)</f>
        <v>DZS</v>
      </c>
    </row>
    <row r="48" spans="1:13" ht="15" customHeight="1" x14ac:dyDescent="0.2">
      <c r="B48" s="200" t="s">
        <v>338</v>
      </c>
      <c r="C48" s="172">
        <v>6132000</v>
      </c>
      <c r="D48" s="173">
        <v>0</v>
      </c>
      <c r="E48" s="173">
        <v>0</v>
      </c>
      <c r="F48" s="173"/>
      <c r="G48" s="173">
        <v>0</v>
      </c>
      <c r="H48" s="173">
        <v>0</v>
      </c>
      <c r="I48" s="173">
        <v>0</v>
      </c>
      <c r="J48" s="173">
        <v>6132000</v>
      </c>
      <c r="K48" s="175">
        <v>0</v>
      </c>
      <c r="L48" s="201" t="str">
        <f>([1]T1b!B27)</f>
        <v>odb. 64</v>
      </c>
    </row>
    <row r="49" spans="2:12" ht="15" customHeight="1" x14ac:dyDescent="0.2">
      <c r="B49" s="200" t="s">
        <v>339</v>
      </c>
      <c r="C49" s="172">
        <v>1085000</v>
      </c>
      <c r="D49" s="173">
        <v>0</v>
      </c>
      <c r="E49" s="173">
        <v>0</v>
      </c>
      <c r="F49" s="173"/>
      <c r="G49" s="173">
        <v>0</v>
      </c>
      <c r="H49" s="173">
        <v>0</v>
      </c>
      <c r="I49" s="173">
        <v>0</v>
      </c>
      <c r="J49" s="173">
        <v>1085000</v>
      </c>
      <c r="K49" s="175">
        <v>0</v>
      </c>
      <c r="L49" s="201" t="str">
        <f>([1]T1b!B28)</f>
        <v>odb. 64</v>
      </c>
    </row>
    <row r="50" spans="2:12" ht="15" customHeight="1" x14ac:dyDescent="0.2">
      <c r="B50" s="200" t="s">
        <v>340</v>
      </c>
      <c r="C50" s="172">
        <v>300000</v>
      </c>
      <c r="D50" s="173">
        <v>0</v>
      </c>
      <c r="E50" s="173">
        <v>0</v>
      </c>
      <c r="F50" s="173"/>
      <c r="G50" s="173">
        <v>0</v>
      </c>
      <c r="H50" s="173">
        <v>0</v>
      </c>
      <c r="I50" s="173">
        <v>0</v>
      </c>
      <c r="J50" s="173">
        <v>300000</v>
      </c>
      <c r="K50" s="175">
        <v>0</v>
      </c>
      <c r="L50" s="201" t="str">
        <f>([1]T1b!B29)</f>
        <v>odb. 64</v>
      </c>
    </row>
    <row r="51" spans="2:12" ht="15" customHeight="1" x14ac:dyDescent="0.2">
      <c r="B51" s="200" t="s">
        <v>341</v>
      </c>
      <c r="C51" s="172">
        <v>824000</v>
      </c>
      <c r="D51" s="173">
        <v>0</v>
      </c>
      <c r="E51" s="173">
        <v>0</v>
      </c>
      <c r="F51" s="173"/>
      <c r="G51" s="173">
        <v>0</v>
      </c>
      <c r="H51" s="173">
        <v>0</v>
      </c>
      <c r="I51" s="173">
        <v>0</v>
      </c>
      <c r="J51" s="173">
        <v>824000</v>
      </c>
      <c r="K51" s="175">
        <v>0</v>
      </c>
      <c r="L51" s="201" t="str">
        <f>([1]T1b!B30)</f>
        <v>DZS</v>
      </c>
    </row>
    <row r="52" spans="2:12" ht="15" customHeight="1" x14ac:dyDescent="0.2">
      <c r="B52" s="200" t="s">
        <v>342</v>
      </c>
      <c r="C52" s="172">
        <v>7466621</v>
      </c>
      <c r="D52" s="173">
        <v>5530830</v>
      </c>
      <c r="E52" s="173">
        <v>5530830</v>
      </c>
      <c r="F52" s="173"/>
      <c r="G52" s="173">
        <v>5530830</v>
      </c>
      <c r="H52" s="173">
        <v>0</v>
      </c>
      <c r="I52" s="173">
        <v>1935791</v>
      </c>
      <c r="J52" s="173">
        <v>0</v>
      </c>
      <c r="K52" s="175">
        <v>16</v>
      </c>
      <c r="L52" s="201" t="str">
        <f>([1]T1b!B31)</f>
        <v>DZS</v>
      </c>
    </row>
    <row r="53" spans="2:12" ht="15" customHeight="1" x14ac:dyDescent="0.2">
      <c r="B53" s="200" t="s">
        <v>343</v>
      </c>
      <c r="C53" s="172">
        <v>592770</v>
      </c>
      <c r="D53" s="173">
        <v>439089</v>
      </c>
      <c r="E53" s="173">
        <v>439089</v>
      </c>
      <c r="F53" s="173"/>
      <c r="G53" s="173">
        <v>439089</v>
      </c>
      <c r="H53" s="173">
        <v>0</v>
      </c>
      <c r="I53" s="173">
        <v>153681</v>
      </c>
      <c r="J53" s="173">
        <v>0</v>
      </c>
      <c r="K53" s="175">
        <v>1</v>
      </c>
      <c r="L53" s="201" t="str">
        <f>([1]T1b!B32)</f>
        <v>DZS</v>
      </c>
    </row>
    <row r="54" spans="2:12" ht="15" customHeight="1" x14ac:dyDescent="0.2">
      <c r="B54" s="200" t="s">
        <v>344</v>
      </c>
      <c r="C54" s="172">
        <v>3693000</v>
      </c>
      <c r="D54" s="173">
        <v>0</v>
      </c>
      <c r="E54" s="173">
        <v>0</v>
      </c>
      <c r="F54" s="173"/>
      <c r="G54" s="173">
        <v>0</v>
      </c>
      <c r="H54" s="173">
        <v>0</v>
      </c>
      <c r="I54" s="173">
        <v>0</v>
      </c>
      <c r="J54" s="173">
        <v>3693000</v>
      </c>
      <c r="K54" s="175">
        <v>0</v>
      </c>
      <c r="L54" s="201" t="str">
        <f>([1]T1b!B33)</f>
        <v>odb. 64</v>
      </c>
    </row>
    <row r="55" spans="2:12" ht="15" customHeight="1" x14ac:dyDescent="0.2">
      <c r="B55" s="200" t="s">
        <v>345</v>
      </c>
      <c r="C55" s="172">
        <v>1126000</v>
      </c>
      <c r="D55" s="173">
        <v>0</v>
      </c>
      <c r="E55" s="173">
        <v>0</v>
      </c>
      <c r="F55" s="173"/>
      <c r="G55" s="173">
        <v>0</v>
      </c>
      <c r="H55" s="173">
        <v>0</v>
      </c>
      <c r="I55" s="173">
        <v>0</v>
      </c>
      <c r="J55" s="173">
        <v>1126000</v>
      </c>
      <c r="K55" s="175">
        <v>0</v>
      </c>
      <c r="L55" s="201" t="str">
        <f>([1]T1b!B34)</f>
        <v>odb. 64</v>
      </c>
    </row>
    <row r="56" spans="2:12" ht="15" customHeight="1" x14ac:dyDescent="0.2">
      <c r="B56" s="200" t="s">
        <v>362</v>
      </c>
      <c r="C56" s="172">
        <v>235000</v>
      </c>
      <c r="D56" s="173">
        <v>0</v>
      </c>
      <c r="E56" s="173">
        <v>0</v>
      </c>
      <c r="F56" s="173"/>
      <c r="G56" s="173">
        <v>0</v>
      </c>
      <c r="H56" s="173">
        <v>0</v>
      </c>
      <c r="I56" s="173">
        <v>0</v>
      </c>
      <c r="J56" s="173">
        <v>235000</v>
      </c>
      <c r="K56" s="175">
        <v>0</v>
      </c>
      <c r="L56" s="201" t="str">
        <f>([1]T1b!B35)</f>
        <v>odb. 64</v>
      </c>
    </row>
    <row r="57" spans="2:12" ht="15" customHeight="1" x14ac:dyDescent="0.2">
      <c r="B57" s="200" t="s">
        <v>346</v>
      </c>
      <c r="C57" s="172">
        <v>3214000</v>
      </c>
      <c r="D57" s="173">
        <v>0</v>
      </c>
      <c r="E57" s="173">
        <v>0</v>
      </c>
      <c r="F57" s="173"/>
      <c r="G57" s="173">
        <v>0</v>
      </c>
      <c r="H57" s="173">
        <v>0</v>
      </c>
      <c r="I57" s="173">
        <v>0</v>
      </c>
      <c r="J57" s="173">
        <v>3214000</v>
      </c>
      <c r="K57" s="175">
        <v>0</v>
      </c>
      <c r="L57" s="201" t="str">
        <f>([1]T1b!B36)</f>
        <v>odb. 64</v>
      </c>
    </row>
    <row r="58" spans="2:12" ht="15" customHeight="1" x14ac:dyDescent="0.2">
      <c r="B58" s="202" t="s">
        <v>127</v>
      </c>
      <c r="C58" s="203">
        <v>518000</v>
      </c>
      <c r="D58" s="204">
        <v>300000</v>
      </c>
      <c r="E58" s="204">
        <v>0</v>
      </c>
      <c r="F58" s="204"/>
      <c r="G58" s="204"/>
      <c r="H58" s="204">
        <v>300000</v>
      </c>
      <c r="I58" s="204">
        <v>102000</v>
      </c>
      <c r="J58" s="204">
        <v>116000</v>
      </c>
      <c r="K58" s="205">
        <v>0</v>
      </c>
      <c r="L58" s="206" t="s">
        <v>108</v>
      </c>
    </row>
    <row r="59" spans="2:12" ht="15" customHeight="1" x14ac:dyDescent="0.2">
      <c r="B59" s="202" t="s">
        <v>128</v>
      </c>
      <c r="C59" s="203">
        <v>10823680</v>
      </c>
      <c r="D59" s="204">
        <v>8150000</v>
      </c>
      <c r="E59" s="204">
        <v>0</v>
      </c>
      <c r="F59" s="204"/>
      <c r="G59" s="204"/>
      <c r="H59" s="204">
        <v>8150000</v>
      </c>
      <c r="I59" s="204">
        <v>867680</v>
      </c>
      <c r="J59" s="204">
        <v>1806000</v>
      </c>
      <c r="K59" s="205">
        <v>0</v>
      </c>
      <c r="L59" s="206" t="s">
        <v>108</v>
      </c>
    </row>
    <row r="60" spans="2:12" ht="15" customHeight="1" x14ac:dyDescent="0.2">
      <c r="B60" s="202" t="s">
        <v>129</v>
      </c>
      <c r="C60" s="203">
        <v>2081600</v>
      </c>
      <c r="D60" s="204">
        <v>1324000</v>
      </c>
      <c r="E60" s="204">
        <v>744000</v>
      </c>
      <c r="F60" s="204"/>
      <c r="G60" s="204">
        <v>744000</v>
      </c>
      <c r="H60" s="204">
        <v>580000</v>
      </c>
      <c r="I60" s="204">
        <v>457600</v>
      </c>
      <c r="J60" s="204">
        <v>300000</v>
      </c>
      <c r="K60" s="205">
        <v>2</v>
      </c>
      <c r="L60" s="206" t="s">
        <v>107</v>
      </c>
    </row>
    <row r="61" spans="2:12" ht="15" customHeight="1" x14ac:dyDescent="0.2">
      <c r="B61" s="202" t="s">
        <v>130</v>
      </c>
      <c r="C61" s="203">
        <v>4000000</v>
      </c>
      <c r="D61" s="204">
        <v>0</v>
      </c>
      <c r="E61" s="204">
        <v>0</v>
      </c>
      <c r="F61" s="204"/>
      <c r="G61" s="204"/>
      <c r="H61" s="204">
        <v>0</v>
      </c>
      <c r="I61" s="204">
        <v>0</v>
      </c>
      <c r="J61" s="204">
        <v>4000000</v>
      </c>
      <c r="K61" s="205">
        <v>0</v>
      </c>
      <c r="L61" s="206" t="s">
        <v>110</v>
      </c>
    </row>
    <row r="62" spans="2:12" ht="15" customHeight="1" x14ac:dyDescent="0.2">
      <c r="B62" s="202" t="s">
        <v>131</v>
      </c>
      <c r="C62" s="203">
        <v>740000</v>
      </c>
      <c r="D62" s="204">
        <v>317000</v>
      </c>
      <c r="E62" s="204">
        <v>234000</v>
      </c>
      <c r="F62" s="204"/>
      <c r="G62" s="204">
        <v>234000</v>
      </c>
      <c r="H62" s="204">
        <v>83000</v>
      </c>
      <c r="I62" s="204">
        <v>423000</v>
      </c>
      <c r="J62" s="204">
        <v>0</v>
      </c>
      <c r="K62" s="205">
        <v>1</v>
      </c>
      <c r="L62" s="206" t="s">
        <v>107</v>
      </c>
    </row>
    <row r="63" spans="2:12" ht="15" customHeight="1" thickBot="1" x14ac:dyDescent="0.25">
      <c r="B63" s="207" t="s">
        <v>132</v>
      </c>
      <c r="C63" s="208">
        <v>62835179.299999997</v>
      </c>
      <c r="D63" s="209">
        <v>23154264</v>
      </c>
      <c r="E63" s="209">
        <v>7914919</v>
      </c>
      <c r="F63" s="209">
        <v>0</v>
      </c>
      <c r="G63" s="209">
        <v>7914919</v>
      </c>
      <c r="H63" s="209">
        <v>15239345</v>
      </c>
      <c r="I63" s="209">
        <v>5799577.2999999998</v>
      </c>
      <c r="J63" s="209">
        <v>33881338</v>
      </c>
      <c r="K63" s="210">
        <v>23.25</v>
      </c>
      <c r="L63" s="211"/>
    </row>
    <row r="64" spans="2:12" ht="15" customHeight="1" x14ac:dyDescent="0.2">
      <c r="B64" s="212"/>
      <c r="C64" s="213"/>
      <c r="D64" s="214"/>
      <c r="E64" s="215"/>
      <c r="F64" s="216"/>
      <c r="G64" s="216"/>
      <c r="H64" s="216"/>
      <c r="I64" s="216"/>
      <c r="J64" s="216"/>
      <c r="K64" s="217"/>
      <c r="L64" s="218"/>
    </row>
    <row r="65" spans="1:12" ht="15" customHeight="1" x14ac:dyDescent="0.25">
      <c r="B65" s="219" t="s">
        <v>133</v>
      </c>
      <c r="C65" s="220"/>
      <c r="D65" s="221"/>
      <c r="E65" s="221"/>
      <c r="F65" s="221"/>
      <c r="G65" s="221"/>
      <c r="H65" s="221"/>
      <c r="I65" s="221"/>
      <c r="J65" s="221"/>
      <c r="K65" s="222"/>
      <c r="L65" s="223"/>
    </row>
    <row r="66" spans="1:12" ht="15" customHeight="1" x14ac:dyDescent="0.2">
      <c r="B66" s="200" t="s">
        <v>127</v>
      </c>
      <c r="C66" s="172">
        <v>518000</v>
      </c>
      <c r="D66" s="173">
        <v>300000</v>
      </c>
      <c r="E66" s="173">
        <v>0</v>
      </c>
      <c r="F66" s="173"/>
      <c r="G66" s="173"/>
      <c r="H66" s="173">
        <v>300000</v>
      </c>
      <c r="I66" s="173">
        <v>102000</v>
      </c>
      <c r="J66" s="173">
        <v>116000</v>
      </c>
      <c r="K66" s="175">
        <v>0</v>
      </c>
      <c r="L66" s="201" t="str">
        <f>([1]T1b!B22)</f>
        <v>NÚV</v>
      </c>
    </row>
    <row r="67" spans="1:12" ht="15" customHeight="1" x14ac:dyDescent="0.2">
      <c r="B67" s="200" t="s">
        <v>128</v>
      </c>
      <c r="C67" s="172">
        <v>10823680</v>
      </c>
      <c r="D67" s="173">
        <v>8150000</v>
      </c>
      <c r="E67" s="173">
        <v>0</v>
      </c>
      <c r="F67" s="173"/>
      <c r="G67" s="173"/>
      <c r="H67" s="173">
        <v>8150000</v>
      </c>
      <c r="I67" s="173">
        <v>867680</v>
      </c>
      <c r="J67" s="173">
        <v>1806000</v>
      </c>
      <c r="K67" s="175">
        <v>0</v>
      </c>
      <c r="L67" s="201" t="str">
        <f>([1]T1b!B23)</f>
        <v>NÚV</v>
      </c>
    </row>
    <row r="68" spans="1:12" ht="15" customHeight="1" x14ac:dyDescent="0.2">
      <c r="B68" s="200" t="s">
        <v>129</v>
      </c>
      <c r="C68" s="172">
        <v>2081600</v>
      </c>
      <c r="D68" s="173">
        <v>1324000</v>
      </c>
      <c r="E68" s="173">
        <v>744000</v>
      </c>
      <c r="F68" s="173"/>
      <c r="G68" s="173">
        <v>744000</v>
      </c>
      <c r="H68" s="173">
        <v>580000</v>
      </c>
      <c r="I68" s="173">
        <v>457600</v>
      </c>
      <c r="J68" s="173">
        <v>300000</v>
      </c>
      <c r="K68" s="175">
        <v>2</v>
      </c>
      <c r="L68" s="201" t="str">
        <f>([1]T1b!B25)</f>
        <v>DZS</v>
      </c>
    </row>
    <row r="69" spans="1:12" ht="15" customHeight="1" x14ac:dyDescent="0.2">
      <c r="B69" s="200" t="s">
        <v>130</v>
      </c>
      <c r="C69" s="172">
        <v>4000000</v>
      </c>
      <c r="D69" s="173">
        <v>0</v>
      </c>
      <c r="E69" s="173">
        <v>0</v>
      </c>
      <c r="F69" s="173"/>
      <c r="G69" s="173"/>
      <c r="H69" s="173">
        <v>0</v>
      </c>
      <c r="I69" s="173">
        <v>0</v>
      </c>
      <c r="J69" s="173">
        <v>4000000</v>
      </c>
      <c r="K69" s="175">
        <v>0</v>
      </c>
      <c r="L69" s="201" t="str">
        <f>([1]T1b!B26)</f>
        <v>NTK</v>
      </c>
    </row>
    <row r="70" spans="1:12" ht="15" customHeight="1" x14ac:dyDescent="0.2">
      <c r="B70" s="200" t="s">
        <v>131</v>
      </c>
      <c r="C70" s="172">
        <v>740000</v>
      </c>
      <c r="D70" s="173">
        <v>317000</v>
      </c>
      <c r="E70" s="224">
        <v>234000</v>
      </c>
      <c r="F70" s="173"/>
      <c r="G70" s="173">
        <v>234000</v>
      </c>
      <c r="H70" s="173">
        <v>83000</v>
      </c>
      <c r="I70" s="173">
        <v>423000</v>
      </c>
      <c r="J70" s="173">
        <v>0</v>
      </c>
      <c r="K70" s="175">
        <v>1</v>
      </c>
      <c r="L70" s="201" t="str">
        <f>([1]T1b!B37)</f>
        <v>DZS</v>
      </c>
    </row>
    <row r="71" spans="1:12" ht="15" customHeight="1" thickBot="1" x14ac:dyDescent="0.25">
      <c r="B71" s="225"/>
      <c r="C71" s="226">
        <v>0</v>
      </c>
      <c r="D71" s="227">
        <v>0</v>
      </c>
      <c r="E71" s="227">
        <v>0</v>
      </c>
      <c r="F71" s="227"/>
      <c r="G71" s="227"/>
      <c r="H71" s="227"/>
      <c r="I71" s="227"/>
      <c r="J71" s="227"/>
      <c r="K71" s="228"/>
      <c r="L71" s="229"/>
    </row>
    <row r="72" spans="1:12" ht="15" customHeight="1" thickBot="1" x14ac:dyDescent="0.3">
      <c r="B72" s="230" t="s">
        <v>134</v>
      </c>
      <c r="C72" s="231">
        <v>18163280</v>
      </c>
      <c r="D72" s="232">
        <v>10091000</v>
      </c>
      <c r="E72" s="232">
        <v>978000</v>
      </c>
      <c r="F72" s="232">
        <v>0</v>
      </c>
      <c r="G72" s="232">
        <v>978000</v>
      </c>
      <c r="H72" s="232">
        <v>9113000</v>
      </c>
      <c r="I72" s="232">
        <v>1850280</v>
      </c>
      <c r="J72" s="232">
        <v>6222000</v>
      </c>
      <c r="K72" s="233">
        <v>0</v>
      </c>
      <c r="L72" s="234"/>
    </row>
    <row r="73" spans="1:12" ht="15" customHeight="1" x14ac:dyDescent="0.2">
      <c r="B73" s="235"/>
      <c r="C73" s="220"/>
      <c r="D73" s="221"/>
      <c r="E73" s="221"/>
      <c r="F73" s="221"/>
      <c r="G73" s="221"/>
      <c r="H73" s="221"/>
      <c r="I73" s="221"/>
      <c r="J73" s="221"/>
      <c r="K73" s="222"/>
      <c r="L73" s="223"/>
    </row>
    <row r="74" spans="1:12" ht="15" customHeight="1" x14ac:dyDescent="0.25">
      <c r="A74" s="17"/>
      <c r="B74" s="145" t="s">
        <v>135</v>
      </c>
      <c r="C74" s="220"/>
      <c r="D74" s="221"/>
      <c r="E74" s="221"/>
      <c r="F74" s="221"/>
      <c r="G74" s="221"/>
      <c r="H74" s="221"/>
      <c r="I74" s="221"/>
      <c r="J74" s="221"/>
      <c r="K74" s="222"/>
      <c r="L74" s="236"/>
    </row>
    <row r="75" spans="1:12" ht="15" customHeight="1" x14ac:dyDescent="0.2">
      <c r="B75" s="237" t="s">
        <v>136</v>
      </c>
      <c r="C75" s="172">
        <v>62022249</v>
      </c>
      <c r="D75" s="238">
        <v>10421000</v>
      </c>
      <c r="E75" s="238">
        <v>1922000</v>
      </c>
      <c r="F75" s="238"/>
      <c r="G75" s="173">
        <v>1922000</v>
      </c>
      <c r="H75" s="173">
        <v>8499000</v>
      </c>
      <c r="I75" s="173">
        <v>1406200</v>
      </c>
      <c r="J75" s="173">
        <v>50195049</v>
      </c>
      <c r="K75" s="175">
        <v>6.9700000000000006</v>
      </c>
      <c r="L75" s="239"/>
    </row>
    <row r="76" spans="1:12" ht="15" customHeight="1" x14ac:dyDescent="0.2">
      <c r="B76" s="240" t="s">
        <v>137</v>
      </c>
      <c r="C76" s="172">
        <v>12649850</v>
      </c>
      <c r="D76" s="173">
        <v>8715420</v>
      </c>
      <c r="E76" s="224">
        <v>5085620</v>
      </c>
      <c r="F76" s="173"/>
      <c r="G76" s="238">
        <v>5085620</v>
      </c>
      <c r="H76" s="238">
        <v>3629800</v>
      </c>
      <c r="I76" s="241">
        <v>2105280</v>
      </c>
      <c r="J76" s="173">
        <v>1829150</v>
      </c>
      <c r="K76" s="175">
        <v>16.09</v>
      </c>
      <c r="L76" s="242" t="s">
        <v>108</v>
      </c>
    </row>
    <row r="77" spans="1:12" ht="15" customHeight="1" x14ac:dyDescent="0.2">
      <c r="B77" s="235"/>
      <c r="C77" s="220"/>
      <c r="D77" s="221"/>
      <c r="E77" s="221"/>
      <c r="F77" s="221"/>
      <c r="G77" s="221"/>
      <c r="H77" s="221"/>
      <c r="I77" s="221"/>
      <c r="J77" s="221"/>
      <c r="K77" s="222"/>
      <c r="L77" s="223"/>
    </row>
    <row r="78" spans="1:12" ht="15" customHeight="1" x14ac:dyDescent="0.25">
      <c r="B78" s="243" t="s">
        <v>138</v>
      </c>
      <c r="C78" s="220"/>
      <c r="D78" s="221"/>
      <c r="E78" s="221"/>
      <c r="F78" s="244"/>
      <c r="G78" s="221"/>
      <c r="H78" s="163"/>
      <c r="I78" s="245"/>
      <c r="J78" s="163"/>
      <c r="K78" s="222"/>
      <c r="L78" s="236"/>
    </row>
    <row r="79" spans="1:12" ht="15" customHeight="1" x14ac:dyDescent="0.2">
      <c r="B79" s="246" t="s">
        <v>139</v>
      </c>
      <c r="C79" s="172">
        <v>1513781</v>
      </c>
      <c r="D79" s="173">
        <v>0</v>
      </c>
      <c r="E79" s="173">
        <v>0</v>
      </c>
      <c r="F79" s="173"/>
      <c r="G79" s="238"/>
      <c r="H79" s="238"/>
      <c r="I79" s="241"/>
      <c r="J79" s="238">
        <v>1513781</v>
      </c>
      <c r="K79" s="175"/>
      <c r="L79" s="242"/>
    </row>
    <row r="80" spans="1:12" ht="15" customHeight="1" x14ac:dyDescent="0.2">
      <c r="B80" s="246" t="s">
        <v>140</v>
      </c>
      <c r="C80" s="172">
        <v>2000000</v>
      </c>
      <c r="D80" s="173">
        <v>0</v>
      </c>
      <c r="E80" s="224">
        <v>0</v>
      </c>
      <c r="F80" s="173"/>
      <c r="G80" s="238"/>
      <c r="H80" s="238"/>
      <c r="I80" s="241">
        <v>0</v>
      </c>
      <c r="J80" s="238">
        <v>2000000</v>
      </c>
      <c r="K80" s="247"/>
      <c r="L80" s="242"/>
    </row>
    <row r="81" spans="1:13" ht="15" customHeight="1" x14ac:dyDescent="0.2">
      <c r="B81" s="248" t="s">
        <v>364</v>
      </c>
      <c r="C81" s="249">
        <v>6075000</v>
      </c>
      <c r="D81" s="173">
        <v>4500000</v>
      </c>
      <c r="E81" s="224">
        <v>4500000</v>
      </c>
      <c r="F81" s="173"/>
      <c r="G81" s="238">
        <v>4500000</v>
      </c>
      <c r="H81" s="238"/>
      <c r="I81" s="241">
        <v>1575000</v>
      </c>
      <c r="J81" s="173"/>
      <c r="K81" s="175"/>
      <c r="L81" s="242" t="s">
        <v>141</v>
      </c>
    </row>
    <row r="82" spans="1:13" ht="15" customHeight="1" x14ac:dyDescent="0.25">
      <c r="B82" s="248" t="s">
        <v>142</v>
      </c>
      <c r="C82" s="172">
        <v>2100000</v>
      </c>
      <c r="D82" s="173">
        <v>2100000</v>
      </c>
      <c r="E82" s="224">
        <v>118365</v>
      </c>
      <c r="F82" s="173"/>
      <c r="G82" s="238">
        <v>118365</v>
      </c>
      <c r="H82" s="238">
        <v>1981635</v>
      </c>
      <c r="I82" s="241"/>
      <c r="J82" s="173"/>
      <c r="K82" s="247"/>
      <c r="L82" s="242" t="s">
        <v>143</v>
      </c>
      <c r="M82" s="16"/>
    </row>
    <row r="83" spans="1:13" ht="15" customHeight="1" x14ac:dyDescent="0.25">
      <c r="B83" s="250" t="s">
        <v>365</v>
      </c>
      <c r="C83" s="172">
        <v>0</v>
      </c>
      <c r="D83" s="173">
        <v>0</v>
      </c>
      <c r="E83" s="173">
        <v>0</v>
      </c>
      <c r="F83" s="173"/>
      <c r="G83" s="173"/>
      <c r="H83" s="173"/>
      <c r="I83" s="173"/>
      <c r="J83" s="173"/>
      <c r="K83" s="251">
        <v>4.5</v>
      </c>
      <c r="L83" s="252" t="s">
        <v>112</v>
      </c>
      <c r="M83" s="16"/>
    </row>
    <row r="84" spans="1:13" ht="15" customHeight="1" x14ac:dyDescent="0.2">
      <c r="B84" s="253" t="s">
        <v>144</v>
      </c>
      <c r="C84" s="172">
        <v>1000000</v>
      </c>
      <c r="D84" s="173">
        <v>0</v>
      </c>
      <c r="E84" s="224">
        <v>0</v>
      </c>
      <c r="F84" s="173"/>
      <c r="G84" s="238"/>
      <c r="H84" s="238"/>
      <c r="I84" s="241">
        <v>0</v>
      </c>
      <c r="J84" s="173">
        <v>1000000</v>
      </c>
      <c r="K84" s="247"/>
      <c r="L84" s="242"/>
    </row>
    <row r="85" spans="1:13" ht="15" customHeight="1" x14ac:dyDescent="0.2">
      <c r="B85" s="248" t="s">
        <v>145</v>
      </c>
      <c r="C85" s="172">
        <v>1500000</v>
      </c>
      <c r="D85" s="173">
        <v>0</v>
      </c>
      <c r="E85" s="224">
        <v>0</v>
      </c>
      <c r="F85" s="173"/>
      <c r="G85" s="238"/>
      <c r="H85" s="238"/>
      <c r="I85" s="241"/>
      <c r="J85" s="173">
        <v>1500000</v>
      </c>
      <c r="K85" s="247"/>
      <c r="L85" s="242"/>
    </row>
    <row r="86" spans="1:13" ht="15" customHeight="1" thickBot="1" x14ac:dyDescent="0.25">
      <c r="B86" s="254" t="s">
        <v>146</v>
      </c>
      <c r="C86" s="172">
        <v>579245</v>
      </c>
      <c r="D86" s="173">
        <v>0</v>
      </c>
      <c r="E86" s="224">
        <v>0</v>
      </c>
      <c r="F86" s="173"/>
      <c r="G86" s="238"/>
      <c r="H86" s="238"/>
      <c r="I86" s="241"/>
      <c r="J86" s="173">
        <v>579245</v>
      </c>
      <c r="K86" s="247"/>
      <c r="L86" s="242"/>
    </row>
    <row r="87" spans="1:13" ht="15" customHeight="1" thickBot="1" x14ac:dyDescent="0.3">
      <c r="B87" s="255" t="s">
        <v>348</v>
      </c>
      <c r="C87" s="256">
        <v>420000</v>
      </c>
      <c r="D87" s="257">
        <v>0</v>
      </c>
      <c r="E87" s="257">
        <v>0</v>
      </c>
      <c r="F87" s="257"/>
      <c r="G87" s="257">
        <v>0</v>
      </c>
      <c r="H87" s="257">
        <v>0</v>
      </c>
      <c r="I87" s="257">
        <v>0</v>
      </c>
      <c r="J87" s="257">
        <v>420000</v>
      </c>
      <c r="K87" s="258">
        <v>0</v>
      </c>
      <c r="L87" s="259" t="str">
        <f>([1]T1b!B39)</f>
        <v>odb. 21</v>
      </c>
      <c r="M87" s="16"/>
    </row>
    <row r="88" spans="1:13" ht="15" customHeight="1" thickBot="1" x14ac:dyDescent="0.25">
      <c r="B88" s="255" t="s">
        <v>350</v>
      </c>
      <c r="C88" s="256">
        <v>50000</v>
      </c>
      <c r="D88" s="257">
        <v>37300</v>
      </c>
      <c r="E88" s="257">
        <v>0</v>
      </c>
      <c r="F88" s="257"/>
      <c r="G88" s="257">
        <v>0</v>
      </c>
      <c r="H88" s="257">
        <v>37300</v>
      </c>
      <c r="I88" s="257">
        <v>12700</v>
      </c>
      <c r="J88" s="257">
        <v>0</v>
      </c>
      <c r="K88" s="258">
        <v>0</v>
      </c>
      <c r="L88" s="259" t="str">
        <f>([1]T1b!B40)</f>
        <v>odb. 20</v>
      </c>
    </row>
    <row r="89" spans="1:13" ht="15" customHeight="1" x14ac:dyDescent="0.2">
      <c r="B89" s="255" t="s">
        <v>351</v>
      </c>
      <c r="C89" s="256">
        <v>200000</v>
      </c>
      <c r="D89" s="257">
        <v>200000</v>
      </c>
      <c r="E89" s="257">
        <v>0</v>
      </c>
      <c r="F89" s="257"/>
      <c r="G89" s="257">
        <v>0</v>
      </c>
      <c r="H89" s="257">
        <v>200000</v>
      </c>
      <c r="I89" s="257">
        <v>0</v>
      </c>
      <c r="J89" s="257">
        <v>0</v>
      </c>
      <c r="K89" s="258">
        <v>0</v>
      </c>
      <c r="L89" s="259" t="str">
        <f>([1]T1b!B41)</f>
        <v>odb. 20</v>
      </c>
    </row>
    <row r="90" spans="1:13" ht="15" customHeight="1" x14ac:dyDescent="0.2">
      <c r="B90" s="260" t="s">
        <v>147</v>
      </c>
      <c r="C90" s="172">
        <v>30000000</v>
      </c>
      <c r="D90" s="173">
        <v>2730598</v>
      </c>
      <c r="E90" s="224">
        <v>2730598</v>
      </c>
      <c r="F90" s="173"/>
      <c r="G90" s="238">
        <v>2730598</v>
      </c>
      <c r="H90" s="238"/>
      <c r="I90" s="241">
        <v>0</v>
      </c>
      <c r="J90" s="173">
        <v>27269402</v>
      </c>
      <c r="K90" s="175">
        <v>5</v>
      </c>
      <c r="L90" s="242"/>
    </row>
    <row r="91" spans="1:13" ht="15" customHeight="1" x14ac:dyDescent="0.2">
      <c r="B91" s="261" t="s">
        <v>138</v>
      </c>
      <c r="C91" s="172">
        <v>24301214</v>
      </c>
      <c r="D91" s="173">
        <v>4774981</v>
      </c>
      <c r="E91" s="224">
        <v>4774981</v>
      </c>
      <c r="F91" s="173"/>
      <c r="G91" s="238">
        <v>4774981</v>
      </c>
      <c r="H91" s="238"/>
      <c r="I91" s="241">
        <v>1058840</v>
      </c>
      <c r="J91" s="173">
        <v>18467393</v>
      </c>
      <c r="K91" s="175">
        <v>13.18</v>
      </c>
      <c r="L91" s="242" t="s">
        <v>148</v>
      </c>
    </row>
    <row r="92" spans="1:13" ht="15" customHeight="1" thickBot="1" x14ac:dyDescent="0.25">
      <c r="A92" s="17"/>
      <c r="B92" s="262" t="s">
        <v>149</v>
      </c>
      <c r="C92" s="176">
        <v>69739240</v>
      </c>
      <c r="D92" s="263">
        <v>14342879</v>
      </c>
      <c r="E92" s="263">
        <v>12123944</v>
      </c>
      <c r="F92" s="263">
        <v>0</v>
      </c>
      <c r="G92" s="263">
        <v>12123944</v>
      </c>
      <c r="H92" s="263">
        <v>2218935</v>
      </c>
      <c r="I92" s="263">
        <v>2646540</v>
      </c>
      <c r="J92" s="263">
        <v>52749821</v>
      </c>
      <c r="K92" s="179">
        <v>22.68</v>
      </c>
      <c r="L92" s="264"/>
    </row>
    <row r="93" spans="1:13" ht="15" customHeight="1" thickTop="1" thickBot="1" x14ac:dyDescent="0.25">
      <c r="A93" s="17"/>
      <c r="B93" s="265" t="s">
        <v>150</v>
      </c>
      <c r="C93" s="266">
        <v>669138124.29999995</v>
      </c>
      <c r="D93" s="267">
        <v>240077297</v>
      </c>
      <c r="E93" s="267">
        <v>171799377</v>
      </c>
      <c r="F93" s="267">
        <v>349650</v>
      </c>
      <c r="G93" s="267">
        <v>171449727</v>
      </c>
      <c r="H93" s="267">
        <v>68627570</v>
      </c>
      <c r="I93" s="268">
        <v>75306910.299999997</v>
      </c>
      <c r="J93" s="268">
        <v>353753917</v>
      </c>
      <c r="K93" s="269">
        <v>565</v>
      </c>
      <c r="L93" s="270"/>
    </row>
    <row r="94" spans="1:13" ht="15" customHeight="1" thickBot="1" x14ac:dyDescent="0.25">
      <c r="B94" s="271" t="s">
        <v>151</v>
      </c>
      <c r="C94" s="272">
        <v>669138124</v>
      </c>
      <c r="D94" s="273">
        <v>240077297</v>
      </c>
      <c r="E94" s="273"/>
      <c r="F94" s="273"/>
      <c r="G94" s="273">
        <v>171449727</v>
      </c>
      <c r="H94" s="273">
        <v>68627570</v>
      </c>
      <c r="I94" s="273">
        <v>75306910</v>
      </c>
      <c r="J94" s="273">
        <v>353753917</v>
      </c>
      <c r="K94" s="274">
        <v>565</v>
      </c>
      <c r="L94" s="275"/>
    </row>
    <row r="95" spans="1:13" ht="25.5" customHeight="1" thickBot="1" x14ac:dyDescent="0.25">
      <c r="A95" s="20"/>
      <c r="B95" s="276" t="s">
        <v>152</v>
      </c>
      <c r="C95" s="277">
        <v>-0.29999995231628418</v>
      </c>
      <c r="D95" s="278">
        <v>0</v>
      </c>
      <c r="E95" s="278"/>
      <c r="F95" s="278"/>
      <c r="G95" s="278">
        <v>0</v>
      </c>
      <c r="H95" s="279">
        <v>0</v>
      </c>
      <c r="I95" s="278">
        <v>-0.29999999701976776</v>
      </c>
      <c r="J95" s="279">
        <v>0</v>
      </c>
      <c r="K95" s="280">
        <v>0</v>
      </c>
      <c r="L95" s="270"/>
    </row>
    <row r="96" spans="1:13" x14ac:dyDescent="0.2">
      <c r="C96" s="15"/>
    </row>
    <row r="98" spans="3:3" x14ac:dyDescent="0.2">
      <c r="C98" s="15"/>
    </row>
  </sheetData>
  <mergeCells count="13">
    <mergeCell ref="B2:L2"/>
    <mergeCell ref="D6:D8"/>
    <mergeCell ref="E6:E8"/>
    <mergeCell ref="J6:J8"/>
    <mergeCell ref="F7:F8"/>
    <mergeCell ref="G7:G8"/>
    <mergeCell ref="C5:C8"/>
    <mergeCell ref="I6:I8"/>
    <mergeCell ref="K5:K8"/>
    <mergeCell ref="H6:H8"/>
    <mergeCell ref="F6:G6"/>
    <mergeCell ref="D5:J5"/>
    <mergeCell ref="L5:L8"/>
  </mergeCells>
  <printOptions horizontalCentered="1"/>
  <pageMargins left="0.78740157480314965" right="0.39370078740157483" top="0.98425196850393704" bottom="0.98425196850393704" header="0.51181102362204722" footer="0.51181102362204722"/>
  <pageSetup paperSize="9" scale="46" orientation="portrait" r:id="rId1"/>
  <headerFooter alignWithMargins="0">
    <oddHeader>&amp;RKapitola C.VI
&amp;"-,Tučné"Tabulka č. 1a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Normal="100" workbookViewId="0">
      <selection activeCell="A44" sqref="A44"/>
    </sheetView>
  </sheetViews>
  <sheetFormatPr defaultRowHeight="12.75" x14ac:dyDescent="0.2"/>
  <cols>
    <col min="1" max="1" width="4.140625" style="61" bestFit="1" customWidth="1"/>
    <col min="2" max="2" width="11.140625" style="61" customWidth="1"/>
    <col min="3" max="3" width="47.140625" style="61" customWidth="1"/>
    <col min="4" max="4" width="14.28515625" style="61" customWidth="1"/>
    <col min="5" max="5" width="14.42578125" style="61" customWidth="1"/>
    <col min="6" max="6" width="14" style="61" customWidth="1"/>
    <col min="7" max="7" width="13.42578125" style="61" customWidth="1"/>
    <col min="8" max="8" width="12.7109375" style="61" customWidth="1"/>
    <col min="9" max="9" width="13" style="61" customWidth="1"/>
    <col min="10" max="10" width="10.5703125" style="61" customWidth="1"/>
    <col min="11" max="11" width="15" style="61" customWidth="1"/>
    <col min="12" max="12" width="8.140625" style="61" customWidth="1"/>
    <col min="13" max="256" width="9.140625" style="61"/>
    <col min="257" max="257" width="4.140625" style="61" bestFit="1" customWidth="1"/>
    <col min="258" max="258" width="11.140625" style="61" customWidth="1"/>
    <col min="259" max="259" width="47.140625" style="61" customWidth="1"/>
    <col min="260" max="260" width="14.28515625" style="61" customWidth="1"/>
    <col min="261" max="261" width="14.42578125" style="61" customWidth="1"/>
    <col min="262" max="262" width="14" style="61" customWidth="1"/>
    <col min="263" max="263" width="13.42578125" style="61" customWidth="1"/>
    <col min="264" max="264" width="12.7109375" style="61" customWidth="1"/>
    <col min="265" max="265" width="13" style="61" customWidth="1"/>
    <col min="266" max="266" width="10.5703125" style="61" customWidth="1"/>
    <col min="267" max="267" width="15" style="61" customWidth="1"/>
    <col min="268" max="268" width="8.140625" style="61" customWidth="1"/>
    <col min="269" max="512" width="9.140625" style="61"/>
    <col min="513" max="513" width="4.140625" style="61" bestFit="1" customWidth="1"/>
    <col min="514" max="514" width="11.140625" style="61" customWidth="1"/>
    <col min="515" max="515" width="47.140625" style="61" customWidth="1"/>
    <col min="516" max="516" width="14.28515625" style="61" customWidth="1"/>
    <col min="517" max="517" width="14.42578125" style="61" customWidth="1"/>
    <col min="518" max="518" width="14" style="61" customWidth="1"/>
    <col min="519" max="519" width="13.42578125" style="61" customWidth="1"/>
    <col min="520" max="520" width="12.7109375" style="61" customWidth="1"/>
    <col min="521" max="521" width="13" style="61" customWidth="1"/>
    <col min="522" max="522" width="10.5703125" style="61" customWidth="1"/>
    <col min="523" max="523" width="15" style="61" customWidth="1"/>
    <col min="524" max="524" width="8.140625" style="61" customWidth="1"/>
    <col min="525" max="768" width="9.140625" style="61"/>
    <col min="769" max="769" width="4.140625" style="61" bestFit="1" customWidth="1"/>
    <col min="770" max="770" width="11.140625" style="61" customWidth="1"/>
    <col min="771" max="771" width="47.140625" style="61" customWidth="1"/>
    <col min="772" max="772" width="14.28515625" style="61" customWidth="1"/>
    <col min="773" max="773" width="14.42578125" style="61" customWidth="1"/>
    <col min="774" max="774" width="14" style="61" customWidth="1"/>
    <col min="775" max="775" width="13.42578125" style="61" customWidth="1"/>
    <col min="776" max="776" width="12.7109375" style="61" customWidth="1"/>
    <col min="777" max="777" width="13" style="61" customWidth="1"/>
    <col min="778" max="778" width="10.5703125" style="61" customWidth="1"/>
    <col min="779" max="779" width="15" style="61" customWidth="1"/>
    <col min="780" max="780" width="8.140625" style="61" customWidth="1"/>
    <col min="781" max="1024" width="9.140625" style="61"/>
    <col min="1025" max="1025" width="4.140625" style="61" bestFit="1" customWidth="1"/>
    <col min="1026" max="1026" width="11.140625" style="61" customWidth="1"/>
    <col min="1027" max="1027" width="47.140625" style="61" customWidth="1"/>
    <col min="1028" max="1028" width="14.28515625" style="61" customWidth="1"/>
    <col min="1029" max="1029" width="14.42578125" style="61" customWidth="1"/>
    <col min="1030" max="1030" width="14" style="61" customWidth="1"/>
    <col min="1031" max="1031" width="13.42578125" style="61" customWidth="1"/>
    <col min="1032" max="1032" width="12.7109375" style="61" customWidth="1"/>
    <col min="1033" max="1033" width="13" style="61" customWidth="1"/>
    <col min="1034" max="1034" width="10.5703125" style="61" customWidth="1"/>
    <col min="1035" max="1035" width="15" style="61" customWidth="1"/>
    <col min="1036" max="1036" width="8.140625" style="61" customWidth="1"/>
    <col min="1037" max="1280" width="9.140625" style="61"/>
    <col min="1281" max="1281" width="4.140625" style="61" bestFit="1" customWidth="1"/>
    <col min="1282" max="1282" width="11.140625" style="61" customWidth="1"/>
    <col min="1283" max="1283" width="47.140625" style="61" customWidth="1"/>
    <col min="1284" max="1284" width="14.28515625" style="61" customWidth="1"/>
    <col min="1285" max="1285" width="14.42578125" style="61" customWidth="1"/>
    <col min="1286" max="1286" width="14" style="61" customWidth="1"/>
    <col min="1287" max="1287" width="13.42578125" style="61" customWidth="1"/>
    <col min="1288" max="1288" width="12.7109375" style="61" customWidth="1"/>
    <col min="1289" max="1289" width="13" style="61" customWidth="1"/>
    <col min="1290" max="1290" width="10.5703125" style="61" customWidth="1"/>
    <col min="1291" max="1291" width="15" style="61" customWidth="1"/>
    <col min="1292" max="1292" width="8.140625" style="61" customWidth="1"/>
    <col min="1293" max="1536" width="9.140625" style="61"/>
    <col min="1537" max="1537" width="4.140625" style="61" bestFit="1" customWidth="1"/>
    <col min="1538" max="1538" width="11.140625" style="61" customWidth="1"/>
    <col min="1539" max="1539" width="47.140625" style="61" customWidth="1"/>
    <col min="1540" max="1540" width="14.28515625" style="61" customWidth="1"/>
    <col min="1541" max="1541" width="14.42578125" style="61" customWidth="1"/>
    <col min="1542" max="1542" width="14" style="61" customWidth="1"/>
    <col min="1543" max="1543" width="13.42578125" style="61" customWidth="1"/>
    <col min="1544" max="1544" width="12.7109375" style="61" customWidth="1"/>
    <col min="1545" max="1545" width="13" style="61" customWidth="1"/>
    <col min="1546" max="1546" width="10.5703125" style="61" customWidth="1"/>
    <col min="1547" max="1547" width="15" style="61" customWidth="1"/>
    <col min="1548" max="1548" width="8.140625" style="61" customWidth="1"/>
    <col min="1549" max="1792" width="9.140625" style="61"/>
    <col min="1793" max="1793" width="4.140625" style="61" bestFit="1" customWidth="1"/>
    <col min="1794" max="1794" width="11.140625" style="61" customWidth="1"/>
    <col min="1795" max="1795" width="47.140625" style="61" customWidth="1"/>
    <col min="1796" max="1796" width="14.28515625" style="61" customWidth="1"/>
    <col min="1797" max="1797" width="14.42578125" style="61" customWidth="1"/>
    <col min="1798" max="1798" width="14" style="61" customWidth="1"/>
    <col min="1799" max="1799" width="13.42578125" style="61" customWidth="1"/>
    <col min="1800" max="1800" width="12.7109375" style="61" customWidth="1"/>
    <col min="1801" max="1801" width="13" style="61" customWidth="1"/>
    <col min="1802" max="1802" width="10.5703125" style="61" customWidth="1"/>
    <col min="1803" max="1803" width="15" style="61" customWidth="1"/>
    <col min="1804" max="1804" width="8.140625" style="61" customWidth="1"/>
    <col min="1805" max="2048" width="9.140625" style="61"/>
    <col min="2049" max="2049" width="4.140625" style="61" bestFit="1" customWidth="1"/>
    <col min="2050" max="2050" width="11.140625" style="61" customWidth="1"/>
    <col min="2051" max="2051" width="47.140625" style="61" customWidth="1"/>
    <col min="2052" max="2052" width="14.28515625" style="61" customWidth="1"/>
    <col min="2053" max="2053" width="14.42578125" style="61" customWidth="1"/>
    <col min="2054" max="2054" width="14" style="61" customWidth="1"/>
    <col min="2055" max="2055" width="13.42578125" style="61" customWidth="1"/>
    <col min="2056" max="2056" width="12.7109375" style="61" customWidth="1"/>
    <col min="2057" max="2057" width="13" style="61" customWidth="1"/>
    <col min="2058" max="2058" width="10.5703125" style="61" customWidth="1"/>
    <col min="2059" max="2059" width="15" style="61" customWidth="1"/>
    <col min="2060" max="2060" width="8.140625" style="61" customWidth="1"/>
    <col min="2061" max="2304" width="9.140625" style="61"/>
    <col min="2305" max="2305" width="4.140625" style="61" bestFit="1" customWidth="1"/>
    <col min="2306" max="2306" width="11.140625" style="61" customWidth="1"/>
    <col min="2307" max="2307" width="47.140625" style="61" customWidth="1"/>
    <col min="2308" max="2308" width="14.28515625" style="61" customWidth="1"/>
    <col min="2309" max="2309" width="14.42578125" style="61" customWidth="1"/>
    <col min="2310" max="2310" width="14" style="61" customWidth="1"/>
    <col min="2311" max="2311" width="13.42578125" style="61" customWidth="1"/>
    <col min="2312" max="2312" width="12.7109375" style="61" customWidth="1"/>
    <col min="2313" max="2313" width="13" style="61" customWidth="1"/>
    <col min="2314" max="2314" width="10.5703125" style="61" customWidth="1"/>
    <col min="2315" max="2315" width="15" style="61" customWidth="1"/>
    <col min="2316" max="2316" width="8.140625" style="61" customWidth="1"/>
    <col min="2317" max="2560" width="9.140625" style="61"/>
    <col min="2561" max="2561" width="4.140625" style="61" bestFit="1" customWidth="1"/>
    <col min="2562" max="2562" width="11.140625" style="61" customWidth="1"/>
    <col min="2563" max="2563" width="47.140625" style="61" customWidth="1"/>
    <col min="2564" max="2564" width="14.28515625" style="61" customWidth="1"/>
    <col min="2565" max="2565" width="14.42578125" style="61" customWidth="1"/>
    <col min="2566" max="2566" width="14" style="61" customWidth="1"/>
    <col min="2567" max="2567" width="13.42578125" style="61" customWidth="1"/>
    <col min="2568" max="2568" width="12.7109375" style="61" customWidth="1"/>
    <col min="2569" max="2569" width="13" style="61" customWidth="1"/>
    <col min="2570" max="2570" width="10.5703125" style="61" customWidth="1"/>
    <col min="2571" max="2571" width="15" style="61" customWidth="1"/>
    <col min="2572" max="2572" width="8.140625" style="61" customWidth="1"/>
    <col min="2573" max="2816" width="9.140625" style="61"/>
    <col min="2817" max="2817" width="4.140625" style="61" bestFit="1" customWidth="1"/>
    <col min="2818" max="2818" width="11.140625" style="61" customWidth="1"/>
    <col min="2819" max="2819" width="47.140625" style="61" customWidth="1"/>
    <col min="2820" max="2820" width="14.28515625" style="61" customWidth="1"/>
    <col min="2821" max="2821" width="14.42578125" style="61" customWidth="1"/>
    <col min="2822" max="2822" width="14" style="61" customWidth="1"/>
    <col min="2823" max="2823" width="13.42578125" style="61" customWidth="1"/>
    <col min="2824" max="2824" width="12.7109375" style="61" customWidth="1"/>
    <col min="2825" max="2825" width="13" style="61" customWidth="1"/>
    <col min="2826" max="2826" width="10.5703125" style="61" customWidth="1"/>
    <col min="2827" max="2827" width="15" style="61" customWidth="1"/>
    <col min="2828" max="2828" width="8.140625" style="61" customWidth="1"/>
    <col min="2829" max="3072" width="9.140625" style="61"/>
    <col min="3073" max="3073" width="4.140625" style="61" bestFit="1" customWidth="1"/>
    <col min="3074" max="3074" width="11.140625" style="61" customWidth="1"/>
    <col min="3075" max="3075" width="47.140625" style="61" customWidth="1"/>
    <col min="3076" max="3076" width="14.28515625" style="61" customWidth="1"/>
    <col min="3077" max="3077" width="14.42578125" style="61" customWidth="1"/>
    <col min="3078" max="3078" width="14" style="61" customWidth="1"/>
    <col min="3079" max="3079" width="13.42578125" style="61" customWidth="1"/>
    <col min="3080" max="3080" width="12.7109375" style="61" customWidth="1"/>
    <col min="3081" max="3081" width="13" style="61" customWidth="1"/>
    <col min="3082" max="3082" width="10.5703125" style="61" customWidth="1"/>
    <col min="3083" max="3083" width="15" style="61" customWidth="1"/>
    <col min="3084" max="3084" width="8.140625" style="61" customWidth="1"/>
    <col min="3085" max="3328" width="9.140625" style="61"/>
    <col min="3329" max="3329" width="4.140625" style="61" bestFit="1" customWidth="1"/>
    <col min="3330" max="3330" width="11.140625" style="61" customWidth="1"/>
    <col min="3331" max="3331" width="47.140625" style="61" customWidth="1"/>
    <col min="3332" max="3332" width="14.28515625" style="61" customWidth="1"/>
    <col min="3333" max="3333" width="14.42578125" style="61" customWidth="1"/>
    <col min="3334" max="3334" width="14" style="61" customWidth="1"/>
    <col min="3335" max="3335" width="13.42578125" style="61" customWidth="1"/>
    <col min="3336" max="3336" width="12.7109375" style="61" customWidth="1"/>
    <col min="3337" max="3337" width="13" style="61" customWidth="1"/>
    <col min="3338" max="3338" width="10.5703125" style="61" customWidth="1"/>
    <col min="3339" max="3339" width="15" style="61" customWidth="1"/>
    <col min="3340" max="3340" width="8.140625" style="61" customWidth="1"/>
    <col min="3341" max="3584" width="9.140625" style="61"/>
    <col min="3585" max="3585" width="4.140625" style="61" bestFit="1" customWidth="1"/>
    <col min="3586" max="3586" width="11.140625" style="61" customWidth="1"/>
    <col min="3587" max="3587" width="47.140625" style="61" customWidth="1"/>
    <col min="3588" max="3588" width="14.28515625" style="61" customWidth="1"/>
    <col min="3589" max="3589" width="14.42578125" style="61" customWidth="1"/>
    <col min="3590" max="3590" width="14" style="61" customWidth="1"/>
    <col min="3591" max="3591" width="13.42578125" style="61" customWidth="1"/>
    <col min="3592" max="3592" width="12.7109375" style="61" customWidth="1"/>
    <col min="3593" max="3593" width="13" style="61" customWidth="1"/>
    <col min="3594" max="3594" width="10.5703125" style="61" customWidth="1"/>
    <col min="3595" max="3595" width="15" style="61" customWidth="1"/>
    <col min="3596" max="3596" width="8.140625" style="61" customWidth="1"/>
    <col min="3597" max="3840" width="9.140625" style="61"/>
    <col min="3841" max="3841" width="4.140625" style="61" bestFit="1" customWidth="1"/>
    <col min="3842" max="3842" width="11.140625" style="61" customWidth="1"/>
    <col min="3843" max="3843" width="47.140625" style="61" customWidth="1"/>
    <col min="3844" max="3844" width="14.28515625" style="61" customWidth="1"/>
    <col min="3845" max="3845" width="14.42578125" style="61" customWidth="1"/>
    <col min="3846" max="3846" width="14" style="61" customWidth="1"/>
    <col min="3847" max="3847" width="13.42578125" style="61" customWidth="1"/>
    <col min="3848" max="3848" width="12.7109375" style="61" customWidth="1"/>
    <col min="3849" max="3849" width="13" style="61" customWidth="1"/>
    <col min="3850" max="3850" width="10.5703125" style="61" customWidth="1"/>
    <col min="3851" max="3851" width="15" style="61" customWidth="1"/>
    <col min="3852" max="3852" width="8.140625" style="61" customWidth="1"/>
    <col min="3853" max="4096" width="9.140625" style="61"/>
    <col min="4097" max="4097" width="4.140625" style="61" bestFit="1" customWidth="1"/>
    <col min="4098" max="4098" width="11.140625" style="61" customWidth="1"/>
    <col min="4099" max="4099" width="47.140625" style="61" customWidth="1"/>
    <col min="4100" max="4100" width="14.28515625" style="61" customWidth="1"/>
    <col min="4101" max="4101" width="14.42578125" style="61" customWidth="1"/>
    <col min="4102" max="4102" width="14" style="61" customWidth="1"/>
    <col min="4103" max="4103" width="13.42578125" style="61" customWidth="1"/>
    <col min="4104" max="4104" width="12.7109375" style="61" customWidth="1"/>
    <col min="4105" max="4105" width="13" style="61" customWidth="1"/>
    <col min="4106" max="4106" width="10.5703125" style="61" customWidth="1"/>
    <col min="4107" max="4107" width="15" style="61" customWidth="1"/>
    <col min="4108" max="4108" width="8.140625" style="61" customWidth="1"/>
    <col min="4109" max="4352" width="9.140625" style="61"/>
    <col min="4353" max="4353" width="4.140625" style="61" bestFit="1" customWidth="1"/>
    <col min="4354" max="4354" width="11.140625" style="61" customWidth="1"/>
    <col min="4355" max="4355" width="47.140625" style="61" customWidth="1"/>
    <col min="4356" max="4356" width="14.28515625" style="61" customWidth="1"/>
    <col min="4357" max="4357" width="14.42578125" style="61" customWidth="1"/>
    <col min="4358" max="4358" width="14" style="61" customWidth="1"/>
    <col min="4359" max="4359" width="13.42578125" style="61" customWidth="1"/>
    <col min="4360" max="4360" width="12.7109375" style="61" customWidth="1"/>
    <col min="4361" max="4361" width="13" style="61" customWidth="1"/>
    <col min="4362" max="4362" width="10.5703125" style="61" customWidth="1"/>
    <col min="4363" max="4363" width="15" style="61" customWidth="1"/>
    <col min="4364" max="4364" width="8.140625" style="61" customWidth="1"/>
    <col min="4365" max="4608" width="9.140625" style="61"/>
    <col min="4609" max="4609" width="4.140625" style="61" bestFit="1" customWidth="1"/>
    <col min="4610" max="4610" width="11.140625" style="61" customWidth="1"/>
    <col min="4611" max="4611" width="47.140625" style="61" customWidth="1"/>
    <col min="4612" max="4612" width="14.28515625" style="61" customWidth="1"/>
    <col min="4613" max="4613" width="14.42578125" style="61" customWidth="1"/>
    <col min="4614" max="4614" width="14" style="61" customWidth="1"/>
    <col min="4615" max="4615" width="13.42578125" style="61" customWidth="1"/>
    <col min="4616" max="4616" width="12.7109375" style="61" customWidth="1"/>
    <col min="4617" max="4617" width="13" style="61" customWidth="1"/>
    <col min="4618" max="4618" width="10.5703125" style="61" customWidth="1"/>
    <col min="4619" max="4619" width="15" style="61" customWidth="1"/>
    <col min="4620" max="4620" width="8.140625" style="61" customWidth="1"/>
    <col min="4621" max="4864" width="9.140625" style="61"/>
    <col min="4865" max="4865" width="4.140625" style="61" bestFit="1" customWidth="1"/>
    <col min="4866" max="4866" width="11.140625" style="61" customWidth="1"/>
    <col min="4867" max="4867" width="47.140625" style="61" customWidth="1"/>
    <col min="4868" max="4868" width="14.28515625" style="61" customWidth="1"/>
    <col min="4869" max="4869" width="14.42578125" style="61" customWidth="1"/>
    <col min="4870" max="4870" width="14" style="61" customWidth="1"/>
    <col min="4871" max="4871" width="13.42578125" style="61" customWidth="1"/>
    <col min="4872" max="4872" width="12.7109375" style="61" customWidth="1"/>
    <col min="4873" max="4873" width="13" style="61" customWidth="1"/>
    <col min="4874" max="4874" width="10.5703125" style="61" customWidth="1"/>
    <col min="4875" max="4875" width="15" style="61" customWidth="1"/>
    <col min="4876" max="4876" width="8.140625" style="61" customWidth="1"/>
    <col min="4877" max="5120" width="9.140625" style="61"/>
    <col min="5121" max="5121" width="4.140625" style="61" bestFit="1" customWidth="1"/>
    <col min="5122" max="5122" width="11.140625" style="61" customWidth="1"/>
    <col min="5123" max="5123" width="47.140625" style="61" customWidth="1"/>
    <col min="5124" max="5124" width="14.28515625" style="61" customWidth="1"/>
    <col min="5125" max="5125" width="14.42578125" style="61" customWidth="1"/>
    <col min="5126" max="5126" width="14" style="61" customWidth="1"/>
    <col min="5127" max="5127" width="13.42578125" style="61" customWidth="1"/>
    <col min="5128" max="5128" width="12.7109375" style="61" customWidth="1"/>
    <col min="5129" max="5129" width="13" style="61" customWidth="1"/>
    <col min="5130" max="5130" width="10.5703125" style="61" customWidth="1"/>
    <col min="5131" max="5131" width="15" style="61" customWidth="1"/>
    <col min="5132" max="5132" width="8.140625" style="61" customWidth="1"/>
    <col min="5133" max="5376" width="9.140625" style="61"/>
    <col min="5377" max="5377" width="4.140625" style="61" bestFit="1" customWidth="1"/>
    <col min="5378" max="5378" width="11.140625" style="61" customWidth="1"/>
    <col min="5379" max="5379" width="47.140625" style="61" customWidth="1"/>
    <col min="5380" max="5380" width="14.28515625" style="61" customWidth="1"/>
    <col min="5381" max="5381" width="14.42578125" style="61" customWidth="1"/>
    <col min="5382" max="5382" width="14" style="61" customWidth="1"/>
    <col min="5383" max="5383" width="13.42578125" style="61" customWidth="1"/>
    <col min="5384" max="5384" width="12.7109375" style="61" customWidth="1"/>
    <col min="5385" max="5385" width="13" style="61" customWidth="1"/>
    <col min="5386" max="5386" width="10.5703125" style="61" customWidth="1"/>
    <col min="5387" max="5387" width="15" style="61" customWidth="1"/>
    <col min="5388" max="5388" width="8.140625" style="61" customWidth="1"/>
    <col min="5389" max="5632" width="9.140625" style="61"/>
    <col min="5633" max="5633" width="4.140625" style="61" bestFit="1" customWidth="1"/>
    <col min="5634" max="5634" width="11.140625" style="61" customWidth="1"/>
    <col min="5635" max="5635" width="47.140625" style="61" customWidth="1"/>
    <col min="5636" max="5636" width="14.28515625" style="61" customWidth="1"/>
    <col min="5637" max="5637" width="14.42578125" style="61" customWidth="1"/>
    <col min="5638" max="5638" width="14" style="61" customWidth="1"/>
    <col min="5639" max="5639" width="13.42578125" style="61" customWidth="1"/>
    <col min="5640" max="5640" width="12.7109375" style="61" customWidth="1"/>
    <col min="5641" max="5641" width="13" style="61" customWidth="1"/>
    <col min="5642" max="5642" width="10.5703125" style="61" customWidth="1"/>
    <col min="5643" max="5643" width="15" style="61" customWidth="1"/>
    <col min="5644" max="5644" width="8.140625" style="61" customWidth="1"/>
    <col min="5645" max="5888" width="9.140625" style="61"/>
    <col min="5889" max="5889" width="4.140625" style="61" bestFit="1" customWidth="1"/>
    <col min="5890" max="5890" width="11.140625" style="61" customWidth="1"/>
    <col min="5891" max="5891" width="47.140625" style="61" customWidth="1"/>
    <col min="5892" max="5892" width="14.28515625" style="61" customWidth="1"/>
    <col min="5893" max="5893" width="14.42578125" style="61" customWidth="1"/>
    <col min="5894" max="5894" width="14" style="61" customWidth="1"/>
    <col min="5895" max="5895" width="13.42578125" style="61" customWidth="1"/>
    <col min="5896" max="5896" width="12.7109375" style="61" customWidth="1"/>
    <col min="5897" max="5897" width="13" style="61" customWidth="1"/>
    <col min="5898" max="5898" width="10.5703125" style="61" customWidth="1"/>
    <col min="5899" max="5899" width="15" style="61" customWidth="1"/>
    <col min="5900" max="5900" width="8.140625" style="61" customWidth="1"/>
    <col min="5901" max="6144" width="9.140625" style="61"/>
    <col min="6145" max="6145" width="4.140625" style="61" bestFit="1" customWidth="1"/>
    <col min="6146" max="6146" width="11.140625" style="61" customWidth="1"/>
    <col min="6147" max="6147" width="47.140625" style="61" customWidth="1"/>
    <col min="6148" max="6148" width="14.28515625" style="61" customWidth="1"/>
    <col min="6149" max="6149" width="14.42578125" style="61" customWidth="1"/>
    <col min="6150" max="6150" width="14" style="61" customWidth="1"/>
    <col min="6151" max="6151" width="13.42578125" style="61" customWidth="1"/>
    <col min="6152" max="6152" width="12.7109375" style="61" customWidth="1"/>
    <col min="6153" max="6153" width="13" style="61" customWidth="1"/>
    <col min="6154" max="6154" width="10.5703125" style="61" customWidth="1"/>
    <col min="6155" max="6155" width="15" style="61" customWidth="1"/>
    <col min="6156" max="6156" width="8.140625" style="61" customWidth="1"/>
    <col min="6157" max="6400" width="9.140625" style="61"/>
    <col min="6401" max="6401" width="4.140625" style="61" bestFit="1" customWidth="1"/>
    <col min="6402" max="6402" width="11.140625" style="61" customWidth="1"/>
    <col min="6403" max="6403" width="47.140625" style="61" customWidth="1"/>
    <col min="6404" max="6404" width="14.28515625" style="61" customWidth="1"/>
    <col min="6405" max="6405" width="14.42578125" style="61" customWidth="1"/>
    <col min="6406" max="6406" width="14" style="61" customWidth="1"/>
    <col min="6407" max="6407" width="13.42578125" style="61" customWidth="1"/>
    <col min="6408" max="6408" width="12.7109375" style="61" customWidth="1"/>
    <col min="6409" max="6409" width="13" style="61" customWidth="1"/>
    <col min="6410" max="6410" width="10.5703125" style="61" customWidth="1"/>
    <col min="6411" max="6411" width="15" style="61" customWidth="1"/>
    <col min="6412" max="6412" width="8.140625" style="61" customWidth="1"/>
    <col min="6413" max="6656" width="9.140625" style="61"/>
    <col min="6657" max="6657" width="4.140625" style="61" bestFit="1" customWidth="1"/>
    <col min="6658" max="6658" width="11.140625" style="61" customWidth="1"/>
    <col min="6659" max="6659" width="47.140625" style="61" customWidth="1"/>
    <col min="6660" max="6660" width="14.28515625" style="61" customWidth="1"/>
    <col min="6661" max="6661" width="14.42578125" style="61" customWidth="1"/>
    <col min="6662" max="6662" width="14" style="61" customWidth="1"/>
    <col min="6663" max="6663" width="13.42578125" style="61" customWidth="1"/>
    <col min="6664" max="6664" width="12.7109375" style="61" customWidth="1"/>
    <col min="6665" max="6665" width="13" style="61" customWidth="1"/>
    <col min="6666" max="6666" width="10.5703125" style="61" customWidth="1"/>
    <col min="6667" max="6667" width="15" style="61" customWidth="1"/>
    <col min="6668" max="6668" width="8.140625" style="61" customWidth="1"/>
    <col min="6669" max="6912" width="9.140625" style="61"/>
    <col min="6913" max="6913" width="4.140625" style="61" bestFit="1" customWidth="1"/>
    <col min="6914" max="6914" width="11.140625" style="61" customWidth="1"/>
    <col min="6915" max="6915" width="47.140625" style="61" customWidth="1"/>
    <col min="6916" max="6916" width="14.28515625" style="61" customWidth="1"/>
    <col min="6917" max="6917" width="14.42578125" style="61" customWidth="1"/>
    <col min="6918" max="6918" width="14" style="61" customWidth="1"/>
    <col min="6919" max="6919" width="13.42578125" style="61" customWidth="1"/>
    <col min="6920" max="6920" width="12.7109375" style="61" customWidth="1"/>
    <col min="6921" max="6921" width="13" style="61" customWidth="1"/>
    <col min="6922" max="6922" width="10.5703125" style="61" customWidth="1"/>
    <col min="6923" max="6923" width="15" style="61" customWidth="1"/>
    <col min="6924" max="6924" width="8.140625" style="61" customWidth="1"/>
    <col min="6925" max="7168" width="9.140625" style="61"/>
    <col min="7169" max="7169" width="4.140625" style="61" bestFit="1" customWidth="1"/>
    <col min="7170" max="7170" width="11.140625" style="61" customWidth="1"/>
    <col min="7171" max="7171" width="47.140625" style="61" customWidth="1"/>
    <col min="7172" max="7172" width="14.28515625" style="61" customWidth="1"/>
    <col min="7173" max="7173" width="14.42578125" style="61" customWidth="1"/>
    <col min="7174" max="7174" width="14" style="61" customWidth="1"/>
    <col min="7175" max="7175" width="13.42578125" style="61" customWidth="1"/>
    <col min="7176" max="7176" width="12.7109375" style="61" customWidth="1"/>
    <col min="7177" max="7177" width="13" style="61" customWidth="1"/>
    <col min="7178" max="7178" width="10.5703125" style="61" customWidth="1"/>
    <col min="7179" max="7179" width="15" style="61" customWidth="1"/>
    <col min="7180" max="7180" width="8.140625" style="61" customWidth="1"/>
    <col min="7181" max="7424" width="9.140625" style="61"/>
    <col min="7425" max="7425" width="4.140625" style="61" bestFit="1" customWidth="1"/>
    <col min="7426" max="7426" width="11.140625" style="61" customWidth="1"/>
    <col min="7427" max="7427" width="47.140625" style="61" customWidth="1"/>
    <col min="7428" max="7428" width="14.28515625" style="61" customWidth="1"/>
    <col min="7429" max="7429" width="14.42578125" style="61" customWidth="1"/>
    <col min="7430" max="7430" width="14" style="61" customWidth="1"/>
    <col min="7431" max="7431" width="13.42578125" style="61" customWidth="1"/>
    <col min="7432" max="7432" width="12.7109375" style="61" customWidth="1"/>
    <col min="7433" max="7433" width="13" style="61" customWidth="1"/>
    <col min="7434" max="7434" width="10.5703125" style="61" customWidth="1"/>
    <col min="7435" max="7435" width="15" style="61" customWidth="1"/>
    <col min="7436" max="7436" width="8.140625" style="61" customWidth="1"/>
    <col min="7437" max="7680" width="9.140625" style="61"/>
    <col min="7681" max="7681" width="4.140625" style="61" bestFit="1" customWidth="1"/>
    <col min="7682" max="7682" width="11.140625" style="61" customWidth="1"/>
    <col min="7683" max="7683" width="47.140625" style="61" customWidth="1"/>
    <col min="7684" max="7684" width="14.28515625" style="61" customWidth="1"/>
    <col min="7685" max="7685" width="14.42578125" style="61" customWidth="1"/>
    <col min="7686" max="7686" width="14" style="61" customWidth="1"/>
    <col min="7687" max="7687" width="13.42578125" style="61" customWidth="1"/>
    <col min="7688" max="7688" width="12.7109375" style="61" customWidth="1"/>
    <col min="7689" max="7689" width="13" style="61" customWidth="1"/>
    <col min="7690" max="7690" width="10.5703125" style="61" customWidth="1"/>
    <col min="7691" max="7691" width="15" style="61" customWidth="1"/>
    <col min="7692" max="7692" width="8.140625" style="61" customWidth="1"/>
    <col min="7693" max="7936" width="9.140625" style="61"/>
    <col min="7937" max="7937" width="4.140625" style="61" bestFit="1" customWidth="1"/>
    <col min="7938" max="7938" width="11.140625" style="61" customWidth="1"/>
    <col min="7939" max="7939" width="47.140625" style="61" customWidth="1"/>
    <col min="7940" max="7940" width="14.28515625" style="61" customWidth="1"/>
    <col min="7941" max="7941" width="14.42578125" style="61" customWidth="1"/>
    <col min="7942" max="7942" width="14" style="61" customWidth="1"/>
    <col min="7943" max="7943" width="13.42578125" style="61" customWidth="1"/>
    <col min="7944" max="7944" width="12.7109375" style="61" customWidth="1"/>
    <col min="7945" max="7945" width="13" style="61" customWidth="1"/>
    <col min="7946" max="7946" width="10.5703125" style="61" customWidth="1"/>
    <col min="7947" max="7947" width="15" style="61" customWidth="1"/>
    <col min="7948" max="7948" width="8.140625" style="61" customWidth="1"/>
    <col min="7949" max="8192" width="9.140625" style="61"/>
    <col min="8193" max="8193" width="4.140625" style="61" bestFit="1" customWidth="1"/>
    <col min="8194" max="8194" width="11.140625" style="61" customWidth="1"/>
    <col min="8195" max="8195" width="47.140625" style="61" customWidth="1"/>
    <col min="8196" max="8196" width="14.28515625" style="61" customWidth="1"/>
    <col min="8197" max="8197" width="14.42578125" style="61" customWidth="1"/>
    <col min="8198" max="8198" width="14" style="61" customWidth="1"/>
    <col min="8199" max="8199" width="13.42578125" style="61" customWidth="1"/>
    <col min="8200" max="8200" width="12.7109375" style="61" customWidth="1"/>
    <col min="8201" max="8201" width="13" style="61" customWidth="1"/>
    <col min="8202" max="8202" width="10.5703125" style="61" customWidth="1"/>
    <col min="8203" max="8203" width="15" style="61" customWidth="1"/>
    <col min="8204" max="8204" width="8.140625" style="61" customWidth="1"/>
    <col min="8205" max="8448" width="9.140625" style="61"/>
    <col min="8449" max="8449" width="4.140625" style="61" bestFit="1" customWidth="1"/>
    <col min="8450" max="8450" width="11.140625" style="61" customWidth="1"/>
    <col min="8451" max="8451" width="47.140625" style="61" customWidth="1"/>
    <col min="8452" max="8452" width="14.28515625" style="61" customWidth="1"/>
    <col min="8453" max="8453" width="14.42578125" style="61" customWidth="1"/>
    <col min="8454" max="8454" width="14" style="61" customWidth="1"/>
    <col min="8455" max="8455" width="13.42578125" style="61" customWidth="1"/>
    <col min="8456" max="8456" width="12.7109375" style="61" customWidth="1"/>
    <col min="8457" max="8457" width="13" style="61" customWidth="1"/>
    <col min="8458" max="8458" width="10.5703125" style="61" customWidth="1"/>
    <col min="8459" max="8459" width="15" style="61" customWidth="1"/>
    <col min="8460" max="8460" width="8.140625" style="61" customWidth="1"/>
    <col min="8461" max="8704" width="9.140625" style="61"/>
    <col min="8705" max="8705" width="4.140625" style="61" bestFit="1" customWidth="1"/>
    <col min="8706" max="8706" width="11.140625" style="61" customWidth="1"/>
    <col min="8707" max="8707" width="47.140625" style="61" customWidth="1"/>
    <col min="8708" max="8708" width="14.28515625" style="61" customWidth="1"/>
    <col min="8709" max="8709" width="14.42578125" style="61" customWidth="1"/>
    <col min="8710" max="8710" width="14" style="61" customWidth="1"/>
    <col min="8711" max="8711" width="13.42578125" style="61" customWidth="1"/>
    <col min="8712" max="8712" width="12.7109375" style="61" customWidth="1"/>
    <col min="8713" max="8713" width="13" style="61" customWidth="1"/>
    <col min="8714" max="8714" width="10.5703125" style="61" customWidth="1"/>
    <col min="8715" max="8715" width="15" style="61" customWidth="1"/>
    <col min="8716" max="8716" width="8.140625" style="61" customWidth="1"/>
    <col min="8717" max="8960" width="9.140625" style="61"/>
    <col min="8961" max="8961" width="4.140625" style="61" bestFit="1" customWidth="1"/>
    <col min="8962" max="8962" width="11.140625" style="61" customWidth="1"/>
    <col min="8963" max="8963" width="47.140625" style="61" customWidth="1"/>
    <col min="8964" max="8964" width="14.28515625" style="61" customWidth="1"/>
    <col min="8965" max="8965" width="14.42578125" style="61" customWidth="1"/>
    <col min="8966" max="8966" width="14" style="61" customWidth="1"/>
    <col min="8967" max="8967" width="13.42578125" style="61" customWidth="1"/>
    <col min="8968" max="8968" width="12.7109375" style="61" customWidth="1"/>
    <col min="8969" max="8969" width="13" style="61" customWidth="1"/>
    <col min="8970" max="8970" width="10.5703125" style="61" customWidth="1"/>
    <col min="8971" max="8971" width="15" style="61" customWidth="1"/>
    <col min="8972" max="8972" width="8.140625" style="61" customWidth="1"/>
    <col min="8973" max="9216" width="9.140625" style="61"/>
    <col min="9217" max="9217" width="4.140625" style="61" bestFit="1" customWidth="1"/>
    <col min="9218" max="9218" width="11.140625" style="61" customWidth="1"/>
    <col min="9219" max="9219" width="47.140625" style="61" customWidth="1"/>
    <col min="9220" max="9220" width="14.28515625" style="61" customWidth="1"/>
    <col min="9221" max="9221" width="14.42578125" style="61" customWidth="1"/>
    <col min="9222" max="9222" width="14" style="61" customWidth="1"/>
    <col min="9223" max="9223" width="13.42578125" style="61" customWidth="1"/>
    <col min="9224" max="9224" width="12.7109375" style="61" customWidth="1"/>
    <col min="9225" max="9225" width="13" style="61" customWidth="1"/>
    <col min="9226" max="9226" width="10.5703125" style="61" customWidth="1"/>
    <col min="9227" max="9227" width="15" style="61" customWidth="1"/>
    <col min="9228" max="9228" width="8.140625" style="61" customWidth="1"/>
    <col min="9229" max="9472" width="9.140625" style="61"/>
    <col min="9473" max="9473" width="4.140625" style="61" bestFit="1" customWidth="1"/>
    <col min="9474" max="9474" width="11.140625" style="61" customWidth="1"/>
    <col min="9475" max="9475" width="47.140625" style="61" customWidth="1"/>
    <col min="9476" max="9476" width="14.28515625" style="61" customWidth="1"/>
    <col min="9477" max="9477" width="14.42578125" style="61" customWidth="1"/>
    <col min="9478" max="9478" width="14" style="61" customWidth="1"/>
    <col min="9479" max="9479" width="13.42578125" style="61" customWidth="1"/>
    <col min="9480" max="9480" width="12.7109375" style="61" customWidth="1"/>
    <col min="9481" max="9481" width="13" style="61" customWidth="1"/>
    <col min="9482" max="9482" width="10.5703125" style="61" customWidth="1"/>
    <col min="9483" max="9483" width="15" style="61" customWidth="1"/>
    <col min="9484" max="9484" width="8.140625" style="61" customWidth="1"/>
    <col min="9485" max="9728" width="9.140625" style="61"/>
    <col min="9729" max="9729" width="4.140625" style="61" bestFit="1" customWidth="1"/>
    <col min="9730" max="9730" width="11.140625" style="61" customWidth="1"/>
    <col min="9731" max="9731" width="47.140625" style="61" customWidth="1"/>
    <col min="9732" max="9732" width="14.28515625" style="61" customWidth="1"/>
    <col min="9733" max="9733" width="14.42578125" style="61" customWidth="1"/>
    <col min="9734" max="9734" width="14" style="61" customWidth="1"/>
    <col min="9735" max="9735" width="13.42578125" style="61" customWidth="1"/>
    <col min="9736" max="9736" width="12.7109375" style="61" customWidth="1"/>
    <col min="9737" max="9737" width="13" style="61" customWidth="1"/>
    <col min="9738" max="9738" width="10.5703125" style="61" customWidth="1"/>
    <col min="9739" max="9739" width="15" style="61" customWidth="1"/>
    <col min="9740" max="9740" width="8.140625" style="61" customWidth="1"/>
    <col min="9741" max="9984" width="9.140625" style="61"/>
    <col min="9985" max="9985" width="4.140625" style="61" bestFit="1" customWidth="1"/>
    <col min="9986" max="9986" width="11.140625" style="61" customWidth="1"/>
    <col min="9987" max="9987" width="47.140625" style="61" customWidth="1"/>
    <col min="9988" max="9988" width="14.28515625" style="61" customWidth="1"/>
    <col min="9989" max="9989" width="14.42578125" style="61" customWidth="1"/>
    <col min="9990" max="9990" width="14" style="61" customWidth="1"/>
    <col min="9991" max="9991" width="13.42578125" style="61" customWidth="1"/>
    <col min="9992" max="9992" width="12.7109375" style="61" customWidth="1"/>
    <col min="9993" max="9993" width="13" style="61" customWidth="1"/>
    <col min="9994" max="9994" width="10.5703125" style="61" customWidth="1"/>
    <col min="9995" max="9995" width="15" style="61" customWidth="1"/>
    <col min="9996" max="9996" width="8.140625" style="61" customWidth="1"/>
    <col min="9997" max="10240" width="9.140625" style="61"/>
    <col min="10241" max="10241" width="4.140625" style="61" bestFit="1" customWidth="1"/>
    <col min="10242" max="10242" width="11.140625" style="61" customWidth="1"/>
    <col min="10243" max="10243" width="47.140625" style="61" customWidth="1"/>
    <col min="10244" max="10244" width="14.28515625" style="61" customWidth="1"/>
    <col min="10245" max="10245" width="14.42578125" style="61" customWidth="1"/>
    <col min="10246" max="10246" width="14" style="61" customWidth="1"/>
    <col min="10247" max="10247" width="13.42578125" style="61" customWidth="1"/>
    <col min="10248" max="10248" width="12.7109375" style="61" customWidth="1"/>
    <col min="10249" max="10249" width="13" style="61" customWidth="1"/>
    <col min="10250" max="10250" width="10.5703125" style="61" customWidth="1"/>
    <col min="10251" max="10251" width="15" style="61" customWidth="1"/>
    <col min="10252" max="10252" width="8.140625" style="61" customWidth="1"/>
    <col min="10253" max="10496" width="9.140625" style="61"/>
    <col min="10497" max="10497" width="4.140625" style="61" bestFit="1" customWidth="1"/>
    <col min="10498" max="10498" width="11.140625" style="61" customWidth="1"/>
    <col min="10499" max="10499" width="47.140625" style="61" customWidth="1"/>
    <col min="10500" max="10500" width="14.28515625" style="61" customWidth="1"/>
    <col min="10501" max="10501" width="14.42578125" style="61" customWidth="1"/>
    <col min="10502" max="10502" width="14" style="61" customWidth="1"/>
    <col min="10503" max="10503" width="13.42578125" style="61" customWidth="1"/>
    <col min="10504" max="10504" width="12.7109375" style="61" customWidth="1"/>
    <col min="10505" max="10505" width="13" style="61" customWidth="1"/>
    <col min="10506" max="10506" width="10.5703125" style="61" customWidth="1"/>
    <col min="10507" max="10507" width="15" style="61" customWidth="1"/>
    <col min="10508" max="10508" width="8.140625" style="61" customWidth="1"/>
    <col min="10509" max="10752" width="9.140625" style="61"/>
    <col min="10753" max="10753" width="4.140625" style="61" bestFit="1" customWidth="1"/>
    <col min="10754" max="10754" width="11.140625" style="61" customWidth="1"/>
    <col min="10755" max="10755" width="47.140625" style="61" customWidth="1"/>
    <col min="10756" max="10756" width="14.28515625" style="61" customWidth="1"/>
    <col min="10757" max="10757" width="14.42578125" style="61" customWidth="1"/>
    <col min="10758" max="10758" width="14" style="61" customWidth="1"/>
    <col min="10759" max="10759" width="13.42578125" style="61" customWidth="1"/>
    <col min="10760" max="10760" width="12.7109375" style="61" customWidth="1"/>
    <col min="10761" max="10761" width="13" style="61" customWidth="1"/>
    <col min="10762" max="10762" width="10.5703125" style="61" customWidth="1"/>
    <col min="10763" max="10763" width="15" style="61" customWidth="1"/>
    <col min="10764" max="10764" width="8.140625" style="61" customWidth="1"/>
    <col min="10765" max="11008" width="9.140625" style="61"/>
    <col min="11009" max="11009" width="4.140625" style="61" bestFit="1" customWidth="1"/>
    <col min="11010" max="11010" width="11.140625" style="61" customWidth="1"/>
    <col min="11011" max="11011" width="47.140625" style="61" customWidth="1"/>
    <col min="11012" max="11012" width="14.28515625" style="61" customWidth="1"/>
    <col min="11013" max="11013" width="14.42578125" style="61" customWidth="1"/>
    <col min="11014" max="11014" width="14" style="61" customWidth="1"/>
    <col min="11015" max="11015" width="13.42578125" style="61" customWidth="1"/>
    <col min="11016" max="11016" width="12.7109375" style="61" customWidth="1"/>
    <col min="11017" max="11017" width="13" style="61" customWidth="1"/>
    <col min="11018" max="11018" width="10.5703125" style="61" customWidth="1"/>
    <col min="11019" max="11019" width="15" style="61" customWidth="1"/>
    <col min="11020" max="11020" width="8.140625" style="61" customWidth="1"/>
    <col min="11021" max="11264" width="9.140625" style="61"/>
    <col min="11265" max="11265" width="4.140625" style="61" bestFit="1" customWidth="1"/>
    <col min="11266" max="11266" width="11.140625" style="61" customWidth="1"/>
    <col min="11267" max="11267" width="47.140625" style="61" customWidth="1"/>
    <col min="11268" max="11268" width="14.28515625" style="61" customWidth="1"/>
    <col min="11269" max="11269" width="14.42578125" style="61" customWidth="1"/>
    <col min="11270" max="11270" width="14" style="61" customWidth="1"/>
    <col min="11271" max="11271" width="13.42578125" style="61" customWidth="1"/>
    <col min="11272" max="11272" width="12.7109375" style="61" customWidth="1"/>
    <col min="11273" max="11273" width="13" style="61" customWidth="1"/>
    <col min="11274" max="11274" width="10.5703125" style="61" customWidth="1"/>
    <col min="11275" max="11275" width="15" style="61" customWidth="1"/>
    <col min="11276" max="11276" width="8.140625" style="61" customWidth="1"/>
    <col min="11277" max="11520" width="9.140625" style="61"/>
    <col min="11521" max="11521" width="4.140625" style="61" bestFit="1" customWidth="1"/>
    <col min="11522" max="11522" width="11.140625" style="61" customWidth="1"/>
    <col min="11523" max="11523" width="47.140625" style="61" customWidth="1"/>
    <col min="11524" max="11524" width="14.28515625" style="61" customWidth="1"/>
    <col min="11525" max="11525" width="14.42578125" style="61" customWidth="1"/>
    <col min="11526" max="11526" width="14" style="61" customWidth="1"/>
    <col min="11527" max="11527" width="13.42578125" style="61" customWidth="1"/>
    <col min="11528" max="11528" width="12.7109375" style="61" customWidth="1"/>
    <col min="11529" max="11529" width="13" style="61" customWidth="1"/>
    <col min="11530" max="11530" width="10.5703125" style="61" customWidth="1"/>
    <col min="11531" max="11531" width="15" style="61" customWidth="1"/>
    <col min="11532" max="11532" width="8.140625" style="61" customWidth="1"/>
    <col min="11533" max="11776" width="9.140625" style="61"/>
    <col min="11777" max="11777" width="4.140625" style="61" bestFit="1" customWidth="1"/>
    <col min="11778" max="11778" width="11.140625" style="61" customWidth="1"/>
    <col min="11779" max="11779" width="47.140625" style="61" customWidth="1"/>
    <col min="11780" max="11780" width="14.28515625" style="61" customWidth="1"/>
    <col min="11781" max="11781" width="14.42578125" style="61" customWidth="1"/>
    <col min="11782" max="11782" width="14" style="61" customWidth="1"/>
    <col min="11783" max="11783" width="13.42578125" style="61" customWidth="1"/>
    <col min="11784" max="11784" width="12.7109375" style="61" customWidth="1"/>
    <col min="11785" max="11785" width="13" style="61" customWidth="1"/>
    <col min="11786" max="11786" width="10.5703125" style="61" customWidth="1"/>
    <col min="11787" max="11787" width="15" style="61" customWidth="1"/>
    <col min="11788" max="11788" width="8.140625" style="61" customWidth="1"/>
    <col min="11789" max="12032" width="9.140625" style="61"/>
    <col min="12033" max="12033" width="4.140625" style="61" bestFit="1" customWidth="1"/>
    <col min="12034" max="12034" width="11.140625" style="61" customWidth="1"/>
    <col min="12035" max="12035" width="47.140625" style="61" customWidth="1"/>
    <col min="12036" max="12036" width="14.28515625" style="61" customWidth="1"/>
    <col min="12037" max="12037" width="14.42578125" style="61" customWidth="1"/>
    <col min="12038" max="12038" width="14" style="61" customWidth="1"/>
    <col min="12039" max="12039" width="13.42578125" style="61" customWidth="1"/>
    <col min="12040" max="12040" width="12.7109375" style="61" customWidth="1"/>
    <col min="12041" max="12041" width="13" style="61" customWidth="1"/>
    <col min="12042" max="12042" width="10.5703125" style="61" customWidth="1"/>
    <col min="12043" max="12043" width="15" style="61" customWidth="1"/>
    <col min="12044" max="12044" width="8.140625" style="61" customWidth="1"/>
    <col min="12045" max="12288" width="9.140625" style="61"/>
    <col min="12289" max="12289" width="4.140625" style="61" bestFit="1" customWidth="1"/>
    <col min="12290" max="12290" width="11.140625" style="61" customWidth="1"/>
    <col min="12291" max="12291" width="47.140625" style="61" customWidth="1"/>
    <col min="12292" max="12292" width="14.28515625" style="61" customWidth="1"/>
    <col min="12293" max="12293" width="14.42578125" style="61" customWidth="1"/>
    <col min="12294" max="12294" width="14" style="61" customWidth="1"/>
    <col min="12295" max="12295" width="13.42578125" style="61" customWidth="1"/>
    <col min="12296" max="12296" width="12.7109375" style="61" customWidth="1"/>
    <col min="12297" max="12297" width="13" style="61" customWidth="1"/>
    <col min="12298" max="12298" width="10.5703125" style="61" customWidth="1"/>
    <col min="12299" max="12299" width="15" style="61" customWidth="1"/>
    <col min="12300" max="12300" width="8.140625" style="61" customWidth="1"/>
    <col min="12301" max="12544" width="9.140625" style="61"/>
    <col min="12545" max="12545" width="4.140625" style="61" bestFit="1" customWidth="1"/>
    <col min="12546" max="12546" width="11.140625" style="61" customWidth="1"/>
    <col min="12547" max="12547" width="47.140625" style="61" customWidth="1"/>
    <col min="12548" max="12548" width="14.28515625" style="61" customWidth="1"/>
    <col min="12549" max="12549" width="14.42578125" style="61" customWidth="1"/>
    <col min="12550" max="12550" width="14" style="61" customWidth="1"/>
    <col min="12551" max="12551" width="13.42578125" style="61" customWidth="1"/>
    <col min="12552" max="12552" width="12.7109375" style="61" customWidth="1"/>
    <col min="12553" max="12553" width="13" style="61" customWidth="1"/>
    <col min="12554" max="12554" width="10.5703125" style="61" customWidth="1"/>
    <col min="12555" max="12555" width="15" style="61" customWidth="1"/>
    <col min="12556" max="12556" width="8.140625" style="61" customWidth="1"/>
    <col min="12557" max="12800" width="9.140625" style="61"/>
    <col min="12801" max="12801" width="4.140625" style="61" bestFit="1" customWidth="1"/>
    <col min="12802" max="12802" width="11.140625" style="61" customWidth="1"/>
    <col min="12803" max="12803" width="47.140625" style="61" customWidth="1"/>
    <col min="12804" max="12804" width="14.28515625" style="61" customWidth="1"/>
    <col min="12805" max="12805" width="14.42578125" style="61" customWidth="1"/>
    <col min="12806" max="12806" width="14" style="61" customWidth="1"/>
    <col min="12807" max="12807" width="13.42578125" style="61" customWidth="1"/>
    <col min="12808" max="12808" width="12.7109375" style="61" customWidth="1"/>
    <col min="12809" max="12809" width="13" style="61" customWidth="1"/>
    <col min="12810" max="12810" width="10.5703125" style="61" customWidth="1"/>
    <col min="12811" max="12811" width="15" style="61" customWidth="1"/>
    <col min="12812" max="12812" width="8.140625" style="61" customWidth="1"/>
    <col min="12813" max="13056" width="9.140625" style="61"/>
    <col min="13057" max="13057" width="4.140625" style="61" bestFit="1" customWidth="1"/>
    <col min="13058" max="13058" width="11.140625" style="61" customWidth="1"/>
    <col min="13059" max="13059" width="47.140625" style="61" customWidth="1"/>
    <col min="13060" max="13060" width="14.28515625" style="61" customWidth="1"/>
    <col min="13061" max="13061" width="14.42578125" style="61" customWidth="1"/>
    <col min="13062" max="13062" width="14" style="61" customWidth="1"/>
    <col min="13063" max="13063" width="13.42578125" style="61" customWidth="1"/>
    <col min="13064" max="13064" width="12.7109375" style="61" customWidth="1"/>
    <col min="13065" max="13065" width="13" style="61" customWidth="1"/>
    <col min="13066" max="13066" width="10.5703125" style="61" customWidth="1"/>
    <col min="13067" max="13067" width="15" style="61" customWidth="1"/>
    <col min="13068" max="13068" width="8.140625" style="61" customWidth="1"/>
    <col min="13069" max="13312" width="9.140625" style="61"/>
    <col min="13313" max="13313" width="4.140625" style="61" bestFit="1" customWidth="1"/>
    <col min="13314" max="13314" width="11.140625" style="61" customWidth="1"/>
    <col min="13315" max="13315" width="47.140625" style="61" customWidth="1"/>
    <col min="13316" max="13316" width="14.28515625" style="61" customWidth="1"/>
    <col min="13317" max="13317" width="14.42578125" style="61" customWidth="1"/>
    <col min="13318" max="13318" width="14" style="61" customWidth="1"/>
    <col min="13319" max="13319" width="13.42578125" style="61" customWidth="1"/>
    <col min="13320" max="13320" width="12.7109375" style="61" customWidth="1"/>
    <col min="13321" max="13321" width="13" style="61" customWidth="1"/>
    <col min="13322" max="13322" width="10.5703125" style="61" customWidth="1"/>
    <col min="13323" max="13323" width="15" style="61" customWidth="1"/>
    <col min="13324" max="13324" width="8.140625" style="61" customWidth="1"/>
    <col min="13325" max="13568" width="9.140625" style="61"/>
    <col min="13569" max="13569" width="4.140625" style="61" bestFit="1" customWidth="1"/>
    <col min="13570" max="13570" width="11.140625" style="61" customWidth="1"/>
    <col min="13571" max="13571" width="47.140625" style="61" customWidth="1"/>
    <col min="13572" max="13572" width="14.28515625" style="61" customWidth="1"/>
    <col min="13573" max="13573" width="14.42578125" style="61" customWidth="1"/>
    <col min="13574" max="13574" width="14" style="61" customWidth="1"/>
    <col min="13575" max="13575" width="13.42578125" style="61" customWidth="1"/>
    <col min="13576" max="13576" width="12.7109375" style="61" customWidth="1"/>
    <col min="13577" max="13577" width="13" style="61" customWidth="1"/>
    <col min="13578" max="13578" width="10.5703125" style="61" customWidth="1"/>
    <col min="13579" max="13579" width="15" style="61" customWidth="1"/>
    <col min="13580" max="13580" width="8.140625" style="61" customWidth="1"/>
    <col min="13581" max="13824" width="9.140625" style="61"/>
    <col min="13825" max="13825" width="4.140625" style="61" bestFit="1" customWidth="1"/>
    <col min="13826" max="13826" width="11.140625" style="61" customWidth="1"/>
    <col min="13827" max="13827" width="47.140625" style="61" customWidth="1"/>
    <col min="13828" max="13828" width="14.28515625" style="61" customWidth="1"/>
    <col min="13829" max="13829" width="14.42578125" style="61" customWidth="1"/>
    <col min="13830" max="13830" width="14" style="61" customWidth="1"/>
    <col min="13831" max="13831" width="13.42578125" style="61" customWidth="1"/>
    <col min="13832" max="13832" width="12.7109375" style="61" customWidth="1"/>
    <col min="13833" max="13833" width="13" style="61" customWidth="1"/>
    <col min="13834" max="13834" width="10.5703125" style="61" customWidth="1"/>
    <col min="13835" max="13835" width="15" style="61" customWidth="1"/>
    <col min="13836" max="13836" width="8.140625" style="61" customWidth="1"/>
    <col min="13837" max="14080" width="9.140625" style="61"/>
    <col min="14081" max="14081" width="4.140625" style="61" bestFit="1" customWidth="1"/>
    <col min="14082" max="14082" width="11.140625" style="61" customWidth="1"/>
    <col min="14083" max="14083" width="47.140625" style="61" customWidth="1"/>
    <col min="14084" max="14084" width="14.28515625" style="61" customWidth="1"/>
    <col min="14085" max="14085" width="14.42578125" style="61" customWidth="1"/>
    <col min="14086" max="14086" width="14" style="61" customWidth="1"/>
    <col min="14087" max="14087" width="13.42578125" style="61" customWidth="1"/>
    <col min="14088" max="14088" width="12.7109375" style="61" customWidth="1"/>
    <col min="14089" max="14089" width="13" style="61" customWidth="1"/>
    <col min="14090" max="14090" width="10.5703125" style="61" customWidth="1"/>
    <col min="14091" max="14091" width="15" style="61" customWidth="1"/>
    <col min="14092" max="14092" width="8.140625" style="61" customWidth="1"/>
    <col min="14093" max="14336" width="9.140625" style="61"/>
    <col min="14337" max="14337" width="4.140625" style="61" bestFit="1" customWidth="1"/>
    <col min="14338" max="14338" width="11.140625" style="61" customWidth="1"/>
    <col min="14339" max="14339" width="47.140625" style="61" customWidth="1"/>
    <col min="14340" max="14340" width="14.28515625" style="61" customWidth="1"/>
    <col min="14341" max="14341" width="14.42578125" style="61" customWidth="1"/>
    <col min="14342" max="14342" width="14" style="61" customWidth="1"/>
    <col min="14343" max="14343" width="13.42578125" style="61" customWidth="1"/>
    <col min="14344" max="14344" width="12.7109375" style="61" customWidth="1"/>
    <col min="14345" max="14345" width="13" style="61" customWidth="1"/>
    <col min="14346" max="14346" width="10.5703125" style="61" customWidth="1"/>
    <col min="14347" max="14347" width="15" style="61" customWidth="1"/>
    <col min="14348" max="14348" width="8.140625" style="61" customWidth="1"/>
    <col min="14349" max="14592" width="9.140625" style="61"/>
    <col min="14593" max="14593" width="4.140625" style="61" bestFit="1" customWidth="1"/>
    <col min="14594" max="14594" width="11.140625" style="61" customWidth="1"/>
    <col min="14595" max="14595" width="47.140625" style="61" customWidth="1"/>
    <col min="14596" max="14596" width="14.28515625" style="61" customWidth="1"/>
    <col min="14597" max="14597" width="14.42578125" style="61" customWidth="1"/>
    <col min="14598" max="14598" width="14" style="61" customWidth="1"/>
    <col min="14599" max="14599" width="13.42578125" style="61" customWidth="1"/>
    <col min="14600" max="14600" width="12.7109375" style="61" customWidth="1"/>
    <col min="14601" max="14601" width="13" style="61" customWidth="1"/>
    <col min="14602" max="14602" width="10.5703125" style="61" customWidth="1"/>
    <col min="14603" max="14603" width="15" style="61" customWidth="1"/>
    <col min="14604" max="14604" width="8.140625" style="61" customWidth="1"/>
    <col min="14605" max="14848" width="9.140625" style="61"/>
    <col min="14849" max="14849" width="4.140625" style="61" bestFit="1" customWidth="1"/>
    <col min="14850" max="14850" width="11.140625" style="61" customWidth="1"/>
    <col min="14851" max="14851" width="47.140625" style="61" customWidth="1"/>
    <col min="14852" max="14852" width="14.28515625" style="61" customWidth="1"/>
    <col min="14853" max="14853" width="14.42578125" style="61" customWidth="1"/>
    <col min="14854" max="14854" width="14" style="61" customWidth="1"/>
    <col min="14855" max="14855" width="13.42578125" style="61" customWidth="1"/>
    <col min="14856" max="14856" width="12.7109375" style="61" customWidth="1"/>
    <col min="14857" max="14857" width="13" style="61" customWidth="1"/>
    <col min="14858" max="14858" width="10.5703125" style="61" customWidth="1"/>
    <col min="14859" max="14859" width="15" style="61" customWidth="1"/>
    <col min="14860" max="14860" width="8.140625" style="61" customWidth="1"/>
    <col min="14861" max="15104" width="9.140625" style="61"/>
    <col min="15105" max="15105" width="4.140625" style="61" bestFit="1" customWidth="1"/>
    <col min="15106" max="15106" width="11.140625" style="61" customWidth="1"/>
    <col min="15107" max="15107" width="47.140625" style="61" customWidth="1"/>
    <col min="15108" max="15108" width="14.28515625" style="61" customWidth="1"/>
    <col min="15109" max="15109" width="14.42578125" style="61" customWidth="1"/>
    <col min="15110" max="15110" width="14" style="61" customWidth="1"/>
    <col min="15111" max="15111" width="13.42578125" style="61" customWidth="1"/>
    <col min="15112" max="15112" width="12.7109375" style="61" customWidth="1"/>
    <col min="15113" max="15113" width="13" style="61" customWidth="1"/>
    <col min="15114" max="15114" width="10.5703125" style="61" customWidth="1"/>
    <col min="15115" max="15115" width="15" style="61" customWidth="1"/>
    <col min="15116" max="15116" width="8.140625" style="61" customWidth="1"/>
    <col min="15117" max="15360" width="9.140625" style="61"/>
    <col min="15361" max="15361" width="4.140625" style="61" bestFit="1" customWidth="1"/>
    <col min="15362" max="15362" width="11.140625" style="61" customWidth="1"/>
    <col min="15363" max="15363" width="47.140625" style="61" customWidth="1"/>
    <col min="15364" max="15364" width="14.28515625" style="61" customWidth="1"/>
    <col min="15365" max="15365" width="14.42578125" style="61" customWidth="1"/>
    <col min="15366" max="15366" width="14" style="61" customWidth="1"/>
    <col min="15367" max="15367" width="13.42578125" style="61" customWidth="1"/>
    <col min="15368" max="15368" width="12.7109375" style="61" customWidth="1"/>
    <col min="15369" max="15369" width="13" style="61" customWidth="1"/>
    <col min="15370" max="15370" width="10.5703125" style="61" customWidth="1"/>
    <col min="15371" max="15371" width="15" style="61" customWidth="1"/>
    <col min="15372" max="15372" width="8.140625" style="61" customWidth="1"/>
    <col min="15373" max="15616" width="9.140625" style="61"/>
    <col min="15617" max="15617" width="4.140625" style="61" bestFit="1" customWidth="1"/>
    <col min="15618" max="15618" width="11.140625" style="61" customWidth="1"/>
    <col min="15619" max="15619" width="47.140625" style="61" customWidth="1"/>
    <col min="15620" max="15620" width="14.28515625" style="61" customWidth="1"/>
    <col min="15621" max="15621" width="14.42578125" style="61" customWidth="1"/>
    <col min="15622" max="15622" width="14" style="61" customWidth="1"/>
    <col min="15623" max="15623" width="13.42578125" style="61" customWidth="1"/>
    <col min="15624" max="15624" width="12.7109375" style="61" customWidth="1"/>
    <col min="15625" max="15625" width="13" style="61" customWidth="1"/>
    <col min="15626" max="15626" width="10.5703125" style="61" customWidth="1"/>
    <col min="15627" max="15627" width="15" style="61" customWidth="1"/>
    <col min="15628" max="15628" width="8.140625" style="61" customWidth="1"/>
    <col min="15629" max="15872" width="9.140625" style="61"/>
    <col min="15873" max="15873" width="4.140625" style="61" bestFit="1" customWidth="1"/>
    <col min="15874" max="15874" width="11.140625" style="61" customWidth="1"/>
    <col min="15875" max="15875" width="47.140625" style="61" customWidth="1"/>
    <col min="15876" max="15876" width="14.28515625" style="61" customWidth="1"/>
    <col min="15877" max="15877" width="14.42578125" style="61" customWidth="1"/>
    <col min="15878" max="15878" width="14" style="61" customWidth="1"/>
    <col min="15879" max="15879" width="13.42578125" style="61" customWidth="1"/>
    <col min="15880" max="15880" width="12.7109375" style="61" customWidth="1"/>
    <col min="15881" max="15881" width="13" style="61" customWidth="1"/>
    <col min="15882" max="15882" width="10.5703125" style="61" customWidth="1"/>
    <col min="15883" max="15883" width="15" style="61" customWidth="1"/>
    <col min="15884" max="15884" width="8.140625" style="61" customWidth="1"/>
    <col min="15885" max="16128" width="9.140625" style="61"/>
    <col min="16129" max="16129" width="4.140625" style="61" bestFit="1" customWidth="1"/>
    <col min="16130" max="16130" width="11.140625" style="61" customWidth="1"/>
    <col min="16131" max="16131" width="47.140625" style="61" customWidth="1"/>
    <col min="16132" max="16132" width="14.28515625" style="61" customWidth="1"/>
    <col min="16133" max="16133" width="14.42578125" style="61" customWidth="1"/>
    <col min="16134" max="16134" width="14" style="61" customWidth="1"/>
    <col min="16135" max="16135" width="13.42578125" style="61" customWidth="1"/>
    <col min="16136" max="16136" width="12.7109375" style="61" customWidth="1"/>
    <col min="16137" max="16137" width="13" style="61" customWidth="1"/>
    <col min="16138" max="16138" width="10.5703125" style="61" customWidth="1"/>
    <col min="16139" max="16139" width="15" style="61" customWidth="1"/>
    <col min="16140" max="16140" width="8.140625" style="61" customWidth="1"/>
    <col min="16141" max="16384" width="9.140625" style="61"/>
  </cols>
  <sheetData>
    <row r="1" spans="1:12" ht="18" x14ac:dyDescent="0.25">
      <c r="A1" s="59"/>
      <c r="B1" s="59"/>
      <c r="C1" s="60"/>
      <c r="D1" s="59"/>
      <c r="E1" s="59"/>
      <c r="F1" s="59"/>
      <c r="G1" s="59"/>
      <c r="I1" s="59"/>
      <c r="J1" s="59"/>
      <c r="K1" s="77"/>
      <c r="L1" s="74"/>
    </row>
    <row r="2" spans="1:12" ht="18" x14ac:dyDescent="0.25">
      <c r="A2" s="76" t="s">
        <v>355</v>
      </c>
      <c r="B2" s="77"/>
      <c r="C2" s="78"/>
      <c r="D2" s="78"/>
      <c r="E2" s="78"/>
      <c r="F2" s="78"/>
      <c r="G2" s="78"/>
      <c r="H2" s="281"/>
      <c r="I2" s="281"/>
      <c r="J2" s="281"/>
      <c r="K2" s="79"/>
      <c r="L2" s="80"/>
    </row>
    <row r="3" spans="1:12" ht="15.75" x14ac:dyDescent="0.25">
      <c r="A3" s="282"/>
      <c r="B3" s="4" t="s">
        <v>1</v>
      </c>
      <c r="C3" s="281"/>
      <c r="D3" s="281"/>
      <c r="E3" s="281"/>
      <c r="F3" s="281"/>
      <c r="G3" s="281"/>
      <c r="H3" s="281"/>
      <c r="I3" s="281"/>
      <c r="J3" s="281"/>
      <c r="K3" s="284"/>
      <c r="L3" s="285"/>
    </row>
    <row r="4" spans="1:12" ht="13.5" thickBot="1" x14ac:dyDescent="0.25">
      <c r="A4" s="283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6"/>
    </row>
    <row r="5" spans="1:12" ht="12.75" customHeight="1" x14ac:dyDescent="0.2">
      <c r="A5" s="805" t="s">
        <v>317</v>
      </c>
      <c r="B5" s="806"/>
      <c r="C5" s="811" t="s">
        <v>227</v>
      </c>
      <c r="D5" s="800" t="s">
        <v>201</v>
      </c>
      <c r="E5" s="813" t="s">
        <v>93</v>
      </c>
      <c r="F5" s="814"/>
      <c r="G5" s="814"/>
      <c r="H5" s="814"/>
      <c r="I5" s="815"/>
      <c r="J5" s="800" t="s">
        <v>202</v>
      </c>
      <c r="K5" s="802" t="s">
        <v>203</v>
      </c>
      <c r="L5" s="791" t="s">
        <v>204</v>
      </c>
    </row>
    <row r="6" spans="1:12" ht="12.75" customHeight="1" x14ac:dyDescent="0.2">
      <c r="A6" s="807"/>
      <c r="B6" s="808"/>
      <c r="C6" s="812"/>
      <c r="D6" s="801"/>
      <c r="E6" s="794" t="s">
        <v>205</v>
      </c>
      <c r="F6" s="796" t="s">
        <v>93</v>
      </c>
      <c r="G6" s="797"/>
      <c r="H6" s="798" t="s">
        <v>95</v>
      </c>
      <c r="I6" s="798" t="s">
        <v>207</v>
      </c>
      <c r="J6" s="801"/>
      <c r="K6" s="803"/>
      <c r="L6" s="792"/>
    </row>
    <row r="7" spans="1:12" x14ac:dyDescent="0.2">
      <c r="A7" s="809"/>
      <c r="B7" s="810"/>
      <c r="C7" s="812"/>
      <c r="D7" s="801"/>
      <c r="E7" s="795"/>
      <c r="F7" s="287" t="s">
        <v>155</v>
      </c>
      <c r="G7" s="288" t="s">
        <v>156</v>
      </c>
      <c r="H7" s="799"/>
      <c r="I7" s="799"/>
      <c r="J7" s="801"/>
      <c r="K7" s="803"/>
      <c r="L7" s="793"/>
    </row>
    <row r="8" spans="1:12" ht="13.5" thickBot="1" x14ac:dyDescent="0.25">
      <c r="A8" s="289" t="s">
        <v>318</v>
      </c>
      <c r="B8" s="290"/>
      <c r="C8" s="291" t="s">
        <v>319</v>
      </c>
      <c r="D8" s="292" t="s">
        <v>99</v>
      </c>
      <c r="E8" s="293" t="s">
        <v>100</v>
      </c>
      <c r="F8" s="294" t="s">
        <v>101</v>
      </c>
      <c r="G8" s="294" t="s">
        <v>102</v>
      </c>
      <c r="H8" s="294" t="s">
        <v>103</v>
      </c>
      <c r="I8" s="294" t="s">
        <v>104</v>
      </c>
      <c r="J8" s="295" t="s">
        <v>105</v>
      </c>
      <c r="K8" s="296" t="s">
        <v>157</v>
      </c>
      <c r="L8" s="297" t="s">
        <v>208</v>
      </c>
    </row>
    <row r="9" spans="1:12" ht="24.75" thickTop="1" x14ac:dyDescent="0.2">
      <c r="A9" s="804" t="s">
        <v>320</v>
      </c>
      <c r="B9" s="62" t="s">
        <v>107</v>
      </c>
      <c r="C9" s="298" t="s">
        <v>321</v>
      </c>
      <c r="D9" s="299">
        <f>SUM(E9+H9+I9)</f>
        <v>300000</v>
      </c>
      <c r="E9" s="300">
        <f>SUM(F9:G9)</f>
        <v>0</v>
      </c>
      <c r="F9" s="301"/>
      <c r="G9" s="301"/>
      <c r="H9" s="238"/>
      <c r="I9" s="301">
        <v>300000</v>
      </c>
      <c r="J9" s="299">
        <v>0</v>
      </c>
      <c r="K9" s="302">
        <f>SUM(D9-J9)</f>
        <v>300000</v>
      </c>
      <c r="L9" s="303"/>
    </row>
    <row r="10" spans="1:12" ht="14.25" x14ac:dyDescent="0.2">
      <c r="A10" s="785"/>
      <c r="B10" s="62" t="s">
        <v>108</v>
      </c>
      <c r="C10" s="304" t="s">
        <v>322</v>
      </c>
      <c r="D10" s="305">
        <f>E10+H10+I10</f>
        <v>900000</v>
      </c>
      <c r="E10" s="301">
        <f>F10+G10</f>
        <v>434000</v>
      </c>
      <c r="F10" s="306">
        <v>360000</v>
      </c>
      <c r="G10" s="306">
        <v>74000</v>
      </c>
      <c r="H10" s="307">
        <v>126000</v>
      </c>
      <c r="I10" s="301">
        <v>340000</v>
      </c>
      <c r="J10" s="305"/>
      <c r="K10" s="308">
        <f>D10-J10</f>
        <v>900000</v>
      </c>
      <c r="L10" s="309">
        <v>1.25</v>
      </c>
    </row>
    <row r="11" spans="1:12" s="63" customFormat="1" ht="12.75" customHeight="1" x14ac:dyDescent="0.2">
      <c r="A11" s="785"/>
      <c r="B11" s="62" t="s">
        <v>108</v>
      </c>
      <c r="C11" s="310" t="s">
        <v>323</v>
      </c>
      <c r="D11" s="311">
        <f>SUM(E11+H11+I11)</f>
        <v>1837000</v>
      </c>
      <c r="E11" s="312">
        <f>SUM(F11:G11)</f>
        <v>987000</v>
      </c>
      <c r="F11" s="313">
        <v>450000</v>
      </c>
      <c r="G11" s="313">
        <v>537000</v>
      </c>
      <c r="H11" s="314">
        <v>254500</v>
      </c>
      <c r="I11" s="313">
        <v>595500</v>
      </c>
      <c r="J11" s="311">
        <v>0</v>
      </c>
      <c r="K11" s="315">
        <f>D11-J11</f>
        <v>1837000</v>
      </c>
      <c r="L11" s="316">
        <v>1.5</v>
      </c>
    </row>
    <row r="12" spans="1:12" s="63" customFormat="1" ht="36" x14ac:dyDescent="0.2">
      <c r="A12" s="785"/>
      <c r="B12" s="67" t="s">
        <v>108</v>
      </c>
      <c r="C12" s="317" t="s">
        <v>324</v>
      </c>
      <c r="D12" s="311">
        <f>E12+H12+I12</f>
        <v>1650000</v>
      </c>
      <c r="E12" s="312">
        <f>F12+G12</f>
        <v>650000</v>
      </c>
      <c r="F12" s="313">
        <v>0</v>
      </c>
      <c r="G12" s="318">
        <v>650000</v>
      </c>
      <c r="H12" s="319">
        <v>184000</v>
      </c>
      <c r="I12" s="318">
        <v>816000</v>
      </c>
      <c r="J12" s="320"/>
      <c r="K12" s="315">
        <f>D12+J12</f>
        <v>1650000</v>
      </c>
      <c r="L12" s="321"/>
    </row>
    <row r="13" spans="1:12" s="63" customFormat="1" ht="24" x14ac:dyDescent="0.2">
      <c r="A13" s="785"/>
      <c r="B13" s="67" t="s">
        <v>108</v>
      </c>
      <c r="C13" s="322" t="s">
        <v>325</v>
      </c>
      <c r="D13" s="311">
        <f>E13</f>
        <v>200000</v>
      </c>
      <c r="E13" s="312">
        <f>F13+G13</f>
        <v>200000</v>
      </c>
      <c r="F13" s="313">
        <v>0</v>
      </c>
      <c r="G13" s="318">
        <f>400000-200000</f>
        <v>200000</v>
      </c>
      <c r="H13" s="319"/>
      <c r="I13" s="323"/>
      <c r="J13" s="320"/>
      <c r="K13" s="315">
        <f t="shared" ref="K13:K21" si="0">D13-J13</f>
        <v>200000</v>
      </c>
      <c r="L13" s="321"/>
    </row>
    <row r="14" spans="1:12" s="63" customFormat="1" x14ac:dyDescent="0.2">
      <c r="A14" s="785"/>
      <c r="B14" s="67" t="s">
        <v>108</v>
      </c>
      <c r="C14" s="322" t="s">
        <v>326</v>
      </c>
      <c r="D14" s="311">
        <f>E14+I14</f>
        <v>70000</v>
      </c>
      <c r="E14" s="312">
        <f>F14+G14</f>
        <v>50000</v>
      </c>
      <c r="F14" s="313">
        <v>0</v>
      </c>
      <c r="G14" s="313">
        <v>50000</v>
      </c>
      <c r="H14" s="314"/>
      <c r="I14" s="324">
        <v>20000</v>
      </c>
      <c r="J14" s="320"/>
      <c r="K14" s="315">
        <f t="shared" si="0"/>
        <v>70000</v>
      </c>
      <c r="L14" s="321"/>
    </row>
    <row r="15" spans="1:12" s="63" customFormat="1" ht="14.25" x14ac:dyDescent="0.2">
      <c r="A15" s="785"/>
      <c r="B15" s="62" t="s">
        <v>112</v>
      </c>
      <c r="C15" s="325" t="s">
        <v>327</v>
      </c>
      <c r="D15" s="326">
        <f>SUM(E15+H15+I15)</f>
        <v>949570</v>
      </c>
      <c r="E15" s="327">
        <f>SUM(F15:G15)</f>
        <v>472000</v>
      </c>
      <c r="F15" s="328">
        <v>157000</v>
      </c>
      <c r="G15" s="328">
        <v>315000</v>
      </c>
      <c r="H15" s="329">
        <v>54570</v>
      </c>
      <c r="I15" s="329">
        <v>423000</v>
      </c>
      <c r="J15" s="330">
        <v>258000</v>
      </c>
      <c r="K15" s="331">
        <f t="shared" si="0"/>
        <v>691570</v>
      </c>
      <c r="L15" s="332">
        <v>0.5</v>
      </c>
    </row>
    <row r="16" spans="1:12" s="63" customFormat="1" ht="14.25" x14ac:dyDescent="0.2">
      <c r="A16" s="785"/>
      <c r="B16" s="67" t="s">
        <v>112</v>
      </c>
      <c r="C16" s="333" t="s">
        <v>328</v>
      </c>
      <c r="D16" s="311">
        <f>SUM(E16+H16+I16)</f>
        <v>990000</v>
      </c>
      <c r="E16" s="312">
        <f>SUM(F16:G16)</f>
        <v>675000</v>
      </c>
      <c r="F16" s="123"/>
      <c r="G16" s="123">
        <v>675000</v>
      </c>
      <c r="H16" s="334">
        <v>30000</v>
      </c>
      <c r="I16" s="334">
        <v>285000</v>
      </c>
      <c r="J16" s="335"/>
      <c r="K16" s="315">
        <f t="shared" si="0"/>
        <v>990000</v>
      </c>
      <c r="L16" s="336"/>
    </row>
    <row r="17" spans="1:12" s="63" customFormat="1" ht="14.25" x14ac:dyDescent="0.2">
      <c r="A17" s="785"/>
      <c r="B17" s="337" t="s">
        <v>113</v>
      </c>
      <c r="C17" s="298" t="s">
        <v>329</v>
      </c>
      <c r="D17" s="311">
        <f>SUM(E17+H17+I17)</f>
        <v>1332305</v>
      </c>
      <c r="E17" s="312">
        <f>SUM(F17:G17)</f>
        <v>350000</v>
      </c>
      <c r="F17" s="328"/>
      <c r="G17" s="328">
        <v>350000</v>
      </c>
      <c r="H17" s="338">
        <v>119000.00000000001</v>
      </c>
      <c r="I17" s="123">
        <v>863305</v>
      </c>
      <c r="J17" s="335"/>
      <c r="K17" s="315">
        <f t="shared" si="0"/>
        <v>1332305</v>
      </c>
      <c r="L17" s="339"/>
    </row>
    <row r="18" spans="1:12" s="63" customFormat="1" ht="13.5" customHeight="1" x14ac:dyDescent="0.2">
      <c r="A18" s="785"/>
      <c r="B18" s="67" t="s">
        <v>113</v>
      </c>
      <c r="C18" s="340" t="s">
        <v>330</v>
      </c>
      <c r="D18" s="326">
        <f>SUM(E18+H18+I18)</f>
        <v>7492333.2999999998</v>
      </c>
      <c r="E18" s="327">
        <f>SUM(F18:G18)</f>
        <v>2811045</v>
      </c>
      <c r="F18" s="328"/>
      <c r="G18" s="328">
        <v>2811045</v>
      </c>
      <c r="H18" s="341">
        <v>955755.3</v>
      </c>
      <c r="I18" s="328">
        <v>3725533</v>
      </c>
      <c r="J18" s="330"/>
      <c r="K18" s="331">
        <f t="shared" si="0"/>
        <v>7492333.2999999998</v>
      </c>
      <c r="L18" s="336"/>
    </row>
    <row r="19" spans="1:12" s="63" customFormat="1" ht="14.25" x14ac:dyDescent="0.2">
      <c r="A19" s="785"/>
      <c r="B19" s="67" t="s">
        <v>113</v>
      </c>
      <c r="C19" s="333" t="s">
        <v>331</v>
      </c>
      <c r="D19" s="311">
        <f>SUM(E19+H19+I19)</f>
        <v>2536000</v>
      </c>
      <c r="E19" s="312">
        <f>SUM(F19:G19)</f>
        <v>400000</v>
      </c>
      <c r="F19" s="123"/>
      <c r="G19" s="123">
        <v>400000</v>
      </c>
      <c r="H19" s="338">
        <v>136000</v>
      </c>
      <c r="I19" s="123">
        <v>2000000</v>
      </c>
      <c r="J19" s="335"/>
      <c r="K19" s="315">
        <f t="shared" si="0"/>
        <v>2536000</v>
      </c>
      <c r="L19" s="336"/>
    </row>
    <row r="20" spans="1:12" s="63" customFormat="1" ht="24" x14ac:dyDescent="0.2">
      <c r="A20" s="785"/>
      <c r="B20" s="62" t="s">
        <v>311</v>
      </c>
      <c r="C20" s="342" t="s">
        <v>363</v>
      </c>
      <c r="D20" s="343">
        <f>E20+I20</f>
        <v>430000</v>
      </c>
      <c r="E20" s="344">
        <f>F20+G20</f>
        <v>0</v>
      </c>
      <c r="F20" s="328"/>
      <c r="G20" s="328"/>
      <c r="H20" s="329"/>
      <c r="I20" s="329">
        <v>430000</v>
      </c>
      <c r="J20" s="330"/>
      <c r="K20" s="345">
        <f t="shared" si="0"/>
        <v>430000</v>
      </c>
      <c r="L20" s="346"/>
    </row>
    <row r="21" spans="1:12" s="63" customFormat="1" ht="14.25" x14ac:dyDescent="0.2">
      <c r="A21" s="785"/>
      <c r="B21" s="62" t="s">
        <v>311</v>
      </c>
      <c r="C21" s="347" t="s">
        <v>332</v>
      </c>
      <c r="D21" s="326">
        <f t="shared" ref="D21:D26" si="1">SUM(E21+H21+I21)</f>
        <v>228680</v>
      </c>
      <c r="E21" s="327">
        <f t="shared" ref="E21:E33" si="2">SUM(F21:G21)</f>
        <v>98000</v>
      </c>
      <c r="F21" s="328"/>
      <c r="G21" s="328">
        <v>98000</v>
      </c>
      <c r="H21" s="329">
        <v>24500</v>
      </c>
      <c r="I21" s="328">
        <v>106180</v>
      </c>
      <c r="J21" s="343">
        <v>194380</v>
      </c>
      <c r="K21" s="331">
        <f t="shared" si="0"/>
        <v>34300</v>
      </c>
      <c r="L21" s="339"/>
    </row>
    <row r="22" spans="1:12" s="63" customFormat="1" x14ac:dyDescent="0.2">
      <c r="A22" s="785"/>
      <c r="B22" s="67" t="s">
        <v>320</v>
      </c>
      <c r="C22" s="348" t="s">
        <v>333</v>
      </c>
      <c r="D22" s="311">
        <f t="shared" si="1"/>
        <v>1400000</v>
      </c>
      <c r="E22" s="312">
        <f t="shared" si="2"/>
        <v>0</v>
      </c>
      <c r="F22" s="349"/>
      <c r="G22" s="350"/>
      <c r="H22" s="224"/>
      <c r="I22" s="350">
        <v>1400000</v>
      </c>
      <c r="J22" s="351"/>
      <c r="K22" s="315">
        <f>D22-J22</f>
        <v>1400000</v>
      </c>
      <c r="L22" s="352"/>
    </row>
    <row r="23" spans="1:12" s="63" customFormat="1" x14ac:dyDescent="0.2">
      <c r="A23" s="785"/>
      <c r="B23" s="62" t="s">
        <v>108</v>
      </c>
      <c r="C23" s="353" t="s">
        <v>127</v>
      </c>
      <c r="D23" s="299">
        <f t="shared" si="1"/>
        <v>518000</v>
      </c>
      <c r="E23" s="354">
        <f t="shared" si="2"/>
        <v>300000</v>
      </c>
      <c r="F23" s="355">
        <v>0</v>
      </c>
      <c r="G23" s="355">
        <v>300000</v>
      </c>
      <c r="H23" s="173">
        <v>102000</v>
      </c>
      <c r="I23" s="356">
        <v>116000</v>
      </c>
      <c r="J23" s="299">
        <v>0</v>
      </c>
      <c r="K23" s="302">
        <f>SUM(D23-J23)</f>
        <v>518000</v>
      </c>
      <c r="L23" s="303"/>
    </row>
    <row r="24" spans="1:12" ht="13.5" thickBot="1" x14ac:dyDescent="0.25">
      <c r="A24" s="786"/>
      <c r="B24" s="67" t="s">
        <v>108</v>
      </c>
      <c r="C24" s="357" t="s">
        <v>128</v>
      </c>
      <c r="D24" s="311">
        <f t="shared" si="1"/>
        <v>10823680</v>
      </c>
      <c r="E24" s="312">
        <f t="shared" si="2"/>
        <v>8150000</v>
      </c>
      <c r="F24" s="313">
        <v>0</v>
      </c>
      <c r="G24" s="313">
        <v>8150000</v>
      </c>
      <c r="H24" s="314">
        <v>867680</v>
      </c>
      <c r="I24" s="313">
        <v>1806000</v>
      </c>
      <c r="J24" s="320"/>
      <c r="K24" s="315">
        <f>D24-J24</f>
        <v>10823680</v>
      </c>
      <c r="L24" s="321"/>
    </row>
    <row r="25" spans="1:12" ht="15" customHeight="1" x14ac:dyDescent="0.2">
      <c r="A25" s="784" t="s">
        <v>335</v>
      </c>
      <c r="B25" s="64" t="s">
        <v>107</v>
      </c>
      <c r="C25" s="358" t="s">
        <v>334</v>
      </c>
      <c r="D25" s="359">
        <f t="shared" si="1"/>
        <v>140000</v>
      </c>
      <c r="E25" s="360">
        <f t="shared" si="2"/>
        <v>30000</v>
      </c>
      <c r="F25" s="361"/>
      <c r="G25" s="361">
        <v>30000</v>
      </c>
      <c r="H25" s="362"/>
      <c r="I25" s="361">
        <v>110000</v>
      </c>
      <c r="J25" s="359"/>
      <c r="K25" s="363">
        <f>SUM(D25-J25)</f>
        <v>140000</v>
      </c>
      <c r="L25" s="364"/>
    </row>
    <row r="26" spans="1:12" ht="14.25" x14ac:dyDescent="0.2">
      <c r="A26" s="785"/>
      <c r="B26" s="65" t="s">
        <v>107</v>
      </c>
      <c r="C26" s="365" t="s">
        <v>129</v>
      </c>
      <c r="D26" s="366">
        <f t="shared" si="1"/>
        <v>2081600</v>
      </c>
      <c r="E26" s="367">
        <f t="shared" si="2"/>
        <v>1324000</v>
      </c>
      <c r="F26" s="123">
        <v>744000</v>
      </c>
      <c r="G26" s="123">
        <v>580000</v>
      </c>
      <c r="H26" s="368">
        <v>457600</v>
      </c>
      <c r="I26" s="123">
        <v>300000</v>
      </c>
      <c r="J26" s="366"/>
      <c r="K26" s="369">
        <f>SUM(D26-J26)</f>
        <v>2081600</v>
      </c>
      <c r="L26" s="370">
        <v>2</v>
      </c>
    </row>
    <row r="27" spans="1:12" ht="15.75" customHeight="1" thickBot="1" x14ac:dyDescent="0.25">
      <c r="A27" s="786"/>
      <c r="B27" s="66" t="s">
        <v>110</v>
      </c>
      <c r="C27" s="371" t="s">
        <v>130</v>
      </c>
      <c r="D27" s="372">
        <f t="shared" ref="D27:D33" si="3">SUM(E27+H27+I27)</f>
        <v>4000000</v>
      </c>
      <c r="E27" s="373">
        <f t="shared" si="2"/>
        <v>0</v>
      </c>
      <c r="F27" s="374"/>
      <c r="G27" s="374"/>
      <c r="H27" s="375"/>
      <c r="I27" s="374">
        <v>4000000</v>
      </c>
      <c r="J27" s="372"/>
      <c r="K27" s="376">
        <f t="shared" ref="K27:K33" si="4">SUM(D27-J27)</f>
        <v>4000000</v>
      </c>
      <c r="L27" s="377"/>
    </row>
    <row r="28" spans="1:12" ht="14.25" x14ac:dyDescent="0.2">
      <c r="A28" s="787" t="s">
        <v>336</v>
      </c>
      <c r="B28" s="65" t="s">
        <v>337</v>
      </c>
      <c r="C28" s="378" t="s">
        <v>338</v>
      </c>
      <c r="D28" s="379">
        <f t="shared" si="3"/>
        <v>6132000</v>
      </c>
      <c r="E28" s="380">
        <f t="shared" si="2"/>
        <v>0</v>
      </c>
      <c r="F28" s="381"/>
      <c r="G28" s="381"/>
      <c r="H28" s="163"/>
      <c r="I28" s="381">
        <v>6132000</v>
      </c>
      <c r="J28" s="343"/>
      <c r="K28" s="382">
        <f t="shared" si="4"/>
        <v>6132000</v>
      </c>
      <c r="L28" s="383"/>
    </row>
    <row r="29" spans="1:12" ht="15" customHeight="1" x14ac:dyDescent="0.2">
      <c r="A29" s="785"/>
      <c r="B29" s="65" t="s">
        <v>337</v>
      </c>
      <c r="C29" s="348" t="s">
        <v>339</v>
      </c>
      <c r="D29" s="351">
        <f t="shared" si="3"/>
        <v>1085000</v>
      </c>
      <c r="E29" s="384">
        <f t="shared" si="2"/>
        <v>0</v>
      </c>
      <c r="F29" s="349"/>
      <c r="G29" s="349"/>
      <c r="H29" s="368"/>
      <c r="I29" s="349">
        <v>1085000</v>
      </c>
      <c r="J29" s="366"/>
      <c r="K29" s="369">
        <f t="shared" si="4"/>
        <v>1085000</v>
      </c>
      <c r="L29" s="370"/>
    </row>
    <row r="30" spans="1:12" ht="15" customHeight="1" x14ac:dyDescent="0.2">
      <c r="A30" s="785"/>
      <c r="B30" s="65" t="s">
        <v>337</v>
      </c>
      <c r="C30" s="348" t="s">
        <v>340</v>
      </c>
      <c r="D30" s="351">
        <f t="shared" si="3"/>
        <v>300000</v>
      </c>
      <c r="E30" s="384">
        <f t="shared" si="2"/>
        <v>0</v>
      </c>
      <c r="F30" s="349"/>
      <c r="G30" s="349"/>
      <c r="H30" s="368"/>
      <c r="I30" s="349">
        <v>300000</v>
      </c>
      <c r="J30" s="366"/>
      <c r="K30" s="369">
        <f t="shared" si="4"/>
        <v>300000</v>
      </c>
      <c r="L30" s="370"/>
    </row>
    <row r="31" spans="1:12" ht="14.25" x14ac:dyDescent="0.2">
      <c r="A31" s="785"/>
      <c r="B31" s="65" t="s">
        <v>107</v>
      </c>
      <c r="C31" s="333" t="s">
        <v>341</v>
      </c>
      <c r="D31" s="366">
        <f t="shared" si="3"/>
        <v>824000</v>
      </c>
      <c r="E31" s="367">
        <f t="shared" si="2"/>
        <v>0</v>
      </c>
      <c r="F31" s="123"/>
      <c r="G31" s="123"/>
      <c r="H31" s="368"/>
      <c r="I31" s="123">
        <v>824000</v>
      </c>
      <c r="J31" s="366"/>
      <c r="K31" s="369">
        <f t="shared" si="4"/>
        <v>824000</v>
      </c>
      <c r="L31" s="370"/>
    </row>
    <row r="32" spans="1:12" ht="14.25" x14ac:dyDescent="0.2">
      <c r="A32" s="785"/>
      <c r="B32" s="67" t="s">
        <v>107</v>
      </c>
      <c r="C32" s="333" t="s">
        <v>342</v>
      </c>
      <c r="D32" s="366">
        <f t="shared" si="3"/>
        <v>7466621</v>
      </c>
      <c r="E32" s="367">
        <f t="shared" si="2"/>
        <v>5530830</v>
      </c>
      <c r="F32" s="123">
        <v>5530830</v>
      </c>
      <c r="G32" s="123"/>
      <c r="H32" s="368">
        <f>ROUND((F32*0.35)+(G32*0.34),0)</f>
        <v>1935791</v>
      </c>
      <c r="I32" s="123"/>
      <c r="J32" s="366"/>
      <c r="K32" s="369">
        <f t="shared" si="4"/>
        <v>7466621</v>
      </c>
      <c r="L32" s="352">
        <v>16</v>
      </c>
    </row>
    <row r="33" spans="1:12" ht="14.25" x14ac:dyDescent="0.2">
      <c r="A33" s="785"/>
      <c r="B33" s="62" t="s">
        <v>107</v>
      </c>
      <c r="C33" s="298" t="s">
        <v>343</v>
      </c>
      <c r="D33" s="351">
        <f t="shared" si="3"/>
        <v>592770</v>
      </c>
      <c r="E33" s="344">
        <f t="shared" si="2"/>
        <v>439089</v>
      </c>
      <c r="F33" s="328">
        <v>439089</v>
      </c>
      <c r="G33" s="328"/>
      <c r="H33" s="238">
        <f>ROUND((F33*0.35)+(G33*0.34),0)</f>
        <v>153681</v>
      </c>
      <c r="I33" s="328"/>
      <c r="J33" s="343"/>
      <c r="K33" s="385">
        <f t="shared" si="4"/>
        <v>592770</v>
      </c>
      <c r="L33" s="303">
        <v>1</v>
      </c>
    </row>
    <row r="34" spans="1:12" ht="14.25" x14ac:dyDescent="0.2">
      <c r="A34" s="785"/>
      <c r="B34" s="65" t="s">
        <v>337</v>
      </c>
      <c r="C34" s="386" t="s">
        <v>344</v>
      </c>
      <c r="D34" s="387">
        <f>SUM(E34+H34+I34)</f>
        <v>3693000</v>
      </c>
      <c r="E34" s="312">
        <f>SUM(F34:G34)</f>
        <v>0</v>
      </c>
      <c r="F34" s="123"/>
      <c r="G34" s="123"/>
      <c r="H34" s="368"/>
      <c r="I34" s="123">
        <v>3693000</v>
      </c>
      <c r="J34" s="366"/>
      <c r="K34" s="388">
        <f>D34-J34</f>
        <v>3693000</v>
      </c>
      <c r="L34" s="370"/>
    </row>
    <row r="35" spans="1:12" ht="14.25" x14ac:dyDescent="0.2">
      <c r="A35" s="785"/>
      <c r="B35" s="65" t="s">
        <v>337</v>
      </c>
      <c r="C35" s="386" t="s">
        <v>345</v>
      </c>
      <c r="D35" s="311">
        <f>SUM(E35+H35+I35)</f>
        <v>1126000</v>
      </c>
      <c r="E35" s="312">
        <f>SUM(F35:G35)</f>
        <v>0</v>
      </c>
      <c r="F35" s="123"/>
      <c r="G35" s="123"/>
      <c r="H35" s="368"/>
      <c r="I35" s="123">
        <v>1126000</v>
      </c>
      <c r="J35" s="366"/>
      <c r="K35" s="315">
        <f>D35-J35</f>
        <v>1126000</v>
      </c>
      <c r="L35" s="370"/>
    </row>
    <row r="36" spans="1:12" ht="24" x14ac:dyDescent="0.2">
      <c r="A36" s="785"/>
      <c r="B36" s="65" t="s">
        <v>337</v>
      </c>
      <c r="C36" s="386" t="s">
        <v>362</v>
      </c>
      <c r="D36" s="311">
        <f>SUM(E36+H36+I36)</f>
        <v>235000</v>
      </c>
      <c r="E36" s="327">
        <f>SUM(F36:G36)</f>
        <v>0</v>
      </c>
      <c r="F36" s="123"/>
      <c r="G36" s="123"/>
      <c r="H36" s="368"/>
      <c r="I36" s="389">
        <v>235000</v>
      </c>
      <c r="J36" s="366"/>
      <c r="K36" s="315">
        <f>D36-J36</f>
        <v>235000</v>
      </c>
      <c r="L36" s="370"/>
    </row>
    <row r="37" spans="1:12" ht="15" thickBot="1" x14ac:dyDescent="0.25">
      <c r="A37" s="785"/>
      <c r="B37" s="65" t="s">
        <v>337</v>
      </c>
      <c r="C37" s="386" t="s">
        <v>346</v>
      </c>
      <c r="D37" s="390">
        <f>SUM(E37+H37+I37)</f>
        <v>3214000</v>
      </c>
      <c r="E37" s="391">
        <f>SUM(F37:G37)</f>
        <v>0</v>
      </c>
      <c r="F37" s="123"/>
      <c r="G37" s="123"/>
      <c r="H37" s="368"/>
      <c r="I37" s="123">
        <v>3214000</v>
      </c>
      <c r="J37" s="366"/>
      <c r="K37" s="392">
        <f>D37-J37</f>
        <v>3214000</v>
      </c>
      <c r="L37" s="370"/>
    </row>
    <row r="38" spans="1:12" ht="15" thickBot="1" x14ac:dyDescent="0.25">
      <c r="A38" s="786"/>
      <c r="B38" s="65" t="s">
        <v>107</v>
      </c>
      <c r="C38" s="393" t="s">
        <v>131</v>
      </c>
      <c r="D38" s="343">
        <f>SUM(E38+H38+I38)</f>
        <v>740000</v>
      </c>
      <c r="E38" s="344">
        <f>SUM(F38:G38)</f>
        <v>317000</v>
      </c>
      <c r="F38" s="328">
        <v>234000</v>
      </c>
      <c r="G38" s="328">
        <v>83000</v>
      </c>
      <c r="H38" s="238">
        <v>423000</v>
      </c>
      <c r="I38" s="328"/>
      <c r="J38" s="343"/>
      <c r="K38" s="382">
        <f>SUM(D38-J38)</f>
        <v>740000</v>
      </c>
      <c r="L38" s="303">
        <v>1</v>
      </c>
    </row>
    <row r="39" spans="1:12" ht="16.5" thickBot="1" x14ac:dyDescent="0.3">
      <c r="A39" s="394"/>
      <c r="B39" s="788" t="s">
        <v>230</v>
      </c>
      <c r="C39" s="789"/>
      <c r="D39" s="395">
        <f t="shared" ref="D39:L39" si="5">SUM(D9:D38)</f>
        <v>63287559.299999997</v>
      </c>
      <c r="E39" s="396">
        <f t="shared" si="5"/>
        <v>23217964</v>
      </c>
      <c r="F39" s="397">
        <f t="shared" si="5"/>
        <v>7914919</v>
      </c>
      <c r="G39" s="397">
        <f t="shared" si="5"/>
        <v>15303045</v>
      </c>
      <c r="H39" s="398">
        <f t="shared" si="5"/>
        <v>5824077.2999999998</v>
      </c>
      <c r="I39" s="397">
        <f t="shared" si="5"/>
        <v>34245518</v>
      </c>
      <c r="J39" s="395">
        <f t="shared" si="5"/>
        <v>452380</v>
      </c>
      <c r="K39" s="399">
        <f t="shared" si="5"/>
        <v>62835179.299999997</v>
      </c>
      <c r="L39" s="400">
        <f t="shared" si="5"/>
        <v>23.25</v>
      </c>
    </row>
    <row r="40" spans="1:12" ht="24" x14ac:dyDescent="0.2">
      <c r="A40" s="790"/>
      <c r="B40" s="401" t="s">
        <v>347</v>
      </c>
      <c r="C40" s="402" t="s">
        <v>348</v>
      </c>
      <c r="D40" s="311">
        <f>SUM(E40+H40+I40)</f>
        <v>420000</v>
      </c>
      <c r="E40" s="312">
        <f>SUM(F40:G40)</f>
        <v>0</v>
      </c>
      <c r="F40" s="123"/>
      <c r="G40" s="123"/>
      <c r="H40" s="368"/>
      <c r="I40" s="389">
        <v>420000</v>
      </c>
      <c r="J40" s="366"/>
      <c r="K40" s="315">
        <f>D40-J40</f>
        <v>420000</v>
      </c>
      <c r="L40" s="370"/>
    </row>
    <row r="41" spans="1:12" ht="14.25" x14ac:dyDescent="0.2">
      <c r="A41" s="790"/>
      <c r="B41" s="401" t="s">
        <v>349</v>
      </c>
      <c r="C41" s="402" t="s">
        <v>350</v>
      </c>
      <c r="D41" s="311">
        <f>SUM(E41+H41+I41)</f>
        <v>50000</v>
      </c>
      <c r="E41" s="312">
        <f>SUM(F41:G41)</f>
        <v>37300</v>
      </c>
      <c r="F41" s="123"/>
      <c r="G41" s="123">
        <v>37300</v>
      </c>
      <c r="H41" s="368">
        <v>12700</v>
      </c>
      <c r="I41" s="389">
        <v>0</v>
      </c>
      <c r="J41" s="366"/>
      <c r="K41" s="315">
        <f>D41-J41</f>
        <v>50000</v>
      </c>
      <c r="L41" s="370"/>
    </row>
    <row r="42" spans="1:12" ht="15" thickBot="1" x14ac:dyDescent="0.25">
      <c r="A42" s="790"/>
      <c r="B42" s="403" t="s">
        <v>349</v>
      </c>
      <c r="C42" s="402" t="s">
        <v>351</v>
      </c>
      <c r="D42" s="311">
        <f>SUM(E42+H42+I42)</f>
        <v>200000</v>
      </c>
      <c r="E42" s="312">
        <f>SUM(F42:G42)</f>
        <v>200000</v>
      </c>
      <c r="F42" s="123"/>
      <c r="G42" s="123">
        <v>200000</v>
      </c>
      <c r="H42" s="368"/>
      <c r="I42" s="389">
        <v>0</v>
      </c>
      <c r="J42" s="366"/>
      <c r="K42" s="315">
        <f>D42-J42</f>
        <v>200000</v>
      </c>
      <c r="L42" s="370"/>
    </row>
    <row r="43" spans="1:12" ht="13.5" thickBot="1" x14ac:dyDescent="0.25">
      <c r="A43" s="790"/>
      <c r="B43" s="404"/>
      <c r="C43" s="405" t="s">
        <v>230</v>
      </c>
      <c r="D43" s="406">
        <f>SUM(E43+H43+I43)</f>
        <v>670000</v>
      </c>
      <c r="E43" s="407">
        <f>SUM(F43:G43)</f>
        <v>237300</v>
      </c>
      <c r="F43" s="408">
        <f>SUM(F40:F42)</f>
        <v>0</v>
      </c>
      <c r="G43" s="408">
        <f>SUM(G40:G42)</f>
        <v>237300</v>
      </c>
      <c r="H43" s="278">
        <f>SUM(H40:H42)</f>
        <v>12700</v>
      </c>
      <c r="I43" s="408">
        <f>SUM(I40:I42)</f>
        <v>420000</v>
      </c>
      <c r="J43" s="409">
        <f>SUM(J40:J42)</f>
        <v>0</v>
      </c>
      <c r="K43" s="410">
        <f>D43-J43</f>
        <v>670000</v>
      </c>
      <c r="L43" s="411"/>
    </row>
    <row r="44" spans="1:12" ht="16.5" thickBot="1" x14ac:dyDescent="0.3">
      <c r="A44" s="394"/>
      <c r="B44" s="788" t="s">
        <v>230</v>
      </c>
      <c r="C44" s="789"/>
      <c r="D44" s="395">
        <f>SUM(E44+H44+I44)</f>
        <v>63957559.299999997</v>
      </c>
      <c r="E44" s="396">
        <f t="shared" ref="E44:J44" si="6">SUM(E39+E43)</f>
        <v>23455264</v>
      </c>
      <c r="F44" s="397">
        <f t="shared" si="6"/>
        <v>7914919</v>
      </c>
      <c r="G44" s="397">
        <f t="shared" si="6"/>
        <v>15540345</v>
      </c>
      <c r="H44" s="398">
        <f t="shared" si="6"/>
        <v>5836777.2999999998</v>
      </c>
      <c r="I44" s="397">
        <f t="shared" si="6"/>
        <v>34665518</v>
      </c>
      <c r="J44" s="395">
        <f t="shared" si="6"/>
        <v>452380</v>
      </c>
      <c r="K44" s="399">
        <f>D44-J44</f>
        <v>63505179.299999997</v>
      </c>
      <c r="L44" s="400">
        <f>SUM(L39+L43)</f>
        <v>23.25</v>
      </c>
    </row>
    <row r="45" spans="1:12" x14ac:dyDescent="0.2">
      <c r="B45" s="63"/>
    </row>
    <row r="46" spans="1:12" x14ac:dyDescent="0.2">
      <c r="F46" s="68"/>
      <c r="G46" s="68"/>
      <c r="H46" s="68"/>
      <c r="I46" s="68"/>
      <c r="J46" s="68"/>
      <c r="K46" s="69"/>
      <c r="L46" s="68"/>
    </row>
    <row r="47" spans="1:12" x14ac:dyDescent="0.2">
      <c r="K47" s="70"/>
    </row>
    <row r="48" spans="1:12" x14ac:dyDescent="0.2">
      <c r="K48" s="70"/>
    </row>
  </sheetData>
  <protectedRanges>
    <protectedRange sqref="A2:A3 C2:L3" name="Oblast1"/>
  </protectedRanges>
  <mergeCells count="17">
    <mergeCell ref="A9:A24"/>
    <mergeCell ref="A5:B7"/>
    <mergeCell ref="C5:C7"/>
    <mergeCell ref="D5:D7"/>
    <mergeCell ref="E5:I5"/>
    <mergeCell ref="L5:L7"/>
    <mergeCell ref="E6:E7"/>
    <mergeCell ref="F6:G6"/>
    <mergeCell ref="H6:H7"/>
    <mergeCell ref="I6:I7"/>
    <mergeCell ref="J5:J7"/>
    <mergeCell ref="K5:K7"/>
    <mergeCell ref="A25:A27"/>
    <mergeCell ref="A28:A38"/>
    <mergeCell ref="B39:C39"/>
    <mergeCell ref="A40:A43"/>
    <mergeCell ref="B44:C44"/>
  </mergeCells>
  <printOptions horizontalCentered="1"/>
  <pageMargins left="0.98425196850393704" right="0.39370078740157483" top="0.98425196850393704" bottom="0.98425196850393704" header="0.51181102362204722" footer="0.51181102362204722"/>
  <pageSetup paperSize="9" scale="66" orientation="landscape" r:id="rId1"/>
  <headerFooter alignWithMargins="0">
    <oddHeader>&amp;RKapitola C.VI
&amp;"-,Tučné"Tabulka č. 1b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opLeftCell="A18" zoomScaleNormal="100" workbookViewId="0">
      <selection activeCell="A18" sqref="A18:A44"/>
    </sheetView>
  </sheetViews>
  <sheetFormatPr defaultRowHeight="15" x14ac:dyDescent="0.25"/>
  <cols>
    <col min="1" max="1" width="7.140625" style="1" customWidth="1"/>
    <col min="2" max="2" width="5.28515625" style="1" customWidth="1"/>
    <col min="3" max="3" width="64.28515625" style="1" customWidth="1"/>
    <col min="4" max="5" width="15.42578125" style="1" customWidth="1"/>
    <col min="6" max="6" width="12.5703125" style="1" customWidth="1"/>
    <col min="7" max="7" width="13.140625" style="1" customWidth="1"/>
    <col min="8" max="8" width="10.85546875" style="1" customWidth="1"/>
    <col min="9" max="9" width="10.5703125" style="1" customWidth="1"/>
    <col min="10" max="10" width="15" style="1" customWidth="1"/>
    <col min="11" max="11" width="11.28515625" style="1" customWidth="1"/>
    <col min="12" max="12" width="13.140625" style="1" customWidth="1"/>
    <col min="13" max="13" width="6.28515625" style="1" customWidth="1"/>
    <col min="14" max="14" width="13" style="1" customWidth="1"/>
    <col min="15" max="15" width="9" style="1" customWidth="1"/>
    <col min="16" max="18" width="9.140625" style="1" hidden="1" customWidth="1"/>
    <col min="19" max="20" width="0" style="1" hidden="1" customWidth="1"/>
    <col min="21" max="256" width="9.140625" style="1"/>
    <col min="257" max="257" width="7.140625" style="1" customWidth="1"/>
    <col min="258" max="258" width="5.28515625" style="1" customWidth="1"/>
    <col min="259" max="259" width="63.28515625" style="1" customWidth="1"/>
    <col min="260" max="261" width="15.42578125" style="1" customWidth="1"/>
    <col min="262" max="262" width="12.5703125" style="1" customWidth="1"/>
    <col min="263" max="263" width="13.140625" style="1" customWidth="1"/>
    <col min="264" max="264" width="10.85546875" style="1" customWidth="1"/>
    <col min="265" max="265" width="10.5703125" style="1" customWidth="1"/>
    <col min="266" max="266" width="15" style="1" customWidth="1"/>
    <col min="267" max="267" width="11.28515625" style="1" customWidth="1"/>
    <col min="268" max="268" width="13.42578125" style="1" customWidth="1"/>
    <col min="269" max="269" width="6.28515625" style="1" customWidth="1"/>
    <col min="270" max="270" width="13" style="1" customWidth="1"/>
    <col min="271" max="271" width="9" style="1" customWidth="1"/>
    <col min="272" max="276" width="0" style="1" hidden="1" customWidth="1"/>
    <col min="277" max="512" width="9.140625" style="1"/>
    <col min="513" max="513" width="7.140625" style="1" customWidth="1"/>
    <col min="514" max="514" width="5.28515625" style="1" customWidth="1"/>
    <col min="515" max="515" width="63.28515625" style="1" customWidth="1"/>
    <col min="516" max="517" width="15.42578125" style="1" customWidth="1"/>
    <col min="518" max="518" width="12.5703125" style="1" customWidth="1"/>
    <col min="519" max="519" width="13.140625" style="1" customWidth="1"/>
    <col min="520" max="520" width="10.85546875" style="1" customWidth="1"/>
    <col min="521" max="521" width="10.5703125" style="1" customWidth="1"/>
    <col min="522" max="522" width="15" style="1" customWidth="1"/>
    <col min="523" max="523" width="11.28515625" style="1" customWidth="1"/>
    <col min="524" max="524" width="13.42578125" style="1" customWidth="1"/>
    <col min="525" max="525" width="6.28515625" style="1" customWidth="1"/>
    <col min="526" max="526" width="13" style="1" customWidth="1"/>
    <col min="527" max="527" width="9" style="1" customWidth="1"/>
    <col min="528" max="532" width="0" style="1" hidden="1" customWidth="1"/>
    <col min="533" max="768" width="9.140625" style="1"/>
    <col min="769" max="769" width="7.140625" style="1" customWidth="1"/>
    <col min="770" max="770" width="5.28515625" style="1" customWidth="1"/>
    <col min="771" max="771" width="63.28515625" style="1" customWidth="1"/>
    <col min="772" max="773" width="15.42578125" style="1" customWidth="1"/>
    <col min="774" max="774" width="12.5703125" style="1" customWidth="1"/>
    <col min="775" max="775" width="13.140625" style="1" customWidth="1"/>
    <col min="776" max="776" width="10.85546875" style="1" customWidth="1"/>
    <col min="777" max="777" width="10.5703125" style="1" customWidth="1"/>
    <col min="778" max="778" width="15" style="1" customWidth="1"/>
    <col min="779" max="779" width="11.28515625" style="1" customWidth="1"/>
    <col min="780" max="780" width="13.42578125" style="1" customWidth="1"/>
    <col min="781" max="781" width="6.28515625" style="1" customWidth="1"/>
    <col min="782" max="782" width="13" style="1" customWidth="1"/>
    <col min="783" max="783" width="9" style="1" customWidth="1"/>
    <col min="784" max="788" width="0" style="1" hidden="1" customWidth="1"/>
    <col min="789" max="1024" width="9.140625" style="1"/>
    <col min="1025" max="1025" width="7.140625" style="1" customWidth="1"/>
    <col min="1026" max="1026" width="5.28515625" style="1" customWidth="1"/>
    <col min="1027" max="1027" width="63.28515625" style="1" customWidth="1"/>
    <col min="1028" max="1029" width="15.42578125" style="1" customWidth="1"/>
    <col min="1030" max="1030" width="12.5703125" style="1" customWidth="1"/>
    <col min="1031" max="1031" width="13.140625" style="1" customWidth="1"/>
    <col min="1032" max="1032" width="10.85546875" style="1" customWidth="1"/>
    <col min="1033" max="1033" width="10.5703125" style="1" customWidth="1"/>
    <col min="1034" max="1034" width="15" style="1" customWidth="1"/>
    <col min="1035" max="1035" width="11.28515625" style="1" customWidth="1"/>
    <col min="1036" max="1036" width="13.42578125" style="1" customWidth="1"/>
    <col min="1037" max="1037" width="6.28515625" style="1" customWidth="1"/>
    <col min="1038" max="1038" width="13" style="1" customWidth="1"/>
    <col min="1039" max="1039" width="9" style="1" customWidth="1"/>
    <col min="1040" max="1044" width="0" style="1" hidden="1" customWidth="1"/>
    <col min="1045" max="1280" width="9.140625" style="1"/>
    <col min="1281" max="1281" width="7.140625" style="1" customWidth="1"/>
    <col min="1282" max="1282" width="5.28515625" style="1" customWidth="1"/>
    <col min="1283" max="1283" width="63.28515625" style="1" customWidth="1"/>
    <col min="1284" max="1285" width="15.42578125" style="1" customWidth="1"/>
    <col min="1286" max="1286" width="12.5703125" style="1" customWidth="1"/>
    <col min="1287" max="1287" width="13.140625" style="1" customWidth="1"/>
    <col min="1288" max="1288" width="10.85546875" style="1" customWidth="1"/>
    <col min="1289" max="1289" width="10.5703125" style="1" customWidth="1"/>
    <col min="1290" max="1290" width="15" style="1" customWidth="1"/>
    <col min="1291" max="1291" width="11.28515625" style="1" customWidth="1"/>
    <col min="1292" max="1292" width="13.42578125" style="1" customWidth="1"/>
    <col min="1293" max="1293" width="6.28515625" style="1" customWidth="1"/>
    <col min="1294" max="1294" width="13" style="1" customWidth="1"/>
    <col min="1295" max="1295" width="9" style="1" customWidth="1"/>
    <col min="1296" max="1300" width="0" style="1" hidden="1" customWidth="1"/>
    <col min="1301" max="1536" width="9.140625" style="1"/>
    <col min="1537" max="1537" width="7.140625" style="1" customWidth="1"/>
    <col min="1538" max="1538" width="5.28515625" style="1" customWidth="1"/>
    <col min="1539" max="1539" width="63.28515625" style="1" customWidth="1"/>
    <col min="1540" max="1541" width="15.42578125" style="1" customWidth="1"/>
    <col min="1542" max="1542" width="12.5703125" style="1" customWidth="1"/>
    <col min="1543" max="1543" width="13.140625" style="1" customWidth="1"/>
    <col min="1544" max="1544" width="10.85546875" style="1" customWidth="1"/>
    <col min="1545" max="1545" width="10.5703125" style="1" customWidth="1"/>
    <col min="1546" max="1546" width="15" style="1" customWidth="1"/>
    <col min="1547" max="1547" width="11.28515625" style="1" customWidth="1"/>
    <col min="1548" max="1548" width="13.42578125" style="1" customWidth="1"/>
    <col min="1549" max="1549" width="6.28515625" style="1" customWidth="1"/>
    <col min="1550" max="1550" width="13" style="1" customWidth="1"/>
    <col min="1551" max="1551" width="9" style="1" customWidth="1"/>
    <col min="1552" max="1556" width="0" style="1" hidden="1" customWidth="1"/>
    <col min="1557" max="1792" width="9.140625" style="1"/>
    <col min="1793" max="1793" width="7.140625" style="1" customWidth="1"/>
    <col min="1794" max="1794" width="5.28515625" style="1" customWidth="1"/>
    <col min="1795" max="1795" width="63.28515625" style="1" customWidth="1"/>
    <col min="1796" max="1797" width="15.42578125" style="1" customWidth="1"/>
    <col min="1798" max="1798" width="12.5703125" style="1" customWidth="1"/>
    <col min="1799" max="1799" width="13.140625" style="1" customWidth="1"/>
    <col min="1800" max="1800" width="10.85546875" style="1" customWidth="1"/>
    <col min="1801" max="1801" width="10.5703125" style="1" customWidth="1"/>
    <col min="1802" max="1802" width="15" style="1" customWidth="1"/>
    <col min="1803" max="1803" width="11.28515625" style="1" customWidth="1"/>
    <col min="1804" max="1804" width="13.42578125" style="1" customWidth="1"/>
    <col min="1805" max="1805" width="6.28515625" style="1" customWidth="1"/>
    <col min="1806" max="1806" width="13" style="1" customWidth="1"/>
    <col min="1807" max="1807" width="9" style="1" customWidth="1"/>
    <col min="1808" max="1812" width="0" style="1" hidden="1" customWidth="1"/>
    <col min="1813" max="2048" width="9.140625" style="1"/>
    <col min="2049" max="2049" width="7.140625" style="1" customWidth="1"/>
    <col min="2050" max="2050" width="5.28515625" style="1" customWidth="1"/>
    <col min="2051" max="2051" width="63.28515625" style="1" customWidth="1"/>
    <col min="2052" max="2053" width="15.42578125" style="1" customWidth="1"/>
    <col min="2054" max="2054" width="12.5703125" style="1" customWidth="1"/>
    <col min="2055" max="2055" width="13.140625" style="1" customWidth="1"/>
    <col min="2056" max="2056" width="10.85546875" style="1" customWidth="1"/>
    <col min="2057" max="2057" width="10.5703125" style="1" customWidth="1"/>
    <col min="2058" max="2058" width="15" style="1" customWidth="1"/>
    <col min="2059" max="2059" width="11.28515625" style="1" customWidth="1"/>
    <col min="2060" max="2060" width="13.42578125" style="1" customWidth="1"/>
    <col min="2061" max="2061" width="6.28515625" style="1" customWidth="1"/>
    <col min="2062" max="2062" width="13" style="1" customWidth="1"/>
    <col min="2063" max="2063" width="9" style="1" customWidth="1"/>
    <col min="2064" max="2068" width="0" style="1" hidden="1" customWidth="1"/>
    <col min="2069" max="2304" width="9.140625" style="1"/>
    <col min="2305" max="2305" width="7.140625" style="1" customWidth="1"/>
    <col min="2306" max="2306" width="5.28515625" style="1" customWidth="1"/>
    <col min="2307" max="2307" width="63.28515625" style="1" customWidth="1"/>
    <col min="2308" max="2309" width="15.42578125" style="1" customWidth="1"/>
    <col min="2310" max="2310" width="12.5703125" style="1" customWidth="1"/>
    <col min="2311" max="2311" width="13.140625" style="1" customWidth="1"/>
    <col min="2312" max="2312" width="10.85546875" style="1" customWidth="1"/>
    <col min="2313" max="2313" width="10.5703125" style="1" customWidth="1"/>
    <col min="2314" max="2314" width="15" style="1" customWidth="1"/>
    <col min="2315" max="2315" width="11.28515625" style="1" customWidth="1"/>
    <col min="2316" max="2316" width="13.42578125" style="1" customWidth="1"/>
    <col min="2317" max="2317" width="6.28515625" style="1" customWidth="1"/>
    <col min="2318" max="2318" width="13" style="1" customWidth="1"/>
    <col min="2319" max="2319" width="9" style="1" customWidth="1"/>
    <col min="2320" max="2324" width="0" style="1" hidden="1" customWidth="1"/>
    <col min="2325" max="2560" width="9.140625" style="1"/>
    <col min="2561" max="2561" width="7.140625" style="1" customWidth="1"/>
    <col min="2562" max="2562" width="5.28515625" style="1" customWidth="1"/>
    <col min="2563" max="2563" width="63.28515625" style="1" customWidth="1"/>
    <col min="2564" max="2565" width="15.42578125" style="1" customWidth="1"/>
    <col min="2566" max="2566" width="12.5703125" style="1" customWidth="1"/>
    <col min="2567" max="2567" width="13.140625" style="1" customWidth="1"/>
    <col min="2568" max="2568" width="10.85546875" style="1" customWidth="1"/>
    <col min="2569" max="2569" width="10.5703125" style="1" customWidth="1"/>
    <col min="2570" max="2570" width="15" style="1" customWidth="1"/>
    <col min="2571" max="2571" width="11.28515625" style="1" customWidth="1"/>
    <col min="2572" max="2572" width="13.42578125" style="1" customWidth="1"/>
    <col min="2573" max="2573" width="6.28515625" style="1" customWidth="1"/>
    <col min="2574" max="2574" width="13" style="1" customWidth="1"/>
    <col min="2575" max="2575" width="9" style="1" customWidth="1"/>
    <col min="2576" max="2580" width="0" style="1" hidden="1" customWidth="1"/>
    <col min="2581" max="2816" width="9.140625" style="1"/>
    <col min="2817" max="2817" width="7.140625" style="1" customWidth="1"/>
    <col min="2818" max="2818" width="5.28515625" style="1" customWidth="1"/>
    <col min="2819" max="2819" width="63.28515625" style="1" customWidth="1"/>
    <col min="2820" max="2821" width="15.42578125" style="1" customWidth="1"/>
    <col min="2822" max="2822" width="12.5703125" style="1" customWidth="1"/>
    <col min="2823" max="2823" width="13.140625" style="1" customWidth="1"/>
    <col min="2824" max="2824" width="10.85546875" style="1" customWidth="1"/>
    <col min="2825" max="2825" width="10.5703125" style="1" customWidth="1"/>
    <col min="2826" max="2826" width="15" style="1" customWidth="1"/>
    <col min="2827" max="2827" width="11.28515625" style="1" customWidth="1"/>
    <col min="2828" max="2828" width="13.42578125" style="1" customWidth="1"/>
    <col min="2829" max="2829" width="6.28515625" style="1" customWidth="1"/>
    <col min="2830" max="2830" width="13" style="1" customWidth="1"/>
    <col min="2831" max="2831" width="9" style="1" customWidth="1"/>
    <col min="2832" max="2836" width="0" style="1" hidden="1" customWidth="1"/>
    <col min="2837" max="3072" width="9.140625" style="1"/>
    <col min="3073" max="3073" width="7.140625" style="1" customWidth="1"/>
    <col min="3074" max="3074" width="5.28515625" style="1" customWidth="1"/>
    <col min="3075" max="3075" width="63.28515625" style="1" customWidth="1"/>
    <col min="3076" max="3077" width="15.42578125" style="1" customWidth="1"/>
    <col min="3078" max="3078" width="12.5703125" style="1" customWidth="1"/>
    <col min="3079" max="3079" width="13.140625" style="1" customWidth="1"/>
    <col min="3080" max="3080" width="10.85546875" style="1" customWidth="1"/>
    <col min="3081" max="3081" width="10.5703125" style="1" customWidth="1"/>
    <col min="3082" max="3082" width="15" style="1" customWidth="1"/>
    <col min="3083" max="3083" width="11.28515625" style="1" customWidth="1"/>
    <col min="3084" max="3084" width="13.42578125" style="1" customWidth="1"/>
    <col min="3085" max="3085" width="6.28515625" style="1" customWidth="1"/>
    <col min="3086" max="3086" width="13" style="1" customWidth="1"/>
    <col min="3087" max="3087" width="9" style="1" customWidth="1"/>
    <col min="3088" max="3092" width="0" style="1" hidden="1" customWidth="1"/>
    <col min="3093" max="3328" width="9.140625" style="1"/>
    <col min="3329" max="3329" width="7.140625" style="1" customWidth="1"/>
    <col min="3330" max="3330" width="5.28515625" style="1" customWidth="1"/>
    <col min="3331" max="3331" width="63.28515625" style="1" customWidth="1"/>
    <col min="3332" max="3333" width="15.42578125" style="1" customWidth="1"/>
    <col min="3334" max="3334" width="12.5703125" style="1" customWidth="1"/>
    <col min="3335" max="3335" width="13.140625" style="1" customWidth="1"/>
    <col min="3336" max="3336" width="10.85546875" style="1" customWidth="1"/>
    <col min="3337" max="3337" width="10.5703125" style="1" customWidth="1"/>
    <col min="3338" max="3338" width="15" style="1" customWidth="1"/>
    <col min="3339" max="3339" width="11.28515625" style="1" customWidth="1"/>
    <col min="3340" max="3340" width="13.42578125" style="1" customWidth="1"/>
    <col min="3341" max="3341" width="6.28515625" style="1" customWidth="1"/>
    <col min="3342" max="3342" width="13" style="1" customWidth="1"/>
    <col min="3343" max="3343" width="9" style="1" customWidth="1"/>
    <col min="3344" max="3348" width="0" style="1" hidden="1" customWidth="1"/>
    <col min="3349" max="3584" width="9.140625" style="1"/>
    <col min="3585" max="3585" width="7.140625" style="1" customWidth="1"/>
    <col min="3586" max="3586" width="5.28515625" style="1" customWidth="1"/>
    <col min="3587" max="3587" width="63.28515625" style="1" customWidth="1"/>
    <col min="3588" max="3589" width="15.42578125" style="1" customWidth="1"/>
    <col min="3590" max="3590" width="12.5703125" style="1" customWidth="1"/>
    <col min="3591" max="3591" width="13.140625" style="1" customWidth="1"/>
    <col min="3592" max="3592" width="10.85546875" style="1" customWidth="1"/>
    <col min="3593" max="3593" width="10.5703125" style="1" customWidth="1"/>
    <col min="3594" max="3594" width="15" style="1" customWidth="1"/>
    <col min="3595" max="3595" width="11.28515625" style="1" customWidth="1"/>
    <col min="3596" max="3596" width="13.42578125" style="1" customWidth="1"/>
    <col min="3597" max="3597" width="6.28515625" style="1" customWidth="1"/>
    <col min="3598" max="3598" width="13" style="1" customWidth="1"/>
    <col min="3599" max="3599" width="9" style="1" customWidth="1"/>
    <col min="3600" max="3604" width="0" style="1" hidden="1" customWidth="1"/>
    <col min="3605" max="3840" width="9.140625" style="1"/>
    <col min="3841" max="3841" width="7.140625" style="1" customWidth="1"/>
    <col min="3842" max="3842" width="5.28515625" style="1" customWidth="1"/>
    <col min="3843" max="3843" width="63.28515625" style="1" customWidth="1"/>
    <col min="3844" max="3845" width="15.42578125" style="1" customWidth="1"/>
    <col min="3846" max="3846" width="12.5703125" style="1" customWidth="1"/>
    <col min="3847" max="3847" width="13.140625" style="1" customWidth="1"/>
    <col min="3848" max="3848" width="10.85546875" style="1" customWidth="1"/>
    <col min="3849" max="3849" width="10.5703125" style="1" customWidth="1"/>
    <col min="3850" max="3850" width="15" style="1" customWidth="1"/>
    <col min="3851" max="3851" width="11.28515625" style="1" customWidth="1"/>
    <col min="3852" max="3852" width="13.42578125" style="1" customWidth="1"/>
    <col min="3853" max="3853" width="6.28515625" style="1" customWidth="1"/>
    <col min="3854" max="3854" width="13" style="1" customWidth="1"/>
    <col min="3855" max="3855" width="9" style="1" customWidth="1"/>
    <col min="3856" max="3860" width="0" style="1" hidden="1" customWidth="1"/>
    <col min="3861" max="4096" width="9.140625" style="1"/>
    <col min="4097" max="4097" width="7.140625" style="1" customWidth="1"/>
    <col min="4098" max="4098" width="5.28515625" style="1" customWidth="1"/>
    <col min="4099" max="4099" width="63.28515625" style="1" customWidth="1"/>
    <col min="4100" max="4101" width="15.42578125" style="1" customWidth="1"/>
    <col min="4102" max="4102" width="12.5703125" style="1" customWidth="1"/>
    <col min="4103" max="4103" width="13.140625" style="1" customWidth="1"/>
    <col min="4104" max="4104" width="10.85546875" style="1" customWidth="1"/>
    <col min="4105" max="4105" width="10.5703125" style="1" customWidth="1"/>
    <col min="4106" max="4106" width="15" style="1" customWidth="1"/>
    <col min="4107" max="4107" width="11.28515625" style="1" customWidth="1"/>
    <col min="4108" max="4108" width="13.42578125" style="1" customWidth="1"/>
    <col min="4109" max="4109" width="6.28515625" style="1" customWidth="1"/>
    <col min="4110" max="4110" width="13" style="1" customWidth="1"/>
    <col min="4111" max="4111" width="9" style="1" customWidth="1"/>
    <col min="4112" max="4116" width="0" style="1" hidden="1" customWidth="1"/>
    <col min="4117" max="4352" width="9.140625" style="1"/>
    <col min="4353" max="4353" width="7.140625" style="1" customWidth="1"/>
    <col min="4354" max="4354" width="5.28515625" style="1" customWidth="1"/>
    <col min="4355" max="4355" width="63.28515625" style="1" customWidth="1"/>
    <col min="4356" max="4357" width="15.42578125" style="1" customWidth="1"/>
    <col min="4358" max="4358" width="12.5703125" style="1" customWidth="1"/>
    <col min="4359" max="4359" width="13.140625" style="1" customWidth="1"/>
    <col min="4360" max="4360" width="10.85546875" style="1" customWidth="1"/>
    <col min="4361" max="4361" width="10.5703125" style="1" customWidth="1"/>
    <col min="4362" max="4362" width="15" style="1" customWidth="1"/>
    <col min="4363" max="4363" width="11.28515625" style="1" customWidth="1"/>
    <col min="4364" max="4364" width="13.42578125" style="1" customWidth="1"/>
    <col min="4365" max="4365" width="6.28515625" style="1" customWidth="1"/>
    <col min="4366" max="4366" width="13" style="1" customWidth="1"/>
    <col min="4367" max="4367" width="9" style="1" customWidth="1"/>
    <col min="4368" max="4372" width="0" style="1" hidden="1" customWidth="1"/>
    <col min="4373" max="4608" width="9.140625" style="1"/>
    <col min="4609" max="4609" width="7.140625" style="1" customWidth="1"/>
    <col min="4610" max="4610" width="5.28515625" style="1" customWidth="1"/>
    <col min="4611" max="4611" width="63.28515625" style="1" customWidth="1"/>
    <col min="4612" max="4613" width="15.42578125" style="1" customWidth="1"/>
    <col min="4614" max="4614" width="12.5703125" style="1" customWidth="1"/>
    <col min="4615" max="4615" width="13.140625" style="1" customWidth="1"/>
    <col min="4616" max="4616" width="10.85546875" style="1" customWidth="1"/>
    <col min="4617" max="4617" width="10.5703125" style="1" customWidth="1"/>
    <col min="4618" max="4618" width="15" style="1" customWidth="1"/>
    <col min="4619" max="4619" width="11.28515625" style="1" customWidth="1"/>
    <col min="4620" max="4620" width="13.42578125" style="1" customWidth="1"/>
    <col min="4621" max="4621" width="6.28515625" style="1" customWidth="1"/>
    <col min="4622" max="4622" width="13" style="1" customWidth="1"/>
    <col min="4623" max="4623" width="9" style="1" customWidth="1"/>
    <col min="4624" max="4628" width="0" style="1" hidden="1" customWidth="1"/>
    <col min="4629" max="4864" width="9.140625" style="1"/>
    <col min="4865" max="4865" width="7.140625" style="1" customWidth="1"/>
    <col min="4866" max="4866" width="5.28515625" style="1" customWidth="1"/>
    <col min="4867" max="4867" width="63.28515625" style="1" customWidth="1"/>
    <col min="4868" max="4869" width="15.42578125" style="1" customWidth="1"/>
    <col min="4870" max="4870" width="12.5703125" style="1" customWidth="1"/>
    <col min="4871" max="4871" width="13.140625" style="1" customWidth="1"/>
    <col min="4872" max="4872" width="10.85546875" style="1" customWidth="1"/>
    <col min="4873" max="4873" width="10.5703125" style="1" customWidth="1"/>
    <col min="4874" max="4874" width="15" style="1" customWidth="1"/>
    <col min="4875" max="4875" width="11.28515625" style="1" customWidth="1"/>
    <col min="4876" max="4876" width="13.42578125" style="1" customWidth="1"/>
    <col min="4877" max="4877" width="6.28515625" style="1" customWidth="1"/>
    <col min="4878" max="4878" width="13" style="1" customWidth="1"/>
    <col min="4879" max="4879" width="9" style="1" customWidth="1"/>
    <col min="4880" max="4884" width="0" style="1" hidden="1" customWidth="1"/>
    <col min="4885" max="5120" width="9.140625" style="1"/>
    <col min="5121" max="5121" width="7.140625" style="1" customWidth="1"/>
    <col min="5122" max="5122" width="5.28515625" style="1" customWidth="1"/>
    <col min="5123" max="5123" width="63.28515625" style="1" customWidth="1"/>
    <col min="5124" max="5125" width="15.42578125" style="1" customWidth="1"/>
    <col min="5126" max="5126" width="12.5703125" style="1" customWidth="1"/>
    <col min="5127" max="5127" width="13.140625" style="1" customWidth="1"/>
    <col min="5128" max="5128" width="10.85546875" style="1" customWidth="1"/>
    <col min="5129" max="5129" width="10.5703125" style="1" customWidth="1"/>
    <col min="5130" max="5130" width="15" style="1" customWidth="1"/>
    <col min="5131" max="5131" width="11.28515625" style="1" customWidth="1"/>
    <col min="5132" max="5132" width="13.42578125" style="1" customWidth="1"/>
    <col min="5133" max="5133" width="6.28515625" style="1" customWidth="1"/>
    <col min="5134" max="5134" width="13" style="1" customWidth="1"/>
    <col min="5135" max="5135" width="9" style="1" customWidth="1"/>
    <col min="5136" max="5140" width="0" style="1" hidden="1" customWidth="1"/>
    <col min="5141" max="5376" width="9.140625" style="1"/>
    <col min="5377" max="5377" width="7.140625" style="1" customWidth="1"/>
    <col min="5378" max="5378" width="5.28515625" style="1" customWidth="1"/>
    <col min="5379" max="5379" width="63.28515625" style="1" customWidth="1"/>
    <col min="5380" max="5381" width="15.42578125" style="1" customWidth="1"/>
    <col min="5382" max="5382" width="12.5703125" style="1" customWidth="1"/>
    <col min="5383" max="5383" width="13.140625" style="1" customWidth="1"/>
    <col min="5384" max="5384" width="10.85546875" style="1" customWidth="1"/>
    <col min="5385" max="5385" width="10.5703125" style="1" customWidth="1"/>
    <col min="5386" max="5386" width="15" style="1" customWidth="1"/>
    <col min="5387" max="5387" width="11.28515625" style="1" customWidth="1"/>
    <col min="5388" max="5388" width="13.42578125" style="1" customWidth="1"/>
    <col min="5389" max="5389" width="6.28515625" style="1" customWidth="1"/>
    <col min="5390" max="5390" width="13" style="1" customWidth="1"/>
    <col min="5391" max="5391" width="9" style="1" customWidth="1"/>
    <col min="5392" max="5396" width="0" style="1" hidden="1" customWidth="1"/>
    <col min="5397" max="5632" width="9.140625" style="1"/>
    <col min="5633" max="5633" width="7.140625" style="1" customWidth="1"/>
    <col min="5634" max="5634" width="5.28515625" style="1" customWidth="1"/>
    <col min="5635" max="5635" width="63.28515625" style="1" customWidth="1"/>
    <col min="5636" max="5637" width="15.42578125" style="1" customWidth="1"/>
    <col min="5638" max="5638" width="12.5703125" style="1" customWidth="1"/>
    <col min="5639" max="5639" width="13.140625" style="1" customWidth="1"/>
    <col min="5640" max="5640" width="10.85546875" style="1" customWidth="1"/>
    <col min="5641" max="5641" width="10.5703125" style="1" customWidth="1"/>
    <col min="5642" max="5642" width="15" style="1" customWidth="1"/>
    <col min="5643" max="5643" width="11.28515625" style="1" customWidth="1"/>
    <col min="5644" max="5644" width="13.42578125" style="1" customWidth="1"/>
    <col min="5645" max="5645" width="6.28515625" style="1" customWidth="1"/>
    <col min="5646" max="5646" width="13" style="1" customWidth="1"/>
    <col min="5647" max="5647" width="9" style="1" customWidth="1"/>
    <col min="5648" max="5652" width="0" style="1" hidden="1" customWidth="1"/>
    <col min="5653" max="5888" width="9.140625" style="1"/>
    <col min="5889" max="5889" width="7.140625" style="1" customWidth="1"/>
    <col min="5890" max="5890" width="5.28515625" style="1" customWidth="1"/>
    <col min="5891" max="5891" width="63.28515625" style="1" customWidth="1"/>
    <col min="5892" max="5893" width="15.42578125" style="1" customWidth="1"/>
    <col min="5894" max="5894" width="12.5703125" style="1" customWidth="1"/>
    <col min="5895" max="5895" width="13.140625" style="1" customWidth="1"/>
    <col min="5896" max="5896" width="10.85546875" style="1" customWidth="1"/>
    <col min="5897" max="5897" width="10.5703125" style="1" customWidth="1"/>
    <col min="5898" max="5898" width="15" style="1" customWidth="1"/>
    <col min="5899" max="5899" width="11.28515625" style="1" customWidth="1"/>
    <col min="5900" max="5900" width="13.42578125" style="1" customWidth="1"/>
    <col min="5901" max="5901" width="6.28515625" style="1" customWidth="1"/>
    <col min="5902" max="5902" width="13" style="1" customWidth="1"/>
    <col min="5903" max="5903" width="9" style="1" customWidth="1"/>
    <col min="5904" max="5908" width="0" style="1" hidden="1" customWidth="1"/>
    <col min="5909" max="6144" width="9.140625" style="1"/>
    <col min="6145" max="6145" width="7.140625" style="1" customWidth="1"/>
    <col min="6146" max="6146" width="5.28515625" style="1" customWidth="1"/>
    <col min="6147" max="6147" width="63.28515625" style="1" customWidth="1"/>
    <col min="6148" max="6149" width="15.42578125" style="1" customWidth="1"/>
    <col min="6150" max="6150" width="12.5703125" style="1" customWidth="1"/>
    <col min="6151" max="6151" width="13.140625" style="1" customWidth="1"/>
    <col min="6152" max="6152" width="10.85546875" style="1" customWidth="1"/>
    <col min="6153" max="6153" width="10.5703125" style="1" customWidth="1"/>
    <col min="6154" max="6154" width="15" style="1" customWidth="1"/>
    <col min="6155" max="6155" width="11.28515625" style="1" customWidth="1"/>
    <col min="6156" max="6156" width="13.42578125" style="1" customWidth="1"/>
    <col min="6157" max="6157" width="6.28515625" style="1" customWidth="1"/>
    <col min="6158" max="6158" width="13" style="1" customWidth="1"/>
    <col min="6159" max="6159" width="9" style="1" customWidth="1"/>
    <col min="6160" max="6164" width="0" style="1" hidden="1" customWidth="1"/>
    <col min="6165" max="6400" width="9.140625" style="1"/>
    <col min="6401" max="6401" width="7.140625" style="1" customWidth="1"/>
    <col min="6402" max="6402" width="5.28515625" style="1" customWidth="1"/>
    <col min="6403" max="6403" width="63.28515625" style="1" customWidth="1"/>
    <col min="6404" max="6405" width="15.42578125" style="1" customWidth="1"/>
    <col min="6406" max="6406" width="12.5703125" style="1" customWidth="1"/>
    <col min="6407" max="6407" width="13.140625" style="1" customWidth="1"/>
    <col min="6408" max="6408" width="10.85546875" style="1" customWidth="1"/>
    <col min="6409" max="6409" width="10.5703125" style="1" customWidth="1"/>
    <col min="6410" max="6410" width="15" style="1" customWidth="1"/>
    <col min="6411" max="6411" width="11.28515625" style="1" customWidth="1"/>
    <col min="6412" max="6412" width="13.42578125" style="1" customWidth="1"/>
    <col min="6413" max="6413" width="6.28515625" style="1" customWidth="1"/>
    <col min="6414" max="6414" width="13" style="1" customWidth="1"/>
    <col min="6415" max="6415" width="9" style="1" customWidth="1"/>
    <col min="6416" max="6420" width="0" style="1" hidden="1" customWidth="1"/>
    <col min="6421" max="6656" width="9.140625" style="1"/>
    <col min="6657" max="6657" width="7.140625" style="1" customWidth="1"/>
    <col min="6658" max="6658" width="5.28515625" style="1" customWidth="1"/>
    <col min="6659" max="6659" width="63.28515625" style="1" customWidth="1"/>
    <col min="6660" max="6661" width="15.42578125" style="1" customWidth="1"/>
    <col min="6662" max="6662" width="12.5703125" style="1" customWidth="1"/>
    <col min="6663" max="6663" width="13.140625" style="1" customWidth="1"/>
    <col min="6664" max="6664" width="10.85546875" style="1" customWidth="1"/>
    <col min="6665" max="6665" width="10.5703125" style="1" customWidth="1"/>
    <col min="6666" max="6666" width="15" style="1" customWidth="1"/>
    <col min="6667" max="6667" width="11.28515625" style="1" customWidth="1"/>
    <col min="6668" max="6668" width="13.42578125" style="1" customWidth="1"/>
    <col min="6669" max="6669" width="6.28515625" style="1" customWidth="1"/>
    <col min="6670" max="6670" width="13" style="1" customWidth="1"/>
    <col min="6671" max="6671" width="9" style="1" customWidth="1"/>
    <col min="6672" max="6676" width="0" style="1" hidden="1" customWidth="1"/>
    <col min="6677" max="6912" width="9.140625" style="1"/>
    <col min="6913" max="6913" width="7.140625" style="1" customWidth="1"/>
    <col min="6914" max="6914" width="5.28515625" style="1" customWidth="1"/>
    <col min="6915" max="6915" width="63.28515625" style="1" customWidth="1"/>
    <col min="6916" max="6917" width="15.42578125" style="1" customWidth="1"/>
    <col min="6918" max="6918" width="12.5703125" style="1" customWidth="1"/>
    <col min="6919" max="6919" width="13.140625" style="1" customWidth="1"/>
    <col min="6920" max="6920" width="10.85546875" style="1" customWidth="1"/>
    <col min="6921" max="6921" width="10.5703125" style="1" customWidth="1"/>
    <col min="6922" max="6922" width="15" style="1" customWidth="1"/>
    <col min="6923" max="6923" width="11.28515625" style="1" customWidth="1"/>
    <col min="6924" max="6924" width="13.42578125" style="1" customWidth="1"/>
    <col min="6925" max="6925" width="6.28515625" style="1" customWidth="1"/>
    <col min="6926" max="6926" width="13" style="1" customWidth="1"/>
    <col min="6927" max="6927" width="9" style="1" customWidth="1"/>
    <col min="6928" max="6932" width="0" style="1" hidden="1" customWidth="1"/>
    <col min="6933" max="7168" width="9.140625" style="1"/>
    <col min="7169" max="7169" width="7.140625" style="1" customWidth="1"/>
    <col min="7170" max="7170" width="5.28515625" style="1" customWidth="1"/>
    <col min="7171" max="7171" width="63.28515625" style="1" customWidth="1"/>
    <col min="7172" max="7173" width="15.42578125" style="1" customWidth="1"/>
    <col min="7174" max="7174" width="12.5703125" style="1" customWidth="1"/>
    <col min="7175" max="7175" width="13.140625" style="1" customWidth="1"/>
    <col min="7176" max="7176" width="10.85546875" style="1" customWidth="1"/>
    <col min="7177" max="7177" width="10.5703125" style="1" customWidth="1"/>
    <col min="7178" max="7178" width="15" style="1" customWidth="1"/>
    <col min="7179" max="7179" width="11.28515625" style="1" customWidth="1"/>
    <col min="7180" max="7180" width="13.42578125" style="1" customWidth="1"/>
    <col min="7181" max="7181" width="6.28515625" style="1" customWidth="1"/>
    <col min="7182" max="7182" width="13" style="1" customWidth="1"/>
    <col min="7183" max="7183" width="9" style="1" customWidth="1"/>
    <col min="7184" max="7188" width="0" style="1" hidden="1" customWidth="1"/>
    <col min="7189" max="7424" width="9.140625" style="1"/>
    <col min="7425" max="7425" width="7.140625" style="1" customWidth="1"/>
    <col min="7426" max="7426" width="5.28515625" style="1" customWidth="1"/>
    <col min="7427" max="7427" width="63.28515625" style="1" customWidth="1"/>
    <col min="7428" max="7429" width="15.42578125" style="1" customWidth="1"/>
    <col min="7430" max="7430" width="12.5703125" style="1" customWidth="1"/>
    <col min="7431" max="7431" width="13.140625" style="1" customWidth="1"/>
    <col min="7432" max="7432" width="10.85546875" style="1" customWidth="1"/>
    <col min="7433" max="7433" width="10.5703125" style="1" customWidth="1"/>
    <col min="7434" max="7434" width="15" style="1" customWidth="1"/>
    <col min="7435" max="7435" width="11.28515625" style="1" customWidth="1"/>
    <col min="7436" max="7436" width="13.42578125" style="1" customWidth="1"/>
    <col min="7437" max="7437" width="6.28515625" style="1" customWidth="1"/>
    <col min="7438" max="7438" width="13" style="1" customWidth="1"/>
    <col min="7439" max="7439" width="9" style="1" customWidth="1"/>
    <col min="7440" max="7444" width="0" style="1" hidden="1" customWidth="1"/>
    <col min="7445" max="7680" width="9.140625" style="1"/>
    <col min="7681" max="7681" width="7.140625" style="1" customWidth="1"/>
    <col min="7682" max="7682" width="5.28515625" style="1" customWidth="1"/>
    <col min="7683" max="7683" width="63.28515625" style="1" customWidth="1"/>
    <col min="7684" max="7685" width="15.42578125" style="1" customWidth="1"/>
    <col min="7686" max="7686" width="12.5703125" style="1" customWidth="1"/>
    <col min="7687" max="7687" width="13.140625" style="1" customWidth="1"/>
    <col min="7688" max="7688" width="10.85546875" style="1" customWidth="1"/>
    <col min="7689" max="7689" width="10.5703125" style="1" customWidth="1"/>
    <col min="7690" max="7690" width="15" style="1" customWidth="1"/>
    <col min="7691" max="7691" width="11.28515625" style="1" customWidth="1"/>
    <col min="7692" max="7692" width="13.42578125" style="1" customWidth="1"/>
    <col min="7693" max="7693" width="6.28515625" style="1" customWidth="1"/>
    <col min="7694" max="7694" width="13" style="1" customWidth="1"/>
    <col min="7695" max="7695" width="9" style="1" customWidth="1"/>
    <col min="7696" max="7700" width="0" style="1" hidden="1" customWidth="1"/>
    <col min="7701" max="7936" width="9.140625" style="1"/>
    <col min="7937" max="7937" width="7.140625" style="1" customWidth="1"/>
    <col min="7938" max="7938" width="5.28515625" style="1" customWidth="1"/>
    <col min="7939" max="7939" width="63.28515625" style="1" customWidth="1"/>
    <col min="7940" max="7941" width="15.42578125" style="1" customWidth="1"/>
    <col min="7942" max="7942" width="12.5703125" style="1" customWidth="1"/>
    <col min="7943" max="7943" width="13.140625" style="1" customWidth="1"/>
    <col min="7944" max="7944" width="10.85546875" style="1" customWidth="1"/>
    <col min="7945" max="7945" width="10.5703125" style="1" customWidth="1"/>
    <col min="7946" max="7946" width="15" style="1" customWidth="1"/>
    <col min="7947" max="7947" width="11.28515625" style="1" customWidth="1"/>
    <col min="7948" max="7948" width="13.42578125" style="1" customWidth="1"/>
    <col min="7949" max="7949" width="6.28515625" style="1" customWidth="1"/>
    <col min="7950" max="7950" width="13" style="1" customWidth="1"/>
    <col min="7951" max="7951" width="9" style="1" customWidth="1"/>
    <col min="7952" max="7956" width="0" style="1" hidden="1" customWidth="1"/>
    <col min="7957" max="8192" width="9.140625" style="1"/>
    <col min="8193" max="8193" width="7.140625" style="1" customWidth="1"/>
    <col min="8194" max="8194" width="5.28515625" style="1" customWidth="1"/>
    <col min="8195" max="8195" width="63.28515625" style="1" customWidth="1"/>
    <col min="8196" max="8197" width="15.42578125" style="1" customWidth="1"/>
    <col min="8198" max="8198" width="12.5703125" style="1" customWidth="1"/>
    <col min="8199" max="8199" width="13.140625" style="1" customWidth="1"/>
    <col min="8200" max="8200" width="10.85546875" style="1" customWidth="1"/>
    <col min="8201" max="8201" width="10.5703125" style="1" customWidth="1"/>
    <col min="8202" max="8202" width="15" style="1" customWidth="1"/>
    <col min="8203" max="8203" width="11.28515625" style="1" customWidth="1"/>
    <col min="8204" max="8204" width="13.42578125" style="1" customWidth="1"/>
    <col min="8205" max="8205" width="6.28515625" style="1" customWidth="1"/>
    <col min="8206" max="8206" width="13" style="1" customWidth="1"/>
    <col min="8207" max="8207" width="9" style="1" customWidth="1"/>
    <col min="8208" max="8212" width="0" style="1" hidden="1" customWidth="1"/>
    <col min="8213" max="8448" width="9.140625" style="1"/>
    <col min="8449" max="8449" width="7.140625" style="1" customWidth="1"/>
    <col min="8450" max="8450" width="5.28515625" style="1" customWidth="1"/>
    <col min="8451" max="8451" width="63.28515625" style="1" customWidth="1"/>
    <col min="8452" max="8453" width="15.42578125" style="1" customWidth="1"/>
    <col min="8454" max="8454" width="12.5703125" style="1" customWidth="1"/>
    <col min="8455" max="8455" width="13.140625" style="1" customWidth="1"/>
    <col min="8456" max="8456" width="10.85546875" style="1" customWidth="1"/>
    <col min="8457" max="8457" width="10.5703125" style="1" customWidth="1"/>
    <col min="8458" max="8458" width="15" style="1" customWidth="1"/>
    <col min="8459" max="8459" width="11.28515625" style="1" customWidth="1"/>
    <col min="8460" max="8460" width="13.42578125" style="1" customWidth="1"/>
    <col min="8461" max="8461" width="6.28515625" style="1" customWidth="1"/>
    <col min="8462" max="8462" width="13" style="1" customWidth="1"/>
    <col min="8463" max="8463" width="9" style="1" customWidth="1"/>
    <col min="8464" max="8468" width="0" style="1" hidden="1" customWidth="1"/>
    <col min="8469" max="8704" width="9.140625" style="1"/>
    <col min="8705" max="8705" width="7.140625" style="1" customWidth="1"/>
    <col min="8706" max="8706" width="5.28515625" style="1" customWidth="1"/>
    <col min="8707" max="8707" width="63.28515625" style="1" customWidth="1"/>
    <col min="8708" max="8709" width="15.42578125" style="1" customWidth="1"/>
    <col min="8710" max="8710" width="12.5703125" style="1" customWidth="1"/>
    <col min="8711" max="8711" width="13.140625" style="1" customWidth="1"/>
    <col min="8712" max="8712" width="10.85546875" style="1" customWidth="1"/>
    <col min="8713" max="8713" width="10.5703125" style="1" customWidth="1"/>
    <col min="8714" max="8714" width="15" style="1" customWidth="1"/>
    <col min="8715" max="8715" width="11.28515625" style="1" customWidth="1"/>
    <col min="8716" max="8716" width="13.42578125" style="1" customWidth="1"/>
    <col min="8717" max="8717" width="6.28515625" style="1" customWidth="1"/>
    <col min="8718" max="8718" width="13" style="1" customWidth="1"/>
    <col min="8719" max="8719" width="9" style="1" customWidth="1"/>
    <col min="8720" max="8724" width="0" style="1" hidden="1" customWidth="1"/>
    <col min="8725" max="8960" width="9.140625" style="1"/>
    <col min="8961" max="8961" width="7.140625" style="1" customWidth="1"/>
    <col min="8962" max="8962" width="5.28515625" style="1" customWidth="1"/>
    <col min="8963" max="8963" width="63.28515625" style="1" customWidth="1"/>
    <col min="8964" max="8965" width="15.42578125" style="1" customWidth="1"/>
    <col min="8966" max="8966" width="12.5703125" style="1" customWidth="1"/>
    <col min="8967" max="8967" width="13.140625" style="1" customWidth="1"/>
    <col min="8968" max="8968" width="10.85546875" style="1" customWidth="1"/>
    <col min="8969" max="8969" width="10.5703125" style="1" customWidth="1"/>
    <col min="8970" max="8970" width="15" style="1" customWidth="1"/>
    <col min="8971" max="8971" width="11.28515625" style="1" customWidth="1"/>
    <col min="8972" max="8972" width="13.42578125" style="1" customWidth="1"/>
    <col min="8973" max="8973" width="6.28515625" style="1" customWidth="1"/>
    <col min="8974" max="8974" width="13" style="1" customWidth="1"/>
    <col min="8975" max="8975" width="9" style="1" customWidth="1"/>
    <col min="8976" max="8980" width="0" style="1" hidden="1" customWidth="1"/>
    <col min="8981" max="9216" width="9.140625" style="1"/>
    <col min="9217" max="9217" width="7.140625" style="1" customWidth="1"/>
    <col min="9218" max="9218" width="5.28515625" style="1" customWidth="1"/>
    <col min="9219" max="9219" width="63.28515625" style="1" customWidth="1"/>
    <col min="9220" max="9221" width="15.42578125" style="1" customWidth="1"/>
    <col min="9222" max="9222" width="12.5703125" style="1" customWidth="1"/>
    <col min="9223" max="9223" width="13.140625" style="1" customWidth="1"/>
    <col min="9224" max="9224" width="10.85546875" style="1" customWidth="1"/>
    <col min="9225" max="9225" width="10.5703125" style="1" customWidth="1"/>
    <col min="9226" max="9226" width="15" style="1" customWidth="1"/>
    <col min="9227" max="9227" width="11.28515625" style="1" customWidth="1"/>
    <col min="9228" max="9228" width="13.42578125" style="1" customWidth="1"/>
    <col min="9229" max="9229" width="6.28515625" style="1" customWidth="1"/>
    <col min="9230" max="9230" width="13" style="1" customWidth="1"/>
    <col min="9231" max="9231" width="9" style="1" customWidth="1"/>
    <col min="9232" max="9236" width="0" style="1" hidden="1" customWidth="1"/>
    <col min="9237" max="9472" width="9.140625" style="1"/>
    <col min="9473" max="9473" width="7.140625" style="1" customWidth="1"/>
    <col min="9474" max="9474" width="5.28515625" style="1" customWidth="1"/>
    <col min="9475" max="9475" width="63.28515625" style="1" customWidth="1"/>
    <col min="9476" max="9477" width="15.42578125" style="1" customWidth="1"/>
    <col min="9478" max="9478" width="12.5703125" style="1" customWidth="1"/>
    <col min="9479" max="9479" width="13.140625" style="1" customWidth="1"/>
    <col min="9480" max="9480" width="10.85546875" style="1" customWidth="1"/>
    <col min="9481" max="9481" width="10.5703125" style="1" customWidth="1"/>
    <col min="9482" max="9482" width="15" style="1" customWidth="1"/>
    <col min="9483" max="9483" width="11.28515625" style="1" customWidth="1"/>
    <col min="9484" max="9484" width="13.42578125" style="1" customWidth="1"/>
    <col min="9485" max="9485" width="6.28515625" style="1" customWidth="1"/>
    <col min="9486" max="9486" width="13" style="1" customWidth="1"/>
    <col min="9487" max="9487" width="9" style="1" customWidth="1"/>
    <col min="9488" max="9492" width="0" style="1" hidden="1" customWidth="1"/>
    <col min="9493" max="9728" width="9.140625" style="1"/>
    <col min="9729" max="9729" width="7.140625" style="1" customWidth="1"/>
    <col min="9730" max="9730" width="5.28515625" style="1" customWidth="1"/>
    <col min="9731" max="9731" width="63.28515625" style="1" customWidth="1"/>
    <col min="9732" max="9733" width="15.42578125" style="1" customWidth="1"/>
    <col min="9734" max="9734" width="12.5703125" style="1" customWidth="1"/>
    <col min="9735" max="9735" width="13.140625" style="1" customWidth="1"/>
    <col min="9736" max="9736" width="10.85546875" style="1" customWidth="1"/>
    <col min="9737" max="9737" width="10.5703125" style="1" customWidth="1"/>
    <col min="9738" max="9738" width="15" style="1" customWidth="1"/>
    <col min="9739" max="9739" width="11.28515625" style="1" customWidth="1"/>
    <col min="9740" max="9740" width="13.42578125" style="1" customWidth="1"/>
    <col min="9741" max="9741" width="6.28515625" style="1" customWidth="1"/>
    <col min="9742" max="9742" width="13" style="1" customWidth="1"/>
    <col min="9743" max="9743" width="9" style="1" customWidth="1"/>
    <col min="9744" max="9748" width="0" style="1" hidden="1" customWidth="1"/>
    <col min="9749" max="9984" width="9.140625" style="1"/>
    <col min="9985" max="9985" width="7.140625" style="1" customWidth="1"/>
    <col min="9986" max="9986" width="5.28515625" style="1" customWidth="1"/>
    <col min="9987" max="9987" width="63.28515625" style="1" customWidth="1"/>
    <col min="9988" max="9989" width="15.42578125" style="1" customWidth="1"/>
    <col min="9990" max="9990" width="12.5703125" style="1" customWidth="1"/>
    <col min="9991" max="9991" width="13.140625" style="1" customWidth="1"/>
    <col min="9992" max="9992" width="10.85546875" style="1" customWidth="1"/>
    <col min="9993" max="9993" width="10.5703125" style="1" customWidth="1"/>
    <col min="9994" max="9994" width="15" style="1" customWidth="1"/>
    <col min="9995" max="9995" width="11.28515625" style="1" customWidth="1"/>
    <col min="9996" max="9996" width="13.42578125" style="1" customWidth="1"/>
    <col min="9997" max="9997" width="6.28515625" style="1" customWidth="1"/>
    <col min="9998" max="9998" width="13" style="1" customWidth="1"/>
    <col min="9999" max="9999" width="9" style="1" customWidth="1"/>
    <col min="10000" max="10004" width="0" style="1" hidden="1" customWidth="1"/>
    <col min="10005" max="10240" width="9.140625" style="1"/>
    <col min="10241" max="10241" width="7.140625" style="1" customWidth="1"/>
    <col min="10242" max="10242" width="5.28515625" style="1" customWidth="1"/>
    <col min="10243" max="10243" width="63.28515625" style="1" customWidth="1"/>
    <col min="10244" max="10245" width="15.42578125" style="1" customWidth="1"/>
    <col min="10246" max="10246" width="12.5703125" style="1" customWidth="1"/>
    <col min="10247" max="10247" width="13.140625" style="1" customWidth="1"/>
    <col min="10248" max="10248" width="10.85546875" style="1" customWidth="1"/>
    <col min="10249" max="10249" width="10.5703125" style="1" customWidth="1"/>
    <col min="10250" max="10250" width="15" style="1" customWidth="1"/>
    <col min="10251" max="10251" width="11.28515625" style="1" customWidth="1"/>
    <col min="10252" max="10252" width="13.42578125" style="1" customWidth="1"/>
    <col min="10253" max="10253" width="6.28515625" style="1" customWidth="1"/>
    <col min="10254" max="10254" width="13" style="1" customWidth="1"/>
    <col min="10255" max="10255" width="9" style="1" customWidth="1"/>
    <col min="10256" max="10260" width="0" style="1" hidden="1" customWidth="1"/>
    <col min="10261" max="10496" width="9.140625" style="1"/>
    <col min="10497" max="10497" width="7.140625" style="1" customWidth="1"/>
    <col min="10498" max="10498" width="5.28515625" style="1" customWidth="1"/>
    <col min="10499" max="10499" width="63.28515625" style="1" customWidth="1"/>
    <col min="10500" max="10501" width="15.42578125" style="1" customWidth="1"/>
    <col min="10502" max="10502" width="12.5703125" style="1" customWidth="1"/>
    <col min="10503" max="10503" width="13.140625" style="1" customWidth="1"/>
    <col min="10504" max="10504" width="10.85546875" style="1" customWidth="1"/>
    <col min="10505" max="10505" width="10.5703125" style="1" customWidth="1"/>
    <col min="10506" max="10506" width="15" style="1" customWidth="1"/>
    <col min="10507" max="10507" width="11.28515625" style="1" customWidth="1"/>
    <col min="10508" max="10508" width="13.42578125" style="1" customWidth="1"/>
    <col min="10509" max="10509" width="6.28515625" style="1" customWidth="1"/>
    <col min="10510" max="10510" width="13" style="1" customWidth="1"/>
    <col min="10511" max="10511" width="9" style="1" customWidth="1"/>
    <col min="10512" max="10516" width="0" style="1" hidden="1" customWidth="1"/>
    <col min="10517" max="10752" width="9.140625" style="1"/>
    <col min="10753" max="10753" width="7.140625" style="1" customWidth="1"/>
    <col min="10754" max="10754" width="5.28515625" style="1" customWidth="1"/>
    <col min="10755" max="10755" width="63.28515625" style="1" customWidth="1"/>
    <col min="10756" max="10757" width="15.42578125" style="1" customWidth="1"/>
    <col min="10758" max="10758" width="12.5703125" style="1" customWidth="1"/>
    <col min="10759" max="10759" width="13.140625" style="1" customWidth="1"/>
    <col min="10760" max="10760" width="10.85546875" style="1" customWidth="1"/>
    <col min="10761" max="10761" width="10.5703125" style="1" customWidth="1"/>
    <col min="10762" max="10762" width="15" style="1" customWidth="1"/>
    <col min="10763" max="10763" width="11.28515625" style="1" customWidth="1"/>
    <col min="10764" max="10764" width="13.42578125" style="1" customWidth="1"/>
    <col min="10765" max="10765" width="6.28515625" style="1" customWidth="1"/>
    <col min="10766" max="10766" width="13" style="1" customWidth="1"/>
    <col min="10767" max="10767" width="9" style="1" customWidth="1"/>
    <col min="10768" max="10772" width="0" style="1" hidden="1" customWidth="1"/>
    <col min="10773" max="11008" width="9.140625" style="1"/>
    <col min="11009" max="11009" width="7.140625" style="1" customWidth="1"/>
    <col min="11010" max="11010" width="5.28515625" style="1" customWidth="1"/>
    <col min="11011" max="11011" width="63.28515625" style="1" customWidth="1"/>
    <col min="11012" max="11013" width="15.42578125" style="1" customWidth="1"/>
    <col min="11014" max="11014" width="12.5703125" style="1" customWidth="1"/>
    <col min="11015" max="11015" width="13.140625" style="1" customWidth="1"/>
    <col min="11016" max="11016" width="10.85546875" style="1" customWidth="1"/>
    <col min="11017" max="11017" width="10.5703125" style="1" customWidth="1"/>
    <col min="11018" max="11018" width="15" style="1" customWidth="1"/>
    <col min="11019" max="11019" width="11.28515625" style="1" customWidth="1"/>
    <col min="11020" max="11020" width="13.42578125" style="1" customWidth="1"/>
    <col min="11021" max="11021" width="6.28515625" style="1" customWidth="1"/>
    <col min="11022" max="11022" width="13" style="1" customWidth="1"/>
    <col min="11023" max="11023" width="9" style="1" customWidth="1"/>
    <col min="11024" max="11028" width="0" style="1" hidden="1" customWidth="1"/>
    <col min="11029" max="11264" width="9.140625" style="1"/>
    <col min="11265" max="11265" width="7.140625" style="1" customWidth="1"/>
    <col min="11266" max="11266" width="5.28515625" style="1" customWidth="1"/>
    <col min="11267" max="11267" width="63.28515625" style="1" customWidth="1"/>
    <col min="11268" max="11269" width="15.42578125" style="1" customWidth="1"/>
    <col min="11270" max="11270" width="12.5703125" style="1" customWidth="1"/>
    <col min="11271" max="11271" width="13.140625" style="1" customWidth="1"/>
    <col min="11272" max="11272" width="10.85546875" style="1" customWidth="1"/>
    <col min="11273" max="11273" width="10.5703125" style="1" customWidth="1"/>
    <col min="11274" max="11274" width="15" style="1" customWidth="1"/>
    <col min="11275" max="11275" width="11.28515625" style="1" customWidth="1"/>
    <col min="11276" max="11276" width="13.42578125" style="1" customWidth="1"/>
    <col min="11277" max="11277" width="6.28515625" style="1" customWidth="1"/>
    <col min="11278" max="11278" width="13" style="1" customWidth="1"/>
    <col min="11279" max="11279" width="9" style="1" customWidth="1"/>
    <col min="11280" max="11284" width="0" style="1" hidden="1" customWidth="1"/>
    <col min="11285" max="11520" width="9.140625" style="1"/>
    <col min="11521" max="11521" width="7.140625" style="1" customWidth="1"/>
    <col min="11522" max="11522" width="5.28515625" style="1" customWidth="1"/>
    <col min="11523" max="11523" width="63.28515625" style="1" customWidth="1"/>
    <col min="11524" max="11525" width="15.42578125" style="1" customWidth="1"/>
    <col min="11526" max="11526" width="12.5703125" style="1" customWidth="1"/>
    <col min="11527" max="11527" width="13.140625" style="1" customWidth="1"/>
    <col min="11528" max="11528" width="10.85546875" style="1" customWidth="1"/>
    <col min="11529" max="11529" width="10.5703125" style="1" customWidth="1"/>
    <col min="11530" max="11530" width="15" style="1" customWidth="1"/>
    <col min="11531" max="11531" width="11.28515625" style="1" customWidth="1"/>
    <col min="11532" max="11532" width="13.42578125" style="1" customWidth="1"/>
    <col min="11533" max="11533" width="6.28515625" style="1" customWidth="1"/>
    <col min="11534" max="11534" width="13" style="1" customWidth="1"/>
    <col min="11535" max="11535" width="9" style="1" customWidth="1"/>
    <col min="11536" max="11540" width="0" style="1" hidden="1" customWidth="1"/>
    <col min="11541" max="11776" width="9.140625" style="1"/>
    <col min="11777" max="11777" width="7.140625" style="1" customWidth="1"/>
    <col min="11778" max="11778" width="5.28515625" style="1" customWidth="1"/>
    <col min="11779" max="11779" width="63.28515625" style="1" customWidth="1"/>
    <col min="11780" max="11781" width="15.42578125" style="1" customWidth="1"/>
    <col min="11782" max="11782" width="12.5703125" style="1" customWidth="1"/>
    <col min="11783" max="11783" width="13.140625" style="1" customWidth="1"/>
    <col min="11784" max="11784" width="10.85546875" style="1" customWidth="1"/>
    <col min="11785" max="11785" width="10.5703125" style="1" customWidth="1"/>
    <col min="11786" max="11786" width="15" style="1" customWidth="1"/>
    <col min="11787" max="11787" width="11.28515625" style="1" customWidth="1"/>
    <col min="11788" max="11788" width="13.42578125" style="1" customWidth="1"/>
    <col min="11789" max="11789" width="6.28515625" style="1" customWidth="1"/>
    <col min="11790" max="11790" width="13" style="1" customWidth="1"/>
    <col min="11791" max="11791" width="9" style="1" customWidth="1"/>
    <col min="11792" max="11796" width="0" style="1" hidden="1" customWidth="1"/>
    <col min="11797" max="12032" width="9.140625" style="1"/>
    <col min="12033" max="12033" width="7.140625" style="1" customWidth="1"/>
    <col min="12034" max="12034" width="5.28515625" style="1" customWidth="1"/>
    <col min="12035" max="12035" width="63.28515625" style="1" customWidth="1"/>
    <col min="12036" max="12037" width="15.42578125" style="1" customWidth="1"/>
    <col min="12038" max="12038" width="12.5703125" style="1" customWidth="1"/>
    <col min="12039" max="12039" width="13.140625" style="1" customWidth="1"/>
    <col min="12040" max="12040" width="10.85546875" style="1" customWidth="1"/>
    <col min="12041" max="12041" width="10.5703125" style="1" customWidth="1"/>
    <col min="12042" max="12042" width="15" style="1" customWidth="1"/>
    <col min="12043" max="12043" width="11.28515625" style="1" customWidth="1"/>
    <col min="12044" max="12044" width="13.42578125" style="1" customWidth="1"/>
    <col min="12045" max="12045" width="6.28515625" style="1" customWidth="1"/>
    <col min="12046" max="12046" width="13" style="1" customWidth="1"/>
    <col min="12047" max="12047" width="9" style="1" customWidth="1"/>
    <col min="12048" max="12052" width="0" style="1" hidden="1" customWidth="1"/>
    <col min="12053" max="12288" width="9.140625" style="1"/>
    <col min="12289" max="12289" width="7.140625" style="1" customWidth="1"/>
    <col min="12290" max="12290" width="5.28515625" style="1" customWidth="1"/>
    <col min="12291" max="12291" width="63.28515625" style="1" customWidth="1"/>
    <col min="12292" max="12293" width="15.42578125" style="1" customWidth="1"/>
    <col min="12294" max="12294" width="12.5703125" style="1" customWidth="1"/>
    <col min="12295" max="12295" width="13.140625" style="1" customWidth="1"/>
    <col min="12296" max="12296" width="10.85546875" style="1" customWidth="1"/>
    <col min="12297" max="12297" width="10.5703125" style="1" customWidth="1"/>
    <col min="12298" max="12298" width="15" style="1" customWidth="1"/>
    <col min="12299" max="12299" width="11.28515625" style="1" customWidth="1"/>
    <col min="12300" max="12300" width="13.42578125" style="1" customWidth="1"/>
    <col min="12301" max="12301" width="6.28515625" style="1" customWidth="1"/>
    <col min="12302" max="12302" width="13" style="1" customWidth="1"/>
    <col min="12303" max="12303" width="9" style="1" customWidth="1"/>
    <col min="12304" max="12308" width="0" style="1" hidden="1" customWidth="1"/>
    <col min="12309" max="12544" width="9.140625" style="1"/>
    <col min="12545" max="12545" width="7.140625" style="1" customWidth="1"/>
    <col min="12546" max="12546" width="5.28515625" style="1" customWidth="1"/>
    <col min="12547" max="12547" width="63.28515625" style="1" customWidth="1"/>
    <col min="12548" max="12549" width="15.42578125" style="1" customWidth="1"/>
    <col min="12550" max="12550" width="12.5703125" style="1" customWidth="1"/>
    <col min="12551" max="12551" width="13.140625" style="1" customWidth="1"/>
    <col min="12552" max="12552" width="10.85546875" style="1" customWidth="1"/>
    <col min="12553" max="12553" width="10.5703125" style="1" customWidth="1"/>
    <col min="12554" max="12554" width="15" style="1" customWidth="1"/>
    <col min="12555" max="12555" width="11.28515625" style="1" customWidth="1"/>
    <col min="12556" max="12556" width="13.42578125" style="1" customWidth="1"/>
    <col min="12557" max="12557" width="6.28515625" style="1" customWidth="1"/>
    <col min="12558" max="12558" width="13" style="1" customWidth="1"/>
    <col min="12559" max="12559" width="9" style="1" customWidth="1"/>
    <col min="12560" max="12564" width="0" style="1" hidden="1" customWidth="1"/>
    <col min="12565" max="12800" width="9.140625" style="1"/>
    <col min="12801" max="12801" width="7.140625" style="1" customWidth="1"/>
    <col min="12802" max="12802" width="5.28515625" style="1" customWidth="1"/>
    <col min="12803" max="12803" width="63.28515625" style="1" customWidth="1"/>
    <col min="12804" max="12805" width="15.42578125" style="1" customWidth="1"/>
    <col min="12806" max="12806" width="12.5703125" style="1" customWidth="1"/>
    <col min="12807" max="12807" width="13.140625" style="1" customWidth="1"/>
    <col min="12808" max="12808" width="10.85546875" style="1" customWidth="1"/>
    <col min="12809" max="12809" width="10.5703125" style="1" customWidth="1"/>
    <col min="12810" max="12810" width="15" style="1" customWidth="1"/>
    <col min="12811" max="12811" width="11.28515625" style="1" customWidth="1"/>
    <col min="12812" max="12812" width="13.42578125" style="1" customWidth="1"/>
    <col min="12813" max="12813" width="6.28515625" style="1" customWidth="1"/>
    <col min="12814" max="12814" width="13" style="1" customWidth="1"/>
    <col min="12815" max="12815" width="9" style="1" customWidth="1"/>
    <col min="12816" max="12820" width="0" style="1" hidden="1" customWidth="1"/>
    <col min="12821" max="13056" width="9.140625" style="1"/>
    <col min="13057" max="13057" width="7.140625" style="1" customWidth="1"/>
    <col min="13058" max="13058" width="5.28515625" style="1" customWidth="1"/>
    <col min="13059" max="13059" width="63.28515625" style="1" customWidth="1"/>
    <col min="13060" max="13061" width="15.42578125" style="1" customWidth="1"/>
    <col min="13062" max="13062" width="12.5703125" style="1" customWidth="1"/>
    <col min="13063" max="13063" width="13.140625" style="1" customWidth="1"/>
    <col min="13064" max="13064" width="10.85546875" style="1" customWidth="1"/>
    <col min="13065" max="13065" width="10.5703125" style="1" customWidth="1"/>
    <col min="13066" max="13066" width="15" style="1" customWidth="1"/>
    <col min="13067" max="13067" width="11.28515625" style="1" customWidth="1"/>
    <col min="13068" max="13068" width="13.42578125" style="1" customWidth="1"/>
    <col min="13069" max="13069" width="6.28515625" style="1" customWidth="1"/>
    <col min="13070" max="13070" width="13" style="1" customWidth="1"/>
    <col min="13071" max="13071" width="9" style="1" customWidth="1"/>
    <col min="13072" max="13076" width="0" style="1" hidden="1" customWidth="1"/>
    <col min="13077" max="13312" width="9.140625" style="1"/>
    <col min="13313" max="13313" width="7.140625" style="1" customWidth="1"/>
    <col min="13314" max="13314" width="5.28515625" style="1" customWidth="1"/>
    <col min="13315" max="13315" width="63.28515625" style="1" customWidth="1"/>
    <col min="13316" max="13317" width="15.42578125" style="1" customWidth="1"/>
    <col min="13318" max="13318" width="12.5703125" style="1" customWidth="1"/>
    <col min="13319" max="13319" width="13.140625" style="1" customWidth="1"/>
    <col min="13320" max="13320" width="10.85546875" style="1" customWidth="1"/>
    <col min="13321" max="13321" width="10.5703125" style="1" customWidth="1"/>
    <col min="13322" max="13322" width="15" style="1" customWidth="1"/>
    <col min="13323" max="13323" width="11.28515625" style="1" customWidth="1"/>
    <col min="13324" max="13324" width="13.42578125" style="1" customWidth="1"/>
    <col min="13325" max="13325" width="6.28515625" style="1" customWidth="1"/>
    <col min="13326" max="13326" width="13" style="1" customWidth="1"/>
    <col min="13327" max="13327" width="9" style="1" customWidth="1"/>
    <col min="13328" max="13332" width="0" style="1" hidden="1" customWidth="1"/>
    <col min="13333" max="13568" width="9.140625" style="1"/>
    <col min="13569" max="13569" width="7.140625" style="1" customWidth="1"/>
    <col min="13570" max="13570" width="5.28515625" style="1" customWidth="1"/>
    <col min="13571" max="13571" width="63.28515625" style="1" customWidth="1"/>
    <col min="13572" max="13573" width="15.42578125" style="1" customWidth="1"/>
    <col min="13574" max="13574" width="12.5703125" style="1" customWidth="1"/>
    <col min="13575" max="13575" width="13.140625" style="1" customWidth="1"/>
    <col min="13576" max="13576" width="10.85546875" style="1" customWidth="1"/>
    <col min="13577" max="13577" width="10.5703125" style="1" customWidth="1"/>
    <col min="13578" max="13578" width="15" style="1" customWidth="1"/>
    <col min="13579" max="13579" width="11.28515625" style="1" customWidth="1"/>
    <col min="13580" max="13580" width="13.42578125" style="1" customWidth="1"/>
    <col min="13581" max="13581" width="6.28515625" style="1" customWidth="1"/>
    <col min="13582" max="13582" width="13" style="1" customWidth="1"/>
    <col min="13583" max="13583" width="9" style="1" customWidth="1"/>
    <col min="13584" max="13588" width="0" style="1" hidden="1" customWidth="1"/>
    <col min="13589" max="13824" width="9.140625" style="1"/>
    <col min="13825" max="13825" width="7.140625" style="1" customWidth="1"/>
    <col min="13826" max="13826" width="5.28515625" style="1" customWidth="1"/>
    <col min="13827" max="13827" width="63.28515625" style="1" customWidth="1"/>
    <col min="13828" max="13829" width="15.42578125" style="1" customWidth="1"/>
    <col min="13830" max="13830" width="12.5703125" style="1" customWidth="1"/>
    <col min="13831" max="13831" width="13.140625" style="1" customWidth="1"/>
    <col min="13832" max="13832" width="10.85546875" style="1" customWidth="1"/>
    <col min="13833" max="13833" width="10.5703125" style="1" customWidth="1"/>
    <col min="13834" max="13834" width="15" style="1" customWidth="1"/>
    <col min="13835" max="13835" width="11.28515625" style="1" customWidth="1"/>
    <col min="13836" max="13836" width="13.42578125" style="1" customWidth="1"/>
    <col min="13837" max="13837" width="6.28515625" style="1" customWidth="1"/>
    <col min="13838" max="13838" width="13" style="1" customWidth="1"/>
    <col min="13839" max="13839" width="9" style="1" customWidth="1"/>
    <col min="13840" max="13844" width="0" style="1" hidden="1" customWidth="1"/>
    <col min="13845" max="14080" width="9.140625" style="1"/>
    <col min="14081" max="14081" width="7.140625" style="1" customWidth="1"/>
    <col min="14082" max="14082" width="5.28515625" style="1" customWidth="1"/>
    <col min="14083" max="14083" width="63.28515625" style="1" customWidth="1"/>
    <col min="14084" max="14085" width="15.42578125" style="1" customWidth="1"/>
    <col min="14086" max="14086" width="12.5703125" style="1" customWidth="1"/>
    <col min="14087" max="14087" width="13.140625" style="1" customWidth="1"/>
    <col min="14088" max="14088" width="10.85546875" style="1" customWidth="1"/>
    <col min="14089" max="14089" width="10.5703125" style="1" customWidth="1"/>
    <col min="14090" max="14090" width="15" style="1" customWidth="1"/>
    <col min="14091" max="14091" width="11.28515625" style="1" customWidth="1"/>
    <col min="14092" max="14092" width="13.42578125" style="1" customWidth="1"/>
    <col min="14093" max="14093" width="6.28515625" style="1" customWidth="1"/>
    <col min="14094" max="14094" width="13" style="1" customWidth="1"/>
    <col min="14095" max="14095" width="9" style="1" customWidth="1"/>
    <col min="14096" max="14100" width="0" style="1" hidden="1" customWidth="1"/>
    <col min="14101" max="14336" width="9.140625" style="1"/>
    <col min="14337" max="14337" width="7.140625" style="1" customWidth="1"/>
    <col min="14338" max="14338" width="5.28515625" style="1" customWidth="1"/>
    <col min="14339" max="14339" width="63.28515625" style="1" customWidth="1"/>
    <col min="14340" max="14341" width="15.42578125" style="1" customWidth="1"/>
    <col min="14342" max="14342" width="12.5703125" style="1" customWidth="1"/>
    <col min="14343" max="14343" width="13.140625" style="1" customWidth="1"/>
    <col min="14344" max="14344" width="10.85546875" style="1" customWidth="1"/>
    <col min="14345" max="14345" width="10.5703125" style="1" customWidth="1"/>
    <col min="14346" max="14346" width="15" style="1" customWidth="1"/>
    <col min="14347" max="14347" width="11.28515625" style="1" customWidth="1"/>
    <col min="14348" max="14348" width="13.42578125" style="1" customWidth="1"/>
    <col min="14349" max="14349" width="6.28515625" style="1" customWidth="1"/>
    <col min="14350" max="14350" width="13" style="1" customWidth="1"/>
    <col min="14351" max="14351" width="9" style="1" customWidth="1"/>
    <col min="14352" max="14356" width="0" style="1" hidden="1" customWidth="1"/>
    <col min="14357" max="14592" width="9.140625" style="1"/>
    <col min="14593" max="14593" width="7.140625" style="1" customWidth="1"/>
    <col min="14594" max="14594" width="5.28515625" style="1" customWidth="1"/>
    <col min="14595" max="14595" width="63.28515625" style="1" customWidth="1"/>
    <col min="14596" max="14597" width="15.42578125" style="1" customWidth="1"/>
    <col min="14598" max="14598" width="12.5703125" style="1" customWidth="1"/>
    <col min="14599" max="14599" width="13.140625" style="1" customWidth="1"/>
    <col min="14600" max="14600" width="10.85546875" style="1" customWidth="1"/>
    <col min="14601" max="14601" width="10.5703125" style="1" customWidth="1"/>
    <col min="14602" max="14602" width="15" style="1" customWidth="1"/>
    <col min="14603" max="14603" width="11.28515625" style="1" customWidth="1"/>
    <col min="14604" max="14604" width="13.42578125" style="1" customWidth="1"/>
    <col min="14605" max="14605" width="6.28515625" style="1" customWidth="1"/>
    <col min="14606" max="14606" width="13" style="1" customWidth="1"/>
    <col min="14607" max="14607" width="9" style="1" customWidth="1"/>
    <col min="14608" max="14612" width="0" style="1" hidden="1" customWidth="1"/>
    <col min="14613" max="14848" width="9.140625" style="1"/>
    <col min="14849" max="14849" width="7.140625" style="1" customWidth="1"/>
    <col min="14850" max="14850" width="5.28515625" style="1" customWidth="1"/>
    <col min="14851" max="14851" width="63.28515625" style="1" customWidth="1"/>
    <col min="14852" max="14853" width="15.42578125" style="1" customWidth="1"/>
    <col min="14854" max="14854" width="12.5703125" style="1" customWidth="1"/>
    <col min="14855" max="14855" width="13.140625" style="1" customWidth="1"/>
    <col min="14856" max="14856" width="10.85546875" style="1" customWidth="1"/>
    <col min="14857" max="14857" width="10.5703125" style="1" customWidth="1"/>
    <col min="14858" max="14858" width="15" style="1" customWidth="1"/>
    <col min="14859" max="14859" width="11.28515625" style="1" customWidth="1"/>
    <col min="14860" max="14860" width="13.42578125" style="1" customWidth="1"/>
    <col min="14861" max="14861" width="6.28515625" style="1" customWidth="1"/>
    <col min="14862" max="14862" width="13" style="1" customWidth="1"/>
    <col min="14863" max="14863" width="9" style="1" customWidth="1"/>
    <col min="14864" max="14868" width="0" style="1" hidden="1" customWidth="1"/>
    <col min="14869" max="15104" width="9.140625" style="1"/>
    <col min="15105" max="15105" width="7.140625" style="1" customWidth="1"/>
    <col min="15106" max="15106" width="5.28515625" style="1" customWidth="1"/>
    <col min="15107" max="15107" width="63.28515625" style="1" customWidth="1"/>
    <col min="15108" max="15109" width="15.42578125" style="1" customWidth="1"/>
    <col min="15110" max="15110" width="12.5703125" style="1" customWidth="1"/>
    <col min="15111" max="15111" width="13.140625" style="1" customWidth="1"/>
    <col min="15112" max="15112" width="10.85546875" style="1" customWidth="1"/>
    <col min="15113" max="15113" width="10.5703125" style="1" customWidth="1"/>
    <col min="15114" max="15114" width="15" style="1" customWidth="1"/>
    <col min="15115" max="15115" width="11.28515625" style="1" customWidth="1"/>
    <col min="15116" max="15116" width="13.42578125" style="1" customWidth="1"/>
    <col min="15117" max="15117" width="6.28515625" style="1" customWidth="1"/>
    <col min="15118" max="15118" width="13" style="1" customWidth="1"/>
    <col min="15119" max="15119" width="9" style="1" customWidth="1"/>
    <col min="15120" max="15124" width="0" style="1" hidden="1" customWidth="1"/>
    <col min="15125" max="15360" width="9.140625" style="1"/>
    <col min="15361" max="15361" width="7.140625" style="1" customWidth="1"/>
    <col min="15362" max="15362" width="5.28515625" style="1" customWidth="1"/>
    <col min="15363" max="15363" width="63.28515625" style="1" customWidth="1"/>
    <col min="15364" max="15365" width="15.42578125" style="1" customWidth="1"/>
    <col min="15366" max="15366" width="12.5703125" style="1" customWidth="1"/>
    <col min="15367" max="15367" width="13.140625" style="1" customWidth="1"/>
    <col min="15368" max="15368" width="10.85546875" style="1" customWidth="1"/>
    <col min="15369" max="15369" width="10.5703125" style="1" customWidth="1"/>
    <col min="15370" max="15370" width="15" style="1" customWidth="1"/>
    <col min="15371" max="15371" width="11.28515625" style="1" customWidth="1"/>
    <col min="15372" max="15372" width="13.42578125" style="1" customWidth="1"/>
    <col min="15373" max="15373" width="6.28515625" style="1" customWidth="1"/>
    <col min="15374" max="15374" width="13" style="1" customWidth="1"/>
    <col min="15375" max="15375" width="9" style="1" customWidth="1"/>
    <col min="15376" max="15380" width="0" style="1" hidden="1" customWidth="1"/>
    <col min="15381" max="15616" width="9.140625" style="1"/>
    <col min="15617" max="15617" width="7.140625" style="1" customWidth="1"/>
    <col min="15618" max="15618" width="5.28515625" style="1" customWidth="1"/>
    <col min="15619" max="15619" width="63.28515625" style="1" customWidth="1"/>
    <col min="15620" max="15621" width="15.42578125" style="1" customWidth="1"/>
    <col min="15622" max="15622" width="12.5703125" style="1" customWidth="1"/>
    <col min="15623" max="15623" width="13.140625" style="1" customWidth="1"/>
    <col min="15624" max="15624" width="10.85546875" style="1" customWidth="1"/>
    <col min="15625" max="15625" width="10.5703125" style="1" customWidth="1"/>
    <col min="15626" max="15626" width="15" style="1" customWidth="1"/>
    <col min="15627" max="15627" width="11.28515625" style="1" customWidth="1"/>
    <col min="15628" max="15628" width="13.42578125" style="1" customWidth="1"/>
    <col min="15629" max="15629" width="6.28515625" style="1" customWidth="1"/>
    <col min="15630" max="15630" width="13" style="1" customWidth="1"/>
    <col min="15631" max="15631" width="9" style="1" customWidth="1"/>
    <col min="15632" max="15636" width="0" style="1" hidden="1" customWidth="1"/>
    <col min="15637" max="15872" width="9.140625" style="1"/>
    <col min="15873" max="15873" width="7.140625" style="1" customWidth="1"/>
    <col min="15874" max="15874" width="5.28515625" style="1" customWidth="1"/>
    <col min="15875" max="15875" width="63.28515625" style="1" customWidth="1"/>
    <col min="15876" max="15877" width="15.42578125" style="1" customWidth="1"/>
    <col min="15878" max="15878" width="12.5703125" style="1" customWidth="1"/>
    <col min="15879" max="15879" width="13.140625" style="1" customWidth="1"/>
    <col min="15880" max="15880" width="10.85546875" style="1" customWidth="1"/>
    <col min="15881" max="15881" width="10.5703125" style="1" customWidth="1"/>
    <col min="15882" max="15882" width="15" style="1" customWidth="1"/>
    <col min="15883" max="15883" width="11.28515625" style="1" customWidth="1"/>
    <col min="15884" max="15884" width="13.42578125" style="1" customWidth="1"/>
    <col min="15885" max="15885" width="6.28515625" style="1" customWidth="1"/>
    <col min="15886" max="15886" width="13" style="1" customWidth="1"/>
    <col min="15887" max="15887" width="9" style="1" customWidth="1"/>
    <col min="15888" max="15892" width="0" style="1" hidden="1" customWidth="1"/>
    <col min="15893" max="16128" width="9.140625" style="1"/>
    <col min="16129" max="16129" width="7.140625" style="1" customWidth="1"/>
    <col min="16130" max="16130" width="5.28515625" style="1" customWidth="1"/>
    <col min="16131" max="16131" width="63.28515625" style="1" customWidth="1"/>
    <col min="16132" max="16133" width="15.42578125" style="1" customWidth="1"/>
    <col min="16134" max="16134" width="12.5703125" style="1" customWidth="1"/>
    <col min="16135" max="16135" width="13.140625" style="1" customWidth="1"/>
    <col min="16136" max="16136" width="10.85546875" style="1" customWidth="1"/>
    <col min="16137" max="16137" width="10.5703125" style="1" customWidth="1"/>
    <col min="16138" max="16138" width="15" style="1" customWidth="1"/>
    <col min="16139" max="16139" width="11.28515625" style="1" customWidth="1"/>
    <col min="16140" max="16140" width="13.42578125" style="1" customWidth="1"/>
    <col min="16141" max="16141" width="6.28515625" style="1" customWidth="1"/>
    <col min="16142" max="16142" width="13" style="1" customWidth="1"/>
    <col min="16143" max="16143" width="9" style="1" customWidth="1"/>
    <col min="16144" max="16148" width="0" style="1" hidden="1" customWidth="1"/>
    <col min="16149" max="16384" width="9.140625" style="1"/>
  </cols>
  <sheetData>
    <row r="1" spans="1:21" ht="18" x14ac:dyDescent="0.25">
      <c r="L1" s="73"/>
      <c r="M1" s="74"/>
      <c r="U1" s="54"/>
    </row>
    <row r="2" spans="1:21" ht="15.75" x14ac:dyDescent="0.25">
      <c r="L2" s="11"/>
      <c r="M2" s="72"/>
      <c r="U2" s="55"/>
    </row>
    <row r="3" spans="1:21" ht="18" x14ac:dyDescent="0.25">
      <c r="A3" s="3"/>
      <c r="B3" s="81" t="s">
        <v>352</v>
      </c>
      <c r="C3" s="82"/>
      <c r="D3" s="412"/>
      <c r="E3" s="412"/>
      <c r="F3" s="412"/>
      <c r="G3" s="412"/>
      <c r="H3" s="412"/>
      <c r="I3" s="412"/>
      <c r="J3" s="412"/>
      <c r="K3" s="412"/>
      <c r="L3" s="412"/>
      <c r="M3" s="413"/>
      <c r="N3" s="57"/>
    </row>
    <row r="4" spans="1:21" ht="15.75" x14ac:dyDescent="0.25">
      <c r="A4" s="3"/>
      <c r="B4" s="4" t="s">
        <v>1</v>
      </c>
      <c r="C4" s="82"/>
      <c r="D4" s="412"/>
      <c r="E4" s="412"/>
      <c r="F4" s="412"/>
      <c r="G4" s="412"/>
      <c r="H4" s="412"/>
      <c r="I4" s="412"/>
      <c r="J4" s="412"/>
      <c r="K4" s="412"/>
      <c r="L4" s="412"/>
      <c r="M4" s="413"/>
      <c r="N4" s="57"/>
    </row>
    <row r="5" spans="1:21" ht="15.75" thickBot="1" x14ac:dyDescent="0.3">
      <c r="A5" s="3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414"/>
      <c r="N5" s="56"/>
    </row>
    <row r="6" spans="1:21" ht="12.75" customHeight="1" x14ac:dyDescent="0.25">
      <c r="A6" s="833" t="s">
        <v>232</v>
      </c>
      <c r="B6" s="836" t="s">
        <v>199</v>
      </c>
      <c r="C6" s="839" t="s">
        <v>242</v>
      </c>
      <c r="D6" s="842" t="s">
        <v>201</v>
      </c>
      <c r="E6" s="415"/>
      <c r="F6" s="416"/>
      <c r="G6" s="416"/>
      <c r="H6" s="415" t="s">
        <v>93</v>
      </c>
      <c r="I6" s="415"/>
      <c r="J6" s="416"/>
      <c r="K6" s="827" t="s">
        <v>202</v>
      </c>
      <c r="L6" s="830" t="s">
        <v>203</v>
      </c>
      <c r="M6" s="819" t="s">
        <v>240</v>
      </c>
      <c r="N6" s="56"/>
    </row>
    <row r="7" spans="1:21" ht="12.75" customHeight="1" x14ac:dyDescent="0.25">
      <c r="A7" s="834"/>
      <c r="B7" s="837"/>
      <c r="C7" s="840"/>
      <c r="D7" s="843"/>
      <c r="E7" s="822" t="s">
        <v>205</v>
      </c>
      <c r="F7" s="417" t="s">
        <v>93</v>
      </c>
      <c r="G7" s="418"/>
      <c r="H7" s="824" t="s">
        <v>95</v>
      </c>
      <c r="I7" s="824" t="s">
        <v>206</v>
      </c>
      <c r="J7" s="824" t="s">
        <v>96</v>
      </c>
      <c r="K7" s="828"/>
      <c r="L7" s="831"/>
      <c r="M7" s="820"/>
      <c r="N7" s="56"/>
    </row>
    <row r="8" spans="1:21" ht="43.5" customHeight="1" thickBot="1" x14ac:dyDescent="0.3">
      <c r="A8" s="834"/>
      <c r="B8" s="837"/>
      <c r="C8" s="840"/>
      <c r="D8" s="843"/>
      <c r="E8" s="823"/>
      <c r="F8" s="419" t="s">
        <v>155</v>
      </c>
      <c r="G8" s="420" t="s">
        <v>156</v>
      </c>
      <c r="H8" s="825"/>
      <c r="I8" s="825"/>
      <c r="J8" s="826"/>
      <c r="K8" s="829"/>
      <c r="L8" s="832"/>
      <c r="M8" s="821"/>
      <c r="N8" s="56"/>
    </row>
    <row r="9" spans="1:21" ht="15.75" thickBot="1" x14ac:dyDescent="0.3">
      <c r="A9" s="835"/>
      <c r="B9" s="838"/>
      <c r="C9" s="841"/>
      <c r="D9" s="421" t="s">
        <v>99</v>
      </c>
      <c r="E9" s="422" t="s">
        <v>100</v>
      </c>
      <c r="F9" s="423" t="s">
        <v>101</v>
      </c>
      <c r="G9" s="423" t="s">
        <v>102</v>
      </c>
      <c r="H9" s="423" t="s">
        <v>103</v>
      </c>
      <c r="I9" s="423" t="s">
        <v>104</v>
      </c>
      <c r="J9" s="423" t="s">
        <v>105</v>
      </c>
      <c r="K9" s="424" t="s">
        <v>157</v>
      </c>
      <c r="L9" s="425" t="s">
        <v>208</v>
      </c>
      <c r="M9" s="426" t="s">
        <v>209</v>
      </c>
      <c r="N9" s="56"/>
    </row>
    <row r="10" spans="1:21" ht="15.75" thickTop="1" x14ac:dyDescent="0.25">
      <c r="A10" s="816" t="s">
        <v>107</v>
      </c>
      <c r="B10" s="427" t="s">
        <v>99</v>
      </c>
      <c r="C10" s="428" t="s">
        <v>243</v>
      </c>
      <c r="D10" s="429">
        <f>SUM(E10+H10+I10+J10)</f>
        <v>1704000</v>
      </c>
      <c r="E10" s="430">
        <f>F10+G10</f>
        <v>0</v>
      </c>
      <c r="F10" s="431"/>
      <c r="G10" s="431"/>
      <c r="H10" s="432"/>
      <c r="I10" s="432"/>
      <c r="J10" s="433">
        <v>1704000</v>
      </c>
      <c r="K10" s="429"/>
      <c r="L10" s="434">
        <f>D10-K10</f>
        <v>1704000</v>
      </c>
      <c r="M10" s="435"/>
    </row>
    <row r="11" spans="1:21" x14ac:dyDescent="0.25">
      <c r="A11" s="817"/>
      <c r="B11" s="436" t="s">
        <v>100</v>
      </c>
      <c r="C11" s="437" t="s">
        <v>244</v>
      </c>
      <c r="D11" s="438">
        <f>SUM(E11+H11+I11+J11)</f>
        <v>729000</v>
      </c>
      <c r="E11" s="439">
        <f>F11+G11</f>
        <v>370000</v>
      </c>
      <c r="F11" s="440">
        <v>120000</v>
      </c>
      <c r="G11" s="440">
        <v>250000</v>
      </c>
      <c r="H11" s="368">
        <v>46000</v>
      </c>
      <c r="I11" s="368">
        <v>1200</v>
      </c>
      <c r="J11" s="440">
        <v>311800</v>
      </c>
      <c r="K11" s="438"/>
      <c r="L11" s="441">
        <f>D11-K11</f>
        <v>729000</v>
      </c>
      <c r="M11" s="442">
        <v>0.67</v>
      </c>
    </row>
    <row r="12" spans="1:21" ht="15.75" thickBot="1" x14ac:dyDescent="0.3">
      <c r="A12" s="818"/>
      <c r="B12" s="443"/>
      <c r="C12" s="444" t="s">
        <v>245</v>
      </c>
      <c r="D12" s="445">
        <f>SUM(D10:D11)</f>
        <v>2433000</v>
      </c>
      <c r="E12" s="446">
        <f t="shared" ref="E12:M12" si="0">SUM(E10:E11)</f>
        <v>370000</v>
      </c>
      <c r="F12" s="447">
        <f t="shared" si="0"/>
        <v>120000</v>
      </c>
      <c r="G12" s="447">
        <f t="shared" si="0"/>
        <v>250000</v>
      </c>
      <c r="H12" s="448">
        <f t="shared" si="0"/>
        <v>46000</v>
      </c>
      <c r="I12" s="448">
        <f t="shared" si="0"/>
        <v>1200</v>
      </c>
      <c r="J12" s="447">
        <f t="shared" si="0"/>
        <v>2015800</v>
      </c>
      <c r="K12" s="445">
        <f t="shared" si="0"/>
        <v>0</v>
      </c>
      <c r="L12" s="449">
        <f t="shared" si="0"/>
        <v>2433000</v>
      </c>
      <c r="M12" s="450">
        <f t="shared" si="0"/>
        <v>0.67</v>
      </c>
      <c r="N12" s="53"/>
    </row>
    <row r="13" spans="1:21" ht="15.75" thickTop="1" x14ac:dyDescent="0.25">
      <c r="A13" s="816" t="s">
        <v>246</v>
      </c>
      <c r="B13" s="427" t="s">
        <v>99</v>
      </c>
      <c r="C13" s="428" t="s">
        <v>247</v>
      </c>
      <c r="D13" s="429">
        <f>SUM(E13+H13+I13+J13)</f>
        <v>425000</v>
      </c>
      <c r="E13" s="430">
        <f>F13+G13</f>
        <v>320000</v>
      </c>
      <c r="F13" s="431">
        <v>220000</v>
      </c>
      <c r="G13" s="431">
        <v>100000</v>
      </c>
      <c r="H13" s="432">
        <v>75000</v>
      </c>
      <c r="I13" s="432">
        <v>2000</v>
      </c>
      <c r="J13" s="431">
        <v>28000</v>
      </c>
      <c r="K13" s="429"/>
      <c r="L13" s="434">
        <f>D13-K13</f>
        <v>425000</v>
      </c>
      <c r="M13" s="435">
        <v>0.8</v>
      </c>
    </row>
    <row r="14" spans="1:21" ht="38.25" x14ac:dyDescent="0.25">
      <c r="A14" s="817"/>
      <c r="B14" s="451" t="s">
        <v>100</v>
      </c>
      <c r="C14" s="452" t="s">
        <v>248</v>
      </c>
      <c r="D14" s="438">
        <f>SUM(E14+H14+I14+J14)</f>
        <v>509000</v>
      </c>
      <c r="E14" s="439">
        <f>F14+G14</f>
        <v>413000</v>
      </c>
      <c r="F14" s="440">
        <v>272000</v>
      </c>
      <c r="G14" s="440">
        <v>141000</v>
      </c>
      <c r="H14" s="368">
        <v>93000</v>
      </c>
      <c r="I14" s="368">
        <v>3000</v>
      </c>
      <c r="J14" s="440"/>
      <c r="K14" s="438"/>
      <c r="L14" s="441">
        <f>D14-K14</f>
        <v>509000</v>
      </c>
      <c r="M14" s="442">
        <v>1</v>
      </c>
    </row>
    <row r="15" spans="1:21" ht="25.5" x14ac:dyDescent="0.25">
      <c r="A15" s="817"/>
      <c r="B15" s="451" t="s">
        <v>101</v>
      </c>
      <c r="C15" s="452" t="s">
        <v>249</v>
      </c>
      <c r="D15" s="438">
        <f>SUM(E15+H15+I15+J15)</f>
        <v>265000</v>
      </c>
      <c r="E15" s="439">
        <f>F15+G15</f>
        <v>0</v>
      </c>
      <c r="F15" s="440"/>
      <c r="G15" s="440"/>
      <c r="H15" s="368"/>
      <c r="I15" s="368"/>
      <c r="J15" s="440">
        <v>265000</v>
      </c>
      <c r="K15" s="438"/>
      <c r="L15" s="441">
        <f>D15-K15</f>
        <v>265000</v>
      </c>
      <c r="M15" s="453"/>
    </row>
    <row r="16" spans="1:21" ht="26.25" customHeight="1" x14ac:dyDescent="0.25">
      <c r="A16" s="817"/>
      <c r="B16" s="454" t="s">
        <v>102</v>
      </c>
      <c r="C16" s="452" t="s">
        <v>250</v>
      </c>
      <c r="D16" s="455">
        <f>SUM(E16+H16+I16+J16)</f>
        <v>225000</v>
      </c>
      <c r="E16" s="456">
        <f>F16+G16</f>
        <v>115000</v>
      </c>
      <c r="F16" s="457"/>
      <c r="G16" s="457">
        <v>115000</v>
      </c>
      <c r="H16" s="173">
        <v>20000</v>
      </c>
      <c r="I16" s="173"/>
      <c r="J16" s="457">
        <v>90000</v>
      </c>
      <c r="K16" s="455">
        <v>0</v>
      </c>
      <c r="L16" s="458">
        <f>D16-K16</f>
        <v>225000</v>
      </c>
      <c r="M16" s="459"/>
    </row>
    <row r="17" spans="1:14" ht="15.75" thickBot="1" x14ac:dyDescent="0.3">
      <c r="A17" s="818"/>
      <c r="B17" s="443"/>
      <c r="C17" s="444" t="s">
        <v>251</v>
      </c>
      <c r="D17" s="445">
        <f>SUM(D13:D16)</f>
        <v>1424000</v>
      </c>
      <c r="E17" s="446">
        <f t="shared" ref="E17:M17" si="1">SUM(E13:E16)</f>
        <v>848000</v>
      </c>
      <c r="F17" s="447">
        <f t="shared" si="1"/>
        <v>492000</v>
      </c>
      <c r="G17" s="447">
        <f t="shared" si="1"/>
        <v>356000</v>
      </c>
      <c r="H17" s="448">
        <f t="shared" si="1"/>
        <v>188000</v>
      </c>
      <c r="I17" s="448">
        <f t="shared" si="1"/>
        <v>5000</v>
      </c>
      <c r="J17" s="447">
        <f t="shared" si="1"/>
        <v>383000</v>
      </c>
      <c r="K17" s="445">
        <f t="shared" si="1"/>
        <v>0</v>
      </c>
      <c r="L17" s="449">
        <f t="shared" si="1"/>
        <v>1424000</v>
      </c>
      <c r="M17" s="450">
        <f t="shared" si="1"/>
        <v>1.8</v>
      </c>
      <c r="N17" s="53"/>
    </row>
    <row r="18" spans="1:14" ht="15.75" thickTop="1" x14ac:dyDescent="0.25">
      <c r="A18" s="816" t="s">
        <v>108</v>
      </c>
      <c r="B18" s="427" t="s">
        <v>99</v>
      </c>
      <c r="C18" s="460" t="s">
        <v>252</v>
      </c>
      <c r="D18" s="461">
        <f t="shared" ref="D18:D43" si="2">SUM(E18+H18+I18+J18)</f>
        <v>331500</v>
      </c>
      <c r="E18" s="462">
        <f t="shared" ref="E18:E43" si="3">SUM(F18:G18)</f>
        <v>20000</v>
      </c>
      <c r="F18" s="463">
        <v>0</v>
      </c>
      <c r="G18" s="463">
        <v>20000</v>
      </c>
      <c r="H18" s="464">
        <v>0</v>
      </c>
      <c r="I18" s="464">
        <v>0</v>
      </c>
      <c r="J18" s="463">
        <v>311500</v>
      </c>
      <c r="K18" s="461">
        <v>275000</v>
      </c>
      <c r="L18" s="465">
        <f t="shared" ref="L18:L43" si="4">SUM(D18-K18)</f>
        <v>56500</v>
      </c>
      <c r="M18" s="466">
        <v>0</v>
      </c>
    </row>
    <row r="19" spans="1:14" x14ac:dyDescent="0.25">
      <c r="A19" s="817"/>
      <c r="B19" s="436" t="s">
        <v>100</v>
      </c>
      <c r="C19" s="452" t="s">
        <v>253</v>
      </c>
      <c r="D19" s="311">
        <f t="shared" si="2"/>
        <v>233500</v>
      </c>
      <c r="E19" s="312">
        <f t="shared" si="3"/>
        <v>130000</v>
      </c>
      <c r="F19" s="313">
        <v>0</v>
      </c>
      <c r="G19" s="313">
        <v>130000</v>
      </c>
      <c r="H19" s="314">
        <v>0</v>
      </c>
      <c r="I19" s="314">
        <v>0</v>
      </c>
      <c r="J19" s="313">
        <v>103500</v>
      </c>
      <c r="K19" s="311">
        <v>0</v>
      </c>
      <c r="L19" s="315">
        <f t="shared" si="4"/>
        <v>233500</v>
      </c>
      <c r="M19" s="467">
        <v>0</v>
      </c>
    </row>
    <row r="20" spans="1:14" x14ac:dyDescent="0.25">
      <c r="A20" s="817"/>
      <c r="B20" s="436" t="s">
        <v>101</v>
      </c>
      <c r="C20" s="452" t="s">
        <v>254</v>
      </c>
      <c r="D20" s="311">
        <f t="shared" si="2"/>
        <v>44149</v>
      </c>
      <c r="E20" s="312">
        <f t="shared" si="3"/>
        <v>10000</v>
      </c>
      <c r="F20" s="313">
        <v>0</v>
      </c>
      <c r="G20" s="313">
        <v>10000</v>
      </c>
      <c r="H20" s="314">
        <v>0</v>
      </c>
      <c r="I20" s="314">
        <v>0</v>
      </c>
      <c r="J20" s="313">
        <v>34149</v>
      </c>
      <c r="K20" s="311">
        <v>0</v>
      </c>
      <c r="L20" s="315">
        <f t="shared" si="4"/>
        <v>44149</v>
      </c>
      <c r="M20" s="467">
        <v>0</v>
      </c>
    </row>
    <row r="21" spans="1:14" x14ac:dyDescent="0.25">
      <c r="A21" s="817"/>
      <c r="B21" s="436" t="s">
        <v>102</v>
      </c>
      <c r="C21" s="452" t="s">
        <v>255</v>
      </c>
      <c r="D21" s="311">
        <f t="shared" si="2"/>
        <v>240600</v>
      </c>
      <c r="E21" s="312">
        <f t="shared" si="3"/>
        <v>180000</v>
      </c>
      <c r="F21" s="313">
        <v>0</v>
      </c>
      <c r="G21" s="313">
        <v>180000</v>
      </c>
      <c r="H21" s="314"/>
      <c r="I21" s="314">
        <v>0</v>
      </c>
      <c r="J21" s="313">
        <v>60600</v>
      </c>
      <c r="K21" s="311">
        <v>0</v>
      </c>
      <c r="L21" s="315">
        <f t="shared" si="4"/>
        <v>240600</v>
      </c>
      <c r="M21" s="467">
        <v>0</v>
      </c>
    </row>
    <row r="22" spans="1:14" x14ac:dyDescent="0.25">
      <c r="A22" s="817"/>
      <c r="B22" s="436" t="s">
        <v>103</v>
      </c>
      <c r="C22" s="452" t="s">
        <v>256</v>
      </c>
      <c r="D22" s="311">
        <f t="shared" si="2"/>
        <v>214700</v>
      </c>
      <c r="E22" s="312">
        <f t="shared" si="3"/>
        <v>10000</v>
      </c>
      <c r="F22" s="313">
        <v>0</v>
      </c>
      <c r="G22" s="313">
        <v>10000</v>
      </c>
      <c r="H22" s="314">
        <v>0</v>
      </c>
      <c r="I22" s="314">
        <v>0</v>
      </c>
      <c r="J22" s="313">
        <v>204700</v>
      </c>
      <c r="K22" s="311">
        <v>0</v>
      </c>
      <c r="L22" s="315">
        <f t="shared" si="4"/>
        <v>214700</v>
      </c>
      <c r="M22" s="467">
        <v>0</v>
      </c>
    </row>
    <row r="23" spans="1:14" x14ac:dyDescent="0.25">
      <c r="A23" s="817"/>
      <c r="B23" s="436" t="s">
        <v>104</v>
      </c>
      <c r="C23" s="468" t="s">
        <v>257</v>
      </c>
      <c r="D23" s="311">
        <f t="shared" si="2"/>
        <v>250000</v>
      </c>
      <c r="E23" s="312">
        <f t="shared" si="3"/>
        <v>0</v>
      </c>
      <c r="F23" s="313">
        <v>0</v>
      </c>
      <c r="G23" s="318">
        <v>0</v>
      </c>
      <c r="H23" s="319">
        <v>0</v>
      </c>
      <c r="I23" s="319">
        <v>0</v>
      </c>
      <c r="J23" s="318">
        <v>250000</v>
      </c>
      <c r="K23" s="311">
        <v>0</v>
      </c>
      <c r="L23" s="315">
        <f t="shared" si="4"/>
        <v>250000</v>
      </c>
      <c r="M23" s="467">
        <v>0</v>
      </c>
    </row>
    <row r="24" spans="1:14" ht="38.25" x14ac:dyDescent="0.25">
      <c r="A24" s="817"/>
      <c r="B24" s="436" t="s">
        <v>105</v>
      </c>
      <c r="C24" s="452" t="s">
        <v>258</v>
      </c>
      <c r="D24" s="311">
        <f t="shared" si="2"/>
        <v>65000</v>
      </c>
      <c r="E24" s="312">
        <f t="shared" si="3"/>
        <v>0</v>
      </c>
      <c r="F24" s="313">
        <v>0</v>
      </c>
      <c r="G24" s="318">
        <v>0</v>
      </c>
      <c r="H24" s="319">
        <v>0</v>
      </c>
      <c r="I24" s="319">
        <v>0</v>
      </c>
      <c r="J24" s="318">
        <v>65000</v>
      </c>
      <c r="K24" s="311">
        <v>0</v>
      </c>
      <c r="L24" s="315">
        <f t="shared" si="4"/>
        <v>65000</v>
      </c>
      <c r="M24" s="467">
        <v>0</v>
      </c>
    </row>
    <row r="25" spans="1:14" ht="25.5" x14ac:dyDescent="0.25">
      <c r="A25" s="817"/>
      <c r="B25" s="436" t="s">
        <v>157</v>
      </c>
      <c r="C25" s="468" t="s">
        <v>259</v>
      </c>
      <c r="D25" s="311">
        <f t="shared" si="2"/>
        <v>80300</v>
      </c>
      <c r="E25" s="312">
        <f t="shared" si="3"/>
        <v>20000</v>
      </c>
      <c r="F25" s="313">
        <v>0</v>
      </c>
      <c r="G25" s="318">
        <v>20000</v>
      </c>
      <c r="H25" s="319">
        <v>0</v>
      </c>
      <c r="I25" s="319">
        <v>0</v>
      </c>
      <c r="J25" s="318">
        <v>60300</v>
      </c>
      <c r="K25" s="311"/>
      <c r="L25" s="315">
        <f t="shared" si="4"/>
        <v>80300</v>
      </c>
      <c r="M25" s="467">
        <v>0</v>
      </c>
    </row>
    <row r="26" spans="1:14" ht="25.5" x14ac:dyDescent="0.25">
      <c r="A26" s="817"/>
      <c r="B26" s="436" t="s">
        <v>208</v>
      </c>
      <c r="C26" s="468" t="s">
        <v>260</v>
      </c>
      <c r="D26" s="311">
        <f t="shared" si="2"/>
        <v>300000</v>
      </c>
      <c r="E26" s="312">
        <f t="shared" si="3"/>
        <v>200000</v>
      </c>
      <c r="F26" s="313">
        <v>0</v>
      </c>
      <c r="G26" s="318">
        <v>200000</v>
      </c>
      <c r="H26" s="319">
        <v>0</v>
      </c>
      <c r="I26" s="319">
        <v>0</v>
      </c>
      <c r="J26" s="318">
        <v>100000</v>
      </c>
      <c r="K26" s="311">
        <v>0</v>
      </c>
      <c r="L26" s="315">
        <f t="shared" si="4"/>
        <v>300000</v>
      </c>
      <c r="M26" s="467">
        <v>0</v>
      </c>
    </row>
    <row r="27" spans="1:14" ht="25.5" x14ac:dyDescent="0.25">
      <c r="A27" s="817"/>
      <c r="B27" s="436" t="s">
        <v>209</v>
      </c>
      <c r="C27" s="468" t="s">
        <v>261</v>
      </c>
      <c r="D27" s="311">
        <f t="shared" si="2"/>
        <v>105000</v>
      </c>
      <c r="E27" s="312">
        <f t="shared" si="3"/>
        <v>70000</v>
      </c>
      <c r="F27" s="313">
        <v>0</v>
      </c>
      <c r="G27" s="318">
        <v>70000</v>
      </c>
      <c r="H27" s="319">
        <v>0</v>
      </c>
      <c r="I27" s="319">
        <v>0</v>
      </c>
      <c r="J27" s="318">
        <v>35000</v>
      </c>
      <c r="K27" s="311">
        <v>0</v>
      </c>
      <c r="L27" s="315">
        <f t="shared" si="4"/>
        <v>105000</v>
      </c>
      <c r="M27" s="467">
        <v>0</v>
      </c>
    </row>
    <row r="28" spans="1:14" ht="25.5" x14ac:dyDescent="0.25">
      <c r="A28" s="817"/>
      <c r="B28" s="436" t="s">
        <v>262</v>
      </c>
      <c r="C28" s="452" t="s">
        <v>263</v>
      </c>
      <c r="D28" s="311">
        <f t="shared" si="2"/>
        <v>200000</v>
      </c>
      <c r="E28" s="312">
        <f t="shared" si="3"/>
        <v>150000</v>
      </c>
      <c r="F28" s="313">
        <v>0</v>
      </c>
      <c r="G28" s="318">
        <v>150000</v>
      </c>
      <c r="H28" s="319">
        <v>0</v>
      </c>
      <c r="I28" s="319">
        <v>0</v>
      </c>
      <c r="J28" s="318">
        <v>50000</v>
      </c>
      <c r="K28" s="311">
        <v>0</v>
      </c>
      <c r="L28" s="315">
        <f t="shared" si="4"/>
        <v>200000</v>
      </c>
      <c r="M28" s="467">
        <v>0</v>
      </c>
    </row>
    <row r="29" spans="1:14" ht="25.5" x14ac:dyDescent="0.25">
      <c r="A29" s="817"/>
      <c r="B29" s="436" t="s">
        <v>264</v>
      </c>
      <c r="C29" s="468" t="s">
        <v>265</v>
      </c>
      <c r="D29" s="311">
        <f t="shared" si="2"/>
        <v>140000</v>
      </c>
      <c r="E29" s="312">
        <f t="shared" si="3"/>
        <v>100000</v>
      </c>
      <c r="F29" s="313">
        <v>0</v>
      </c>
      <c r="G29" s="318">
        <v>100000</v>
      </c>
      <c r="H29" s="319">
        <v>0</v>
      </c>
      <c r="I29" s="319">
        <v>0</v>
      </c>
      <c r="J29" s="318">
        <v>40000</v>
      </c>
      <c r="K29" s="311">
        <v>0</v>
      </c>
      <c r="L29" s="315">
        <f t="shared" si="4"/>
        <v>140000</v>
      </c>
      <c r="M29" s="467">
        <v>0</v>
      </c>
    </row>
    <row r="30" spans="1:14" x14ac:dyDescent="0.25">
      <c r="A30" s="817"/>
      <c r="B30" s="436" t="s">
        <v>266</v>
      </c>
      <c r="C30" s="468" t="s">
        <v>267</v>
      </c>
      <c r="D30" s="311">
        <f t="shared" si="2"/>
        <v>139000</v>
      </c>
      <c r="E30" s="312">
        <f t="shared" si="3"/>
        <v>100000</v>
      </c>
      <c r="F30" s="313">
        <v>0</v>
      </c>
      <c r="G30" s="318">
        <v>100000</v>
      </c>
      <c r="H30" s="319">
        <v>0</v>
      </c>
      <c r="I30" s="319">
        <v>0</v>
      </c>
      <c r="J30" s="318">
        <v>39000</v>
      </c>
      <c r="K30" s="311">
        <v>0</v>
      </c>
      <c r="L30" s="315">
        <f t="shared" si="4"/>
        <v>139000</v>
      </c>
      <c r="M30" s="467">
        <v>0</v>
      </c>
    </row>
    <row r="31" spans="1:14" x14ac:dyDescent="0.25">
      <c r="A31" s="817"/>
      <c r="B31" s="436" t="s">
        <v>268</v>
      </c>
      <c r="C31" s="468" t="s">
        <v>269</v>
      </c>
      <c r="D31" s="311">
        <f t="shared" si="2"/>
        <v>150000</v>
      </c>
      <c r="E31" s="312">
        <f t="shared" si="3"/>
        <v>75000</v>
      </c>
      <c r="F31" s="313">
        <v>0</v>
      </c>
      <c r="G31" s="318">
        <v>75000</v>
      </c>
      <c r="H31" s="319">
        <v>0</v>
      </c>
      <c r="I31" s="319">
        <v>0</v>
      </c>
      <c r="J31" s="318">
        <v>75000</v>
      </c>
      <c r="K31" s="311">
        <v>30000</v>
      </c>
      <c r="L31" s="315">
        <f t="shared" si="4"/>
        <v>120000</v>
      </c>
      <c r="M31" s="467">
        <v>0</v>
      </c>
    </row>
    <row r="32" spans="1:14" ht="25.5" x14ac:dyDescent="0.25">
      <c r="A32" s="817"/>
      <c r="B32" s="436" t="s">
        <v>270</v>
      </c>
      <c r="C32" s="469" t="s">
        <v>271</v>
      </c>
      <c r="D32" s="311">
        <f>SUM(E32+H32+I32+J32)</f>
        <v>170000</v>
      </c>
      <c r="E32" s="312">
        <f>SUM(F32:G32)</f>
        <v>30000</v>
      </c>
      <c r="F32" s="313">
        <v>0</v>
      </c>
      <c r="G32" s="318">
        <v>30000</v>
      </c>
      <c r="H32" s="319">
        <v>0</v>
      </c>
      <c r="I32" s="319">
        <v>0</v>
      </c>
      <c r="J32" s="318">
        <v>140000</v>
      </c>
      <c r="K32" s="311">
        <v>15000</v>
      </c>
      <c r="L32" s="315">
        <f>SUM(D32-K32)</f>
        <v>155000</v>
      </c>
      <c r="M32" s="467">
        <v>0</v>
      </c>
    </row>
    <row r="33" spans="1:14" ht="25.5" x14ac:dyDescent="0.25">
      <c r="A33" s="817"/>
      <c r="B33" s="436" t="s">
        <v>272</v>
      </c>
      <c r="C33" s="469" t="s">
        <v>273</v>
      </c>
      <c r="D33" s="311">
        <f>SUM(E33+H33+I33+J33)</f>
        <v>270000</v>
      </c>
      <c r="E33" s="312">
        <f>SUM(F33:G33)</f>
        <v>140000</v>
      </c>
      <c r="F33" s="313">
        <v>0</v>
      </c>
      <c r="G33" s="318">
        <v>140000</v>
      </c>
      <c r="H33" s="319">
        <v>0</v>
      </c>
      <c r="I33" s="319">
        <v>0</v>
      </c>
      <c r="J33" s="318">
        <v>130000</v>
      </c>
      <c r="K33" s="311">
        <v>50000</v>
      </c>
      <c r="L33" s="315">
        <f>SUM(D33-K33)</f>
        <v>220000</v>
      </c>
      <c r="M33" s="467">
        <v>0</v>
      </c>
    </row>
    <row r="34" spans="1:14" ht="25.5" x14ac:dyDescent="0.25">
      <c r="A34" s="817"/>
      <c r="B34" s="436" t="s">
        <v>274</v>
      </c>
      <c r="C34" s="469" t="s">
        <v>275</v>
      </c>
      <c r="D34" s="311">
        <f>SUM(E34+H34+I34+J34)</f>
        <v>220000</v>
      </c>
      <c r="E34" s="312">
        <f>SUM(F34:G34)</f>
        <v>0</v>
      </c>
      <c r="F34" s="313">
        <v>0</v>
      </c>
      <c r="G34" s="318">
        <v>0</v>
      </c>
      <c r="H34" s="319">
        <v>0</v>
      </c>
      <c r="I34" s="319">
        <v>0</v>
      </c>
      <c r="J34" s="318">
        <v>220000</v>
      </c>
      <c r="K34" s="311">
        <v>68000</v>
      </c>
      <c r="L34" s="315">
        <f>SUM(D34-K34)</f>
        <v>152000</v>
      </c>
      <c r="M34" s="467">
        <v>0</v>
      </c>
    </row>
    <row r="35" spans="1:14" x14ac:dyDescent="0.25">
      <c r="A35" s="817"/>
      <c r="B35" s="436" t="s">
        <v>276</v>
      </c>
      <c r="C35" s="469" t="s">
        <v>277</v>
      </c>
      <c r="D35" s="311">
        <f t="shared" si="2"/>
        <v>250000</v>
      </c>
      <c r="E35" s="312">
        <f t="shared" si="3"/>
        <v>50000</v>
      </c>
      <c r="F35" s="313">
        <v>0</v>
      </c>
      <c r="G35" s="318">
        <v>50000</v>
      </c>
      <c r="H35" s="319">
        <v>0</v>
      </c>
      <c r="I35" s="319">
        <v>0</v>
      </c>
      <c r="J35" s="318">
        <v>200000</v>
      </c>
      <c r="K35" s="311">
        <v>40000</v>
      </c>
      <c r="L35" s="315">
        <f t="shared" si="4"/>
        <v>210000</v>
      </c>
      <c r="M35" s="467">
        <v>0</v>
      </c>
    </row>
    <row r="36" spans="1:14" x14ac:dyDescent="0.25">
      <c r="A36" s="817"/>
      <c r="B36" s="436" t="s">
        <v>278</v>
      </c>
      <c r="C36" s="469" t="s">
        <v>279</v>
      </c>
      <c r="D36" s="311">
        <f t="shared" si="2"/>
        <v>600000</v>
      </c>
      <c r="E36" s="312">
        <f t="shared" si="3"/>
        <v>400000</v>
      </c>
      <c r="F36" s="313">
        <v>0</v>
      </c>
      <c r="G36" s="318">
        <v>400000</v>
      </c>
      <c r="H36" s="319">
        <v>0</v>
      </c>
      <c r="I36" s="319">
        <v>0</v>
      </c>
      <c r="J36" s="318">
        <v>200000</v>
      </c>
      <c r="K36" s="311">
        <v>0</v>
      </c>
      <c r="L36" s="315">
        <f t="shared" si="4"/>
        <v>600000</v>
      </c>
      <c r="M36" s="467">
        <v>0</v>
      </c>
    </row>
    <row r="37" spans="1:14" x14ac:dyDescent="0.25">
      <c r="A37" s="817"/>
      <c r="B37" s="436" t="s">
        <v>280</v>
      </c>
      <c r="C37" s="469" t="s">
        <v>281</v>
      </c>
      <c r="D37" s="311">
        <f t="shared" si="2"/>
        <v>678000</v>
      </c>
      <c r="E37" s="312">
        <f t="shared" si="3"/>
        <v>523000</v>
      </c>
      <c r="F37" s="313">
        <v>0</v>
      </c>
      <c r="G37" s="318">
        <v>523000</v>
      </c>
      <c r="H37" s="319">
        <v>0</v>
      </c>
      <c r="I37" s="319">
        <v>0</v>
      </c>
      <c r="J37" s="318">
        <v>155000</v>
      </c>
      <c r="K37" s="311">
        <v>0</v>
      </c>
      <c r="L37" s="315">
        <f t="shared" si="4"/>
        <v>678000</v>
      </c>
      <c r="M37" s="467">
        <v>0</v>
      </c>
    </row>
    <row r="38" spans="1:14" ht="25.5" x14ac:dyDescent="0.25">
      <c r="A38" s="817"/>
      <c r="B38" s="436" t="s">
        <v>282</v>
      </c>
      <c r="C38" s="469" t="s">
        <v>283</v>
      </c>
      <c r="D38" s="311">
        <f t="shared" si="2"/>
        <v>270000</v>
      </c>
      <c r="E38" s="312">
        <f t="shared" si="3"/>
        <v>150000</v>
      </c>
      <c r="F38" s="313">
        <v>0</v>
      </c>
      <c r="G38" s="318">
        <v>150000</v>
      </c>
      <c r="H38" s="319">
        <v>0</v>
      </c>
      <c r="I38" s="319">
        <v>0</v>
      </c>
      <c r="J38" s="318">
        <v>120000</v>
      </c>
      <c r="K38" s="311">
        <v>0</v>
      </c>
      <c r="L38" s="315">
        <f t="shared" si="4"/>
        <v>270000</v>
      </c>
      <c r="M38" s="467">
        <v>0</v>
      </c>
    </row>
    <row r="39" spans="1:14" ht="25.5" x14ac:dyDescent="0.25">
      <c r="A39" s="817"/>
      <c r="B39" s="436" t="s">
        <v>284</v>
      </c>
      <c r="C39" s="469" t="s">
        <v>285</v>
      </c>
      <c r="D39" s="311">
        <f t="shared" si="2"/>
        <v>210000</v>
      </c>
      <c r="E39" s="312">
        <f t="shared" si="3"/>
        <v>120000</v>
      </c>
      <c r="F39" s="313">
        <v>0</v>
      </c>
      <c r="G39" s="318">
        <v>120000</v>
      </c>
      <c r="H39" s="319">
        <v>0</v>
      </c>
      <c r="I39" s="319">
        <v>0</v>
      </c>
      <c r="J39" s="318">
        <v>90000</v>
      </c>
      <c r="K39" s="311">
        <v>0</v>
      </c>
      <c r="L39" s="315">
        <f t="shared" si="4"/>
        <v>210000</v>
      </c>
      <c r="M39" s="467">
        <v>0</v>
      </c>
    </row>
    <row r="40" spans="1:14" ht="25.5" x14ac:dyDescent="0.25">
      <c r="A40" s="817"/>
      <c r="B40" s="436" t="s">
        <v>286</v>
      </c>
      <c r="C40" s="469" t="s">
        <v>287</v>
      </c>
      <c r="D40" s="311">
        <f t="shared" si="2"/>
        <v>150000</v>
      </c>
      <c r="E40" s="312">
        <f t="shared" si="3"/>
        <v>130000</v>
      </c>
      <c r="F40" s="313">
        <v>0</v>
      </c>
      <c r="G40" s="318">
        <v>130000</v>
      </c>
      <c r="H40" s="319">
        <v>0</v>
      </c>
      <c r="I40" s="319">
        <v>0</v>
      </c>
      <c r="J40" s="318">
        <v>20000</v>
      </c>
      <c r="K40" s="311">
        <v>0</v>
      </c>
      <c r="L40" s="315">
        <f t="shared" si="4"/>
        <v>150000</v>
      </c>
      <c r="M40" s="467">
        <v>0</v>
      </c>
    </row>
    <row r="41" spans="1:14" ht="38.25" x14ac:dyDescent="0.25">
      <c r="A41" s="817"/>
      <c r="B41" s="436" t="s">
        <v>288</v>
      </c>
      <c r="C41" s="469" t="s">
        <v>289</v>
      </c>
      <c r="D41" s="311">
        <f t="shared" si="2"/>
        <v>223000</v>
      </c>
      <c r="E41" s="312">
        <f t="shared" si="3"/>
        <v>190000</v>
      </c>
      <c r="F41" s="313">
        <v>0</v>
      </c>
      <c r="G41" s="318">
        <v>190000</v>
      </c>
      <c r="H41" s="319">
        <v>0</v>
      </c>
      <c r="I41" s="319">
        <v>0</v>
      </c>
      <c r="J41" s="318">
        <v>33000</v>
      </c>
      <c r="K41" s="311">
        <v>0</v>
      </c>
      <c r="L41" s="315">
        <f t="shared" si="4"/>
        <v>223000</v>
      </c>
      <c r="M41" s="467">
        <v>0</v>
      </c>
    </row>
    <row r="42" spans="1:14" ht="25.5" x14ac:dyDescent="0.25">
      <c r="A42" s="817"/>
      <c r="B42" s="436" t="s">
        <v>290</v>
      </c>
      <c r="C42" s="469" t="s">
        <v>291</v>
      </c>
      <c r="D42" s="311">
        <f t="shared" si="2"/>
        <v>180000</v>
      </c>
      <c r="E42" s="312">
        <f t="shared" si="3"/>
        <v>160000</v>
      </c>
      <c r="F42" s="313">
        <v>0</v>
      </c>
      <c r="G42" s="318">
        <v>160000</v>
      </c>
      <c r="H42" s="319">
        <v>0</v>
      </c>
      <c r="I42" s="319">
        <v>0</v>
      </c>
      <c r="J42" s="318">
        <v>20000</v>
      </c>
      <c r="K42" s="311">
        <v>0</v>
      </c>
      <c r="L42" s="315">
        <f t="shared" si="4"/>
        <v>180000</v>
      </c>
      <c r="M42" s="467">
        <v>0</v>
      </c>
    </row>
    <row r="43" spans="1:14" x14ac:dyDescent="0.25">
      <c r="A43" s="817"/>
      <c r="B43" s="436" t="s">
        <v>292</v>
      </c>
      <c r="C43" s="469" t="s">
        <v>293</v>
      </c>
      <c r="D43" s="311">
        <f t="shared" si="2"/>
        <v>220000</v>
      </c>
      <c r="E43" s="312">
        <f t="shared" si="3"/>
        <v>200000</v>
      </c>
      <c r="F43" s="313">
        <v>0</v>
      </c>
      <c r="G43" s="318">
        <v>200000</v>
      </c>
      <c r="H43" s="319">
        <v>0</v>
      </c>
      <c r="I43" s="319">
        <v>0</v>
      </c>
      <c r="J43" s="318">
        <v>20000</v>
      </c>
      <c r="K43" s="311">
        <v>0</v>
      </c>
      <c r="L43" s="315">
        <f t="shared" si="4"/>
        <v>220000</v>
      </c>
      <c r="M43" s="467">
        <v>0</v>
      </c>
    </row>
    <row r="44" spans="1:14" ht="15.75" thickBot="1" x14ac:dyDescent="0.3">
      <c r="A44" s="818"/>
      <c r="B44" s="443"/>
      <c r="C44" s="444" t="s">
        <v>216</v>
      </c>
      <c r="D44" s="470">
        <f t="shared" ref="D44:M44" si="5">SUM(D18:D43)</f>
        <v>5934749</v>
      </c>
      <c r="E44" s="471">
        <f t="shared" si="5"/>
        <v>3158000</v>
      </c>
      <c r="F44" s="472">
        <f t="shared" si="5"/>
        <v>0</v>
      </c>
      <c r="G44" s="472">
        <f t="shared" si="5"/>
        <v>3158000</v>
      </c>
      <c r="H44" s="472">
        <f t="shared" si="5"/>
        <v>0</v>
      </c>
      <c r="I44" s="472">
        <f t="shared" si="5"/>
        <v>0</v>
      </c>
      <c r="J44" s="473">
        <f t="shared" si="5"/>
        <v>2776749</v>
      </c>
      <c r="K44" s="470">
        <f t="shared" si="5"/>
        <v>478000</v>
      </c>
      <c r="L44" s="474">
        <f t="shared" si="5"/>
        <v>5456749</v>
      </c>
      <c r="M44" s="475">
        <f t="shared" si="5"/>
        <v>0</v>
      </c>
      <c r="N44" s="53"/>
    </row>
    <row r="45" spans="1:14" ht="26.25" thickTop="1" x14ac:dyDescent="0.25">
      <c r="A45" s="816" t="s">
        <v>112</v>
      </c>
      <c r="B45" s="427" t="s">
        <v>99</v>
      </c>
      <c r="C45" s="476" t="s">
        <v>294</v>
      </c>
      <c r="D45" s="477">
        <f>SUM(E45+H45+I45+J45)</f>
        <v>3200000</v>
      </c>
      <c r="E45" s="478">
        <f>SUM(F45:G45)</f>
        <v>2810000</v>
      </c>
      <c r="F45" s="479">
        <v>1310000</v>
      </c>
      <c r="G45" s="479">
        <v>1500000</v>
      </c>
      <c r="H45" s="480">
        <v>260000</v>
      </c>
      <c r="I45" s="480"/>
      <c r="J45" s="479">
        <v>130000</v>
      </c>
      <c r="K45" s="477">
        <v>1890000</v>
      </c>
      <c r="L45" s="481">
        <f>SUM(D45-K45)</f>
        <v>1310000</v>
      </c>
      <c r="M45" s="482">
        <v>4.5</v>
      </c>
    </row>
    <row r="46" spans="1:14" ht="38.25" x14ac:dyDescent="0.25">
      <c r="A46" s="817"/>
      <c r="B46" s="436" t="s">
        <v>219</v>
      </c>
      <c r="C46" s="483" t="s">
        <v>295</v>
      </c>
      <c r="D46" s="366">
        <f>SUM(E46+H46+I46+J46)</f>
        <v>4699000</v>
      </c>
      <c r="E46" s="367">
        <f>SUM(F46:G46)</f>
        <v>3404000</v>
      </c>
      <c r="F46" s="123"/>
      <c r="G46" s="123">
        <v>3404000</v>
      </c>
      <c r="H46" s="334">
        <v>1158000</v>
      </c>
      <c r="I46" s="334"/>
      <c r="J46" s="123">
        <v>137000</v>
      </c>
      <c r="K46" s="366"/>
      <c r="L46" s="369">
        <f>SUM(D46-K46)</f>
        <v>4699000</v>
      </c>
      <c r="M46" s="484"/>
    </row>
    <row r="47" spans="1:14" ht="25.5" x14ac:dyDescent="0.25">
      <c r="A47" s="817"/>
      <c r="B47" s="436" t="s">
        <v>222</v>
      </c>
      <c r="C47" s="485" t="s">
        <v>296</v>
      </c>
      <c r="D47" s="366">
        <f t="shared" ref="D47:D54" si="6">SUM(E47+H47+I47+J47)</f>
        <v>516000</v>
      </c>
      <c r="E47" s="367">
        <f t="shared" ref="E47:E54" si="7">SUM(F47:G47)</f>
        <v>0</v>
      </c>
      <c r="F47" s="123"/>
      <c r="G47" s="123"/>
      <c r="H47" s="334"/>
      <c r="I47" s="334"/>
      <c r="J47" s="123">
        <v>516000</v>
      </c>
      <c r="K47" s="366"/>
      <c r="L47" s="369">
        <f t="shared" ref="L47:L54" si="8">SUM(D47-K47)</f>
        <v>516000</v>
      </c>
      <c r="M47" s="484"/>
    </row>
    <row r="48" spans="1:14" ht="51" x14ac:dyDescent="0.25">
      <c r="A48" s="817"/>
      <c r="B48" s="436" t="s">
        <v>297</v>
      </c>
      <c r="C48" s="485" t="s">
        <v>298</v>
      </c>
      <c r="D48" s="366">
        <f t="shared" si="6"/>
        <v>300000</v>
      </c>
      <c r="E48" s="367">
        <f t="shared" si="7"/>
        <v>150000</v>
      </c>
      <c r="F48" s="123"/>
      <c r="G48" s="123">
        <v>150000</v>
      </c>
      <c r="H48" s="334"/>
      <c r="I48" s="334"/>
      <c r="J48" s="123">
        <v>150000</v>
      </c>
      <c r="K48" s="366"/>
      <c r="L48" s="369">
        <f t="shared" si="8"/>
        <v>300000</v>
      </c>
      <c r="M48" s="484"/>
    </row>
    <row r="49" spans="1:13" x14ac:dyDescent="0.25">
      <c r="A49" s="817"/>
      <c r="B49" s="436" t="s">
        <v>299</v>
      </c>
      <c r="C49" s="485" t="s">
        <v>300</v>
      </c>
      <c r="D49" s="366">
        <f t="shared" si="6"/>
        <v>150000</v>
      </c>
      <c r="E49" s="367">
        <f t="shared" si="7"/>
        <v>128000</v>
      </c>
      <c r="F49" s="123"/>
      <c r="G49" s="123">
        <v>128000</v>
      </c>
      <c r="H49" s="334"/>
      <c r="I49" s="334"/>
      <c r="J49" s="123">
        <v>22000</v>
      </c>
      <c r="K49" s="366"/>
      <c r="L49" s="369">
        <f t="shared" si="8"/>
        <v>150000</v>
      </c>
      <c r="M49" s="484"/>
    </row>
    <row r="50" spans="1:13" x14ac:dyDescent="0.25">
      <c r="A50" s="817"/>
      <c r="B50" s="436" t="s">
        <v>301</v>
      </c>
      <c r="C50" s="485" t="s">
        <v>302</v>
      </c>
      <c r="D50" s="366">
        <f t="shared" si="6"/>
        <v>1761000</v>
      </c>
      <c r="E50" s="367">
        <f t="shared" si="7"/>
        <v>350000</v>
      </c>
      <c r="F50" s="123"/>
      <c r="G50" s="123">
        <v>350000</v>
      </c>
      <c r="H50" s="334"/>
      <c r="I50" s="334"/>
      <c r="J50" s="123">
        <v>1411000</v>
      </c>
      <c r="K50" s="366"/>
      <c r="L50" s="369">
        <f t="shared" si="8"/>
        <v>1761000</v>
      </c>
      <c r="M50" s="484"/>
    </row>
    <row r="51" spans="1:13" x14ac:dyDescent="0.25">
      <c r="A51" s="817"/>
      <c r="B51" s="436" t="s">
        <v>303</v>
      </c>
      <c r="C51" s="485" t="s">
        <v>304</v>
      </c>
      <c r="D51" s="366">
        <f t="shared" si="6"/>
        <v>110500</v>
      </c>
      <c r="E51" s="367">
        <f t="shared" si="7"/>
        <v>75000</v>
      </c>
      <c r="F51" s="123"/>
      <c r="G51" s="389">
        <v>75000</v>
      </c>
      <c r="H51" s="334">
        <v>8000</v>
      </c>
      <c r="I51" s="334"/>
      <c r="J51" s="123">
        <v>27500</v>
      </c>
      <c r="K51" s="366"/>
      <c r="L51" s="369">
        <f t="shared" si="8"/>
        <v>110500</v>
      </c>
      <c r="M51" s="484"/>
    </row>
    <row r="52" spans="1:13" x14ac:dyDescent="0.25">
      <c r="A52" s="817"/>
      <c r="B52" s="436" t="s">
        <v>305</v>
      </c>
      <c r="C52" s="485" t="s">
        <v>306</v>
      </c>
      <c r="D52" s="366">
        <f t="shared" si="6"/>
        <v>100000</v>
      </c>
      <c r="E52" s="367">
        <f t="shared" si="7"/>
        <v>78000</v>
      </c>
      <c r="F52" s="123"/>
      <c r="G52" s="389">
        <v>78000</v>
      </c>
      <c r="H52" s="334"/>
      <c r="I52" s="334"/>
      <c r="J52" s="123">
        <v>22000</v>
      </c>
      <c r="K52" s="366"/>
      <c r="L52" s="369">
        <f t="shared" si="8"/>
        <v>100000</v>
      </c>
      <c r="M52" s="484"/>
    </row>
    <row r="53" spans="1:13" ht="25.5" x14ac:dyDescent="0.25">
      <c r="A53" s="817"/>
      <c r="B53" s="436" t="s">
        <v>307</v>
      </c>
      <c r="C53" s="485" t="s">
        <v>308</v>
      </c>
      <c r="D53" s="366">
        <f t="shared" si="6"/>
        <v>145000</v>
      </c>
      <c r="E53" s="367">
        <f t="shared" si="7"/>
        <v>90000</v>
      </c>
      <c r="F53" s="123"/>
      <c r="G53" s="389">
        <v>90000</v>
      </c>
      <c r="H53" s="334"/>
      <c r="I53" s="334"/>
      <c r="J53" s="123">
        <v>55000</v>
      </c>
      <c r="K53" s="366"/>
      <c r="L53" s="369">
        <f t="shared" si="8"/>
        <v>145000</v>
      </c>
      <c r="M53" s="484"/>
    </row>
    <row r="54" spans="1:13" x14ac:dyDescent="0.25">
      <c r="A54" s="817"/>
      <c r="B54" s="486" t="s">
        <v>309</v>
      </c>
      <c r="C54" s="485" t="s">
        <v>310</v>
      </c>
      <c r="D54" s="487">
        <f t="shared" si="6"/>
        <v>722000</v>
      </c>
      <c r="E54" s="488">
        <f t="shared" si="7"/>
        <v>410000</v>
      </c>
      <c r="F54" s="489"/>
      <c r="G54" s="490">
        <v>410000</v>
      </c>
      <c r="H54" s="491"/>
      <c r="I54" s="491"/>
      <c r="J54" s="489">
        <v>312000</v>
      </c>
      <c r="K54" s="487">
        <v>210000</v>
      </c>
      <c r="L54" s="492">
        <f t="shared" si="8"/>
        <v>512000</v>
      </c>
      <c r="M54" s="493"/>
    </row>
    <row r="55" spans="1:13" ht="15.75" thickBot="1" x14ac:dyDescent="0.3">
      <c r="A55" s="818"/>
      <c r="B55" s="443"/>
      <c r="C55" s="444" t="s">
        <v>225</v>
      </c>
      <c r="D55" s="445">
        <f t="shared" ref="D55:M55" si="9">SUM(D45:D54)</f>
        <v>11703500</v>
      </c>
      <c r="E55" s="446">
        <f t="shared" si="9"/>
        <v>7495000</v>
      </c>
      <c r="F55" s="447">
        <f t="shared" si="9"/>
        <v>1310000</v>
      </c>
      <c r="G55" s="447">
        <f t="shared" si="9"/>
        <v>6185000</v>
      </c>
      <c r="H55" s="448">
        <f t="shared" si="9"/>
        <v>1426000</v>
      </c>
      <c r="I55" s="448">
        <f t="shared" si="9"/>
        <v>0</v>
      </c>
      <c r="J55" s="447">
        <f t="shared" si="9"/>
        <v>2782500</v>
      </c>
      <c r="K55" s="445">
        <f t="shared" si="9"/>
        <v>2100000</v>
      </c>
      <c r="L55" s="449">
        <f t="shared" si="9"/>
        <v>9603500</v>
      </c>
      <c r="M55" s="450">
        <f t="shared" si="9"/>
        <v>4.5</v>
      </c>
    </row>
    <row r="56" spans="1:13" ht="23.25" customHeight="1" thickTop="1" x14ac:dyDescent="0.25">
      <c r="A56" s="816" t="s">
        <v>311</v>
      </c>
      <c r="B56" s="427" t="s">
        <v>99</v>
      </c>
      <c r="C56" s="460" t="s">
        <v>312</v>
      </c>
      <c r="D56" s="487">
        <f>SUM(E56+H56+I56+J56)</f>
        <v>95000</v>
      </c>
      <c r="E56" s="488">
        <f>SUM(F56:G56)</f>
        <v>50000</v>
      </c>
      <c r="F56" s="489"/>
      <c r="G56" s="490">
        <v>50000</v>
      </c>
      <c r="H56" s="491"/>
      <c r="I56" s="491"/>
      <c r="J56" s="489">
        <v>45000</v>
      </c>
      <c r="K56" s="487">
        <v>0</v>
      </c>
      <c r="L56" s="492">
        <f>SUM(D56-K56)</f>
        <v>95000</v>
      </c>
      <c r="M56" s="493"/>
    </row>
    <row r="57" spans="1:13" ht="24" customHeight="1" thickBot="1" x14ac:dyDescent="0.3">
      <c r="A57" s="818"/>
      <c r="B57" s="443"/>
      <c r="C57" s="444" t="s">
        <v>313</v>
      </c>
      <c r="D57" s="445">
        <f t="shared" ref="D57:M57" si="10">SUM(D56:D56)</f>
        <v>95000</v>
      </c>
      <c r="E57" s="446">
        <f t="shared" si="10"/>
        <v>50000</v>
      </c>
      <c r="F57" s="447">
        <f t="shared" si="10"/>
        <v>0</v>
      </c>
      <c r="G57" s="447">
        <f t="shared" si="10"/>
        <v>50000</v>
      </c>
      <c r="H57" s="448">
        <f t="shared" si="10"/>
        <v>0</v>
      </c>
      <c r="I57" s="448">
        <f t="shared" si="10"/>
        <v>0</v>
      </c>
      <c r="J57" s="447">
        <f t="shared" si="10"/>
        <v>45000</v>
      </c>
      <c r="K57" s="445">
        <f t="shared" si="10"/>
        <v>0</v>
      </c>
      <c r="L57" s="449">
        <f t="shared" si="10"/>
        <v>95000</v>
      </c>
      <c r="M57" s="450">
        <f t="shared" si="10"/>
        <v>0</v>
      </c>
    </row>
    <row r="58" spans="1:13" ht="15.75" thickTop="1" x14ac:dyDescent="0.25">
      <c r="A58" s="816" t="s">
        <v>110</v>
      </c>
      <c r="B58" s="427" t="s">
        <v>99</v>
      </c>
      <c r="C58" s="428" t="s">
        <v>314</v>
      </c>
      <c r="D58" s="429">
        <f>SUM(E58+H58+I58+J58)</f>
        <v>43010000</v>
      </c>
      <c r="E58" s="430">
        <f>F58+G58</f>
        <v>0</v>
      </c>
      <c r="F58" s="431">
        <v>0</v>
      </c>
      <c r="G58" s="431">
        <v>0</v>
      </c>
      <c r="H58" s="432">
        <v>0</v>
      </c>
      <c r="I58" s="432">
        <v>0</v>
      </c>
      <c r="J58" s="431">
        <v>43010000</v>
      </c>
      <c r="K58" s="429">
        <v>0</v>
      </c>
      <c r="L58" s="434">
        <f>D58-K58</f>
        <v>43010000</v>
      </c>
      <c r="M58" s="435">
        <v>0</v>
      </c>
    </row>
    <row r="59" spans="1:13" ht="15.75" thickBot="1" x14ac:dyDescent="0.3">
      <c r="A59" s="817"/>
      <c r="B59" s="494"/>
      <c r="C59" s="495" t="s">
        <v>315</v>
      </c>
      <c r="D59" s="496">
        <f>D58</f>
        <v>43010000</v>
      </c>
      <c r="E59" s="497">
        <f t="shared" ref="E59:M59" si="11">E58</f>
        <v>0</v>
      </c>
      <c r="F59" s="498">
        <f t="shared" si="11"/>
        <v>0</v>
      </c>
      <c r="G59" s="498">
        <f t="shared" si="11"/>
        <v>0</v>
      </c>
      <c r="H59" s="499">
        <f t="shared" si="11"/>
        <v>0</v>
      </c>
      <c r="I59" s="499"/>
      <c r="J59" s="498">
        <f t="shared" si="11"/>
        <v>43010000</v>
      </c>
      <c r="K59" s="496">
        <f t="shared" si="11"/>
        <v>0</v>
      </c>
      <c r="L59" s="500">
        <f t="shared" si="11"/>
        <v>43010000</v>
      </c>
      <c r="M59" s="501">
        <f t="shared" si="11"/>
        <v>0</v>
      </c>
    </row>
    <row r="60" spans="1:13" ht="16.5" thickTop="1" thickBot="1" x14ac:dyDescent="0.3">
      <c r="A60" s="502"/>
      <c r="B60" s="503"/>
      <c r="C60" s="504" t="s">
        <v>316</v>
      </c>
      <c r="D60" s="505">
        <f t="shared" ref="D60:M60" si="12">D12+D44+D17+D55+D57+D59</f>
        <v>64600249</v>
      </c>
      <c r="E60" s="506">
        <f t="shared" si="12"/>
        <v>11921000</v>
      </c>
      <c r="F60" s="507">
        <f t="shared" si="12"/>
        <v>1922000</v>
      </c>
      <c r="G60" s="507">
        <f t="shared" si="12"/>
        <v>9999000</v>
      </c>
      <c r="H60" s="507">
        <f t="shared" si="12"/>
        <v>1660000</v>
      </c>
      <c r="I60" s="507">
        <f t="shared" si="12"/>
        <v>6200</v>
      </c>
      <c r="J60" s="508">
        <f t="shared" si="12"/>
        <v>51013049</v>
      </c>
      <c r="K60" s="505">
        <f t="shared" si="12"/>
        <v>2578000</v>
      </c>
      <c r="L60" s="505">
        <f t="shared" si="12"/>
        <v>62022249</v>
      </c>
      <c r="M60" s="509">
        <f t="shared" si="12"/>
        <v>6.9700000000000006</v>
      </c>
    </row>
  </sheetData>
  <mergeCells count="17">
    <mergeCell ref="A10:A12"/>
    <mergeCell ref="A6:A9"/>
    <mergeCell ref="B6:B9"/>
    <mergeCell ref="C6:C9"/>
    <mergeCell ref="D6:D8"/>
    <mergeCell ref="M6:M8"/>
    <mergeCell ref="E7:E8"/>
    <mergeCell ref="H7:H8"/>
    <mergeCell ref="I7:I8"/>
    <mergeCell ref="J7:J8"/>
    <mergeCell ref="K6:K8"/>
    <mergeCell ref="L6:L8"/>
    <mergeCell ref="A13:A17"/>
    <mergeCell ref="A18:A44"/>
    <mergeCell ref="A45:A55"/>
    <mergeCell ref="A56:A57"/>
    <mergeCell ref="A58:A59"/>
  </mergeCells>
  <printOptions horizontalCentered="1"/>
  <pageMargins left="0.59055118110236227" right="0.5" top="0.98425196850393704" bottom="0.59055118110236227" header="0.70866141732283472" footer="0.51181102362204722"/>
  <pageSetup paperSize="9" scale="45" orientation="portrait" r:id="rId1"/>
  <headerFooter alignWithMargins="0">
    <oddHeader>&amp;RKapitola C.VI
&amp;"-,Tučné"Tabulka č. 1c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Normal="100" workbookViewId="0">
      <selection activeCell="J2" sqref="J2"/>
    </sheetView>
  </sheetViews>
  <sheetFormatPr defaultRowHeight="15" x14ac:dyDescent="0.25"/>
  <cols>
    <col min="1" max="1" width="3" style="1" customWidth="1"/>
    <col min="2" max="2" width="7.7109375" style="1" customWidth="1"/>
    <col min="3" max="3" width="11.85546875" style="1" customWidth="1"/>
    <col min="4" max="4" width="3.5703125" style="1" customWidth="1"/>
    <col min="5" max="7" width="10.28515625" style="1" bestFit="1" customWidth="1"/>
    <col min="8" max="8" width="11.28515625" style="1" bestFit="1" customWidth="1"/>
    <col min="9" max="9" width="9.28515625" style="1" bestFit="1" customWidth="1"/>
    <col min="10" max="11" width="11.28515625" style="1" bestFit="1" customWidth="1"/>
    <col min="12" max="12" width="9.28515625" style="1" bestFit="1" customWidth="1"/>
    <col min="13" max="13" width="14" style="1" customWidth="1"/>
    <col min="14" max="256" width="9.140625" style="1"/>
    <col min="257" max="257" width="3" style="1" customWidth="1"/>
    <col min="258" max="258" width="7.7109375" style="1" customWidth="1"/>
    <col min="259" max="259" width="11.85546875" style="1" customWidth="1"/>
    <col min="260" max="260" width="3.5703125" style="1" customWidth="1"/>
    <col min="261" max="263" width="10.28515625" style="1" bestFit="1" customWidth="1"/>
    <col min="264" max="264" width="11.28515625" style="1" bestFit="1" customWidth="1"/>
    <col min="265" max="265" width="9.28515625" style="1" bestFit="1" customWidth="1"/>
    <col min="266" max="267" width="11.28515625" style="1" bestFit="1" customWidth="1"/>
    <col min="268" max="268" width="9.28515625" style="1" bestFit="1" customWidth="1"/>
    <col min="269" max="269" width="11.42578125" style="1" customWidth="1"/>
    <col min="270" max="512" width="9.140625" style="1"/>
    <col min="513" max="513" width="3" style="1" customWidth="1"/>
    <col min="514" max="514" width="7.7109375" style="1" customWidth="1"/>
    <col min="515" max="515" width="11.85546875" style="1" customWidth="1"/>
    <col min="516" max="516" width="3.5703125" style="1" customWidth="1"/>
    <col min="517" max="519" width="10.28515625" style="1" bestFit="1" customWidth="1"/>
    <col min="520" max="520" width="11.28515625" style="1" bestFit="1" customWidth="1"/>
    <col min="521" max="521" width="9.28515625" style="1" bestFit="1" customWidth="1"/>
    <col min="522" max="523" width="11.28515625" style="1" bestFit="1" customWidth="1"/>
    <col min="524" max="524" width="9.28515625" style="1" bestFit="1" customWidth="1"/>
    <col min="525" max="525" width="11.42578125" style="1" customWidth="1"/>
    <col min="526" max="768" width="9.140625" style="1"/>
    <col min="769" max="769" width="3" style="1" customWidth="1"/>
    <col min="770" max="770" width="7.7109375" style="1" customWidth="1"/>
    <col min="771" max="771" width="11.85546875" style="1" customWidth="1"/>
    <col min="772" max="772" width="3.5703125" style="1" customWidth="1"/>
    <col min="773" max="775" width="10.28515625" style="1" bestFit="1" customWidth="1"/>
    <col min="776" max="776" width="11.28515625" style="1" bestFit="1" customWidth="1"/>
    <col min="777" max="777" width="9.28515625" style="1" bestFit="1" customWidth="1"/>
    <col min="778" max="779" width="11.28515625" style="1" bestFit="1" customWidth="1"/>
    <col min="780" max="780" width="9.28515625" style="1" bestFit="1" customWidth="1"/>
    <col min="781" max="781" width="11.42578125" style="1" customWidth="1"/>
    <col min="782" max="1024" width="9.140625" style="1"/>
    <col min="1025" max="1025" width="3" style="1" customWidth="1"/>
    <col min="1026" max="1026" width="7.7109375" style="1" customWidth="1"/>
    <col min="1027" max="1027" width="11.85546875" style="1" customWidth="1"/>
    <col min="1028" max="1028" width="3.5703125" style="1" customWidth="1"/>
    <col min="1029" max="1031" width="10.28515625" style="1" bestFit="1" customWidth="1"/>
    <col min="1032" max="1032" width="11.28515625" style="1" bestFit="1" customWidth="1"/>
    <col min="1033" max="1033" width="9.28515625" style="1" bestFit="1" customWidth="1"/>
    <col min="1034" max="1035" width="11.28515625" style="1" bestFit="1" customWidth="1"/>
    <col min="1036" max="1036" width="9.28515625" style="1" bestFit="1" customWidth="1"/>
    <col min="1037" max="1037" width="11.42578125" style="1" customWidth="1"/>
    <col min="1038" max="1280" width="9.140625" style="1"/>
    <col min="1281" max="1281" width="3" style="1" customWidth="1"/>
    <col min="1282" max="1282" width="7.7109375" style="1" customWidth="1"/>
    <col min="1283" max="1283" width="11.85546875" style="1" customWidth="1"/>
    <col min="1284" max="1284" width="3.5703125" style="1" customWidth="1"/>
    <col min="1285" max="1287" width="10.28515625" style="1" bestFit="1" customWidth="1"/>
    <col min="1288" max="1288" width="11.28515625" style="1" bestFit="1" customWidth="1"/>
    <col min="1289" max="1289" width="9.28515625" style="1" bestFit="1" customWidth="1"/>
    <col min="1290" max="1291" width="11.28515625" style="1" bestFit="1" customWidth="1"/>
    <col min="1292" max="1292" width="9.28515625" style="1" bestFit="1" customWidth="1"/>
    <col min="1293" max="1293" width="11.42578125" style="1" customWidth="1"/>
    <col min="1294" max="1536" width="9.140625" style="1"/>
    <col min="1537" max="1537" width="3" style="1" customWidth="1"/>
    <col min="1538" max="1538" width="7.7109375" style="1" customWidth="1"/>
    <col min="1539" max="1539" width="11.85546875" style="1" customWidth="1"/>
    <col min="1540" max="1540" width="3.5703125" style="1" customWidth="1"/>
    <col min="1541" max="1543" width="10.28515625" style="1" bestFit="1" customWidth="1"/>
    <col min="1544" max="1544" width="11.28515625" style="1" bestFit="1" customWidth="1"/>
    <col min="1545" max="1545" width="9.28515625" style="1" bestFit="1" customWidth="1"/>
    <col min="1546" max="1547" width="11.28515625" style="1" bestFit="1" customWidth="1"/>
    <col min="1548" max="1548" width="9.28515625" style="1" bestFit="1" customWidth="1"/>
    <col min="1549" max="1549" width="11.42578125" style="1" customWidth="1"/>
    <col min="1550" max="1792" width="9.140625" style="1"/>
    <col min="1793" max="1793" width="3" style="1" customWidth="1"/>
    <col min="1794" max="1794" width="7.7109375" style="1" customWidth="1"/>
    <col min="1795" max="1795" width="11.85546875" style="1" customWidth="1"/>
    <col min="1796" max="1796" width="3.5703125" style="1" customWidth="1"/>
    <col min="1797" max="1799" width="10.28515625" style="1" bestFit="1" customWidth="1"/>
    <col min="1800" max="1800" width="11.28515625" style="1" bestFit="1" customWidth="1"/>
    <col min="1801" max="1801" width="9.28515625" style="1" bestFit="1" customWidth="1"/>
    <col min="1802" max="1803" width="11.28515625" style="1" bestFit="1" customWidth="1"/>
    <col min="1804" max="1804" width="9.28515625" style="1" bestFit="1" customWidth="1"/>
    <col min="1805" max="1805" width="11.42578125" style="1" customWidth="1"/>
    <col min="1806" max="2048" width="9.140625" style="1"/>
    <col min="2049" max="2049" width="3" style="1" customWidth="1"/>
    <col min="2050" max="2050" width="7.7109375" style="1" customWidth="1"/>
    <col min="2051" max="2051" width="11.85546875" style="1" customWidth="1"/>
    <col min="2052" max="2052" width="3.5703125" style="1" customWidth="1"/>
    <col min="2053" max="2055" width="10.28515625" style="1" bestFit="1" customWidth="1"/>
    <col min="2056" max="2056" width="11.28515625" style="1" bestFit="1" customWidth="1"/>
    <col min="2057" max="2057" width="9.28515625" style="1" bestFit="1" customWidth="1"/>
    <col min="2058" max="2059" width="11.28515625" style="1" bestFit="1" customWidth="1"/>
    <col min="2060" max="2060" width="9.28515625" style="1" bestFit="1" customWidth="1"/>
    <col min="2061" max="2061" width="11.42578125" style="1" customWidth="1"/>
    <col min="2062" max="2304" width="9.140625" style="1"/>
    <col min="2305" max="2305" width="3" style="1" customWidth="1"/>
    <col min="2306" max="2306" width="7.7109375" style="1" customWidth="1"/>
    <col min="2307" max="2307" width="11.85546875" style="1" customWidth="1"/>
    <col min="2308" max="2308" width="3.5703125" style="1" customWidth="1"/>
    <col min="2309" max="2311" width="10.28515625" style="1" bestFit="1" customWidth="1"/>
    <col min="2312" max="2312" width="11.28515625" style="1" bestFit="1" customWidth="1"/>
    <col min="2313" max="2313" width="9.28515625" style="1" bestFit="1" customWidth="1"/>
    <col min="2314" max="2315" width="11.28515625" style="1" bestFit="1" customWidth="1"/>
    <col min="2316" max="2316" width="9.28515625" style="1" bestFit="1" customWidth="1"/>
    <col min="2317" max="2317" width="11.42578125" style="1" customWidth="1"/>
    <col min="2318" max="2560" width="9.140625" style="1"/>
    <col min="2561" max="2561" width="3" style="1" customWidth="1"/>
    <col min="2562" max="2562" width="7.7109375" style="1" customWidth="1"/>
    <col min="2563" max="2563" width="11.85546875" style="1" customWidth="1"/>
    <col min="2564" max="2564" width="3.5703125" style="1" customWidth="1"/>
    <col min="2565" max="2567" width="10.28515625" style="1" bestFit="1" customWidth="1"/>
    <col min="2568" max="2568" width="11.28515625" style="1" bestFit="1" customWidth="1"/>
    <col min="2569" max="2569" width="9.28515625" style="1" bestFit="1" customWidth="1"/>
    <col min="2570" max="2571" width="11.28515625" style="1" bestFit="1" customWidth="1"/>
    <col min="2572" max="2572" width="9.28515625" style="1" bestFit="1" customWidth="1"/>
    <col min="2573" max="2573" width="11.42578125" style="1" customWidth="1"/>
    <col min="2574" max="2816" width="9.140625" style="1"/>
    <col min="2817" max="2817" width="3" style="1" customWidth="1"/>
    <col min="2818" max="2818" width="7.7109375" style="1" customWidth="1"/>
    <col min="2819" max="2819" width="11.85546875" style="1" customWidth="1"/>
    <col min="2820" max="2820" width="3.5703125" style="1" customWidth="1"/>
    <col min="2821" max="2823" width="10.28515625" style="1" bestFit="1" customWidth="1"/>
    <col min="2824" max="2824" width="11.28515625" style="1" bestFit="1" customWidth="1"/>
    <col min="2825" max="2825" width="9.28515625" style="1" bestFit="1" customWidth="1"/>
    <col min="2826" max="2827" width="11.28515625" style="1" bestFit="1" customWidth="1"/>
    <col min="2828" max="2828" width="9.28515625" style="1" bestFit="1" customWidth="1"/>
    <col min="2829" max="2829" width="11.42578125" style="1" customWidth="1"/>
    <col min="2830" max="3072" width="9.140625" style="1"/>
    <col min="3073" max="3073" width="3" style="1" customWidth="1"/>
    <col min="3074" max="3074" width="7.7109375" style="1" customWidth="1"/>
    <col min="3075" max="3075" width="11.85546875" style="1" customWidth="1"/>
    <col min="3076" max="3076" width="3.5703125" style="1" customWidth="1"/>
    <col min="3077" max="3079" width="10.28515625" style="1" bestFit="1" customWidth="1"/>
    <col min="3080" max="3080" width="11.28515625" style="1" bestFit="1" customWidth="1"/>
    <col min="3081" max="3081" width="9.28515625" style="1" bestFit="1" customWidth="1"/>
    <col min="3082" max="3083" width="11.28515625" style="1" bestFit="1" customWidth="1"/>
    <col min="3084" max="3084" width="9.28515625" style="1" bestFit="1" customWidth="1"/>
    <col min="3085" max="3085" width="11.42578125" style="1" customWidth="1"/>
    <col min="3086" max="3328" width="9.140625" style="1"/>
    <col min="3329" max="3329" width="3" style="1" customWidth="1"/>
    <col min="3330" max="3330" width="7.7109375" style="1" customWidth="1"/>
    <col min="3331" max="3331" width="11.85546875" style="1" customWidth="1"/>
    <col min="3332" max="3332" width="3.5703125" style="1" customWidth="1"/>
    <col min="3333" max="3335" width="10.28515625" style="1" bestFit="1" customWidth="1"/>
    <col min="3336" max="3336" width="11.28515625" style="1" bestFit="1" customWidth="1"/>
    <col min="3337" max="3337" width="9.28515625" style="1" bestFit="1" customWidth="1"/>
    <col min="3338" max="3339" width="11.28515625" style="1" bestFit="1" customWidth="1"/>
    <col min="3340" max="3340" width="9.28515625" style="1" bestFit="1" customWidth="1"/>
    <col min="3341" max="3341" width="11.42578125" style="1" customWidth="1"/>
    <col min="3342" max="3584" width="9.140625" style="1"/>
    <col min="3585" max="3585" width="3" style="1" customWidth="1"/>
    <col min="3586" max="3586" width="7.7109375" style="1" customWidth="1"/>
    <col min="3587" max="3587" width="11.85546875" style="1" customWidth="1"/>
    <col min="3588" max="3588" width="3.5703125" style="1" customWidth="1"/>
    <col min="3589" max="3591" width="10.28515625" style="1" bestFit="1" customWidth="1"/>
    <col min="3592" max="3592" width="11.28515625" style="1" bestFit="1" customWidth="1"/>
    <col min="3593" max="3593" width="9.28515625" style="1" bestFit="1" customWidth="1"/>
    <col min="3594" max="3595" width="11.28515625" style="1" bestFit="1" customWidth="1"/>
    <col min="3596" max="3596" width="9.28515625" style="1" bestFit="1" customWidth="1"/>
    <col min="3597" max="3597" width="11.42578125" style="1" customWidth="1"/>
    <col min="3598" max="3840" width="9.140625" style="1"/>
    <col min="3841" max="3841" width="3" style="1" customWidth="1"/>
    <col min="3842" max="3842" width="7.7109375" style="1" customWidth="1"/>
    <col min="3843" max="3843" width="11.85546875" style="1" customWidth="1"/>
    <col min="3844" max="3844" width="3.5703125" style="1" customWidth="1"/>
    <col min="3845" max="3847" width="10.28515625" style="1" bestFit="1" customWidth="1"/>
    <col min="3848" max="3848" width="11.28515625" style="1" bestFit="1" customWidth="1"/>
    <col min="3849" max="3849" width="9.28515625" style="1" bestFit="1" customWidth="1"/>
    <col min="3850" max="3851" width="11.28515625" style="1" bestFit="1" customWidth="1"/>
    <col min="3852" max="3852" width="9.28515625" style="1" bestFit="1" customWidth="1"/>
    <col min="3853" max="3853" width="11.42578125" style="1" customWidth="1"/>
    <col min="3854" max="4096" width="9.140625" style="1"/>
    <col min="4097" max="4097" width="3" style="1" customWidth="1"/>
    <col min="4098" max="4098" width="7.7109375" style="1" customWidth="1"/>
    <col min="4099" max="4099" width="11.85546875" style="1" customWidth="1"/>
    <col min="4100" max="4100" width="3.5703125" style="1" customWidth="1"/>
    <col min="4101" max="4103" width="10.28515625" style="1" bestFit="1" customWidth="1"/>
    <col min="4104" max="4104" width="11.28515625" style="1" bestFit="1" customWidth="1"/>
    <col min="4105" max="4105" width="9.28515625" style="1" bestFit="1" customWidth="1"/>
    <col min="4106" max="4107" width="11.28515625" style="1" bestFit="1" customWidth="1"/>
    <col min="4108" max="4108" width="9.28515625" style="1" bestFit="1" customWidth="1"/>
    <col min="4109" max="4109" width="11.42578125" style="1" customWidth="1"/>
    <col min="4110" max="4352" width="9.140625" style="1"/>
    <col min="4353" max="4353" width="3" style="1" customWidth="1"/>
    <col min="4354" max="4354" width="7.7109375" style="1" customWidth="1"/>
    <col min="4355" max="4355" width="11.85546875" style="1" customWidth="1"/>
    <col min="4356" max="4356" width="3.5703125" style="1" customWidth="1"/>
    <col min="4357" max="4359" width="10.28515625" style="1" bestFit="1" customWidth="1"/>
    <col min="4360" max="4360" width="11.28515625" style="1" bestFit="1" customWidth="1"/>
    <col min="4361" max="4361" width="9.28515625" style="1" bestFit="1" customWidth="1"/>
    <col min="4362" max="4363" width="11.28515625" style="1" bestFit="1" customWidth="1"/>
    <col min="4364" max="4364" width="9.28515625" style="1" bestFit="1" customWidth="1"/>
    <col min="4365" max="4365" width="11.42578125" style="1" customWidth="1"/>
    <col min="4366" max="4608" width="9.140625" style="1"/>
    <col min="4609" max="4609" width="3" style="1" customWidth="1"/>
    <col min="4610" max="4610" width="7.7109375" style="1" customWidth="1"/>
    <col min="4611" max="4611" width="11.85546875" style="1" customWidth="1"/>
    <col min="4612" max="4612" width="3.5703125" style="1" customWidth="1"/>
    <col min="4613" max="4615" width="10.28515625" style="1" bestFit="1" customWidth="1"/>
    <col min="4616" max="4616" width="11.28515625" style="1" bestFit="1" customWidth="1"/>
    <col min="4617" max="4617" width="9.28515625" style="1" bestFit="1" customWidth="1"/>
    <col min="4618" max="4619" width="11.28515625" style="1" bestFit="1" customWidth="1"/>
    <col min="4620" max="4620" width="9.28515625" style="1" bestFit="1" customWidth="1"/>
    <col min="4621" max="4621" width="11.42578125" style="1" customWidth="1"/>
    <col min="4622" max="4864" width="9.140625" style="1"/>
    <col min="4865" max="4865" width="3" style="1" customWidth="1"/>
    <col min="4866" max="4866" width="7.7109375" style="1" customWidth="1"/>
    <col min="4867" max="4867" width="11.85546875" style="1" customWidth="1"/>
    <col min="4868" max="4868" width="3.5703125" style="1" customWidth="1"/>
    <col min="4869" max="4871" width="10.28515625" style="1" bestFit="1" customWidth="1"/>
    <col min="4872" max="4872" width="11.28515625" style="1" bestFit="1" customWidth="1"/>
    <col min="4873" max="4873" width="9.28515625" style="1" bestFit="1" customWidth="1"/>
    <col min="4874" max="4875" width="11.28515625" style="1" bestFit="1" customWidth="1"/>
    <col min="4876" max="4876" width="9.28515625" style="1" bestFit="1" customWidth="1"/>
    <col min="4877" max="4877" width="11.42578125" style="1" customWidth="1"/>
    <col min="4878" max="5120" width="9.140625" style="1"/>
    <col min="5121" max="5121" width="3" style="1" customWidth="1"/>
    <col min="5122" max="5122" width="7.7109375" style="1" customWidth="1"/>
    <col min="5123" max="5123" width="11.85546875" style="1" customWidth="1"/>
    <col min="5124" max="5124" width="3.5703125" style="1" customWidth="1"/>
    <col min="5125" max="5127" width="10.28515625" style="1" bestFit="1" customWidth="1"/>
    <col min="5128" max="5128" width="11.28515625" style="1" bestFit="1" customWidth="1"/>
    <col min="5129" max="5129" width="9.28515625" style="1" bestFit="1" customWidth="1"/>
    <col min="5130" max="5131" width="11.28515625" style="1" bestFit="1" customWidth="1"/>
    <col min="5132" max="5132" width="9.28515625" style="1" bestFit="1" customWidth="1"/>
    <col min="5133" max="5133" width="11.42578125" style="1" customWidth="1"/>
    <col min="5134" max="5376" width="9.140625" style="1"/>
    <col min="5377" max="5377" width="3" style="1" customWidth="1"/>
    <col min="5378" max="5378" width="7.7109375" style="1" customWidth="1"/>
    <col min="5379" max="5379" width="11.85546875" style="1" customWidth="1"/>
    <col min="5380" max="5380" width="3.5703125" style="1" customWidth="1"/>
    <col min="5381" max="5383" width="10.28515625" style="1" bestFit="1" customWidth="1"/>
    <col min="5384" max="5384" width="11.28515625" style="1" bestFit="1" customWidth="1"/>
    <col min="5385" max="5385" width="9.28515625" style="1" bestFit="1" customWidth="1"/>
    <col min="5386" max="5387" width="11.28515625" style="1" bestFit="1" customWidth="1"/>
    <col min="5388" max="5388" width="9.28515625" style="1" bestFit="1" customWidth="1"/>
    <col min="5389" max="5389" width="11.42578125" style="1" customWidth="1"/>
    <col min="5390" max="5632" width="9.140625" style="1"/>
    <col min="5633" max="5633" width="3" style="1" customWidth="1"/>
    <col min="5634" max="5634" width="7.7109375" style="1" customWidth="1"/>
    <col min="5635" max="5635" width="11.85546875" style="1" customWidth="1"/>
    <col min="5636" max="5636" width="3.5703125" style="1" customWidth="1"/>
    <col min="5637" max="5639" width="10.28515625" style="1" bestFit="1" customWidth="1"/>
    <col min="5640" max="5640" width="11.28515625" style="1" bestFit="1" customWidth="1"/>
    <col min="5641" max="5641" width="9.28515625" style="1" bestFit="1" customWidth="1"/>
    <col min="5642" max="5643" width="11.28515625" style="1" bestFit="1" customWidth="1"/>
    <col min="5644" max="5644" width="9.28515625" style="1" bestFit="1" customWidth="1"/>
    <col min="5645" max="5645" width="11.42578125" style="1" customWidth="1"/>
    <col min="5646" max="5888" width="9.140625" style="1"/>
    <col min="5889" max="5889" width="3" style="1" customWidth="1"/>
    <col min="5890" max="5890" width="7.7109375" style="1" customWidth="1"/>
    <col min="5891" max="5891" width="11.85546875" style="1" customWidth="1"/>
    <col min="5892" max="5892" width="3.5703125" style="1" customWidth="1"/>
    <col min="5893" max="5895" width="10.28515625" style="1" bestFit="1" customWidth="1"/>
    <col min="5896" max="5896" width="11.28515625" style="1" bestFit="1" customWidth="1"/>
    <col min="5897" max="5897" width="9.28515625" style="1" bestFit="1" customWidth="1"/>
    <col min="5898" max="5899" width="11.28515625" style="1" bestFit="1" customWidth="1"/>
    <col min="5900" max="5900" width="9.28515625" style="1" bestFit="1" customWidth="1"/>
    <col min="5901" max="5901" width="11.42578125" style="1" customWidth="1"/>
    <col min="5902" max="6144" width="9.140625" style="1"/>
    <col min="6145" max="6145" width="3" style="1" customWidth="1"/>
    <col min="6146" max="6146" width="7.7109375" style="1" customWidth="1"/>
    <col min="6147" max="6147" width="11.85546875" style="1" customWidth="1"/>
    <col min="6148" max="6148" width="3.5703125" style="1" customWidth="1"/>
    <col min="6149" max="6151" width="10.28515625" style="1" bestFit="1" customWidth="1"/>
    <col min="6152" max="6152" width="11.28515625" style="1" bestFit="1" customWidth="1"/>
    <col min="6153" max="6153" width="9.28515625" style="1" bestFit="1" customWidth="1"/>
    <col min="6154" max="6155" width="11.28515625" style="1" bestFit="1" customWidth="1"/>
    <col min="6156" max="6156" width="9.28515625" style="1" bestFit="1" customWidth="1"/>
    <col min="6157" max="6157" width="11.42578125" style="1" customWidth="1"/>
    <col min="6158" max="6400" width="9.140625" style="1"/>
    <col min="6401" max="6401" width="3" style="1" customWidth="1"/>
    <col min="6402" max="6402" width="7.7109375" style="1" customWidth="1"/>
    <col min="6403" max="6403" width="11.85546875" style="1" customWidth="1"/>
    <col min="6404" max="6404" width="3.5703125" style="1" customWidth="1"/>
    <col min="6405" max="6407" width="10.28515625" style="1" bestFit="1" customWidth="1"/>
    <col min="6408" max="6408" width="11.28515625" style="1" bestFit="1" customWidth="1"/>
    <col min="6409" max="6409" width="9.28515625" style="1" bestFit="1" customWidth="1"/>
    <col min="6410" max="6411" width="11.28515625" style="1" bestFit="1" customWidth="1"/>
    <col min="6412" max="6412" width="9.28515625" style="1" bestFit="1" customWidth="1"/>
    <col min="6413" max="6413" width="11.42578125" style="1" customWidth="1"/>
    <col min="6414" max="6656" width="9.140625" style="1"/>
    <col min="6657" max="6657" width="3" style="1" customWidth="1"/>
    <col min="6658" max="6658" width="7.7109375" style="1" customWidth="1"/>
    <col min="6659" max="6659" width="11.85546875" style="1" customWidth="1"/>
    <col min="6660" max="6660" width="3.5703125" style="1" customWidth="1"/>
    <col min="6661" max="6663" width="10.28515625" style="1" bestFit="1" customWidth="1"/>
    <col min="6664" max="6664" width="11.28515625" style="1" bestFit="1" customWidth="1"/>
    <col min="6665" max="6665" width="9.28515625" style="1" bestFit="1" customWidth="1"/>
    <col min="6666" max="6667" width="11.28515625" style="1" bestFit="1" customWidth="1"/>
    <col min="6668" max="6668" width="9.28515625" style="1" bestFit="1" customWidth="1"/>
    <col min="6669" max="6669" width="11.42578125" style="1" customWidth="1"/>
    <col min="6670" max="6912" width="9.140625" style="1"/>
    <col min="6913" max="6913" width="3" style="1" customWidth="1"/>
    <col min="6914" max="6914" width="7.7109375" style="1" customWidth="1"/>
    <col min="6915" max="6915" width="11.85546875" style="1" customWidth="1"/>
    <col min="6916" max="6916" width="3.5703125" style="1" customWidth="1"/>
    <col min="6917" max="6919" width="10.28515625" style="1" bestFit="1" customWidth="1"/>
    <col min="6920" max="6920" width="11.28515625" style="1" bestFit="1" customWidth="1"/>
    <col min="6921" max="6921" width="9.28515625" style="1" bestFit="1" customWidth="1"/>
    <col min="6922" max="6923" width="11.28515625" style="1" bestFit="1" customWidth="1"/>
    <col min="6924" max="6924" width="9.28515625" style="1" bestFit="1" customWidth="1"/>
    <col min="6925" max="6925" width="11.42578125" style="1" customWidth="1"/>
    <col min="6926" max="7168" width="9.140625" style="1"/>
    <col min="7169" max="7169" width="3" style="1" customWidth="1"/>
    <col min="7170" max="7170" width="7.7109375" style="1" customWidth="1"/>
    <col min="7171" max="7171" width="11.85546875" style="1" customWidth="1"/>
    <col min="7172" max="7172" width="3.5703125" style="1" customWidth="1"/>
    <col min="7173" max="7175" width="10.28515625" style="1" bestFit="1" customWidth="1"/>
    <col min="7176" max="7176" width="11.28515625" style="1" bestFit="1" customWidth="1"/>
    <col min="7177" max="7177" width="9.28515625" style="1" bestFit="1" customWidth="1"/>
    <col min="7178" max="7179" width="11.28515625" style="1" bestFit="1" customWidth="1"/>
    <col min="7180" max="7180" width="9.28515625" style="1" bestFit="1" customWidth="1"/>
    <col min="7181" max="7181" width="11.42578125" style="1" customWidth="1"/>
    <col min="7182" max="7424" width="9.140625" style="1"/>
    <col min="7425" max="7425" width="3" style="1" customWidth="1"/>
    <col min="7426" max="7426" width="7.7109375" style="1" customWidth="1"/>
    <col min="7427" max="7427" width="11.85546875" style="1" customWidth="1"/>
    <col min="7428" max="7428" width="3.5703125" style="1" customWidth="1"/>
    <col min="7429" max="7431" width="10.28515625" style="1" bestFit="1" customWidth="1"/>
    <col min="7432" max="7432" width="11.28515625" style="1" bestFit="1" customWidth="1"/>
    <col min="7433" max="7433" width="9.28515625" style="1" bestFit="1" customWidth="1"/>
    <col min="7434" max="7435" width="11.28515625" style="1" bestFit="1" customWidth="1"/>
    <col min="7436" max="7436" width="9.28515625" style="1" bestFit="1" customWidth="1"/>
    <col min="7437" max="7437" width="11.42578125" style="1" customWidth="1"/>
    <col min="7438" max="7680" width="9.140625" style="1"/>
    <col min="7681" max="7681" width="3" style="1" customWidth="1"/>
    <col min="7682" max="7682" width="7.7109375" style="1" customWidth="1"/>
    <col min="7683" max="7683" width="11.85546875" style="1" customWidth="1"/>
    <col min="7684" max="7684" width="3.5703125" style="1" customWidth="1"/>
    <col min="7685" max="7687" width="10.28515625" style="1" bestFit="1" customWidth="1"/>
    <col min="7688" max="7688" width="11.28515625" style="1" bestFit="1" customWidth="1"/>
    <col min="7689" max="7689" width="9.28515625" style="1" bestFit="1" customWidth="1"/>
    <col min="7690" max="7691" width="11.28515625" style="1" bestFit="1" customWidth="1"/>
    <col min="7692" max="7692" width="9.28515625" style="1" bestFit="1" customWidth="1"/>
    <col min="7693" max="7693" width="11.42578125" style="1" customWidth="1"/>
    <col min="7694" max="7936" width="9.140625" style="1"/>
    <col min="7937" max="7937" width="3" style="1" customWidth="1"/>
    <col min="7938" max="7938" width="7.7109375" style="1" customWidth="1"/>
    <col min="7939" max="7939" width="11.85546875" style="1" customWidth="1"/>
    <col min="7940" max="7940" width="3.5703125" style="1" customWidth="1"/>
    <col min="7941" max="7943" width="10.28515625" style="1" bestFit="1" customWidth="1"/>
    <col min="7944" max="7944" width="11.28515625" style="1" bestFit="1" customWidth="1"/>
    <col min="7945" max="7945" width="9.28515625" style="1" bestFit="1" customWidth="1"/>
    <col min="7946" max="7947" width="11.28515625" style="1" bestFit="1" customWidth="1"/>
    <col min="7948" max="7948" width="9.28515625" style="1" bestFit="1" customWidth="1"/>
    <col min="7949" max="7949" width="11.42578125" style="1" customWidth="1"/>
    <col min="7950" max="8192" width="9.140625" style="1"/>
    <col min="8193" max="8193" width="3" style="1" customWidth="1"/>
    <col min="8194" max="8194" width="7.7109375" style="1" customWidth="1"/>
    <col min="8195" max="8195" width="11.85546875" style="1" customWidth="1"/>
    <col min="8196" max="8196" width="3.5703125" style="1" customWidth="1"/>
    <col min="8197" max="8199" width="10.28515625" style="1" bestFit="1" customWidth="1"/>
    <col min="8200" max="8200" width="11.28515625" style="1" bestFit="1" customWidth="1"/>
    <col min="8201" max="8201" width="9.28515625" style="1" bestFit="1" customWidth="1"/>
    <col min="8202" max="8203" width="11.28515625" style="1" bestFit="1" customWidth="1"/>
    <col min="8204" max="8204" width="9.28515625" style="1" bestFit="1" customWidth="1"/>
    <col min="8205" max="8205" width="11.42578125" style="1" customWidth="1"/>
    <col min="8206" max="8448" width="9.140625" style="1"/>
    <col min="8449" max="8449" width="3" style="1" customWidth="1"/>
    <col min="8450" max="8450" width="7.7109375" style="1" customWidth="1"/>
    <col min="8451" max="8451" width="11.85546875" style="1" customWidth="1"/>
    <col min="8452" max="8452" width="3.5703125" style="1" customWidth="1"/>
    <col min="8453" max="8455" width="10.28515625" style="1" bestFit="1" customWidth="1"/>
    <col min="8456" max="8456" width="11.28515625" style="1" bestFit="1" customWidth="1"/>
    <col min="8457" max="8457" width="9.28515625" style="1" bestFit="1" customWidth="1"/>
    <col min="8458" max="8459" width="11.28515625" style="1" bestFit="1" customWidth="1"/>
    <col min="8460" max="8460" width="9.28515625" style="1" bestFit="1" customWidth="1"/>
    <col min="8461" max="8461" width="11.42578125" style="1" customWidth="1"/>
    <col min="8462" max="8704" width="9.140625" style="1"/>
    <col min="8705" max="8705" width="3" style="1" customWidth="1"/>
    <col min="8706" max="8706" width="7.7109375" style="1" customWidth="1"/>
    <col min="8707" max="8707" width="11.85546875" style="1" customWidth="1"/>
    <col min="8708" max="8708" width="3.5703125" style="1" customWidth="1"/>
    <col min="8709" max="8711" width="10.28515625" style="1" bestFit="1" customWidth="1"/>
    <col min="8712" max="8712" width="11.28515625" style="1" bestFit="1" customWidth="1"/>
    <col min="8713" max="8713" width="9.28515625" style="1" bestFit="1" customWidth="1"/>
    <col min="8714" max="8715" width="11.28515625" style="1" bestFit="1" customWidth="1"/>
    <col min="8716" max="8716" width="9.28515625" style="1" bestFit="1" customWidth="1"/>
    <col min="8717" max="8717" width="11.42578125" style="1" customWidth="1"/>
    <col min="8718" max="8960" width="9.140625" style="1"/>
    <col min="8961" max="8961" width="3" style="1" customWidth="1"/>
    <col min="8962" max="8962" width="7.7109375" style="1" customWidth="1"/>
    <col min="8963" max="8963" width="11.85546875" style="1" customWidth="1"/>
    <col min="8964" max="8964" width="3.5703125" style="1" customWidth="1"/>
    <col min="8965" max="8967" width="10.28515625" style="1" bestFit="1" customWidth="1"/>
    <col min="8968" max="8968" width="11.28515625" style="1" bestFit="1" customWidth="1"/>
    <col min="8969" max="8969" width="9.28515625" style="1" bestFit="1" customWidth="1"/>
    <col min="8970" max="8971" width="11.28515625" style="1" bestFit="1" customWidth="1"/>
    <col min="8972" max="8972" width="9.28515625" style="1" bestFit="1" customWidth="1"/>
    <col min="8973" max="8973" width="11.42578125" style="1" customWidth="1"/>
    <col min="8974" max="9216" width="9.140625" style="1"/>
    <col min="9217" max="9217" width="3" style="1" customWidth="1"/>
    <col min="9218" max="9218" width="7.7109375" style="1" customWidth="1"/>
    <col min="9219" max="9219" width="11.85546875" style="1" customWidth="1"/>
    <col min="9220" max="9220" width="3.5703125" style="1" customWidth="1"/>
    <col min="9221" max="9223" width="10.28515625" style="1" bestFit="1" customWidth="1"/>
    <col min="9224" max="9224" width="11.28515625" style="1" bestFit="1" customWidth="1"/>
    <col min="9225" max="9225" width="9.28515625" style="1" bestFit="1" customWidth="1"/>
    <col min="9226" max="9227" width="11.28515625" style="1" bestFit="1" customWidth="1"/>
    <col min="9228" max="9228" width="9.28515625" style="1" bestFit="1" customWidth="1"/>
    <col min="9229" max="9229" width="11.42578125" style="1" customWidth="1"/>
    <col min="9230" max="9472" width="9.140625" style="1"/>
    <col min="9473" max="9473" width="3" style="1" customWidth="1"/>
    <col min="9474" max="9474" width="7.7109375" style="1" customWidth="1"/>
    <col min="9475" max="9475" width="11.85546875" style="1" customWidth="1"/>
    <col min="9476" max="9476" width="3.5703125" style="1" customWidth="1"/>
    <col min="9477" max="9479" width="10.28515625" style="1" bestFit="1" customWidth="1"/>
    <col min="9480" max="9480" width="11.28515625" style="1" bestFit="1" customWidth="1"/>
    <col min="9481" max="9481" width="9.28515625" style="1" bestFit="1" customWidth="1"/>
    <col min="9482" max="9483" width="11.28515625" style="1" bestFit="1" customWidth="1"/>
    <col min="9484" max="9484" width="9.28515625" style="1" bestFit="1" customWidth="1"/>
    <col min="9485" max="9485" width="11.42578125" style="1" customWidth="1"/>
    <col min="9486" max="9728" width="9.140625" style="1"/>
    <col min="9729" max="9729" width="3" style="1" customWidth="1"/>
    <col min="9730" max="9730" width="7.7109375" style="1" customWidth="1"/>
    <col min="9731" max="9731" width="11.85546875" style="1" customWidth="1"/>
    <col min="9732" max="9732" width="3.5703125" style="1" customWidth="1"/>
    <col min="9733" max="9735" width="10.28515625" style="1" bestFit="1" customWidth="1"/>
    <col min="9736" max="9736" width="11.28515625" style="1" bestFit="1" customWidth="1"/>
    <col min="9737" max="9737" width="9.28515625" style="1" bestFit="1" customWidth="1"/>
    <col min="9738" max="9739" width="11.28515625" style="1" bestFit="1" customWidth="1"/>
    <col min="9740" max="9740" width="9.28515625" style="1" bestFit="1" customWidth="1"/>
    <col min="9741" max="9741" width="11.42578125" style="1" customWidth="1"/>
    <col min="9742" max="9984" width="9.140625" style="1"/>
    <col min="9985" max="9985" width="3" style="1" customWidth="1"/>
    <col min="9986" max="9986" width="7.7109375" style="1" customWidth="1"/>
    <col min="9987" max="9987" width="11.85546875" style="1" customWidth="1"/>
    <col min="9988" max="9988" width="3.5703125" style="1" customWidth="1"/>
    <col min="9989" max="9991" width="10.28515625" style="1" bestFit="1" customWidth="1"/>
    <col min="9992" max="9992" width="11.28515625" style="1" bestFit="1" customWidth="1"/>
    <col min="9993" max="9993" width="9.28515625" style="1" bestFit="1" customWidth="1"/>
    <col min="9994" max="9995" width="11.28515625" style="1" bestFit="1" customWidth="1"/>
    <col min="9996" max="9996" width="9.28515625" style="1" bestFit="1" customWidth="1"/>
    <col min="9997" max="9997" width="11.42578125" style="1" customWidth="1"/>
    <col min="9998" max="10240" width="9.140625" style="1"/>
    <col min="10241" max="10241" width="3" style="1" customWidth="1"/>
    <col min="10242" max="10242" width="7.7109375" style="1" customWidth="1"/>
    <col min="10243" max="10243" width="11.85546875" style="1" customWidth="1"/>
    <col min="10244" max="10244" width="3.5703125" style="1" customWidth="1"/>
    <col min="10245" max="10247" width="10.28515625" style="1" bestFit="1" customWidth="1"/>
    <col min="10248" max="10248" width="11.28515625" style="1" bestFit="1" customWidth="1"/>
    <col min="10249" max="10249" width="9.28515625" style="1" bestFit="1" customWidth="1"/>
    <col min="10250" max="10251" width="11.28515625" style="1" bestFit="1" customWidth="1"/>
    <col min="10252" max="10252" width="9.28515625" style="1" bestFit="1" customWidth="1"/>
    <col min="10253" max="10253" width="11.42578125" style="1" customWidth="1"/>
    <col min="10254" max="10496" width="9.140625" style="1"/>
    <col min="10497" max="10497" width="3" style="1" customWidth="1"/>
    <col min="10498" max="10498" width="7.7109375" style="1" customWidth="1"/>
    <col min="10499" max="10499" width="11.85546875" style="1" customWidth="1"/>
    <col min="10500" max="10500" width="3.5703125" style="1" customWidth="1"/>
    <col min="10501" max="10503" width="10.28515625" style="1" bestFit="1" customWidth="1"/>
    <col min="10504" max="10504" width="11.28515625" style="1" bestFit="1" customWidth="1"/>
    <col min="10505" max="10505" width="9.28515625" style="1" bestFit="1" customWidth="1"/>
    <col min="10506" max="10507" width="11.28515625" style="1" bestFit="1" customWidth="1"/>
    <col min="10508" max="10508" width="9.28515625" style="1" bestFit="1" customWidth="1"/>
    <col min="10509" max="10509" width="11.42578125" style="1" customWidth="1"/>
    <col min="10510" max="10752" width="9.140625" style="1"/>
    <col min="10753" max="10753" width="3" style="1" customWidth="1"/>
    <col min="10754" max="10754" width="7.7109375" style="1" customWidth="1"/>
    <col min="10755" max="10755" width="11.85546875" style="1" customWidth="1"/>
    <col min="10756" max="10756" width="3.5703125" style="1" customWidth="1"/>
    <col min="10757" max="10759" width="10.28515625" style="1" bestFit="1" customWidth="1"/>
    <col min="10760" max="10760" width="11.28515625" style="1" bestFit="1" customWidth="1"/>
    <col min="10761" max="10761" width="9.28515625" style="1" bestFit="1" customWidth="1"/>
    <col min="10762" max="10763" width="11.28515625" style="1" bestFit="1" customWidth="1"/>
    <col min="10764" max="10764" width="9.28515625" style="1" bestFit="1" customWidth="1"/>
    <col min="10765" max="10765" width="11.42578125" style="1" customWidth="1"/>
    <col min="10766" max="11008" width="9.140625" style="1"/>
    <col min="11009" max="11009" width="3" style="1" customWidth="1"/>
    <col min="11010" max="11010" width="7.7109375" style="1" customWidth="1"/>
    <col min="11011" max="11011" width="11.85546875" style="1" customWidth="1"/>
    <col min="11012" max="11012" width="3.5703125" style="1" customWidth="1"/>
    <col min="11013" max="11015" width="10.28515625" style="1" bestFit="1" customWidth="1"/>
    <col min="11016" max="11016" width="11.28515625" style="1" bestFit="1" customWidth="1"/>
    <col min="11017" max="11017" width="9.28515625" style="1" bestFit="1" customWidth="1"/>
    <col min="11018" max="11019" width="11.28515625" style="1" bestFit="1" customWidth="1"/>
    <col min="11020" max="11020" width="9.28515625" style="1" bestFit="1" customWidth="1"/>
    <col min="11021" max="11021" width="11.42578125" style="1" customWidth="1"/>
    <col min="11022" max="11264" width="9.140625" style="1"/>
    <col min="11265" max="11265" width="3" style="1" customWidth="1"/>
    <col min="11266" max="11266" width="7.7109375" style="1" customWidth="1"/>
    <col min="11267" max="11267" width="11.85546875" style="1" customWidth="1"/>
    <col min="11268" max="11268" width="3.5703125" style="1" customWidth="1"/>
    <col min="11269" max="11271" width="10.28515625" style="1" bestFit="1" customWidth="1"/>
    <col min="11272" max="11272" width="11.28515625" style="1" bestFit="1" customWidth="1"/>
    <col min="11273" max="11273" width="9.28515625" style="1" bestFit="1" customWidth="1"/>
    <col min="11274" max="11275" width="11.28515625" style="1" bestFit="1" customWidth="1"/>
    <col min="11276" max="11276" width="9.28515625" style="1" bestFit="1" customWidth="1"/>
    <col min="11277" max="11277" width="11.42578125" style="1" customWidth="1"/>
    <col min="11278" max="11520" width="9.140625" style="1"/>
    <col min="11521" max="11521" width="3" style="1" customWidth="1"/>
    <col min="11522" max="11522" width="7.7109375" style="1" customWidth="1"/>
    <col min="11523" max="11523" width="11.85546875" style="1" customWidth="1"/>
    <col min="11524" max="11524" width="3.5703125" style="1" customWidth="1"/>
    <col min="11525" max="11527" width="10.28515625" style="1" bestFit="1" customWidth="1"/>
    <col min="11528" max="11528" width="11.28515625" style="1" bestFit="1" customWidth="1"/>
    <col min="11529" max="11529" width="9.28515625" style="1" bestFit="1" customWidth="1"/>
    <col min="11530" max="11531" width="11.28515625" style="1" bestFit="1" customWidth="1"/>
    <col min="11532" max="11532" width="9.28515625" style="1" bestFit="1" customWidth="1"/>
    <col min="11533" max="11533" width="11.42578125" style="1" customWidth="1"/>
    <col min="11534" max="11776" width="9.140625" style="1"/>
    <col min="11777" max="11777" width="3" style="1" customWidth="1"/>
    <col min="11778" max="11778" width="7.7109375" style="1" customWidth="1"/>
    <col min="11779" max="11779" width="11.85546875" style="1" customWidth="1"/>
    <col min="11780" max="11780" width="3.5703125" style="1" customWidth="1"/>
    <col min="11781" max="11783" width="10.28515625" style="1" bestFit="1" customWidth="1"/>
    <col min="11784" max="11784" width="11.28515625" style="1" bestFit="1" customWidth="1"/>
    <col min="11785" max="11785" width="9.28515625" style="1" bestFit="1" customWidth="1"/>
    <col min="11786" max="11787" width="11.28515625" style="1" bestFit="1" customWidth="1"/>
    <col min="11788" max="11788" width="9.28515625" style="1" bestFit="1" customWidth="1"/>
    <col min="11789" max="11789" width="11.42578125" style="1" customWidth="1"/>
    <col min="11790" max="12032" width="9.140625" style="1"/>
    <col min="12033" max="12033" width="3" style="1" customWidth="1"/>
    <col min="12034" max="12034" width="7.7109375" style="1" customWidth="1"/>
    <col min="12035" max="12035" width="11.85546875" style="1" customWidth="1"/>
    <col min="12036" max="12036" width="3.5703125" style="1" customWidth="1"/>
    <col min="12037" max="12039" width="10.28515625" style="1" bestFit="1" customWidth="1"/>
    <col min="12040" max="12040" width="11.28515625" style="1" bestFit="1" customWidth="1"/>
    <col min="12041" max="12041" width="9.28515625" style="1" bestFit="1" customWidth="1"/>
    <col min="12042" max="12043" width="11.28515625" style="1" bestFit="1" customWidth="1"/>
    <col min="12044" max="12044" width="9.28515625" style="1" bestFit="1" customWidth="1"/>
    <col min="12045" max="12045" width="11.42578125" style="1" customWidth="1"/>
    <col min="12046" max="12288" width="9.140625" style="1"/>
    <col min="12289" max="12289" width="3" style="1" customWidth="1"/>
    <col min="12290" max="12290" width="7.7109375" style="1" customWidth="1"/>
    <col min="12291" max="12291" width="11.85546875" style="1" customWidth="1"/>
    <col min="12292" max="12292" width="3.5703125" style="1" customWidth="1"/>
    <col min="12293" max="12295" width="10.28515625" style="1" bestFit="1" customWidth="1"/>
    <col min="12296" max="12296" width="11.28515625" style="1" bestFit="1" customWidth="1"/>
    <col min="12297" max="12297" width="9.28515625" style="1" bestFit="1" customWidth="1"/>
    <col min="12298" max="12299" width="11.28515625" style="1" bestFit="1" customWidth="1"/>
    <col min="12300" max="12300" width="9.28515625" style="1" bestFit="1" customWidth="1"/>
    <col min="12301" max="12301" width="11.42578125" style="1" customWidth="1"/>
    <col min="12302" max="12544" width="9.140625" style="1"/>
    <col min="12545" max="12545" width="3" style="1" customWidth="1"/>
    <col min="12546" max="12546" width="7.7109375" style="1" customWidth="1"/>
    <col min="12547" max="12547" width="11.85546875" style="1" customWidth="1"/>
    <col min="12548" max="12548" width="3.5703125" style="1" customWidth="1"/>
    <col min="12549" max="12551" width="10.28515625" style="1" bestFit="1" customWidth="1"/>
    <col min="12552" max="12552" width="11.28515625" style="1" bestFit="1" customWidth="1"/>
    <col min="12553" max="12553" width="9.28515625" style="1" bestFit="1" customWidth="1"/>
    <col min="12554" max="12555" width="11.28515625" style="1" bestFit="1" customWidth="1"/>
    <col min="12556" max="12556" width="9.28515625" style="1" bestFit="1" customWidth="1"/>
    <col min="12557" max="12557" width="11.42578125" style="1" customWidth="1"/>
    <col min="12558" max="12800" width="9.140625" style="1"/>
    <col min="12801" max="12801" width="3" style="1" customWidth="1"/>
    <col min="12802" max="12802" width="7.7109375" style="1" customWidth="1"/>
    <col min="12803" max="12803" width="11.85546875" style="1" customWidth="1"/>
    <col min="12804" max="12804" width="3.5703125" style="1" customWidth="1"/>
    <col min="12805" max="12807" width="10.28515625" style="1" bestFit="1" customWidth="1"/>
    <col min="12808" max="12808" width="11.28515625" style="1" bestFit="1" customWidth="1"/>
    <col min="12809" max="12809" width="9.28515625" style="1" bestFit="1" customWidth="1"/>
    <col min="12810" max="12811" width="11.28515625" style="1" bestFit="1" customWidth="1"/>
    <col min="12812" max="12812" width="9.28515625" style="1" bestFit="1" customWidth="1"/>
    <col min="12813" max="12813" width="11.42578125" style="1" customWidth="1"/>
    <col min="12814" max="13056" width="9.140625" style="1"/>
    <col min="13057" max="13057" width="3" style="1" customWidth="1"/>
    <col min="13058" max="13058" width="7.7109375" style="1" customWidth="1"/>
    <col min="13059" max="13059" width="11.85546875" style="1" customWidth="1"/>
    <col min="13060" max="13060" width="3.5703125" style="1" customWidth="1"/>
    <col min="13061" max="13063" width="10.28515625" style="1" bestFit="1" customWidth="1"/>
    <col min="13064" max="13064" width="11.28515625" style="1" bestFit="1" customWidth="1"/>
    <col min="13065" max="13065" width="9.28515625" style="1" bestFit="1" customWidth="1"/>
    <col min="13066" max="13067" width="11.28515625" style="1" bestFit="1" customWidth="1"/>
    <col min="13068" max="13068" width="9.28515625" style="1" bestFit="1" customWidth="1"/>
    <col min="13069" max="13069" width="11.42578125" style="1" customWidth="1"/>
    <col min="13070" max="13312" width="9.140625" style="1"/>
    <col min="13313" max="13313" width="3" style="1" customWidth="1"/>
    <col min="13314" max="13314" width="7.7109375" style="1" customWidth="1"/>
    <col min="13315" max="13315" width="11.85546875" style="1" customWidth="1"/>
    <col min="13316" max="13316" width="3.5703125" style="1" customWidth="1"/>
    <col min="13317" max="13319" width="10.28515625" style="1" bestFit="1" customWidth="1"/>
    <col min="13320" max="13320" width="11.28515625" style="1" bestFit="1" customWidth="1"/>
    <col min="13321" max="13321" width="9.28515625" style="1" bestFit="1" customWidth="1"/>
    <col min="13322" max="13323" width="11.28515625" style="1" bestFit="1" customWidth="1"/>
    <col min="13324" max="13324" width="9.28515625" style="1" bestFit="1" customWidth="1"/>
    <col min="13325" max="13325" width="11.42578125" style="1" customWidth="1"/>
    <col min="13326" max="13568" width="9.140625" style="1"/>
    <col min="13569" max="13569" width="3" style="1" customWidth="1"/>
    <col min="13570" max="13570" width="7.7109375" style="1" customWidth="1"/>
    <col min="13571" max="13571" width="11.85546875" style="1" customWidth="1"/>
    <col min="13572" max="13572" width="3.5703125" style="1" customWidth="1"/>
    <col min="13573" max="13575" width="10.28515625" style="1" bestFit="1" customWidth="1"/>
    <col min="13576" max="13576" width="11.28515625" style="1" bestFit="1" customWidth="1"/>
    <col min="13577" max="13577" width="9.28515625" style="1" bestFit="1" customWidth="1"/>
    <col min="13578" max="13579" width="11.28515625" style="1" bestFit="1" customWidth="1"/>
    <col min="13580" max="13580" width="9.28515625" style="1" bestFit="1" customWidth="1"/>
    <col min="13581" max="13581" width="11.42578125" style="1" customWidth="1"/>
    <col min="13582" max="13824" width="9.140625" style="1"/>
    <col min="13825" max="13825" width="3" style="1" customWidth="1"/>
    <col min="13826" max="13826" width="7.7109375" style="1" customWidth="1"/>
    <col min="13827" max="13827" width="11.85546875" style="1" customWidth="1"/>
    <col min="13828" max="13828" width="3.5703125" style="1" customWidth="1"/>
    <col min="13829" max="13831" width="10.28515625" style="1" bestFit="1" customWidth="1"/>
    <col min="13832" max="13832" width="11.28515625" style="1" bestFit="1" customWidth="1"/>
    <col min="13833" max="13833" width="9.28515625" style="1" bestFit="1" customWidth="1"/>
    <col min="13834" max="13835" width="11.28515625" style="1" bestFit="1" customWidth="1"/>
    <col min="13836" max="13836" width="9.28515625" style="1" bestFit="1" customWidth="1"/>
    <col min="13837" max="13837" width="11.42578125" style="1" customWidth="1"/>
    <col min="13838" max="14080" width="9.140625" style="1"/>
    <col min="14081" max="14081" width="3" style="1" customWidth="1"/>
    <col min="14082" max="14082" width="7.7109375" style="1" customWidth="1"/>
    <col min="14083" max="14083" width="11.85546875" style="1" customWidth="1"/>
    <col min="14084" max="14084" width="3.5703125" style="1" customWidth="1"/>
    <col min="14085" max="14087" width="10.28515625" style="1" bestFit="1" customWidth="1"/>
    <col min="14088" max="14088" width="11.28515625" style="1" bestFit="1" customWidth="1"/>
    <col min="14089" max="14089" width="9.28515625" style="1" bestFit="1" customWidth="1"/>
    <col min="14090" max="14091" width="11.28515625" style="1" bestFit="1" customWidth="1"/>
    <col min="14092" max="14092" width="9.28515625" style="1" bestFit="1" customWidth="1"/>
    <col min="14093" max="14093" width="11.42578125" style="1" customWidth="1"/>
    <col min="14094" max="14336" width="9.140625" style="1"/>
    <col min="14337" max="14337" width="3" style="1" customWidth="1"/>
    <col min="14338" max="14338" width="7.7109375" style="1" customWidth="1"/>
    <col min="14339" max="14339" width="11.85546875" style="1" customWidth="1"/>
    <col min="14340" max="14340" width="3.5703125" style="1" customWidth="1"/>
    <col min="14341" max="14343" width="10.28515625" style="1" bestFit="1" customWidth="1"/>
    <col min="14344" max="14344" width="11.28515625" style="1" bestFit="1" customWidth="1"/>
    <col min="14345" max="14345" width="9.28515625" style="1" bestFit="1" customWidth="1"/>
    <col min="14346" max="14347" width="11.28515625" style="1" bestFit="1" customWidth="1"/>
    <col min="14348" max="14348" width="9.28515625" style="1" bestFit="1" customWidth="1"/>
    <col min="14349" max="14349" width="11.42578125" style="1" customWidth="1"/>
    <col min="14350" max="14592" width="9.140625" style="1"/>
    <col min="14593" max="14593" width="3" style="1" customWidth="1"/>
    <col min="14594" max="14594" width="7.7109375" style="1" customWidth="1"/>
    <col min="14595" max="14595" width="11.85546875" style="1" customWidth="1"/>
    <col min="14596" max="14596" width="3.5703125" style="1" customWidth="1"/>
    <col min="14597" max="14599" width="10.28515625" style="1" bestFit="1" customWidth="1"/>
    <col min="14600" max="14600" width="11.28515625" style="1" bestFit="1" customWidth="1"/>
    <col min="14601" max="14601" width="9.28515625" style="1" bestFit="1" customWidth="1"/>
    <col min="14602" max="14603" width="11.28515625" style="1" bestFit="1" customWidth="1"/>
    <col min="14604" max="14604" width="9.28515625" style="1" bestFit="1" customWidth="1"/>
    <col min="14605" max="14605" width="11.42578125" style="1" customWidth="1"/>
    <col min="14606" max="14848" width="9.140625" style="1"/>
    <col min="14849" max="14849" width="3" style="1" customWidth="1"/>
    <col min="14850" max="14850" width="7.7109375" style="1" customWidth="1"/>
    <col min="14851" max="14851" width="11.85546875" style="1" customWidth="1"/>
    <col min="14852" max="14852" width="3.5703125" style="1" customWidth="1"/>
    <col min="14853" max="14855" width="10.28515625" style="1" bestFit="1" customWidth="1"/>
    <col min="14856" max="14856" width="11.28515625" style="1" bestFit="1" customWidth="1"/>
    <col min="14857" max="14857" width="9.28515625" style="1" bestFit="1" customWidth="1"/>
    <col min="14858" max="14859" width="11.28515625" style="1" bestFit="1" customWidth="1"/>
    <col min="14860" max="14860" width="9.28515625" style="1" bestFit="1" customWidth="1"/>
    <col min="14861" max="14861" width="11.42578125" style="1" customWidth="1"/>
    <col min="14862" max="15104" width="9.140625" style="1"/>
    <col min="15105" max="15105" width="3" style="1" customWidth="1"/>
    <col min="15106" max="15106" width="7.7109375" style="1" customWidth="1"/>
    <col min="15107" max="15107" width="11.85546875" style="1" customWidth="1"/>
    <col min="15108" max="15108" width="3.5703125" style="1" customWidth="1"/>
    <col min="15109" max="15111" width="10.28515625" style="1" bestFit="1" customWidth="1"/>
    <col min="15112" max="15112" width="11.28515625" style="1" bestFit="1" customWidth="1"/>
    <col min="15113" max="15113" width="9.28515625" style="1" bestFit="1" customWidth="1"/>
    <col min="15114" max="15115" width="11.28515625" style="1" bestFit="1" customWidth="1"/>
    <col min="15116" max="15116" width="9.28515625" style="1" bestFit="1" customWidth="1"/>
    <col min="15117" max="15117" width="11.42578125" style="1" customWidth="1"/>
    <col min="15118" max="15360" width="9.140625" style="1"/>
    <col min="15361" max="15361" width="3" style="1" customWidth="1"/>
    <col min="15362" max="15362" width="7.7109375" style="1" customWidth="1"/>
    <col min="15363" max="15363" width="11.85546875" style="1" customWidth="1"/>
    <col min="15364" max="15364" width="3.5703125" style="1" customWidth="1"/>
    <col min="15365" max="15367" width="10.28515625" style="1" bestFit="1" customWidth="1"/>
    <col min="15368" max="15368" width="11.28515625" style="1" bestFit="1" customWidth="1"/>
    <col min="15369" max="15369" width="9.28515625" style="1" bestFit="1" customWidth="1"/>
    <col min="15370" max="15371" width="11.28515625" style="1" bestFit="1" customWidth="1"/>
    <col min="15372" max="15372" width="9.28515625" style="1" bestFit="1" customWidth="1"/>
    <col min="15373" max="15373" width="11.42578125" style="1" customWidth="1"/>
    <col min="15374" max="15616" width="9.140625" style="1"/>
    <col min="15617" max="15617" width="3" style="1" customWidth="1"/>
    <col min="15618" max="15618" width="7.7109375" style="1" customWidth="1"/>
    <col min="15619" max="15619" width="11.85546875" style="1" customWidth="1"/>
    <col min="15620" max="15620" width="3.5703125" style="1" customWidth="1"/>
    <col min="15621" max="15623" width="10.28515625" style="1" bestFit="1" customWidth="1"/>
    <col min="15624" max="15624" width="11.28515625" style="1" bestFit="1" customWidth="1"/>
    <col min="15625" max="15625" width="9.28515625" style="1" bestFit="1" customWidth="1"/>
    <col min="15626" max="15627" width="11.28515625" style="1" bestFit="1" customWidth="1"/>
    <col min="15628" max="15628" width="9.28515625" style="1" bestFit="1" customWidth="1"/>
    <col min="15629" max="15629" width="11.42578125" style="1" customWidth="1"/>
    <col min="15630" max="15872" width="9.140625" style="1"/>
    <col min="15873" max="15873" width="3" style="1" customWidth="1"/>
    <col min="15874" max="15874" width="7.7109375" style="1" customWidth="1"/>
    <col min="15875" max="15875" width="11.85546875" style="1" customWidth="1"/>
    <col min="15876" max="15876" width="3.5703125" style="1" customWidth="1"/>
    <col min="15877" max="15879" width="10.28515625" style="1" bestFit="1" customWidth="1"/>
    <col min="15880" max="15880" width="11.28515625" style="1" bestFit="1" customWidth="1"/>
    <col min="15881" max="15881" width="9.28515625" style="1" bestFit="1" customWidth="1"/>
    <col min="15882" max="15883" width="11.28515625" style="1" bestFit="1" customWidth="1"/>
    <col min="15884" max="15884" width="9.28515625" style="1" bestFit="1" customWidth="1"/>
    <col min="15885" max="15885" width="11.42578125" style="1" customWidth="1"/>
    <col min="15886" max="16128" width="9.140625" style="1"/>
    <col min="16129" max="16129" width="3" style="1" customWidth="1"/>
    <col min="16130" max="16130" width="7.7109375" style="1" customWidth="1"/>
    <col min="16131" max="16131" width="11.85546875" style="1" customWidth="1"/>
    <col min="16132" max="16132" width="3.5703125" style="1" customWidth="1"/>
    <col min="16133" max="16135" width="10.28515625" style="1" bestFit="1" customWidth="1"/>
    <col min="16136" max="16136" width="11.28515625" style="1" bestFit="1" customWidth="1"/>
    <col min="16137" max="16137" width="9.28515625" style="1" bestFit="1" customWidth="1"/>
    <col min="16138" max="16139" width="11.28515625" style="1" bestFit="1" customWidth="1"/>
    <col min="16140" max="16140" width="9.28515625" style="1" bestFit="1" customWidth="1"/>
    <col min="16141" max="16141" width="11.42578125" style="1" customWidth="1"/>
    <col min="16142" max="16384" width="9.140625" style="1"/>
  </cols>
  <sheetData>
    <row r="1" spans="1:15" ht="18" x14ac:dyDescent="0.25">
      <c r="L1" s="9"/>
      <c r="M1" s="74"/>
    </row>
    <row r="2" spans="1:15" ht="15.75" x14ac:dyDescent="0.25">
      <c r="L2" s="3"/>
      <c r="M2" s="83"/>
    </row>
    <row r="3" spans="1:15" ht="15.75" x14ac:dyDescent="0.25">
      <c r="M3" s="52"/>
    </row>
    <row r="4" spans="1:15" s="3" customFormat="1" ht="36" customHeight="1" x14ac:dyDescent="0.25">
      <c r="A4" s="844" t="s">
        <v>369</v>
      </c>
      <c r="B4" s="845"/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845"/>
    </row>
    <row r="5" spans="1:15" ht="15.75" x14ac:dyDescent="0.25">
      <c r="A5" s="4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.7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0"/>
    </row>
    <row r="7" spans="1:15" ht="66.75" customHeight="1" thickBot="1" x14ac:dyDescent="0.3">
      <c r="A7" s="846" t="s">
        <v>231</v>
      </c>
      <c r="B7" s="847"/>
      <c r="C7" s="848"/>
      <c r="D7" s="510" t="s">
        <v>232</v>
      </c>
      <c r="E7" s="511" t="s">
        <v>107</v>
      </c>
      <c r="F7" s="512" t="s">
        <v>108</v>
      </c>
      <c r="G7" s="512" t="s">
        <v>109</v>
      </c>
      <c r="H7" s="512" t="s">
        <v>233</v>
      </c>
      <c r="I7" s="513" t="s">
        <v>111</v>
      </c>
      <c r="J7" s="513" t="s">
        <v>112</v>
      </c>
      <c r="K7" s="514" t="s">
        <v>113</v>
      </c>
      <c r="L7" s="514" t="s">
        <v>114</v>
      </c>
      <c r="M7" s="515" t="s">
        <v>234</v>
      </c>
    </row>
    <row r="8" spans="1:15" x14ac:dyDescent="0.25">
      <c r="A8" s="516" t="s">
        <v>235</v>
      </c>
      <c r="B8" s="141"/>
      <c r="C8" s="141"/>
      <c r="D8" s="849" t="s">
        <v>236</v>
      </c>
      <c r="E8" s="517">
        <f t="shared" ref="E8:L8" si="0">E9+E10</f>
        <v>26875206</v>
      </c>
      <c r="F8" s="518">
        <f t="shared" si="0"/>
        <v>53941142</v>
      </c>
      <c r="G8" s="518">
        <f t="shared" si="0"/>
        <v>31284353</v>
      </c>
      <c r="H8" s="518">
        <f t="shared" si="0"/>
        <v>121569885</v>
      </c>
      <c r="I8" s="518">
        <f t="shared" si="0"/>
        <v>6981000</v>
      </c>
      <c r="J8" s="518">
        <f t="shared" si="0"/>
        <v>107025536</v>
      </c>
      <c r="K8" s="517">
        <f>K9+K10</f>
        <v>190316809</v>
      </c>
      <c r="L8" s="517">
        <f t="shared" si="0"/>
        <v>5728630</v>
      </c>
      <c r="M8" s="519">
        <f>SUM(E8:L8)</f>
        <v>543722561</v>
      </c>
    </row>
    <row r="9" spans="1:15" x14ac:dyDescent="0.25">
      <c r="A9" s="520" t="s">
        <v>237</v>
      </c>
      <c r="B9" s="521"/>
      <c r="C9" s="521"/>
      <c r="D9" s="850"/>
      <c r="E9" s="174">
        <v>5295000</v>
      </c>
      <c r="F9" s="174">
        <v>2317000</v>
      </c>
      <c r="G9" s="174">
        <v>2662000</v>
      </c>
      <c r="H9" s="174">
        <v>16257463</v>
      </c>
      <c r="I9" s="174">
        <v>335000</v>
      </c>
      <c r="J9" s="174">
        <v>44040000</v>
      </c>
      <c r="K9" s="174">
        <v>7185000</v>
      </c>
      <c r="L9" s="174">
        <v>930000</v>
      </c>
      <c r="M9" s="522">
        <f t="shared" ref="M9:M19" si="1">SUM(E9:L9)</f>
        <v>79021463</v>
      </c>
    </row>
    <row r="10" spans="1:15" x14ac:dyDescent="0.25">
      <c r="A10" s="520" t="s">
        <v>238</v>
      </c>
      <c r="B10" s="521"/>
      <c r="C10" s="521"/>
      <c r="D10" s="850"/>
      <c r="E10" s="523">
        <f>[1]T1d!$C11</f>
        <v>21580206</v>
      </c>
      <c r="F10" s="523">
        <f>[1]T1d!$C12</f>
        <v>51624142</v>
      </c>
      <c r="G10" s="523">
        <f>[1]T1d!$C13</f>
        <v>28622353</v>
      </c>
      <c r="H10" s="523">
        <f>[1]T1d!$C14-[1]T1d!C57</f>
        <v>105312422</v>
      </c>
      <c r="I10" s="523">
        <f>[1]T1d!$C15</f>
        <v>6646000</v>
      </c>
      <c r="J10" s="523">
        <f>[1]T1d!$C16</f>
        <v>62985536</v>
      </c>
      <c r="K10" s="523">
        <f>[1]T1d!$C17</f>
        <v>183131809</v>
      </c>
      <c r="L10" s="523">
        <f>[1]T1d!$C18</f>
        <v>4798630</v>
      </c>
      <c r="M10" s="524">
        <f>SUM(E10:L10)</f>
        <v>464701098</v>
      </c>
    </row>
    <row r="11" spans="1:15" x14ac:dyDescent="0.25">
      <c r="A11" s="852" t="s">
        <v>93</v>
      </c>
      <c r="B11" s="525" t="s">
        <v>154</v>
      </c>
      <c r="C11" s="521"/>
      <c r="D11" s="850"/>
      <c r="E11" s="526">
        <f t="shared" ref="E11:L11" si="2">E12+E13</f>
        <v>10506212</v>
      </c>
      <c r="F11" s="526">
        <f t="shared" si="2"/>
        <v>30214920</v>
      </c>
      <c r="G11" s="526">
        <f>G12+G13</f>
        <v>15283741</v>
      </c>
      <c r="H11" s="526">
        <f t="shared" si="2"/>
        <v>39022090</v>
      </c>
      <c r="I11" s="526">
        <f t="shared" si="2"/>
        <v>0</v>
      </c>
      <c r="J11" s="526">
        <f t="shared" si="2"/>
        <v>40694390</v>
      </c>
      <c r="K11" s="526">
        <f>K12+K13</f>
        <v>55106322</v>
      </c>
      <c r="L11" s="526">
        <f t="shared" si="2"/>
        <v>2707059</v>
      </c>
      <c r="M11" s="522">
        <f t="shared" si="1"/>
        <v>193534734</v>
      </c>
    </row>
    <row r="12" spans="1:15" x14ac:dyDescent="0.25">
      <c r="A12" s="785"/>
      <c r="B12" s="854" t="s">
        <v>93</v>
      </c>
      <c r="C12" s="527" t="s">
        <v>155</v>
      </c>
      <c r="D12" s="850"/>
      <c r="E12" s="528">
        <f>[1]T1d!$G11</f>
        <v>9750212</v>
      </c>
      <c r="F12" s="241">
        <f>[1]T1d!$G12</f>
        <v>26844920</v>
      </c>
      <c r="G12" s="241">
        <f>[1]T1d!$G13</f>
        <v>13811741</v>
      </c>
      <c r="H12" s="241">
        <f>[1]T1d!$G14</f>
        <v>38682090</v>
      </c>
      <c r="I12" s="241">
        <f>[1]T1d!$G15</f>
        <v>0</v>
      </c>
      <c r="J12" s="241">
        <f>[1]T1d!$G16</f>
        <v>30419390</v>
      </c>
      <c r="K12" s="241">
        <f>[1]T1d!$G17</f>
        <v>24055832</v>
      </c>
      <c r="L12" s="241">
        <f>[1]T1d!$G18</f>
        <v>1817059</v>
      </c>
      <c r="M12" s="522">
        <f t="shared" si="1"/>
        <v>145381244</v>
      </c>
    </row>
    <row r="13" spans="1:15" x14ac:dyDescent="0.25">
      <c r="A13" s="785"/>
      <c r="B13" s="855"/>
      <c r="C13" s="529" t="s">
        <v>156</v>
      </c>
      <c r="D13" s="850"/>
      <c r="E13" s="530">
        <f>[1]T1d!$H11</f>
        <v>756000</v>
      </c>
      <c r="F13" s="241">
        <f>[1]T1d!$H12</f>
        <v>3370000</v>
      </c>
      <c r="G13" s="241">
        <f>[1]T1d!$H13</f>
        <v>1472000</v>
      </c>
      <c r="H13" s="241">
        <f>[1]T1d!$H14</f>
        <v>340000</v>
      </c>
      <c r="I13" s="241">
        <f>[1]T1d!$H15</f>
        <v>0</v>
      </c>
      <c r="J13" s="241">
        <f>[1]T1d!$H16</f>
        <v>10275000</v>
      </c>
      <c r="K13" s="241">
        <f>[1]T1d!$H17</f>
        <v>31050490</v>
      </c>
      <c r="L13" s="241">
        <f>[1]T1d!$H18</f>
        <v>890000</v>
      </c>
      <c r="M13" s="522">
        <f t="shared" si="1"/>
        <v>48153490</v>
      </c>
    </row>
    <row r="14" spans="1:15" x14ac:dyDescent="0.25">
      <c r="A14" s="785"/>
      <c r="B14" s="525" t="s">
        <v>239</v>
      </c>
      <c r="C14" s="531"/>
      <c r="D14" s="850"/>
      <c r="E14" s="528">
        <f>[1]T1d!$I11-E$15</f>
        <v>3572111.88</v>
      </c>
      <c r="F14" s="532">
        <f>[1]T1d!$I12-F$15</f>
        <v>10273072.800000001</v>
      </c>
      <c r="G14" s="532">
        <f>[1]T1d!$I13-G$15+0.5</f>
        <v>5135532.09</v>
      </c>
      <c r="H14" s="532">
        <f>[1]T1d!$I14-H$15-0.3</f>
        <v>13267510.799999999</v>
      </c>
      <c r="I14" s="532">
        <f>[1]T1d!$I15-I$15</f>
        <v>0</v>
      </c>
      <c r="J14" s="532">
        <f>[1]T1d!$I16-J$15</f>
        <v>11841003.1</v>
      </c>
      <c r="K14" s="532">
        <f>[1]T1d!$I17-K$15</f>
        <v>18736149.68</v>
      </c>
      <c r="L14" s="532">
        <f>[1]T1d!$I18-L$15</f>
        <v>920400.41</v>
      </c>
      <c r="M14" s="522">
        <f t="shared" si="1"/>
        <v>63745780.759999998</v>
      </c>
    </row>
    <row r="15" spans="1:15" x14ac:dyDescent="0.25">
      <c r="A15" s="785"/>
      <c r="B15" s="525" t="s">
        <v>206</v>
      </c>
      <c r="C15" s="521"/>
      <c r="D15" s="850"/>
      <c r="E15" s="528">
        <f t="shared" ref="E15:L15" si="3">E12*0.01</f>
        <v>97502.12</v>
      </c>
      <c r="F15" s="532">
        <f t="shared" si="3"/>
        <v>268449.2</v>
      </c>
      <c r="G15" s="532">
        <f t="shared" si="3"/>
        <v>138117.41</v>
      </c>
      <c r="H15" s="532">
        <f t="shared" si="3"/>
        <v>386820.9</v>
      </c>
      <c r="I15" s="532">
        <f t="shared" si="3"/>
        <v>0</v>
      </c>
      <c r="J15" s="532">
        <f t="shared" si="3"/>
        <v>304193.90000000002</v>
      </c>
      <c r="K15" s="532">
        <f t="shared" si="3"/>
        <v>240558.32</v>
      </c>
      <c r="L15" s="532">
        <f t="shared" si="3"/>
        <v>18170.59</v>
      </c>
      <c r="M15" s="522">
        <f t="shared" si="1"/>
        <v>1453812.4400000002</v>
      </c>
      <c r="O15" s="53"/>
    </row>
    <row r="16" spans="1:15" x14ac:dyDescent="0.25">
      <c r="A16" s="853"/>
      <c r="B16" s="865" t="s">
        <v>96</v>
      </c>
      <c r="C16" s="866"/>
      <c r="D16" s="850"/>
      <c r="E16" s="533">
        <f t="shared" ref="E16:J16" si="4">E10-E11-E14-E15</f>
        <v>7404380</v>
      </c>
      <c r="F16" s="534">
        <f t="shared" si="4"/>
        <v>10867700</v>
      </c>
      <c r="G16" s="534">
        <f t="shared" si="4"/>
        <v>8064962.5</v>
      </c>
      <c r="H16" s="534">
        <f>H10-H11-H14-H15</f>
        <v>52636000.300000004</v>
      </c>
      <c r="I16" s="534">
        <f t="shared" si="4"/>
        <v>6646000</v>
      </c>
      <c r="J16" s="534">
        <f t="shared" si="4"/>
        <v>10145949</v>
      </c>
      <c r="K16" s="534">
        <f>K10-K11-K14-K15</f>
        <v>109048779</v>
      </c>
      <c r="L16" s="534">
        <f>L10-L11-L14-L15</f>
        <v>1152999.9999999998</v>
      </c>
      <c r="M16" s="522">
        <f>SUM(E16:L16)</f>
        <v>205966770.80000001</v>
      </c>
    </row>
    <row r="17" spans="1:13" ht="15.75" thickBot="1" x14ac:dyDescent="0.3">
      <c r="A17" s="862" t="s">
        <v>240</v>
      </c>
      <c r="B17" s="863"/>
      <c r="C17" s="864"/>
      <c r="D17" s="850"/>
      <c r="E17" s="535">
        <f>[1]T1d!K11</f>
        <v>36.9</v>
      </c>
      <c r="F17" s="536">
        <f>[1]T1d!K12</f>
        <v>98.8</v>
      </c>
      <c r="G17" s="536">
        <f>[1]T1d!K13</f>
        <v>43.24</v>
      </c>
      <c r="H17" s="536">
        <f>[1]T1d!K14</f>
        <v>145.38999999999999</v>
      </c>
      <c r="I17" s="536">
        <f>[1]T1d!K15</f>
        <v>0</v>
      </c>
      <c r="J17" s="536">
        <f>[1]T1d!K16</f>
        <v>95.679999999999993</v>
      </c>
      <c r="K17" s="536">
        <f>[1]T1d!K17</f>
        <v>70</v>
      </c>
      <c r="L17" s="536">
        <f>[1]T1d!K18</f>
        <v>6</v>
      </c>
      <c r="M17" s="537">
        <f t="shared" si="1"/>
        <v>496.01</v>
      </c>
    </row>
    <row r="18" spans="1:13" ht="15.75" thickTop="1" x14ac:dyDescent="0.25">
      <c r="A18" s="859" t="s">
        <v>241</v>
      </c>
      <c r="B18" s="860"/>
      <c r="C18" s="861"/>
      <c r="D18" s="850"/>
      <c r="E18" s="169">
        <v>2000000</v>
      </c>
      <c r="F18" s="244">
        <v>200000</v>
      </c>
      <c r="G18" s="244">
        <v>2200000</v>
      </c>
      <c r="H18" s="244">
        <v>9463</v>
      </c>
      <c r="I18" s="244">
        <v>0</v>
      </c>
      <c r="J18" s="244">
        <v>8000000</v>
      </c>
      <c r="K18" s="244">
        <v>7000000</v>
      </c>
      <c r="L18" s="244">
        <v>100000</v>
      </c>
      <c r="M18" s="538">
        <f t="shared" si="1"/>
        <v>19509463</v>
      </c>
    </row>
    <row r="19" spans="1:13" ht="29.25" customHeight="1" thickBot="1" x14ac:dyDescent="0.3">
      <c r="A19" s="856" t="s">
        <v>368</v>
      </c>
      <c r="B19" s="857"/>
      <c r="C19" s="858"/>
      <c r="D19" s="851"/>
      <c r="E19" s="539">
        <v>0</v>
      </c>
      <c r="F19" s="540">
        <v>0</v>
      </c>
      <c r="G19" s="540">
        <v>0</v>
      </c>
      <c r="H19" s="540">
        <v>349650</v>
      </c>
      <c r="I19" s="540">
        <v>0</v>
      </c>
      <c r="J19" s="540">
        <v>0</v>
      </c>
      <c r="K19" s="540">
        <v>0</v>
      </c>
      <c r="L19" s="540">
        <v>0</v>
      </c>
      <c r="M19" s="541">
        <f t="shared" si="1"/>
        <v>349650</v>
      </c>
    </row>
  </sheetData>
  <protectedRanges>
    <protectedRange sqref="A5" name="Oblast1"/>
  </protectedRanges>
  <mergeCells count="9">
    <mergeCell ref="A4:M4"/>
    <mergeCell ref="A7:C7"/>
    <mergeCell ref="D8:D19"/>
    <mergeCell ref="A11:A16"/>
    <mergeCell ref="B12:B13"/>
    <mergeCell ref="A19:C19"/>
    <mergeCell ref="A18:C18"/>
    <mergeCell ref="A17:C17"/>
    <mergeCell ref="B16:C16"/>
  </mergeCells>
  <printOptions horizontalCentered="1"/>
  <pageMargins left="0.78740157480314965" right="0.19685039370078741" top="1.1811023622047245" bottom="0.98425196850393704" header="0.70866141732283472" footer="0.51181102362204722"/>
  <pageSetup paperSize="9" orientation="landscape" r:id="rId1"/>
  <headerFooter alignWithMargins="0">
    <oddHeader>&amp;RKapitola C.VI
&amp;"-,Tučné"Tabulka č. 1d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C25" sqref="C25"/>
    </sheetView>
  </sheetViews>
  <sheetFormatPr defaultRowHeight="12.75" x14ac:dyDescent="0.2"/>
  <cols>
    <col min="1" max="1" width="21.5703125" style="49" customWidth="1"/>
    <col min="2" max="6" width="10.7109375" style="49" customWidth="1"/>
    <col min="7" max="7" width="13" style="49" customWidth="1"/>
    <col min="8" max="256" width="9.140625" style="49"/>
    <col min="257" max="257" width="21.5703125" style="49" customWidth="1"/>
    <col min="258" max="263" width="10.7109375" style="49" customWidth="1"/>
    <col min="264" max="512" width="9.140625" style="49"/>
    <col min="513" max="513" width="21.5703125" style="49" customWidth="1"/>
    <col min="514" max="519" width="10.7109375" style="49" customWidth="1"/>
    <col min="520" max="768" width="9.140625" style="49"/>
    <col min="769" max="769" width="21.5703125" style="49" customWidth="1"/>
    <col min="770" max="775" width="10.7109375" style="49" customWidth="1"/>
    <col min="776" max="1024" width="9.140625" style="49"/>
    <col min="1025" max="1025" width="21.5703125" style="49" customWidth="1"/>
    <col min="1026" max="1031" width="10.7109375" style="49" customWidth="1"/>
    <col min="1032" max="1280" width="9.140625" style="49"/>
    <col min="1281" max="1281" width="21.5703125" style="49" customWidth="1"/>
    <col min="1282" max="1287" width="10.7109375" style="49" customWidth="1"/>
    <col min="1288" max="1536" width="9.140625" style="49"/>
    <col min="1537" max="1537" width="21.5703125" style="49" customWidth="1"/>
    <col min="1538" max="1543" width="10.7109375" style="49" customWidth="1"/>
    <col min="1544" max="1792" width="9.140625" style="49"/>
    <col min="1793" max="1793" width="21.5703125" style="49" customWidth="1"/>
    <col min="1794" max="1799" width="10.7109375" style="49" customWidth="1"/>
    <col min="1800" max="2048" width="9.140625" style="49"/>
    <col min="2049" max="2049" width="21.5703125" style="49" customWidth="1"/>
    <col min="2050" max="2055" width="10.7109375" style="49" customWidth="1"/>
    <col min="2056" max="2304" width="9.140625" style="49"/>
    <col min="2305" max="2305" width="21.5703125" style="49" customWidth="1"/>
    <col min="2306" max="2311" width="10.7109375" style="49" customWidth="1"/>
    <col min="2312" max="2560" width="9.140625" style="49"/>
    <col min="2561" max="2561" width="21.5703125" style="49" customWidth="1"/>
    <col min="2562" max="2567" width="10.7109375" style="49" customWidth="1"/>
    <col min="2568" max="2816" width="9.140625" style="49"/>
    <col min="2817" max="2817" width="21.5703125" style="49" customWidth="1"/>
    <col min="2818" max="2823" width="10.7109375" style="49" customWidth="1"/>
    <col min="2824" max="3072" width="9.140625" style="49"/>
    <col min="3073" max="3073" width="21.5703125" style="49" customWidth="1"/>
    <col min="3074" max="3079" width="10.7109375" style="49" customWidth="1"/>
    <col min="3080" max="3328" width="9.140625" style="49"/>
    <col min="3329" max="3329" width="21.5703125" style="49" customWidth="1"/>
    <col min="3330" max="3335" width="10.7109375" style="49" customWidth="1"/>
    <col min="3336" max="3584" width="9.140625" style="49"/>
    <col min="3585" max="3585" width="21.5703125" style="49" customWidth="1"/>
    <col min="3586" max="3591" width="10.7109375" style="49" customWidth="1"/>
    <col min="3592" max="3840" width="9.140625" style="49"/>
    <col min="3841" max="3841" width="21.5703125" style="49" customWidth="1"/>
    <col min="3842" max="3847" width="10.7109375" style="49" customWidth="1"/>
    <col min="3848" max="4096" width="9.140625" style="49"/>
    <col min="4097" max="4097" width="21.5703125" style="49" customWidth="1"/>
    <col min="4098" max="4103" width="10.7109375" style="49" customWidth="1"/>
    <col min="4104" max="4352" width="9.140625" style="49"/>
    <col min="4353" max="4353" width="21.5703125" style="49" customWidth="1"/>
    <col min="4354" max="4359" width="10.7109375" style="49" customWidth="1"/>
    <col min="4360" max="4608" width="9.140625" style="49"/>
    <col min="4609" max="4609" width="21.5703125" style="49" customWidth="1"/>
    <col min="4610" max="4615" width="10.7109375" style="49" customWidth="1"/>
    <col min="4616" max="4864" width="9.140625" style="49"/>
    <col min="4865" max="4865" width="21.5703125" style="49" customWidth="1"/>
    <col min="4866" max="4871" width="10.7109375" style="49" customWidth="1"/>
    <col min="4872" max="5120" width="9.140625" style="49"/>
    <col min="5121" max="5121" width="21.5703125" style="49" customWidth="1"/>
    <col min="5122" max="5127" width="10.7109375" style="49" customWidth="1"/>
    <col min="5128" max="5376" width="9.140625" style="49"/>
    <col min="5377" max="5377" width="21.5703125" style="49" customWidth="1"/>
    <col min="5378" max="5383" width="10.7109375" style="49" customWidth="1"/>
    <col min="5384" max="5632" width="9.140625" style="49"/>
    <col min="5633" max="5633" width="21.5703125" style="49" customWidth="1"/>
    <col min="5634" max="5639" width="10.7109375" style="49" customWidth="1"/>
    <col min="5640" max="5888" width="9.140625" style="49"/>
    <col min="5889" max="5889" width="21.5703125" style="49" customWidth="1"/>
    <col min="5890" max="5895" width="10.7109375" style="49" customWidth="1"/>
    <col min="5896" max="6144" width="9.140625" style="49"/>
    <col min="6145" max="6145" width="21.5703125" style="49" customWidth="1"/>
    <col min="6146" max="6151" width="10.7109375" style="49" customWidth="1"/>
    <col min="6152" max="6400" width="9.140625" style="49"/>
    <col min="6401" max="6401" width="21.5703125" style="49" customWidth="1"/>
    <col min="6402" max="6407" width="10.7109375" style="49" customWidth="1"/>
    <col min="6408" max="6656" width="9.140625" style="49"/>
    <col min="6657" max="6657" width="21.5703125" style="49" customWidth="1"/>
    <col min="6658" max="6663" width="10.7109375" style="49" customWidth="1"/>
    <col min="6664" max="6912" width="9.140625" style="49"/>
    <col min="6913" max="6913" width="21.5703125" style="49" customWidth="1"/>
    <col min="6914" max="6919" width="10.7109375" style="49" customWidth="1"/>
    <col min="6920" max="7168" width="9.140625" style="49"/>
    <col min="7169" max="7169" width="21.5703125" style="49" customWidth="1"/>
    <col min="7170" max="7175" width="10.7109375" style="49" customWidth="1"/>
    <col min="7176" max="7424" width="9.140625" style="49"/>
    <col min="7425" max="7425" width="21.5703125" style="49" customWidth="1"/>
    <col min="7426" max="7431" width="10.7109375" style="49" customWidth="1"/>
    <col min="7432" max="7680" width="9.140625" style="49"/>
    <col min="7681" max="7681" width="21.5703125" style="49" customWidth="1"/>
    <col min="7682" max="7687" width="10.7109375" style="49" customWidth="1"/>
    <col min="7688" max="7936" width="9.140625" style="49"/>
    <col min="7937" max="7937" width="21.5703125" style="49" customWidth="1"/>
    <col min="7938" max="7943" width="10.7109375" style="49" customWidth="1"/>
    <col min="7944" max="8192" width="9.140625" style="49"/>
    <col min="8193" max="8193" width="21.5703125" style="49" customWidth="1"/>
    <col min="8194" max="8199" width="10.7109375" style="49" customWidth="1"/>
    <col min="8200" max="8448" width="9.140625" style="49"/>
    <col min="8449" max="8449" width="21.5703125" style="49" customWidth="1"/>
    <col min="8450" max="8455" width="10.7109375" style="49" customWidth="1"/>
    <col min="8456" max="8704" width="9.140625" style="49"/>
    <col min="8705" max="8705" width="21.5703125" style="49" customWidth="1"/>
    <col min="8706" max="8711" width="10.7109375" style="49" customWidth="1"/>
    <col min="8712" max="8960" width="9.140625" style="49"/>
    <col min="8961" max="8961" width="21.5703125" style="49" customWidth="1"/>
    <col min="8962" max="8967" width="10.7109375" style="49" customWidth="1"/>
    <col min="8968" max="9216" width="9.140625" style="49"/>
    <col min="9217" max="9217" width="21.5703125" style="49" customWidth="1"/>
    <col min="9218" max="9223" width="10.7109375" style="49" customWidth="1"/>
    <col min="9224" max="9472" width="9.140625" style="49"/>
    <col min="9473" max="9473" width="21.5703125" style="49" customWidth="1"/>
    <col min="9474" max="9479" width="10.7109375" style="49" customWidth="1"/>
    <col min="9480" max="9728" width="9.140625" style="49"/>
    <col min="9729" max="9729" width="21.5703125" style="49" customWidth="1"/>
    <col min="9730" max="9735" width="10.7109375" style="49" customWidth="1"/>
    <col min="9736" max="9984" width="9.140625" style="49"/>
    <col min="9985" max="9985" width="21.5703125" style="49" customWidth="1"/>
    <col min="9986" max="9991" width="10.7109375" style="49" customWidth="1"/>
    <col min="9992" max="10240" width="9.140625" style="49"/>
    <col min="10241" max="10241" width="21.5703125" style="49" customWidth="1"/>
    <col min="10242" max="10247" width="10.7109375" style="49" customWidth="1"/>
    <col min="10248" max="10496" width="9.140625" style="49"/>
    <col min="10497" max="10497" width="21.5703125" style="49" customWidth="1"/>
    <col min="10498" max="10503" width="10.7109375" style="49" customWidth="1"/>
    <col min="10504" max="10752" width="9.140625" style="49"/>
    <col min="10753" max="10753" width="21.5703125" style="49" customWidth="1"/>
    <col min="10754" max="10759" width="10.7109375" style="49" customWidth="1"/>
    <col min="10760" max="11008" width="9.140625" style="49"/>
    <col min="11009" max="11009" width="21.5703125" style="49" customWidth="1"/>
    <col min="11010" max="11015" width="10.7109375" style="49" customWidth="1"/>
    <col min="11016" max="11264" width="9.140625" style="49"/>
    <col min="11265" max="11265" width="21.5703125" style="49" customWidth="1"/>
    <col min="11266" max="11271" width="10.7109375" style="49" customWidth="1"/>
    <col min="11272" max="11520" width="9.140625" style="49"/>
    <col min="11521" max="11521" width="21.5703125" style="49" customWidth="1"/>
    <col min="11522" max="11527" width="10.7109375" style="49" customWidth="1"/>
    <col min="11528" max="11776" width="9.140625" style="49"/>
    <col min="11777" max="11777" width="21.5703125" style="49" customWidth="1"/>
    <col min="11778" max="11783" width="10.7109375" style="49" customWidth="1"/>
    <col min="11784" max="12032" width="9.140625" style="49"/>
    <col min="12033" max="12033" width="21.5703125" style="49" customWidth="1"/>
    <col min="12034" max="12039" width="10.7109375" style="49" customWidth="1"/>
    <col min="12040" max="12288" width="9.140625" style="49"/>
    <col min="12289" max="12289" width="21.5703125" style="49" customWidth="1"/>
    <col min="12290" max="12295" width="10.7109375" style="49" customWidth="1"/>
    <col min="12296" max="12544" width="9.140625" style="49"/>
    <col min="12545" max="12545" width="21.5703125" style="49" customWidth="1"/>
    <col min="12546" max="12551" width="10.7109375" style="49" customWidth="1"/>
    <col min="12552" max="12800" width="9.140625" style="49"/>
    <col min="12801" max="12801" width="21.5703125" style="49" customWidth="1"/>
    <col min="12802" max="12807" width="10.7109375" style="49" customWidth="1"/>
    <col min="12808" max="13056" width="9.140625" style="49"/>
    <col min="13057" max="13057" width="21.5703125" style="49" customWidth="1"/>
    <col min="13058" max="13063" width="10.7109375" style="49" customWidth="1"/>
    <col min="13064" max="13312" width="9.140625" style="49"/>
    <col min="13313" max="13313" width="21.5703125" style="49" customWidth="1"/>
    <col min="13314" max="13319" width="10.7109375" style="49" customWidth="1"/>
    <col min="13320" max="13568" width="9.140625" style="49"/>
    <col min="13569" max="13569" width="21.5703125" style="49" customWidth="1"/>
    <col min="13570" max="13575" width="10.7109375" style="49" customWidth="1"/>
    <col min="13576" max="13824" width="9.140625" style="49"/>
    <col min="13825" max="13825" width="21.5703125" style="49" customWidth="1"/>
    <col min="13826" max="13831" width="10.7109375" style="49" customWidth="1"/>
    <col min="13832" max="14080" width="9.140625" style="49"/>
    <col min="14081" max="14081" width="21.5703125" style="49" customWidth="1"/>
    <col min="14082" max="14087" width="10.7109375" style="49" customWidth="1"/>
    <col min="14088" max="14336" width="9.140625" style="49"/>
    <col min="14337" max="14337" width="21.5703125" style="49" customWidth="1"/>
    <col min="14338" max="14343" width="10.7109375" style="49" customWidth="1"/>
    <col min="14344" max="14592" width="9.140625" style="49"/>
    <col min="14593" max="14593" width="21.5703125" style="49" customWidth="1"/>
    <col min="14594" max="14599" width="10.7109375" style="49" customWidth="1"/>
    <col min="14600" max="14848" width="9.140625" style="49"/>
    <col min="14849" max="14849" width="21.5703125" style="49" customWidth="1"/>
    <col min="14850" max="14855" width="10.7109375" style="49" customWidth="1"/>
    <col min="14856" max="15104" width="9.140625" style="49"/>
    <col min="15105" max="15105" width="21.5703125" style="49" customWidth="1"/>
    <col min="15106" max="15111" width="10.7109375" style="49" customWidth="1"/>
    <col min="15112" max="15360" width="9.140625" style="49"/>
    <col min="15361" max="15361" width="21.5703125" style="49" customWidth="1"/>
    <col min="15362" max="15367" width="10.7109375" style="49" customWidth="1"/>
    <col min="15368" max="15616" width="9.140625" style="49"/>
    <col min="15617" max="15617" width="21.5703125" style="49" customWidth="1"/>
    <col min="15618" max="15623" width="10.7109375" style="49" customWidth="1"/>
    <col min="15624" max="15872" width="9.140625" style="49"/>
    <col min="15873" max="15873" width="21.5703125" style="49" customWidth="1"/>
    <col min="15874" max="15879" width="10.7109375" style="49" customWidth="1"/>
    <col min="15880" max="16128" width="9.140625" style="49"/>
    <col min="16129" max="16129" width="21.5703125" style="49" customWidth="1"/>
    <col min="16130" max="16135" width="10.7109375" style="49" customWidth="1"/>
    <col min="16136" max="16384" width="9.140625" style="49"/>
  </cols>
  <sheetData>
    <row r="1" spans="1:7" ht="18" x14ac:dyDescent="0.25">
      <c r="A1" s="48"/>
      <c r="B1" s="48"/>
      <c r="C1" s="48"/>
      <c r="D1" s="48"/>
      <c r="E1" s="48"/>
      <c r="F1" s="86"/>
      <c r="G1" s="74"/>
    </row>
    <row r="2" spans="1:7" ht="18" x14ac:dyDescent="0.25">
      <c r="A2" s="84" t="s">
        <v>226</v>
      </c>
      <c r="B2" s="85"/>
      <c r="C2" s="85"/>
      <c r="D2" s="85"/>
      <c r="E2" s="542"/>
      <c r="F2" s="542"/>
      <c r="G2" s="87"/>
    </row>
    <row r="3" spans="1:7" ht="15" x14ac:dyDescent="0.2">
      <c r="A3" s="4" t="s">
        <v>370</v>
      </c>
      <c r="B3" s="542"/>
      <c r="C3" s="542"/>
      <c r="D3" s="542"/>
      <c r="E3" s="542"/>
      <c r="F3" s="542"/>
      <c r="G3" s="543"/>
    </row>
    <row r="4" spans="1:7" ht="13.5" thickBot="1" x14ac:dyDescent="0.25">
      <c r="A4" s="544"/>
      <c r="B4" s="544"/>
      <c r="C4" s="544"/>
      <c r="D4" s="544"/>
      <c r="E4" s="544"/>
      <c r="F4" s="544"/>
      <c r="G4" s="545"/>
    </row>
    <row r="5" spans="1:7" ht="12.75" customHeight="1" x14ac:dyDescent="0.2">
      <c r="A5" s="867" t="s">
        <v>227</v>
      </c>
      <c r="B5" s="869" t="s">
        <v>201</v>
      </c>
      <c r="C5" s="871" t="s">
        <v>93</v>
      </c>
      <c r="D5" s="872"/>
      <c r="E5" s="872"/>
      <c r="F5" s="872"/>
      <c r="G5" s="873"/>
    </row>
    <row r="6" spans="1:7" ht="12.75" customHeight="1" x14ac:dyDescent="0.2">
      <c r="A6" s="868"/>
      <c r="B6" s="870"/>
      <c r="C6" s="874" t="s">
        <v>205</v>
      </c>
      <c r="D6" s="876" t="s">
        <v>93</v>
      </c>
      <c r="E6" s="877"/>
      <c r="F6" s="878" t="s">
        <v>95</v>
      </c>
      <c r="G6" s="880" t="s">
        <v>207</v>
      </c>
    </row>
    <row r="7" spans="1:7" x14ac:dyDescent="0.2">
      <c r="A7" s="868"/>
      <c r="B7" s="870"/>
      <c r="C7" s="875"/>
      <c r="D7" s="546" t="s">
        <v>155</v>
      </c>
      <c r="E7" s="547" t="s">
        <v>156</v>
      </c>
      <c r="F7" s="879"/>
      <c r="G7" s="881"/>
    </row>
    <row r="8" spans="1:7" ht="13.5" thickBot="1" x14ac:dyDescent="0.25">
      <c r="A8" s="548"/>
      <c r="B8" s="549" t="s">
        <v>99</v>
      </c>
      <c r="C8" s="550" t="s">
        <v>100</v>
      </c>
      <c r="D8" s="551" t="s">
        <v>101</v>
      </c>
      <c r="E8" s="551" t="s">
        <v>102</v>
      </c>
      <c r="F8" s="551" t="s">
        <v>103</v>
      </c>
      <c r="G8" s="552" t="s">
        <v>104</v>
      </c>
    </row>
    <row r="9" spans="1:7" ht="13.5" thickTop="1" x14ac:dyDescent="0.2">
      <c r="A9" s="553" t="s">
        <v>228</v>
      </c>
      <c r="B9" s="554">
        <f t="shared" ref="B9:B16" si="0">SUM(C9+F9+G9)</f>
        <v>3811144</v>
      </c>
      <c r="C9" s="555">
        <f t="shared" ref="C9:C16" si="1">SUM(D9:E9)</f>
        <v>0</v>
      </c>
      <c r="D9" s="556"/>
      <c r="E9" s="557"/>
      <c r="F9" s="558"/>
      <c r="G9" s="559">
        <v>3811144</v>
      </c>
    </row>
    <row r="10" spans="1:7" x14ac:dyDescent="0.2">
      <c r="A10" s="560" t="s">
        <v>182</v>
      </c>
      <c r="B10" s="561">
        <f t="shared" si="0"/>
        <v>638250</v>
      </c>
      <c r="C10" s="562">
        <f t="shared" si="1"/>
        <v>0</v>
      </c>
      <c r="D10" s="563"/>
      <c r="E10" s="564"/>
      <c r="F10" s="224"/>
      <c r="G10" s="565">
        <v>638250</v>
      </c>
    </row>
    <row r="11" spans="1:7" x14ac:dyDescent="0.2">
      <c r="A11" s="560" t="s">
        <v>119</v>
      </c>
      <c r="B11" s="561">
        <f t="shared" si="0"/>
        <v>2268000</v>
      </c>
      <c r="C11" s="562">
        <f t="shared" si="1"/>
        <v>0</v>
      </c>
      <c r="D11" s="563"/>
      <c r="E11" s="564"/>
      <c r="F11" s="224"/>
      <c r="G11" s="565">
        <v>2268000</v>
      </c>
    </row>
    <row r="12" spans="1:7" x14ac:dyDescent="0.2">
      <c r="A12" s="566" t="s">
        <v>120</v>
      </c>
      <c r="B12" s="561">
        <f t="shared" si="0"/>
        <v>311500</v>
      </c>
      <c r="C12" s="562">
        <f t="shared" si="1"/>
        <v>0</v>
      </c>
      <c r="D12" s="563"/>
      <c r="E12" s="564"/>
      <c r="F12" s="224"/>
      <c r="G12" s="565">
        <v>311500</v>
      </c>
    </row>
    <row r="13" spans="1:7" x14ac:dyDescent="0.2">
      <c r="A13" s="566" t="s">
        <v>121</v>
      </c>
      <c r="B13" s="561">
        <f t="shared" si="0"/>
        <v>98000</v>
      </c>
      <c r="C13" s="562">
        <f t="shared" si="1"/>
        <v>0</v>
      </c>
      <c r="D13" s="563"/>
      <c r="E13" s="564"/>
      <c r="F13" s="224"/>
      <c r="G13" s="565">
        <v>98000</v>
      </c>
    </row>
    <row r="14" spans="1:7" x14ac:dyDescent="0.2">
      <c r="A14" s="566" t="s">
        <v>122</v>
      </c>
      <c r="B14" s="561">
        <f t="shared" si="0"/>
        <v>411500</v>
      </c>
      <c r="C14" s="562">
        <f t="shared" si="1"/>
        <v>0</v>
      </c>
      <c r="D14" s="563"/>
      <c r="E14" s="564"/>
      <c r="F14" s="224"/>
      <c r="G14" s="565">
        <v>411500</v>
      </c>
    </row>
    <row r="15" spans="1:7" ht="13.5" thickBot="1" x14ac:dyDescent="0.25">
      <c r="A15" s="567" t="s">
        <v>229</v>
      </c>
      <c r="B15" s="568">
        <f t="shared" si="0"/>
        <v>139000</v>
      </c>
      <c r="C15" s="569">
        <f t="shared" si="1"/>
        <v>0</v>
      </c>
      <c r="D15" s="570"/>
      <c r="E15" s="571"/>
      <c r="F15" s="571"/>
      <c r="G15" s="572">
        <v>139000</v>
      </c>
    </row>
    <row r="16" spans="1:7" ht="13.5" thickBot="1" x14ac:dyDescent="0.25">
      <c r="A16" s="573" t="s">
        <v>230</v>
      </c>
      <c r="B16" s="574">
        <f t="shared" si="0"/>
        <v>7677394</v>
      </c>
      <c r="C16" s="575">
        <f t="shared" si="1"/>
        <v>0</v>
      </c>
      <c r="D16" s="576">
        <f>SUM(D9+D10+D11+D12+D13+D14+D15)</f>
        <v>0</v>
      </c>
      <c r="E16" s="577">
        <f>SUM(E9+E10+E11+E12+E13+E14+E15)</f>
        <v>0</v>
      </c>
      <c r="F16" s="578">
        <f>SUM(F9+F10+F11+F12+F13+F14+F15)</f>
        <v>0</v>
      </c>
      <c r="G16" s="579">
        <f>SUM(G9+G10+G11+G12+G13+G14+G15)</f>
        <v>7677394</v>
      </c>
    </row>
    <row r="17" spans="2:7" x14ac:dyDescent="0.2">
      <c r="B17" s="50"/>
      <c r="C17" s="50"/>
    </row>
    <row r="19" spans="2:7" x14ac:dyDescent="0.2">
      <c r="B19" s="51"/>
      <c r="C19" s="51"/>
      <c r="D19" s="51"/>
      <c r="E19" s="51"/>
      <c r="F19" s="51"/>
      <c r="G19" s="51"/>
    </row>
  </sheetData>
  <protectedRanges>
    <protectedRange sqref="A2:G3" name="Oblast1"/>
  </protectedRanges>
  <mergeCells count="7">
    <mergeCell ref="A5:A7"/>
    <mergeCell ref="B5:B7"/>
    <mergeCell ref="C5:G5"/>
    <mergeCell ref="C6:C7"/>
    <mergeCell ref="D6:E6"/>
    <mergeCell ref="F6:F7"/>
    <mergeCell ref="G6:G7"/>
  </mergeCells>
  <printOptions horizontalCentered="1"/>
  <pageMargins left="0.78740157480314965" right="0.11811023622047245" top="0.98425196850393704" bottom="0.98425196850393704" header="0.70866141732283472" footer="0.51181102362204722"/>
  <pageSetup paperSize="9" orientation="landscape" r:id="rId1"/>
  <headerFooter alignWithMargins="0">
    <oddHeader>&amp;RKapitola C.VI
&amp;"-,Tučné"Tabulka č. 1e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>
      <selection activeCell="C25" sqref="C25"/>
    </sheetView>
  </sheetViews>
  <sheetFormatPr defaultRowHeight="15" x14ac:dyDescent="0.25"/>
  <cols>
    <col min="1" max="1" width="3" style="1" customWidth="1"/>
    <col min="2" max="2" width="35.140625" style="1" customWidth="1"/>
    <col min="3" max="3" width="11" style="1" customWidth="1"/>
    <col min="4" max="4" width="11.7109375" style="1" customWidth="1"/>
    <col min="5" max="5" width="10.140625" style="1" bestFit="1" customWidth="1"/>
    <col min="6" max="6" width="10.140625" style="1" customWidth="1"/>
    <col min="7" max="7" width="10.140625" style="1" bestFit="1" customWidth="1"/>
    <col min="8" max="8" width="7.28515625" style="1" bestFit="1" customWidth="1"/>
    <col min="9" max="9" width="10.140625" style="1" bestFit="1" customWidth="1"/>
    <col min="10" max="10" width="10.5703125" style="1" customWidth="1"/>
    <col min="11" max="11" width="10.85546875" style="1" customWidth="1"/>
    <col min="12" max="12" width="7" style="1" customWidth="1"/>
    <col min="13" max="13" width="14.5703125" style="1" customWidth="1"/>
    <col min="14" max="256" width="9.140625" style="1"/>
    <col min="257" max="257" width="3" style="1" customWidth="1"/>
    <col min="258" max="258" width="35.140625" style="1" customWidth="1"/>
    <col min="259" max="259" width="11" style="1" customWidth="1"/>
    <col min="260" max="260" width="11.7109375" style="1" customWidth="1"/>
    <col min="261" max="261" width="9.85546875" style="1" bestFit="1" customWidth="1"/>
    <col min="262" max="262" width="10.140625" style="1" customWidth="1"/>
    <col min="263" max="263" width="9.85546875" style="1" bestFit="1" customWidth="1"/>
    <col min="264" max="264" width="7.140625" style="1" bestFit="1" customWidth="1"/>
    <col min="265" max="265" width="9.85546875" style="1" bestFit="1" customWidth="1"/>
    <col min="266" max="266" width="9.7109375" style="1" customWidth="1"/>
    <col min="267" max="267" width="10.85546875" style="1" customWidth="1"/>
    <col min="268" max="268" width="6.28515625" style="1" customWidth="1"/>
    <col min="269" max="269" width="12.85546875" style="1" customWidth="1"/>
    <col min="270" max="512" width="9.140625" style="1"/>
    <col min="513" max="513" width="3" style="1" customWidth="1"/>
    <col min="514" max="514" width="35.140625" style="1" customWidth="1"/>
    <col min="515" max="515" width="11" style="1" customWidth="1"/>
    <col min="516" max="516" width="11.7109375" style="1" customWidth="1"/>
    <col min="517" max="517" width="9.85546875" style="1" bestFit="1" customWidth="1"/>
    <col min="518" max="518" width="10.140625" style="1" customWidth="1"/>
    <col min="519" max="519" width="9.85546875" style="1" bestFit="1" customWidth="1"/>
    <col min="520" max="520" width="7.140625" style="1" bestFit="1" customWidth="1"/>
    <col min="521" max="521" width="9.85546875" style="1" bestFit="1" customWidth="1"/>
    <col min="522" max="522" width="9.7109375" style="1" customWidth="1"/>
    <col min="523" max="523" width="10.85546875" style="1" customWidth="1"/>
    <col min="524" max="524" width="6.28515625" style="1" customWidth="1"/>
    <col min="525" max="525" width="12.85546875" style="1" customWidth="1"/>
    <col min="526" max="768" width="9.140625" style="1"/>
    <col min="769" max="769" width="3" style="1" customWidth="1"/>
    <col min="770" max="770" width="35.140625" style="1" customWidth="1"/>
    <col min="771" max="771" width="11" style="1" customWidth="1"/>
    <col min="772" max="772" width="11.7109375" style="1" customWidth="1"/>
    <col min="773" max="773" width="9.85546875" style="1" bestFit="1" customWidth="1"/>
    <col min="774" max="774" width="10.140625" style="1" customWidth="1"/>
    <col min="775" max="775" width="9.85546875" style="1" bestFit="1" customWidth="1"/>
    <col min="776" max="776" width="7.140625" style="1" bestFit="1" customWidth="1"/>
    <col min="777" max="777" width="9.85546875" style="1" bestFit="1" customWidth="1"/>
    <col min="778" max="778" width="9.7109375" style="1" customWidth="1"/>
    <col min="779" max="779" width="10.85546875" style="1" customWidth="1"/>
    <col min="780" max="780" width="6.28515625" style="1" customWidth="1"/>
    <col min="781" max="781" width="12.85546875" style="1" customWidth="1"/>
    <col min="782" max="1024" width="9.140625" style="1"/>
    <col min="1025" max="1025" width="3" style="1" customWidth="1"/>
    <col min="1026" max="1026" width="35.140625" style="1" customWidth="1"/>
    <col min="1027" max="1027" width="11" style="1" customWidth="1"/>
    <col min="1028" max="1028" width="11.7109375" style="1" customWidth="1"/>
    <col min="1029" max="1029" width="9.85546875" style="1" bestFit="1" customWidth="1"/>
    <col min="1030" max="1030" width="10.140625" style="1" customWidth="1"/>
    <col min="1031" max="1031" width="9.85546875" style="1" bestFit="1" customWidth="1"/>
    <col min="1032" max="1032" width="7.140625" style="1" bestFit="1" customWidth="1"/>
    <col min="1033" max="1033" width="9.85546875" style="1" bestFit="1" customWidth="1"/>
    <col min="1034" max="1034" width="9.7109375" style="1" customWidth="1"/>
    <col min="1035" max="1035" width="10.85546875" style="1" customWidth="1"/>
    <col min="1036" max="1036" width="6.28515625" style="1" customWidth="1"/>
    <col min="1037" max="1037" width="12.85546875" style="1" customWidth="1"/>
    <col min="1038" max="1280" width="9.140625" style="1"/>
    <col min="1281" max="1281" width="3" style="1" customWidth="1"/>
    <col min="1282" max="1282" width="35.140625" style="1" customWidth="1"/>
    <col min="1283" max="1283" width="11" style="1" customWidth="1"/>
    <col min="1284" max="1284" width="11.7109375" style="1" customWidth="1"/>
    <col min="1285" max="1285" width="9.85546875" style="1" bestFit="1" customWidth="1"/>
    <col min="1286" max="1286" width="10.140625" style="1" customWidth="1"/>
    <col min="1287" max="1287" width="9.85546875" style="1" bestFit="1" customWidth="1"/>
    <col min="1288" max="1288" width="7.140625" style="1" bestFit="1" customWidth="1"/>
    <col min="1289" max="1289" width="9.85546875" style="1" bestFit="1" customWidth="1"/>
    <col min="1290" max="1290" width="9.7109375" style="1" customWidth="1"/>
    <col min="1291" max="1291" width="10.85546875" style="1" customWidth="1"/>
    <col min="1292" max="1292" width="6.28515625" style="1" customWidth="1"/>
    <col min="1293" max="1293" width="12.85546875" style="1" customWidth="1"/>
    <col min="1294" max="1536" width="9.140625" style="1"/>
    <col min="1537" max="1537" width="3" style="1" customWidth="1"/>
    <col min="1538" max="1538" width="35.140625" style="1" customWidth="1"/>
    <col min="1539" max="1539" width="11" style="1" customWidth="1"/>
    <col min="1540" max="1540" width="11.7109375" style="1" customWidth="1"/>
    <col min="1541" max="1541" width="9.85546875" style="1" bestFit="1" customWidth="1"/>
    <col min="1542" max="1542" width="10.140625" style="1" customWidth="1"/>
    <col min="1543" max="1543" width="9.85546875" style="1" bestFit="1" customWidth="1"/>
    <col min="1544" max="1544" width="7.140625" style="1" bestFit="1" customWidth="1"/>
    <col min="1545" max="1545" width="9.85546875" style="1" bestFit="1" customWidth="1"/>
    <col min="1546" max="1546" width="9.7109375" style="1" customWidth="1"/>
    <col min="1547" max="1547" width="10.85546875" style="1" customWidth="1"/>
    <col min="1548" max="1548" width="6.28515625" style="1" customWidth="1"/>
    <col min="1549" max="1549" width="12.85546875" style="1" customWidth="1"/>
    <col min="1550" max="1792" width="9.140625" style="1"/>
    <col min="1793" max="1793" width="3" style="1" customWidth="1"/>
    <col min="1794" max="1794" width="35.140625" style="1" customWidth="1"/>
    <col min="1795" max="1795" width="11" style="1" customWidth="1"/>
    <col min="1796" max="1796" width="11.7109375" style="1" customWidth="1"/>
    <col min="1797" max="1797" width="9.85546875" style="1" bestFit="1" customWidth="1"/>
    <col min="1798" max="1798" width="10.140625" style="1" customWidth="1"/>
    <col min="1799" max="1799" width="9.85546875" style="1" bestFit="1" customWidth="1"/>
    <col min="1800" max="1800" width="7.140625" style="1" bestFit="1" customWidth="1"/>
    <col min="1801" max="1801" width="9.85546875" style="1" bestFit="1" customWidth="1"/>
    <col min="1802" max="1802" width="9.7109375" style="1" customWidth="1"/>
    <col min="1803" max="1803" width="10.85546875" style="1" customWidth="1"/>
    <col min="1804" max="1804" width="6.28515625" style="1" customWidth="1"/>
    <col min="1805" max="1805" width="12.85546875" style="1" customWidth="1"/>
    <col min="1806" max="2048" width="9.140625" style="1"/>
    <col min="2049" max="2049" width="3" style="1" customWidth="1"/>
    <col min="2050" max="2050" width="35.140625" style="1" customWidth="1"/>
    <col min="2051" max="2051" width="11" style="1" customWidth="1"/>
    <col min="2052" max="2052" width="11.7109375" style="1" customWidth="1"/>
    <col min="2053" max="2053" width="9.85546875" style="1" bestFit="1" customWidth="1"/>
    <col min="2054" max="2054" width="10.140625" style="1" customWidth="1"/>
    <col min="2055" max="2055" width="9.85546875" style="1" bestFit="1" customWidth="1"/>
    <col min="2056" max="2056" width="7.140625" style="1" bestFit="1" customWidth="1"/>
    <col min="2057" max="2057" width="9.85546875" style="1" bestFit="1" customWidth="1"/>
    <col min="2058" max="2058" width="9.7109375" style="1" customWidth="1"/>
    <col min="2059" max="2059" width="10.85546875" style="1" customWidth="1"/>
    <col min="2060" max="2060" width="6.28515625" style="1" customWidth="1"/>
    <col min="2061" max="2061" width="12.85546875" style="1" customWidth="1"/>
    <col min="2062" max="2304" width="9.140625" style="1"/>
    <col min="2305" max="2305" width="3" style="1" customWidth="1"/>
    <col min="2306" max="2306" width="35.140625" style="1" customWidth="1"/>
    <col min="2307" max="2307" width="11" style="1" customWidth="1"/>
    <col min="2308" max="2308" width="11.7109375" style="1" customWidth="1"/>
    <col min="2309" max="2309" width="9.85546875" style="1" bestFit="1" customWidth="1"/>
    <col min="2310" max="2310" width="10.140625" style="1" customWidth="1"/>
    <col min="2311" max="2311" width="9.85546875" style="1" bestFit="1" customWidth="1"/>
    <col min="2312" max="2312" width="7.140625" style="1" bestFit="1" customWidth="1"/>
    <col min="2313" max="2313" width="9.85546875" style="1" bestFit="1" customWidth="1"/>
    <col min="2314" max="2314" width="9.7109375" style="1" customWidth="1"/>
    <col min="2315" max="2315" width="10.85546875" style="1" customWidth="1"/>
    <col min="2316" max="2316" width="6.28515625" style="1" customWidth="1"/>
    <col min="2317" max="2317" width="12.85546875" style="1" customWidth="1"/>
    <col min="2318" max="2560" width="9.140625" style="1"/>
    <col min="2561" max="2561" width="3" style="1" customWidth="1"/>
    <col min="2562" max="2562" width="35.140625" style="1" customWidth="1"/>
    <col min="2563" max="2563" width="11" style="1" customWidth="1"/>
    <col min="2564" max="2564" width="11.7109375" style="1" customWidth="1"/>
    <col min="2565" max="2565" width="9.85546875" style="1" bestFit="1" customWidth="1"/>
    <col min="2566" max="2566" width="10.140625" style="1" customWidth="1"/>
    <col min="2567" max="2567" width="9.85546875" style="1" bestFit="1" customWidth="1"/>
    <col min="2568" max="2568" width="7.140625" style="1" bestFit="1" customWidth="1"/>
    <col min="2569" max="2569" width="9.85546875" style="1" bestFit="1" customWidth="1"/>
    <col min="2570" max="2570" width="9.7109375" style="1" customWidth="1"/>
    <col min="2571" max="2571" width="10.85546875" style="1" customWidth="1"/>
    <col min="2572" max="2572" width="6.28515625" style="1" customWidth="1"/>
    <col min="2573" max="2573" width="12.85546875" style="1" customWidth="1"/>
    <col min="2574" max="2816" width="9.140625" style="1"/>
    <col min="2817" max="2817" width="3" style="1" customWidth="1"/>
    <col min="2818" max="2818" width="35.140625" style="1" customWidth="1"/>
    <col min="2819" max="2819" width="11" style="1" customWidth="1"/>
    <col min="2820" max="2820" width="11.7109375" style="1" customWidth="1"/>
    <col min="2821" max="2821" width="9.85546875" style="1" bestFit="1" customWidth="1"/>
    <col min="2822" max="2822" width="10.140625" style="1" customWidth="1"/>
    <col min="2823" max="2823" width="9.85546875" style="1" bestFit="1" customWidth="1"/>
    <col min="2824" max="2824" width="7.140625" style="1" bestFit="1" customWidth="1"/>
    <col min="2825" max="2825" width="9.85546875" style="1" bestFit="1" customWidth="1"/>
    <col min="2826" max="2826" width="9.7109375" style="1" customWidth="1"/>
    <col min="2827" max="2827" width="10.85546875" style="1" customWidth="1"/>
    <col min="2828" max="2828" width="6.28515625" style="1" customWidth="1"/>
    <col min="2829" max="2829" width="12.85546875" style="1" customWidth="1"/>
    <col min="2830" max="3072" width="9.140625" style="1"/>
    <col min="3073" max="3073" width="3" style="1" customWidth="1"/>
    <col min="3074" max="3074" width="35.140625" style="1" customWidth="1"/>
    <col min="3075" max="3075" width="11" style="1" customWidth="1"/>
    <col min="3076" max="3076" width="11.7109375" style="1" customWidth="1"/>
    <col min="3077" max="3077" width="9.85546875" style="1" bestFit="1" customWidth="1"/>
    <col min="3078" max="3078" width="10.140625" style="1" customWidth="1"/>
    <col min="3079" max="3079" width="9.85546875" style="1" bestFit="1" customWidth="1"/>
    <col min="3080" max="3080" width="7.140625" style="1" bestFit="1" customWidth="1"/>
    <col min="3081" max="3081" width="9.85546875" style="1" bestFit="1" customWidth="1"/>
    <col min="3082" max="3082" width="9.7109375" style="1" customWidth="1"/>
    <col min="3083" max="3083" width="10.85546875" style="1" customWidth="1"/>
    <col min="3084" max="3084" width="6.28515625" style="1" customWidth="1"/>
    <col min="3085" max="3085" width="12.85546875" style="1" customWidth="1"/>
    <col min="3086" max="3328" width="9.140625" style="1"/>
    <col min="3329" max="3329" width="3" style="1" customWidth="1"/>
    <col min="3330" max="3330" width="35.140625" style="1" customWidth="1"/>
    <col min="3331" max="3331" width="11" style="1" customWidth="1"/>
    <col min="3332" max="3332" width="11.7109375" style="1" customWidth="1"/>
    <col min="3333" max="3333" width="9.85546875" style="1" bestFit="1" customWidth="1"/>
    <col min="3334" max="3334" width="10.140625" style="1" customWidth="1"/>
    <col min="3335" max="3335" width="9.85546875" style="1" bestFit="1" customWidth="1"/>
    <col min="3336" max="3336" width="7.140625" style="1" bestFit="1" customWidth="1"/>
    <col min="3337" max="3337" width="9.85546875" style="1" bestFit="1" customWidth="1"/>
    <col min="3338" max="3338" width="9.7109375" style="1" customWidth="1"/>
    <col min="3339" max="3339" width="10.85546875" style="1" customWidth="1"/>
    <col min="3340" max="3340" width="6.28515625" style="1" customWidth="1"/>
    <col min="3341" max="3341" width="12.85546875" style="1" customWidth="1"/>
    <col min="3342" max="3584" width="9.140625" style="1"/>
    <col min="3585" max="3585" width="3" style="1" customWidth="1"/>
    <col min="3586" max="3586" width="35.140625" style="1" customWidth="1"/>
    <col min="3587" max="3587" width="11" style="1" customWidth="1"/>
    <col min="3588" max="3588" width="11.7109375" style="1" customWidth="1"/>
    <col min="3589" max="3589" width="9.85546875" style="1" bestFit="1" customWidth="1"/>
    <col min="3590" max="3590" width="10.140625" style="1" customWidth="1"/>
    <col min="3591" max="3591" width="9.85546875" style="1" bestFit="1" customWidth="1"/>
    <col min="3592" max="3592" width="7.140625" style="1" bestFit="1" customWidth="1"/>
    <col min="3593" max="3593" width="9.85546875" style="1" bestFit="1" customWidth="1"/>
    <col min="3594" max="3594" width="9.7109375" style="1" customWidth="1"/>
    <col min="3595" max="3595" width="10.85546875" style="1" customWidth="1"/>
    <col min="3596" max="3596" width="6.28515625" style="1" customWidth="1"/>
    <col min="3597" max="3597" width="12.85546875" style="1" customWidth="1"/>
    <col min="3598" max="3840" width="9.140625" style="1"/>
    <col min="3841" max="3841" width="3" style="1" customWidth="1"/>
    <col min="3842" max="3842" width="35.140625" style="1" customWidth="1"/>
    <col min="3843" max="3843" width="11" style="1" customWidth="1"/>
    <col min="3844" max="3844" width="11.7109375" style="1" customWidth="1"/>
    <col min="3845" max="3845" width="9.85546875" style="1" bestFit="1" customWidth="1"/>
    <col min="3846" max="3846" width="10.140625" style="1" customWidth="1"/>
    <col min="3847" max="3847" width="9.85546875" style="1" bestFit="1" customWidth="1"/>
    <col min="3848" max="3848" width="7.140625" style="1" bestFit="1" customWidth="1"/>
    <col min="3849" max="3849" width="9.85546875" style="1" bestFit="1" customWidth="1"/>
    <col min="3850" max="3850" width="9.7109375" style="1" customWidth="1"/>
    <col min="3851" max="3851" width="10.85546875" style="1" customWidth="1"/>
    <col min="3852" max="3852" width="6.28515625" style="1" customWidth="1"/>
    <col min="3853" max="3853" width="12.85546875" style="1" customWidth="1"/>
    <col min="3854" max="4096" width="9.140625" style="1"/>
    <col min="4097" max="4097" width="3" style="1" customWidth="1"/>
    <col min="4098" max="4098" width="35.140625" style="1" customWidth="1"/>
    <col min="4099" max="4099" width="11" style="1" customWidth="1"/>
    <col min="4100" max="4100" width="11.7109375" style="1" customWidth="1"/>
    <col min="4101" max="4101" width="9.85546875" style="1" bestFit="1" customWidth="1"/>
    <col min="4102" max="4102" width="10.140625" style="1" customWidth="1"/>
    <col min="4103" max="4103" width="9.85546875" style="1" bestFit="1" customWidth="1"/>
    <col min="4104" max="4104" width="7.140625" style="1" bestFit="1" customWidth="1"/>
    <col min="4105" max="4105" width="9.85546875" style="1" bestFit="1" customWidth="1"/>
    <col min="4106" max="4106" width="9.7109375" style="1" customWidth="1"/>
    <col min="4107" max="4107" width="10.85546875" style="1" customWidth="1"/>
    <col min="4108" max="4108" width="6.28515625" style="1" customWidth="1"/>
    <col min="4109" max="4109" width="12.85546875" style="1" customWidth="1"/>
    <col min="4110" max="4352" width="9.140625" style="1"/>
    <col min="4353" max="4353" width="3" style="1" customWidth="1"/>
    <col min="4354" max="4354" width="35.140625" style="1" customWidth="1"/>
    <col min="4355" max="4355" width="11" style="1" customWidth="1"/>
    <col min="4356" max="4356" width="11.7109375" style="1" customWidth="1"/>
    <col min="4357" max="4357" width="9.85546875" style="1" bestFit="1" customWidth="1"/>
    <col min="4358" max="4358" width="10.140625" style="1" customWidth="1"/>
    <col min="4359" max="4359" width="9.85546875" style="1" bestFit="1" customWidth="1"/>
    <col min="4360" max="4360" width="7.140625" style="1" bestFit="1" customWidth="1"/>
    <col min="4361" max="4361" width="9.85546875" style="1" bestFit="1" customWidth="1"/>
    <col min="4362" max="4362" width="9.7109375" style="1" customWidth="1"/>
    <col min="4363" max="4363" width="10.85546875" style="1" customWidth="1"/>
    <col min="4364" max="4364" width="6.28515625" style="1" customWidth="1"/>
    <col min="4365" max="4365" width="12.85546875" style="1" customWidth="1"/>
    <col min="4366" max="4608" width="9.140625" style="1"/>
    <col min="4609" max="4609" width="3" style="1" customWidth="1"/>
    <col min="4610" max="4610" width="35.140625" style="1" customWidth="1"/>
    <col min="4611" max="4611" width="11" style="1" customWidth="1"/>
    <col min="4612" max="4612" width="11.7109375" style="1" customWidth="1"/>
    <col min="4613" max="4613" width="9.85546875" style="1" bestFit="1" customWidth="1"/>
    <col min="4614" max="4614" width="10.140625" style="1" customWidth="1"/>
    <col min="4615" max="4615" width="9.85546875" style="1" bestFit="1" customWidth="1"/>
    <col min="4616" max="4616" width="7.140625" style="1" bestFit="1" customWidth="1"/>
    <col min="4617" max="4617" width="9.85546875" style="1" bestFit="1" customWidth="1"/>
    <col min="4618" max="4618" width="9.7109375" style="1" customWidth="1"/>
    <col min="4619" max="4619" width="10.85546875" style="1" customWidth="1"/>
    <col min="4620" max="4620" width="6.28515625" style="1" customWidth="1"/>
    <col min="4621" max="4621" width="12.85546875" style="1" customWidth="1"/>
    <col min="4622" max="4864" width="9.140625" style="1"/>
    <col min="4865" max="4865" width="3" style="1" customWidth="1"/>
    <col min="4866" max="4866" width="35.140625" style="1" customWidth="1"/>
    <col min="4867" max="4867" width="11" style="1" customWidth="1"/>
    <col min="4868" max="4868" width="11.7109375" style="1" customWidth="1"/>
    <col min="4869" max="4869" width="9.85546875" style="1" bestFit="1" customWidth="1"/>
    <col min="4870" max="4870" width="10.140625" style="1" customWidth="1"/>
    <col min="4871" max="4871" width="9.85546875" style="1" bestFit="1" customWidth="1"/>
    <col min="4872" max="4872" width="7.140625" style="1" bestFit="1" customWidth="1"/>
    <col min="4873" max="4873" width="9.85546875" style="1" bestFit="1" customWidth="1"/>
    <col min="4874" max="4874" width="9.7109375" style="1" customWidth="1"/>
    <col min="4875" max="4875" width="10.85546875" style="1" customWidth="1"/>
    <col min="4876" max="4876" width="6.28515625" style="1" customWidth="1"/>
    <col min="4877" max="4877" width="12.85546875" style="1" customWidth="1"/>
    <col min="4878" max="5120" width="9.140625" style="1"/>
    <col min="5121" max="5121" width="3" style="1" customWidth="1"/>
    <col min="5122" max="5122" width="35.140625" style="1" customWidth="1"/>
    <col min="5123" max="5123" width="11" style="1" customWidth="1"/>
    <col min="5124" max="5124" width="11.7109375" style="1" customWidth="1"/>
    <col min="5125" max="5125" width="9.85546875" style="1" bestFit="1" customWidth="1"/>
    <col min="5126" max="5126" width="10.140625" style="1" customWidth="1"/>
    <col min="5127" max="5127" width="9.85546875" style="1" bestFit="1" customWidth="1"/>
    <col min="5128" max="5128" width="7.140625" style="1" bestFit="1" customWidth="1"/>
    <col min="5129" max="5129" width="9.85546875" style="1" bestFit="1" customWidth="1"/>
    <col min="5130" max="5130" width="9.7109375" style="1" customWidth="1"/>
    <col min="5131" max="5131" width="10.85546875" style="1" customWidth="1"/>
    <col min="5132" max="5132" width="6.28515625" style="1" customWidth="1"/>
    <col min="5133" max="5133" width="12.85546875" style="1" customWidth="1"/>
    <col min="5134" max="5376" width="9.140625" style="1"/>
    <col min="5377" max="5377" width="3" style="1" customWidth="1"/>
    <col min="5378" max="5378" width="35.140625" style="1" customWidth="1"/>
    <col min="5379" max="5379" width="11" style="1" customWidth="1"/>
    <col min="5380" max="5380" width="11.7109375" style="1" customWidth="1"/>
    <col min="5381" max="5381" width="9.85546875" style="1" bestFit="1" customWidth="1"/>
    <col min="5382" max="5382" width="10.140625" style="1" customWidth="1"/>
    <col min="5383" max="5383" width="9.85546875" style="1" bestFit="1" customWidth="1"/>
    <col min="5384" max="5384" width="7.140625" style="1" bestFit="1" customWidth="1"/>
    <col min="5385" max="5385" width="9.85546875" style="1" bestFit="1" customWidth="1"/>
    <col min="5386" max="5386" width="9.7109375" style="1" customWidth="1"/>
    <col min="5387" max="5387" width="10.85546875" style="1" customWidth="1"/>
    <col min="5388" max="5388" width="6.28515625" style="1" customWidth="1"/>
    <col min="5389" max="5389" width="12.85546875" style="1" customWidth="1"/>
    <col min="5390" max="5632" width="9.140625" style="1"/>
    <col min="5633" max="5633" width="3" style="1" customWidth="1"/>
    <col min="5634" max="5634" width="35.140625" style="1" customWidth="1"/>
    <col min="5635" max="5635" width="11" style="1" customWidth="1"/>
    <col min="5636" max="5636" width="11.7109375" style="1" customWidth="1"/>
    <col min="5637" max="5637" width="9.85546875" style="1" bestFit="1" customWidth="1"/>
    <col min="5638" max="5638" width="10.140625" style="1" customWidth="1"/>
    <col min="5639" max="5639" width="9.85546875" style="1" bestFit="1" customWidth="1"/>
    <col min="5640" max="5640" width="7.140625" style="1" bestFit="1" customWidth="1"/>
    <col min="5641" max="5641" width="9.85546875" style="1" bestFit="1" customWidth="1"/>
    <col min="5642" max="5642" width="9.7109375" style="1" customWidth="1"/>
    <col min="5643" max="5643" width="10.85546875" style="1" customWidth="1"/>
    <col min="5644" max="5644" width="6.28515625" style="1" customWidth="1"/>
    <col min="5645" max="5645" width="12.85546875" style="1" customWidth="1"/>
    <col min="5646" max="5888" width="9.140625" style="1"/>
    <col min="5889" max="5889" width="3" style="1" customWidth="1"/>
    <col min="5890" max="5890" width="35.140625" style="1" customWidth="1"/>
    <col min="5891" max="5891" width="11" style="1" customWidth="1"/>
    <col min="5892" max="5892" width="11.7109375" style="1" customWidth="1"/>
    <col min="5893" max="5893" width="9.85546875" style="1" bestFit="1" customWidth="1"/>
    <col min="5894" max="5894" width="10.140625" style="1" customWidth="1"/>
    <col min="5895" max="5895" width="9.85546875" style="1" bestFit="1" customWidth="1"/>
    <col min="5896" max="5896" width="7.140625" style="1" bestFit="1" customWidth="1"/>
    <col min="5897" max="5897" width="9.85546875" style="1" bestFit="1" customWidth="1"/>
    <col min="5898" max="5898" width="9.7109375" style="1" customWidth="1"/>
    <col min="5899" max="5899" width="10.85546875" style="1" customWidth="1"/>
    <col min="5900" max="5900" width="6.28515625" style="1" customWidth="1"/>
    <col min="5901" max="5901" width="12.85546875" style="1" customWidth="1"/>
    <col min="5902" max="6144" width="9.140625" style="1"/>
    <col min="6145" max="6145" width="3" style="1" customWidth="1"/>
    <col min="6146" max="6146" width="35.140625" style="1" customWidth="1"/>
    <col min="6147" max="6147" width="11" style="1" customWidth="1"/>
    <col min="6148" max="6148" width="11.7109375" style="1" customWidth="1"/>
    <col min="6149" max="6149" width="9.85546875" style="1" bestFit="1" customWidth="1"/>
    <col min="6150" max="6150" width="10.140625" style="1" customWidth="1"/>
    <col min="6151" max="6151" width="9.85546875" style="1" bestFit="1" customWidth="1"/>
    <col min="6152" max="6152" width="7.140625" style="1" bestFit="1" customWidth="1"/>
    <col min="6153" max="6153" width="9.85546875" style="1" bestFit="1" customWidth="1"/>
    <col min="6154" max="6154" width="9.7109375" style="1" customWidth="1"/>
    <col min="6155" max="6155" width="10.85546875" style="1" customWidth="1"/>
    <col min="6156" max="6156" width="6.28515625" style="1" customWidth="1"/>
    <col min="6157" max="6157" width="12.85546875" style="1" customWidth="1"/>
    <col min="6158" max="6400" width="9.140625" style="1"/>
    <col min="6401" max="6401" width="3" style="1" customWidth="1"/>
    <col min="6402" max="6402" width="35.140625" style="1" customWidth="1"/>
    <col min="6403" max="6403" width="11" style="1" customWidth="1"/>
    <col min="6404" max="6404" width="11.7109375" style="1" customWidth="1"/>
    <col min="6405" max="6405" width="9.85546875" style="1" bestFit="1" customWidth="1"/>
    <col min="6406" max="6406" width="10.140625" style="1" customWidth="1"/>
    <col min="6407" max="6407" width="9.85546875" style="1" bestFit="1" customWidth="1"/>
    <col min="6408" max="6408" width="7.140625" style="1" bestFit="1" customWidth="1"/>
    <col min="6409" max="6409" width="9.85546875" style="1" bestFit="1" customWidth="1"/>
    <col min="6410" max="6410" width="9.7109375" style="1" customWidth="1"/>
    <col min="6411" max="6411" width="10.85546875" style="1" customWidth="1"/>
    <col min="6412" max="6412" width="6.28515625" style="1" customWidth="1"/>
    <col min="6413" max="6413" width="12.85546875" style="1" customWidth="1"/>
    <col min="6414" max="6656" width="9.140625" style="1"/>
    <col min="6657" max="6657" width="3" style="1" customWidth="1"/>
    <col min="6658" max="6658" width="35.140625" style="1" customWidth="1"/>
    <col min="6659" max="6659" width="11" style="1" customWidth="1"/>
    <col min="6660" max="6660" width="11.7109375" style="1" customWidth="1"/>
    <col min="6661" max="6661" width="9.85546875" style="1" bestFit="1" customWidth="1"/>
    <col min="6662" max="6662" width="10.140625" style="1" customWidth="1"/>
    <col min="6663" max="6663" width="9.85546875" style="1" bestFit="1" customWidth="1"/>
    <col min="6664" max="6664" width="7.140625" style="1" bestFit="1" customWidth="1"/>
    <col min="6665" max="6665" width="9.85546875" style="1" bestFit="1" customWidth="1"/>
    <col min="6666" max="6666" width="9.7109375" style="1" customWidth="1"/>
    <col min="6667" max="6667" width="10.85546875" style="1" customWidth="1"/>
    <col min="6668" max="6668" width="6.28515625" style="1" customWidth="1"/>
    <col min="6669" max="6669" width="12.85546875" style="1" customWidth="1"/>
    <col min="6670" max="6912" width="9.140625" style="1"/>
    <col min="6913" max="6913" width="3" style="1" customWidth="1"/>
    <col min="6914" max="6914" width="35.140625" style="1" customWidth="1"/>
    <col min="6915" max="6915" width="11" style="1" customWidth="1"/>
    <col min="6916" max="6916" width="11.7109375" style="1" customWidth="1"/>
    <col min="6917" max="6917" width="9.85546875" style="1" bestFit="1" customWidth="1"/>
    <col min="6918" max="6918" width="10.140625" style="1" customWidth="1"/>
    <col min="6919" max="6919" width="9.85546875" style="1" bestFit="1" customWidth="1"/>
    <col min="6920" max="6920" width="7.140625" style="1" bestFit="1" customWidth="1"/>
    <col min="6921" max="6921" width="9.85546875" style="1" bestFit="1" customWidth="1"/>
    <col min="6922" max="6922" width="9.7109375" style="1" customWidth="1"/>
    <col min="6923" max="6923" width="10.85546875" style="1" customWidth="1"/>
    <col min="6924" max="6924" width="6.28515625" style="1" customWidth="1"/>
    <col min="6925" max="6925" width="12.85546875" style="1" customWidth="1"/>
    <col min="6926" max="7168" width="9.140625" style="1"/>
    <col min="7169" max="7169" width="3" style="1" customWidth="1"/>
    <col min="7170" max="7170" width="35.140625" style="1" customWidth="1"/>
    <col min="7171" max="7171" width="11" style="1" customWidth="1"/>
    <col min="7172" max="7172" width="11.7109375" style="1" customWidth="1"/>
    <col min="7173" max="7173" width="9.85546875" style="1" bestFit="1" customWidth="1"/>
    <col min="7174" max="7174" width="10.140625" style="1" customWidth="1"/>
    <col min="7175" max="7175" width="9.85546875" style="1" bestFit="1" customWidth="1"/>
    <col min="7176" max="7176" width="7.140625" style="1" bestFit="1" customWidth="1"/>
    <col min="7177" max="7177" width="9.85546875" style="1" bestFit="1" customWidth="1"/>
    <col min="7178" max="7178" width="9.7109375" style="1" customWidth="1"/>
    <col min="7179" max="7179" width="10.85546875" style="1" customWidth="1"/>
    <col min="7180" max="7180" width="6.28515625" style="1" customWidth="1"/>
    <col min="7181" max="7181" width="12.85546875" style="1" customWidth="1"/>
    <col min="7182" max="7424" width="9.140625" style="1"/>
    <col min="7425" max="7425" width="3" style="1" customWidth="1"/>
    <col min="7426" max="7426" width="35.140625" style="1" customWidth="1"/>
    <col min="7427" max="7427" width="11" style="1" customWidth="1"/>
    <col min="7428" max="7428" width="11.7109375" style="1" customWidth="1"/>
    <col min="7429" max="7429" width="9.85546875" style="1" bestFit="1" customWidth="1"/>
    <col min="7430" max="7430" width="10.140625" style="1" customWidth="1"/>
    <col min="7431" max="7431" width="9.85546875" style="1" bestFit="1" customWidth="1"/>
    <col min="7432" max="7432" width="7.140625" style="1" bestFit="1" customWidth="1"/>
    <col min="7433" max="7433" width="9.85546875" style="1" bestFit="1" customWidth="1"/>
    <col min="7434" max="7434" width="9.7109375" style="1" customWidth="1"/>
    <col min="7435" max="7435" width="10.85546875" style="1" customWidth="1"/>
    <col min="7436" max="7436" width="6.28515625" style="1" customWidth="1"/>
    <col min="7437" max="7437" width="12.85546875" style="1" customWidth="1"/>
    <col min="7438" max="7680" width="9.140625" style="1"/>
    <col min="7681" max="7681" width="3" style="1" customWidth="1"/>
    <col min="7682" max="7682" width="35.140625" style="1" customWidth="1"/>
    <col min="7683" max="7683" width="11" style="1" customWidth="1"/>
    <col min="7684" max="7684" width="11.7109375" style="1" customWidth="1"/>
    <col min="7685" max="7685" width="9.85546875" style="1" bestFit="1" customWidth="1"/>
    <col min="7686" max="7686" width="10.140625" style="1" customWidth="1"/>
    <col min="7687" max="7687" width="9.85546875" style="1" bestFit="1" customWidth="1"/>
    <col min="7688" max="7688" width="7.140625" style="1" bestFit="1" customWidth="1"/>
    <col min="7689" max="7689" width="9.85546875" style="1" bestFit="1" customWidth="1"/>
    <col min="7690" max="7690" width="9.7109375" style="1" customWidth="1"/>
    <col min="7691" max="7691" width="10.85546875" style="1" customWidth="1"/>
    <col min="7692" max="7692" width="6.28515625" style="1" customWidth="1"/>
    <col min="7693" max="7693" width="12.85546875" style="1" customWidth="1"/>
    <col min="7694" max="7936" width="9.140625" style="1"/>
    <col min="7937" max="7937" width="3" style="1" customWidth="1"/>
    <col min="7938" max="7938" width="35.140625" style="1" customWidth="1"/>
    <col min="7939" max="7939" width="11" style="1" customWidth="1"/>
    <col min="7940" max="7940" width="11.7109375" style="1" customWidth="1"/>
    <col min="7941" max="7941" width="9.85546875" style="1" bestFit="1" customWidth="1"/>
    <col min="7942" max="7942" width="10.140625" style="1" customWidth="1"/>
    <col min="7943" max="7943" width="9.85546875" style="1" bestFit="1" customWidth="1"/>
    <col min="7944" max="7944" width="7.140625" style="1" bestFit="1" customWidth="1"/>
    <col min="7945" max="7945" width="9.85546875" style="1" bestFit="1" customWidth="1"/>
    <col min="7946" max="7946" width="9.7109375" style="1" customWidth="1"/>
    <col min="7947" max="7947" width="10.85546875" style="1" customWidth="1"/>
    <col min="7948" max="7948" width="6.28515625" style="1" customWidth="1"/>
    <col min="7949" max="7949" width="12.85546875" style="1" customWidth="1"/>
    <col min="7950" max="8192" width="9.140625" style="1"/>
    <col min="8193" max="8193" width="3" style="1" customWidth="1"/>
    <col min="8194" max="8194" width="35.140625" style="1" customWidth="1"/>
    <col min="8195" max="8195" width="11" style="1" customWidth="1"/>
    <col min="8196" max="8196" width="11.7109375" style="1" customWidth="1"/>
    <col min="8197" max="8197" width="9.85546875" style="1" bestFit="1" customWidth="1"/>
    <col min="8198" max="8198" width="10.140625" style="1" customWidth="1"/>
    <col min="8199" max="8199" width="9.85546875" style="1" bestFit="1" customWidth="1"/>
    <col min="8200" max="8200" width="7.140625" style="1" bestFit="1" customWidth="1"/>
    <col min="8201" max="8201" width="9.85546875" style="1" bestFit="1" customWidth="1"/>
    <col min="8202" max="8202" width="9.7109375" style="1" customWidth="1"/>
    <col min="8203" max="8203" width="10.85546875" style="1" customWidth="1"/>
    <col min="8204" max="8204" width="6.28515625" style="1" customWidth="1"/>
    <col min="8205" max="8205" width="12.85546875" style="1" customWidth="1"/>
    <col min="8206" max="8448" width="9.140625" style="1"/>
    <col min="8449" max="8449" width="3" style="1" customWidth="1"/>
    <col min="8450" max="8450" width="35.140625" style="1" customWidth="1"/>
    <col min="8451" max="8451" width="11" style="1" customWidth="1"/>
    <col min="8452" max="8452" width="11.7109375" style="1" customWidth="1"/>
    <col min="8453" max="8453" width="9.85546875" style="1" bestFit="1" customWidth="1"/>
    <col min="8454" max="8454" width="10.140625" style="1" customWidth="1"/>
    <col min="8455" max="8455" width="9.85546875" style="1" bestFit="1" customWidth="1"/>
    <col min="8456" max="8456" width="7.140625" style="1" bestFit="1" customWidth="1"/>
    <col min="8457" max="8457" width="9.85546875" style="1" bestFit="1" customWidth="1"/>
    <col min="8458" max="8458" width="9.7109375" style="1" customWidth="1"/>
    <col min="8459" max="8459" width="10.85546875" style="1" customWidth="1"/>
    <col min="8460" max="8460" width="6.28515625" style="1" customWidth="1"/>
    <col min="8461" max="8461" width="12.85546875" style="1" customWidth="1"/>
    <col min="8462" max="8704" width="9.140625" style="1"/>
    <col min="8705" max="8705" width="3" style="1" customWidth="1"/>
    <col min="8706" max="8706" width="35.140625" style="1" customWidth="1"/>
    <col min="8707" max="8707" width="11" style="1" customWidth="1"/>
    <col min="8708" max="8708" width="11.7109375" style="1" customWidth="1"/>
    <col min="8709" max="8709" width="9.85546875" style="1" bestFit="1" customWidth="1"/>
    <col min="8710" max="8710" width="10.140625" style="1" customWidth="1"/>
    <col min="8711" max="8711" width="9.85546875" style="1" bestFit="1" customWidth="1"/>
    <col min="8712" max="8712" width="7.140625" style="1" bestFit="1" customWidth="1"/>
    <col min="8713" max="8713" width="9.85546875" style="1" bestFit="1" customWidth="1"/>
    <col min="8714" max="8714" width="9.7109375" style="1" customWidth="1"/>
    <col min="8715" max="8715" width="10.85546875" style="1" customWidth="1"/>
    <col min="8716" max="8716" width="6.28515625" style="1" customWidth="1"/>
    <col min="8717" max="8717" width="12.85546875" style="1" customWidth="1"/>
    <col min="8718" max="8960" width="9.140625" style="1"/>
    <col min="8961" max="8961" width="3" style="1" customWidth="1"/>
    <col min="8962" max="8962" width="35.140625" style="1" customWidth="1"/>
    <col min="8963" max="8963" width="11" style="1" customWidth="1"/>
    <col min="8964" max="8964" width="11.7109375" style="1" customWidth="1"/>
    <col min="8965" max="8965" width="9.85546875" style="1" bestFit="1" customWidth="1"/>
    <col min="8966" max="8966" width="10.140625" style="1" customWidth="1"/>
    <col min="8967" max="8967" width="9.85546875" style="1" bestFit="1" customWidth="1"/>
    <col min="8968" max="8968" width="7.140625" style="1" bestFit="1" customWidth="1"/>
    <col min="8969" max="8969" width="9.85546875" style="1" bestFit="1" customWidth="1"/>
    <col min="8970" max="8970" width="9.7109375" style="1" customWidth="1"/>
    <col min="8971" max="8971" width="10.85546875" style="1" customWidth="1"/>
    <col min="8972" max="8972" width="6.28515625" style="1" customWidth="1"/>
    <col min="8973" max="8973" width="12.85546875" style="1" customWidth="1"/>
    <col min="8974" max="9216" width="9.140625" style="1"/>
    <col min="9217" max="9217" width="3" style="1" customWidth="1"/>
    <col min="9218" max="9218" width="35.140625" style="1" customWidth="1"/>
    <col min="9219" max="9219" width="11" style="1" customWidth="1"/>
    <col min="9220" max="9220" width="11.7109375" style="1" customWidth="1"/>
    <col min="9221" max="9221" width="9.85546875" style="1" bestFit="1" customWidth="1"/>
    <col min="9222" max="9222" width="10.140625" style="1" customWidth="1"/>
    <col min="9223" max="9223" width="9.85546875" style="1" bestFit="1" customWidth="1"/>
    <col min="9224" max="9224" width="7.140625" style="1" bestFit="1" customWidth="1"/>
    <col min="9225" max="9225" width="9.85546875" style="1" bestFit="1" customWidth="1"/>
    <col min="9226" max="9226" width="9.7109375" style="1" customWidth="1"/>
    <col min="9227" max="9227" width="10.85546875" style="1" customWidth="1"/>
    <col min="9228" max="9228" width="6.28515625" style="1" customWidth="1"/>
    <col min="9229" max="9229" width="12.85546875" style="1" customWidth="1"/>
    <col min="9230" max="9472" width="9.140625" style="1"/>
    <col min="9473" max="9473" width="3" style="1" customWidth="1"/>
    <col min="9474" max="9474" width="35.140625" style="1" customWidth="1"/>
    <col min="9475" max="9475" width="11" style="1" customWidth="1"/>
    <col min="9476" max="9476" width="11.7109375" style="1" customWidth="1"/>
    <col min="9477" max="9477" width="9.85546875" style="1" bestFit="1" customWidth="1"/>
    <col min="9478" max="9478" width="10.140625" style="1" customWidth="1"/>
    <col min="9479" max="9479" width="9.85546875" style="1" bestFit="1" customWidth="1"/>
    <col min="9480" max="9480" width="7.140625" style="1" bestFit="1" customWidth="1"/>
    <col min="9481" max="9481" width="9.85546875" style="1" bestFit="1" customWidth="1"/>
    <col min="9482" max="9482" width="9.7109375" style="1" customWidth="1"/>
    <col min="9483" max="9483" width="10.85546875" style="1" customWidth="1"/>
    <col min="9484" max="9484" width="6.28515625" style="1" customWidth="1"/>
    <col min="9485" max="9485" width="12.85546875" style="1" customWidth="1"/>
    <col min="9486" max="9728" width="9.140625" style="1"/>
    <col min="9729" max="9729" width="3" style="1" customWidth="1"/>
    <col min="9730" max="9730" width="35.140625" style="1" customWidth="1"/>
    <col min="9731" max="9731" width="11" style="1" customWidth="1"/>
    <col min="9732" max="9732" width="11.7109375" style="1" customWidth="1"/>
    <col min="9733" max="9733" width="9.85546875" style="1" bestFit="1" customWidth="1"/>
    <col min="9734" max="9734" width="10.140625" style="1" customWidth="1"/>
    <col min="9735" max="9735" width="9.85546875" style="1" bestFit="1" customWidth="1"/>
    <col min="9736" max="9736" width="7.140625" style="1" bestFit="1" customWidth="1"/>
    <col min="9737" max="9737" width="9.85546875" style="1" bestFit="1" customWidth="1"/>
    <col min="9738" max="9738" width="9.7109375" style="1" customWidth="1"/>
    <col min="9739" max="9739" width="10.85546875" style="1" customWidth="1"/>
    <col min="9740" max="9740" width="6.28515625" style="1" customWidth="1"/>
    <col min="9741" max="9741" width="12.85546875" style="1" customWidth="1"/>
    <col min="9742" max="9984" width="9.140625" style="1"/>
    <col min="9985" max="9985" width="3" style="1" customWidth="1"/>
    <col min="9986" max="9986" width="35.140625" style="1" customWidth="1"/>
    <col min="9987" max="9987" width="11" style="1" customWidth="1"/>
    <col min="9988" max="9988" width="11.7109375" style="1" customWidth="1"/>
    <col min="9989" max="9989" width="9.85546875" style="1" bestFit="1" customWidth="1"/>
    <col min="9990" max="9990" width="10.140625" style="1" customWidth="1"/>
    <col min="9991" max="9991" width="9.85546875" style="1" bestFit="1" customWidth="1"/>
    <col min="9992" max="9992" width="7.140625" style="1" bestFit="1" customWidth="1"/>
    <col min="9993" max="9993" width="9.85546875" style="1" bestFit="1" customWidth="1"/>
    <col min="9994" max="9994" width="9.7109375" style="1" customWidth="1"/>
    <col min="9995" max="9995" width="10.85546875" style="1" customWidth="1"/>
    <col min="9996" max="9996" width="6.28515625" style="1" customWidth="1"/>
    <col min="9997" max="9997" width="12.85546875" style="1" customWidth="1"/>
    <col min="9998" max="10240" width="9.140625" style="1"/>
    <col min="10241" max="10241" width="3" style="1" customWidth="1"/>
    <col min="10242" max="10242" width="35.140625" style="1" customWidth="1"/>
    <col min="10243" max="10243" width="11" style="1" customWidth="1"/>
    <col min="10244" max="10244" width="11.7109375" style="1" customWidth="1"/>
    <col min="10245" max="10245" width="9.85546875" style="1" bestFit="1" customWidth="1"/>
    <col min="10246" max="10246" width="10.140625" style="1" customWidth="1"/>
    <col min="10247" max="10247" width="9.85546875" style="1" bestFit="1" customWidth="1"/>
    <col min="10248" max="10248" width="7.140625" style="1" bestFit="1" customWidth="1"/>
    <col min="10249" max="10249" width="9.85546875" style="1" bestFit="1" customWidth="1"/>
    <col min="10250" max="10250" width="9.7109375" style="1" customWidth="1"/>
    <col min="10251" max="10251" width="10.85546875" style="1" customWidth="1"/>
    <col min="10252" max="10252" width="6.28515625" style="1" customWidth="1"/>
    <col min="10253" max="10253" width="12.85546875" style="1" customWidth="1"/>
    <col min="10254" max="10496" width="9.140625" style="1"/>
    <col min="10497" max="10497" width="3" style="1" customWidth="1"/>
    <col min="10498" max="10498" width="35.140625" style="1" customWidth="1"/>
    <col min="10499" max="10499" width="11" style="1" customWidth="1"/>
    <col min="10500" max="10500" width="11.7109375" style="1" customWidth="1"/>
    <col min="10501" max="10501" width="9.85546875" style="1" bestFit="1" customWidth="1"/>
    <col min="10502" max="10502" width="10.140625" style="1" customWidth="1"/>
    <col min="10503" max="10503" width="9.85546875" style="1" bestFit="1" customWidth="1"/>
    <col min="10504" max="10504" width="7.140625" style="1" bestFit="1" customWidth="1"/>
    <col min="10505" max="10505" width="9.85546875" style="1" bestFit="1" customWidth="1"/>
    <col min="10506" max="10506" width="9.7109375" style="1" customWidth="1"/>
    <col min="10507" max="10507" width="10.85546875" style="1" customWidth="1"/>
    <col min="10508" max="10508" width="6.28515625" style="1" customWidth="1"/>
    <col min="10509" max="10509" width="12.85546875" style="1" customWidth="1"/>
    <col min="10510" max="10752" width="9.140625" style="1"/>
    <col min="10753" max="10753" width="3" style="1" customWidth="1"/>
    <col min="10754" max="10754" width="35.140625" style="1" customWidth="1"/>
    <col min="10755" max="10755" width="11" style="1" customWidth="1"/>
    <col min="10756" max="10756" width="11.7109375" style="1" customWidth="1"/>
    <col min="10757" max="10757" width="9.85546875" style="1" bestFit="1" customWidth="1"/>
    <col min="10758" max="10758" width="10.140625" style="1" customWidth="1"/>
    <col min="10759" max="10759" width="9.85546875" style="1" bestFit="1" customWidth="1"/>
    <col min="10760" max="10760" width="7.140625" style="1" bestFit="1" customWidth="1"/>
    <col min="10761" max="10761" width="9.85546875" style="1" bestFit="1" customWidth="1"/>
    <col min="10762" max="10762" width="9.7109375" style="1" customWidth="1"/>
    <col min="10763" max="10763" width="10.85546875" style="1" customWidth="1"/>
    <col min="10764" max="10764" width="6.28515625" style="1" customWidth="1"/>
    <col min="10765" max="10765" width="12.85546875" style="1" customWidth="1"/>
    <col min="10766" max="11008" width="9.140625" style="1"/>
    <col min="11009" max="11009" width="3" style="1" customWidth="1"/>
    <col min="11010" max="11010" width="35.140625" style="1" customWidth="1"/>
    <col min="11011" max="11011" width="11" style="1" customWidth="1"/>
    <col min="11012" max="11012" width="11.7109375" style="1" customWidth="1"/>
    <col min="11013" max="11013" width="9.85546875" style="1" bestFit="1" customWidth="1"/>
    <col min="11014" max="11014" width="10.140625" style="1" customWidth="1"/>
    <col min="11015" max="11015" width="9.85546875" style="1" bestFit="1" customWidth="1"/>
    <col min="11016" max="11016" width="7.140625" style="1" bestFit="1" customWidth="1"/>
    <col min="11017" max="11017" width="9.85546875" style="1" bestFit="1" customWidth="1"/>
    <col min="11018" max="11018" width="9.7109375" style="1" customWidth="1"/>
    <col min="11019" max="11019" width="10.85546875" style="1" customWidth="1"/>
    <col min="11020" max="11020" width="6.28515625" style="1" customWidth="1"/>
    <col min="11021" max="11021" width="12.85546875" style="1" customWidth="1"/>
    <col min="11022" max="11264" width="9.140625" style="1"/>
    <col min="11265" max="11265" width="3" style="1" customWidth="1"/>
    <col min="11266" max="11266" width="35.140625" style="1" customWidth="1"/>
    <col min="11267" max="11267" width="11" style="1" customWidth="1"/>
    <col min="11268" max="11268" width="11.7109375" style="1" customWidth="1"/>
    <col min="11269" max="11269" width="9.85546875" style="1" bestFit="1" customWidth="1"/>
    <col min="11270" max="11270" width="10.140625" style="1" customWidth="1"/>
    <col min="11271" max="11271" width="9.85546875" style="1" bestFit="1" customWidth="1"/>
    <col min="11272" max="11272" width="7.140625" style="1" bestFit="1" customWidth="1"/>
    <col min="11273" max="11273" width="9.85546875" style="1" bestFit="1" customWidth="1"/>
    <col min="11274" max="11274" width="9.7109375" style="1" customWidth="1"/>
    <col min="11275" max="11275" width="10.85546875" style="1" customWidth="1"/>
    <col min="11276" max="11276" width="6.28515625" style="1" customWidth="1"/>
    <col min="11277" max="11277" width="12.85546875" style="1" customWidth="1"/>
    <col min="11278" max="11520" width="9.140625" style="1"/>
    <col min="11521" max="11521" width="3" style="1" customWidth="1"/>
    <col min="11522" max="11522" width="35.140625" style="1" customWidth="1"/>
    <col min="11523" max="11523" width="11" style="1" customWidth="1"/>
    <col min="11524" max="11524" width="11.7109375" style="1" customWidth="1"/>
    <col min="11525" max="11525" width="9.85546875" style="1" bestFit="1" customWidth="1"/>
    <col min="11526" max="11526" width="10.140625" style="1" customWidth="1"/>
    <col min="11527" max="11527" width="9.85546875" style="1" bestFit="1" customWidth="1"/>
    <col min="11528" max="11528" width="7.140625" style="1" bestFit="1" customWidth="1"/>
    <col min="11529" max="11529" width="9.85546875" style="1" bestFit="1" customWidth="1"/>
    <col min="11530" max="11530" width="9.7109375" style="1" customWidth="1"/>
    <col min="11531" max="11531" width="10.85546875" style="1" customWidth="1"/>
    <col min="11532" max="11532" width="6.28515625" style="1" customWidth="1"/>
    <col min="11533" max="11533" width="12.85546875" style="1" customWidth="1"/>
    <col min="11534" max="11776" width="9.140625" style="1"/>
    <col min="11777" max="11777" width="3" style="1" customWidth="1"/>
    <col min="11778" max="11778" width="35.140625" style="1" customWidth="1"/>
    <col min="11779" max="11779" width="11" style="1" customWidth="1"/>
    <col min="11780" max="11780" width="11.7109375" style="1" customWidth="1"/>
    <col min="11781" max="11781" width="9.85546875" style="1" bestFit="1" customWidth="1"/>
    <col min="11782" max="11782" width="10.140625" style="1" customWidth="1"/>
    <col min="11783" max="11783" width="9.85546875" style="1" bestFit="1" customWidth="1"/>
    <col min="11784" max="11784" width="7.140625" style="1" bestFit="1" customWidth="1"/>
    <col min="11785" max="11785" width="9.85546875" style="1" bestFit="1" customWidth="1"/>
    <col min="11786" max="11786" width="9.7109375" style="1" customWidth="1"/>
    <col min="11787" max="11787" width="10.85546875" style="1" customWidth="1"/>
    <col min="11788" max="11788" width="6.28515625" style="1" customWidth="1"/>
    <col min="11789" max="11789" width="12.85546875" style="1" customWidth="1"/>
    <col min="11790" max="12032" width="9.140625" style="1"/>
    <col min="12033" max="12033" width="3" style="1" customWidth="1"/>
    <col min="12034" max="12034" width="35.140625" style="1" customWidth="1"/>
    <col min="12035" max="12035" width="11" style="1" customWidth="1"/>
    <col min="12036" max="12036" width="11.7109375" style="1" customWidth="1"/>
    <col min="12037" max="12037" width="9.85546875" style="1" bestFit="1" customWidth="1"/>
    <col min="12038" max="12038" width="10.140625" style="1" customWidth="1"/>
    <col min="12039" max="12039" width="9.85546875" style="1" bestFit="1" customWidth="1"/>
    <col min="12040" max="12040" width="7.140625" style="1" bestFit="1" customWidth="1"/>
    <col min="12041" max="12041" width="9.85546875" style="1" bestFit="1" customWidth="1"/>
    <col min="12042" max="12042" width="9.7109375" style="1" customWidth="1"/>
    <col min="12043" max="12043" width="10.85546875" style="1" customWidth="1"/>
    <col min="12044" max="12044" width="6.28515625" style="1" customWidth="1"/>
    <col min="12045" max="12045" width="12.85546875" style="1" customWidth="1"/>
    <col min="12046" max="12288" width="9.140625" style="1"/>
    <col min="12289" max="12289" width="3" style="1" customWidth="1"/>
    <col min="12290" max="12290" width="35.140625" style="1" customWidth="1"/>
    <col min="12291" max="12291" width="11" style="1" customWidth="1"/>
    <col min="12292" max="12292" width="11.7109375" style="1" customWidth="1"/>
    <col min="12293" max="12293" width="9.85546875" style="1" bestFit="1" customWidth="1"/>
    <col min="12294" max="12294" width="10.140625" style="1" customWidth="1"/>
    <col min="12295" max="12295" width="9.85546875" style="1" bestFit="1" customWidth="1"/>
    <col min="12296" max="12296" width="7.140625" style="1" bestFit="1" customWidth="1"/>
    <col min="12297" max="12297" width="9.85546875" style="1" bestFit="1" customWidth="1"/>
    <col min="12298" max="12298" width="9.7109375" style="1" customWidth="1"/>
    <col min="12299" max="12299" width="10.85546875" style="1" customWidth="1"/>
    <col min="12300" max="12300" width="6.28515625" style="1" customWidth="1"/>
    <col min="12301" max="12301" width="12.85546875" style="1" customWidth="1"/>
    <col min="12302" max="12544" width="9.140625" style="1"/>
    <col min="12545" max="12545" width="3" style="1" customWidth="1"/>
    <col min="12546" max="12546" width="35.140625" style="1" customWidth="1"/>
    <col min="12547" max="12547" width="11" style="1" customWidth="1"/>
    <col min="12548" max="12548" width="11.7109375" style="1" customWidth="1"/>
    <col min="12549" max="12549" width="9.85546875" style="1" bestFit="1" customWidth="1"/>
    <col min="12550" max="12550" width="10.140625" style="1" customWidth="1"/>
    <col min="12551" max="12551" width="9.85546875" style="1" bestFit="1" customWidth="1"/>
    <col min="12552" max="12552" width="7.140625" style="1" bestFit="1" customWidth="1"/>
    <col min="12553" max="12553" width="9.85546875" style="1" bestFit="1" customWidth="1"/>
    <col min="12554" max="12554" width="9.7109375" style="1" customWidth="1"/>
    <col min="12555" max="12555" width="10.85546875" style="1" customWidth="1"/>
    <col min="12556" max="12556" width="6.28515625" style="1" customWidth="1"/>
    <col min="12557" max="12557" width="12.85546875" style="1" customWidth="1"/>
    <col min="12558" max="12800" width="9.140625" style="1"/>
    <col min="12801" max="12801" width="3" style="1" customWidth="1"/>
    <col min="12802" max="12802" width="35.140625" style="1" customWidth="1"/>
    <col min="12803" max="12803" width="11" style="1" customWidth="1"/>
    <col min="12804" max="12804" width="11.7109375" style="1" customWidth="1"/>
    <col min="12805" max="12805" width="9.85546875" style="1" bestFit="1" customWidth="1"/>
    <col min="12806" max="12806" width="10.140625" style="1" customWidth="1"/>
    <col min="12807" max="12807" width="9.85546875" style="1" bestFit="1" customWidth="1"/>
    <col min="12808" max="12808" width="7.140625" style="1" bestFit="1" customWidth="1"/>
    <col min="12809" max="12809" width="9.85546875" style="1" bestFit="1" customWidth="1"/>
    <col min="12810" max="12810" width="9.7109375" style="1" customWidth="1"/>
    <col min="12811" max="12811" width="10.85546875" style="1" customWidth="1"/>
    <col min="12812" max="12812" width="6.28515625" style="1" customWidth="1"/>
    <col min="12813" max="12813" width="12.85546875" style="1" customWidth="1"/>
    <col min="12814" max="13056" width="9.140625" style="1"/>
    <col min="13057" max="13057" width="3" style="1" customWidth="1"/>
    <col min="13058" max="13058" width="35.140625" style="1" customWidth="1"/>
    <col min="13059" max="13059" width="11" style="1" customWidth="1"/>
    <col min="13060" max="13060" width="11.7109375" style="1" customWidth="1"/>
    <col min="13061" max="13061" width="9.85546875" style="1" bestFit="1" customWidth="1"/>
    <col min="13062" max="13062" width="10.140625" style="1" customWidth="1"/>
    <col min="13063" max="13063" width="9.85546875" style="1" bestFit="1" customWidth="1"/>
    <col min="13064" max="13064" width="7.140625" style="1" bestFit="1" customWidth="1"/>
    <col min="13065" max="13065" width="9.85546875" style="1" bestFit="1" customWidth="1"/>
    <col min="13066" max="13066" width="9.7109375" style="1" customWidth="1"/>
    <col min="13067" max="13067" width="10.85546875" style="1" customWidth="1"/>
    <col min="13068" max="13068" width="6.28515625" style="1" customWidth="1"/>
    <col min="13069" max="13069" width="12.85546875" style="1" customWidth="1"/>
    <col min="13070" max="13312" width="9.140625" style="1"/>
    <col min="13313" max="13313" width="3" style="1" customWidth="1"/>
    <col min="13314" max="13314" width="35.140625" style="1" customWidth="1"/>
    <col min="13315" max="13315" width="11" style="1" customWidth="1"/>
    <col min="13316" max="13316" width="11.7109375" style="1" customWidth="1"/>
    <col min="13317" max="13317" width="9.85546875" style="1" bestFit="1" customWidth="1"/>
    <col min="13318" max="13318" width="10.140625" style="1" customWidth="1"/>
    <col min="13319" max="13319" width="9.85546875" style="1" bestFit="1" customWidth="1"/>
    <col min="13320" max="13320" width="7.140625" style="1" bestFit="1" customWidth="1"/>
    <col min="13321" max="13321" width="9.85546875" style="1" bestFit="1" customWidth="1"/>
    <col min="13322" max="13322" width="9.7109375" style="1" customWidth="1"/>
    <col min="13323" max="13323" width="10.85546875" style="1" customWidth="1"/>
    <col min="13324" max="13324" width="6.28515625" style="1" customWidth="1"/>
    <col min="13325" max="13325" width="12.85546875" style="1" customWidth="1"/>
    <col min="13326" max="13568" width="9.140625" style="1"/>
    <col min="13569" max="13569" width="3" style="1" customWidth="1"/>
    <col min="13570" max="13570" width="35.140625" style="1" customWidth="1"/>
    <col min="13571" max="13571" width="11" style="1" customWidth="1"/>
    <col min="13572" max="13572" width="11.7109375" style="1" customWidth="1"/>
    <col min="13573" max="13573" width="9.85546875" style="1" bestFit="1" customWidth="1"/>
    <col min="13574" max="13574" width="10.140625" style="1" customWidth="1"/>
    <col min="13575" max="13575" width="9.85546875" style="1" bestFit="1" customWidth="1"/>
    <col min="13576" max="13576" width="7.140625" style="1" bestFit="1" customWidth="1"/>
    <col min="13577" max="13577" width="9.85546875" style="1" bestFit="1" customWidth="1"/>
    <col min="13578" max="13578" width="9.7109375" style="1" customWidth="1"/>
    <col min="13579" max="13579" width="10.85546875" style="1" customWidth="1"/>
    <col min="13580" max="13580" width="6.28515625" style="1" customWidth="1"/>
    <col min="13581" max="13581" width="12.85546875" style="1" customWidth="1"/>
    <col min="13582" max="13824" width="9.140625" style="1"/>
    <col min="13825" max="13825" width="3" style="1" customWidth="1"/>
    <col min="13826" max="13826" width="35.140625" style="1" customWidth="1"/>
    <col min="13827" max="13827" width="11" style="1" customWidth="1"/>
    <col min="13828" max="13828" width="11.7109375" style="1" customWidth="1"/>
    <col min="13829" max="13829" width="9.85546875" style="1" bestFit="1" customWidth="1"/>
    <col min="13830" max="13830" width="10.140625" style="1" customWidth="1"/>
    <col min="13831" max="13831" width="9.85546875" style="1" bestFit="1" customWidth="1"/>
    <col min="13832" max="13832" width="7.140625" style="1" bestFit="1" customWidth="1"/>
    <col min="13833" max="13833" width="9.85546875" style="1" bestFit="1" customWidth="1"/>
    <col min="13834" max="13834" width="9.7109375" style="1" customWidth="1"/>
    <col min="13835" max="13835" width="10.85546875" style="1" customWidth="1"/>
    <col min="13836" max="13836" width="6.28515625" style="1" customWidth="1"/>
    <col min="13837" max="13837" width="12.85546875" style="1" customWidth="1"/>
    <col min="13838" max="14080" width="9.140625" style="1"/>
    <col min="14081" max="14081" width="3" style="1" customWidth="1"/>
    <col min="14082" max="14082" width="35.140625" style="1" customWidth="1"/>
    <col min="14083" max="14083" width="11" style="1" customWidth="1"/>
    <col min="14084" max="14084" width="11.7109375" style="1" customWidth="1"/>
    <col min="14085" max="14085" width="9.85546875" style="1" bestFit="1" customWidth="1"/>
    <col min="14086" max="14086" width="10.140625" style="1" customWidth="1"/>
    <col min="14087" max="14087" width="9.85546875" style="1" bestFit="1" customWidth="1"/>
    <col min="14088" max="14088" width="7.140625" style="1" bestFit="1" customWidth="1"/>
    <col min="14089" max="14089" width="9.85546875" style="1" bestFit="1" customWidth="1"/>
    <col min="14090" max="14090" width="9.7109375" style="1" customWidth="1"/>
    <col min="14091" max="14091" width="10.85546875" style="1" customWidth="1"/>
    <col min="14092" max="14092" width="6.28515625" style="1" customWidth="1"/>
    <col min="14093" max="14093" width="12.85546875" style="1" customWidth="1"/>
    <col min="14094" max="14336" width="9.140625" style="1"/>
    <col min="14337" max="14337" width="3" style="1" customWidth="1"/>
    <col min="14338" max="14338" width="35.140625" style="1" customWidth="1"/>
    <col min="14339" max="14339" width="11" style="1" customWidth="1"/>
    <col min="14340" max="14340" width="11.7109375" style="1" customWidth="1"/>
    <col min="14341" max="14341" width="9.85546875" style="1" bestFit="1" customWidth="1"/>
    <col min="14342" max="14342" width="10.140625" style="1" customWidth="1"/>
    <col min="14343" max="14343" width="9.85546875" style="1" bestFit="1" customWidth="1"/>
    <col min="14344" max="14344" width="7.140625" style="1" bestFit="1" customWidth="1"/>
    <col min="14345" max="14345" width="9.85546875" style="1" bestFit="1" customWidth="1"/>
    <col min="14346" max="14346" width="9.7109375" style="1" customWidth="1"/>
    <col min="14347" max="14347" width="10.85546875" style="1" customWidth="1"/>
    <col min="14348" max="14348" width="6.28515625" style="1" customWidth="1"/>
    <col min="14349" max="14349" width="12.85546875" style="1" customWidth="1"/>
    <col min="14350" max="14592" width="9.140625" style="1"/>
    <col min="14593" max="14593" width="3" style="1" customWidth="1"/>
    <col min="14594" max="14594" width="35.140625" style="1" customWidth="1"/>
    <col min="14595" max="14595" width="11" style="1" customWidth="1"/>
    <col min="14596" max="14596" width="11.7109375" style="1" customWidth="1"/>
    <col min="14597" max="14597" width="9.85546875" style="1" bestFit="1" customWidth="1"/>
    <col min="14598" max="14598" width="10.140625" style="1" customWidth="1"/>
    <col min="14599" max="14599" width="9.85546875" style="1" bestFit="1" customWidth="1"/>
    <col min="14600" max="14600" width="7.140625" style="1" bestFit="1" customWidth="1"/>
    <col min="14601" max="14601" width="9.85546875" style="1" bestFit="1" customWidth="1"/>
    <col min="14602" max="14602" width="9.7109375" style="1" customWidth="1"/>
    <col min="14603" max="14603" width="10.85546875" style="1" customWidth="1"/>
    <col min="14604" max="14604" width="6.28515625" style="1" customWidth="1"/>
    <col min="14605" max="14605" width="12.85546875" style="1" customWidth="1"/>
    <col min="14606" max="14848" width="9.140625" style="1"/>
    <col min="14849" max="14849" width="3" style="1" customWidth="1"/>
    <col min="14850" max="14850" width="35.140625" style="1" customWidth="1"/>
    <col min="14851" max="14851" width="11" style="1" customWidth="1"/>
    <col min="14852" max="14852" width="11.7109375" style="1" customWidth="1"/>
    <col min="14853" max="14853" width="9.85546875" style="1" bestFit="1" customWidth="1"/>
    <col min="14854" max="14854" width="10.140625" style="1" customWidth="1"/>
    <col min="14855" max="14855" width="9.85546875" style="1" bestFit="1" customWidth="1"/>
    <col min="14856" max="14856" width="7.140625" style="1" bestFit="1" customWidth="1"/>
    <col min="14857" max="14857" width="9.85546875" style="1" bestFit="1" customWidth="1"/>
    <col min="14858" max="14858" width="9.7109375" style="1" customWidth="1"/>
    <col min="14859" max="14859" width="10.85546875" style="1" customWidth="1"/>
    <col min="14860" max="14860" width="6.28515625" style="1" customWidth="1"/>
    <col min="14861" max="14861" width="12.85546875" style="1" customWidth="1"/>
    <col min="14862" max="15104" width="9.140625" style="1"/>
    <col min="15105" max="15105" width="3" style="1" customWidth="1"/>
    <col min="15106" max="15106" width="35.140625" style="1" customWidth="1"/>
    <col min="15107" max="15107" width="11" style="1" customWidth="1"/>
    <col min="15108" max="15108" width="11.7109375" style="1" customWidth="1"/>
    <col min="15109" max="15109" width="9.85546875" style="1" bestFit="1" customWidth="1"/>
    <col min="15110" max="15110" width="10.140625" style="1" customWidth="1"/>
    <col min="15111" max="15111" width="9.85546875" style="1" bestFit="1" customWidth="1"/>
    <col min="15112" max="15112" width="7.140625" style="1" bestFit="1" customWidth="1"/>
    <col min="15113" max="15113" width="9.85546875" style="1" bestFit="1" customWidth="1"/>
    <col min="15114" max="15114" width="9.7109375" style="1" customWidth="1"/>
    <col min="15115" max="15115" width="10.85546875" style="1" customWidth="1"/>
    <col min="15116" max="15116" width="6.28515625" style="1" customWidth="1"/>
    <col min="15117" max="15117" width="12.85546875" style="1" customWidth="1"/>
    <col min="15118" max="15360" width="9.140625" style="1"/>
    <col min="15361" max="15361" width="3" style="1" customWidth="1"/>
    <col min="15362" max="15362" width="35.140625" style="1" customWidth="1"/>
    <col min="15363" max="15363" width="11" style="1" customWidth="1"/>
    <col min="15364" max="15364" width="11.7109375" style="1" customWidth="1"/>
    <col min="15365" max="15365" width="9.85546875" style="1" bestFit="1" customWidth="1"/>
    <col min="15366" max="15366" width="10.140625" style="1" customWidth="1"/>
    <col min="15367" max="15367" width="9.85546875" style="1" bestFit="1" customWidth="1"/>
    <col min="15368" max="15368" width="7.140625" style="1" bestFit="1" customWidth="1"/>
    <col min="15369" max="15369" width="9.85546875" style="1" bestFit="1" customWidth="1"/>
    <col min="15370" max="15370" width="9.7109375" style="1" customWidth="1"/>
    <col min="15371" max="15371" width="10.85546875" style="1" customWidth="1"/>
    <col min="15372" max="15372" width="6.28515625" style="1" customWidth="1"/>
    <col min="15373" max="15373" width="12.85546875" style="1" customWidth="1"/>
    <col min="15374" max="15616" width="9.140625" style="1"/>
    <col min="15617" max="15617" width="3" style="1" customWidth="1"/>
    <col min="15618" max="15618" width="35.140625" style="1" customWidth="1"/>
    <col min="15619" max="15619" width="11" style="1" customWidth="1"/>
    <col min="15620" max="15620" width="11.7109375" style="1" customWidth="1"/>
    <col min="15621" max="15621" width="9.85546875" style="1" bestFit="1" customWidth="1"/>
    <col min="15622" max="15622" width="10.140625" style="1" customWidth="1"/>
    <col min="15623" max="15623" width="9.85546875" style="1" bestFit="1" customWidth="1"/>
    <col min="15624" max="15624" width="7.140625" style="1" bestFit="1" customWidth="1"/>
    <col min="15625" max="15625" width="9.85546875" style="1" bestFit="1" customWidth="1"/>
    <col min="15626" max="15626" width="9.7109375" style="1" customWidth="1"/>
    <col min="15627" max="15627" width="10.85546875" style="1" customWidth="1"/>
    <col min="15628" max="15628" width="6.28515625" style="1" customWidth="1"/>
    <col min="15629" max="15629" width="12.85546875" style="1" customWidth="1"/>
    <col min="15630" max="15872" width="9.140625" style="1"/>
    <col min="15873" max="15873" width="3" style="1" customWidth="1"/>
    <col min="15874" max="15874" width="35.140625" style="1" customWidth="1"/>
    <col min="15875" max="15875" width="11" style="1" customWidth="1"/>
    <col min="15876" max="15876" width="11.7109375" style="1" customWidth="1"/>
    <col min="15877" max="15877" width="9.85546875" style="1" bestFit="1" customWidth="1"/>
    <col min="15878" max="15878" width="10.140625" style="1" customWidth="1"/>
    <col min="15879" max="15879" width="9.85546875" style="1" bestFit="1" customWidth="1"/>
    <col min="15880" max="15880" width="7.140625" style="1" bestFit="1" customWidth="1"/>
    <col min="15881" max="15881" width="9.85546875" style="1" bestFit="1" customWidth="1"/>
    <col min="15882" max="15882" width="9.7109375" style="1" customWidth="1"/>
    <col min="15883" max="15883" width="10.85546875" style="1" customWidth="1"/>
    <col min="15884" max="15884" width="6.28515625" style="1" customWidth="1"/>
    <col min="15885" max="15885" width="12.85546875" style="1" customWidth="1"/>
    <col min="15886" max="16128" width="9.140625" style="1"/>
    <col min="16129" max="16129" width="3" style="1" customWidth="1"/>
    <col min="16130" max="16130" width="35.140625" style="1" customWidth="1"/>
    <col min="16131" max="16131" width="11" style="1" customWidth="1"/>
    <col min="16132" max="16132" width="11.7109375" style="1" customWidth="1"/>
    <col min="16133" max="16133" width="9.85546875" style="1" bestFit="1" customWidth="1"/>
    <col min="16134" max="16134" width="10.140625" style="1" customWidth="1"/>
    <col min="16135" max="16135" width="9.85546875" style="1" bestFit="1" customWidth="1"/>
    <col min="16136" max="16136" width="7.140625" style="1" bestFit="1" customWidth="1"/>
    <col min="16137" max="16137" width="9.85546875" style="1" bestFit="1" customWidth="1"/>
    <col min="16138" max="16138" width="9.7109375" style="1" customWidth="1"/>
    <col min="16139" max="16139" width="10.85546875" style="1" customWidth="1"/>
    <col min="16140" max="16140" width="6.28515625" style="1" customWidth="1"/>
    <col min="16141" max="16141" width="12.85546875" style="1" customWidth="1"/>
    <col min="16142" max="16384" width="9.140625" style="1"/>
  </cols>
  <sheetData>
    <row r="1" spans="1:13" ht="18" x14ac:dyDescent="0.25">
      <c r="B1" s="45"/>
      <c r="J1" s="5"/>
      <c r="K1" s="71"/>
      <c r="L1" s="9"/>
      <c r="M1" s="74"/>
    </row>
    <row r="2" spans="1:13" ht="18" x14ac:dyDescent="0.25">
      <c r="B2" s="45"/>
      <c r="K2" s="46"/>
      <c r="M2" s="89"/>
    </row>
    <row r="3" spans="1:13" ht="18" x14ac:dyDescent="0.25">
      <c r="A3" s="3"/>
      <c r="B3" s="88" t="s">
        <v>198</v>
      </c>
      <c r="C3" s="3"/>
      <c r="D3" s="3"/>
      <c r="E3" s="3"/>
      <c r="F3" s="3"/>
      <c r="G3" s="3"/>
      <c r="H3" s="3"/>
      <c r="I3" s="3"/>
      <c r="J3" s="3"/>
      <c r="K3" s="580"/>
      <c r="L3" s="3"/>
      <c r="M3" s="3"/>
    </row>
    <row r="4" spans="1:13" ht="15.75" x14ac:dyDescent="0.25">
      <c r="A4" s="3"/>
      <c r="B4" s="4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10"/>
    </row>
    <row r="5" spans="1:13" ht="16.5" thickBot="1" x14ac:dyDescent="0.3">
      <c r="A5" s="3"/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10"/>
    </row>
    <row r="6" spans="1:13" x14ac:dyDescent="0.25">
      <c r="A6" s="900" t="s">
        <v>199</v>
      </c>
      <c r="B6" s="903" t="s">
        <v>200</v>
      </c>
      <c r="C6" s="905" t="s">
        <v>201</v>
      </c>
      <c r="D6" s="907" t="s">
        <v>93</v>
      </c>
      <c r="E6" s="908"/>
      <c r="F6" s="908"/>
      <c r="G6" s="908"/>
      <c r="H6" s="908"/>
      <c r="I6" s="909"/>
      <c r="J6" s="905" t="s">
        <v>202</v>
      </c>
      <c r="K6" s="910" t="s">
        <v>203</v>
      </c>
      <c r="L6" s="891" t="s">
        <v>204</v>
      </c>
      <c r="M6" s="581"/>
    </row>
    <row r="7" spans="1:13" x14ac:dyDescent="0.25">
      <c r="A7" s="901"/>
      <c r="B7" s="765"/>
      <c r="C7" s="906"/>
      <c r="D7" s="894" t="s">
        <v>205</v>
      </c>
      <c r="E7" s="896" t="s">
        <v>93</v>
      </c>
      <c r="F7" s="897"/>
      <c r="G7" s="898" t="s">
        <v>95</v>
      </c>
      <c r="H7" s="898" t="s">
        <v>206</v>
      </c>
      <c r="I7" s="898" t="s">
        <v>207</v>
      </c>
      <c r="J7" s="906"/>
      <c r="K7" s="911"/>
      <c r="L7" s="892"/>
      <c r="M7" s="582" t="s">
        <v>97</v>
      </c>
    </row>
    <row r="8" spans="1:13" x14ac:dyDescent="0.25">
      <c r="A8" s="901"/>
      <c r="B8" s="765"/>
      <c r="C8" s="906"/>
      <c r="D8" s="895"/>
      <c r="E8" s="583" t="s">
        <v>155</v>
      </c>
      <c r="F8" s="584" t="s">
        <v>156</v>
      </c>
      <c r="G8" s="899"/>
      <c r="H8" s="899"/>
      <c r="I8" s="899"/>
      <c r="J8" s="906"/>
      <c r="K8" s="911"/>
      <c r="L8" s="893"/>
      <c r="M8" s="585"/>
    </row>
    <row r="9" spans="1:13" ht="15.75" thickBot="1" x14ac:dyDescent="0.3">
      <c r="A9" s="902"/>
      <c r="B9" s="904"/>
      <c r="C9" s="586" t="s">
        <v>99</v>
      </c>
      <c r="D9" s="587" t="s">
        <v>100</v>
      </c>
      <c r="E9" s="588" t="s">
        <v>101</v>
      </c>
      <c r="F9" s="588" t="s">
        <v>102</v>
      </c>
      <c r="G9" s="588" t="s">
        <v>103</v>
      </c>
      <c r="H9" s="588" t="s">
        <v>104</v>
      </c>
      <c r="I9" s="588" t="s">
        <v>105</v>
      </c>
      <c r="J9" s="589" t="s">
        <v>157</v>
      </c>
      <c r="K9" s="590" t="s">
        <v>208</v>
      </c>
      <c r="L9" s="591" t="s">
        <v>209</v>
      </c>
      <c r="M9" s="592"/>
    </row>
    <row r="10" spans="1:13" ht="15.75" thickTop="1" x14ac:dyDescent="0.25">
      <c r="A10" s="593" t="s">
        <v>99</v>
      </c>
      <c r="B10" s="594" t="s">
        <v>210</v>
      </c>
      <c r="C10" s="595">
        <f>SUM(D10+G10+H10+I10)</f>
        <v>3500000</v>
      </c>
      <c r="D10" s="596">
        <f>SUM(E10:F10)</f>
        <v>2802000</v>
      </c>
      <c r="E10" s="597">
        <v>979200</v>
      </c>
      <c r="F10" s="597">
        <v>1822800</v>
      </c>
      <c r="G10" s="598">
        <v>606000</v>
      </c>
      <c r="H10" s="598">
        <v>9800</v>
      </c>
      <c r="I10" s="599">
        <v>82200</v>
      </c>
      <c r="J10" s="595">
        <v>0</v>
      </c>
      <c r="K10" s="465">
        <f>SUM(C10-J10)</f>
        <v>3500000</v>
      </c>
      <c r="L10" s="600">
        <v>3.4</v>
      </c>
      <c r="M10" s="882" t="s">
        <v>211</v>
      </c>
    </row>
    <row r="11" spans="1:13" ht="42.75" x14ac:dyDescent="0.25">
      <c r="A11" s="601" t="s">
        <v>100</v>
      </c>
      <c r="B11" s="602" t="s">
        <v>212</v>
      </c>
      <c r="C11" s="311">
        <f>SUM(D11+G11+H11+I11)</f>
        <v>6126280</v>
      </c>
      <c r="D11" s="312">
        <f>SUM(E11:F11)</f>
        <v>4452000</v>
      </c>
      <c r="E11" s="313">
        <v>3132000</v>
      </c>
      <c r="F11" s="313">
        <v>1320000</v>
      </c>
      <c r="G11" s="314">
        <v>1064880</v>
      </c>
      <c r="H11" s="314">
        <v>31320</v>
      </c>
      <c r="I11" s="603">
        <v>578080</v>
      </c>
      <c r="J11" s="311">
        <v>0</v>
      </c>
      <c r="K11" s="388">
        <f>SUM(C11-J11)</f>
        <v>6126280</v>
      </c>
      <c r="L11" s="604">
        <v>9.76</v>
      </c>
      <c r="M11" s="883"/>
    </row>
    <row r="12" spans="1:13" x14ac:dyDescent="0.25">
      <c r="A12" s="601" t="s">
        <v>101</v>
      </c>
      <c r="B12" s="602" t="s">
        <v>213</v>
      </c>
      <c r="C12" s="326">
        <f>SUM(D12+G12+H12+I12)</f>
        <v>985500</v>
      </c>
      <c r="D12" s="327">
        <f>SUM(E12:F12)</f>
        <v>633620</v>
      </c>
      <c r="E12" s="306">
        <v>533620</v>
      </c>
      <c r="F12" s="306">
        <v>100000</v>
      </c>
      <c r="G12" s="605">
        <v>181430</v>
      </c>
      <c r="H12" s="605">
        <v>5340</v>
      </c>
      <c r="I12" s="606">
        <v>165110</v>
      </c>
      <c r="J12" s="387">
        <v>0</v>
      </c>
      <c r="K12" s="315">
        <f>SUM(C12-J12)</f>
        <v>985500</v>
      </c>
      <c r="L12" s="316">
        <v>1.4</v>
      </c>
      <c r="M12" s="883"/>
    </row>
    <row r="13" spans="1:13" ht="57" x14ac:dyDescent="0.25">
      <c r="A13" s="601" t="s">
        <v>102</v>
      </c>
      <c r="B13" s="602" t="s">
        <v>214</v>
      </c>
      <c r="C13" s="326">
        <f>SUM(D13+G13+H13+I13)</f>
        <v>775000</v>
      </c>
      <c r="D13" s="327">
        <f>SUM(E13:F13)</f>
        <v>401500</v>
      </c>
      <c r="E13" s="306">
        <v>268000</v>
      </c>
      <c r="F13" s="306">
        <v>133500</v>
      </c>
      <c r="G13" s="605">
        <v>91120</v>
      </c>
      <c r="H13" s="605">
        <v>2680</v>
      </c>
      <c r="I13" s="606">
        <v>279700</v>
      </c>
      <c r="J13" s="311">
        <v>0</v>
      </c>
      <c r="K13" s="388">
        <f>SUM(C13-J13)</f>
        <v>775000</v>
      </c>
      <c r="L13" s="604">
        <v>0.93</v>
      </c>
      <c r="M13" s="883"/>
    </row>
    <row r="14" spans="1:13" ht="15.75" thickBot="1" x14ac:dyDescent="0.3">
      <c r="A14" s="601" t="s">
        <v>103</v>
      </c>
      <c r="B14" s="607" t="s">
        <v>215</v>
      </c>
      <c r="C14" s="326">
        <f>SUM(D14+G14+H14+I14)</f>
        <v>1263070</v>
      </c>
      <c r="D14" s="327">
        <f>SUM(E14:F14)</f>
        <v>426300</v>
      </c>
      <c r="E14" s="306">
        <v>172800</v>
      </c>
      <c r="F14" s="306">
        <v>253500</v>
      </c>
      <c r="G14" s="605">
        <v>110980</v>
      </c>
      <c r="H14" s="605">
        <v>1730</v>
      </c>
      <c r="I14" s="606">
        <v>724060</v>
      </c>
      <c r="J14" s="326">
        <v>0</v>
      </c>
      <c r="K14" s="315">
        <f>SUM(C14-J14)</f>
        <v>1263070</v>
      </c>
      <c r="L14" s="316">
        <v>0.6</v>
      </c>
      <c r="M14" s="883"/>
    </row>
    <row r="15" spans="1:13" ht="15.75" thickBot="1" x14ac:dyDescent="0.3">
      <c r="A15" s="885" t="s">
        <v>216</v>
      </c>
      <c r="B15" s="886"/>
      <c r="C15" s="608">
        <f t="shared" ref="C15:L15" si="0">SUM(C10:C14)</f>
        <v>12649850</v>
      </c>
      <c r="D15" s="609">
        <f t="shared" si="0"/>
        <v>8715420</v>
      </c>
      <c r="E15" s="609">
        <f t="shared" si="0"/>
        <v>5085620</v>
      </c>
      <c r="F15" s="609">
        <f t="shared" si="0"/>
        <v>3629800</v>
      </c>
      <c r="G15" s="609">
        <f t="shared" si="0"/>
        <v>2054410</v>
      </c>
      <c r="H15" s="609">
        <f t="shared" si="0"/>
        <v>50870</v>
      </c>
      <c r="I15" s="609">
        <f t="shared" si="0"/>
        <v>1829150</v>
      </c>
      <c r="J15" s="609">
        <f t="shared" si="0"/>
        <v>0</v>
      </c>
      <c r="K15" s="609">
        <f t="shared" si="0"/>
        <v>12649850</v>
      </c>
      <c r="L15" s="610">
        <f t="shared" si="0"/>
        <v>16.09</v>
      </c>
      <c r="M15" s="884"/>
    </row>
    <row r="16" spans="1:13" x14ac:dyDescent="0.25">
      <c r="A16" s="611" t="s">
        <v>99</v>
      </c>
      <c r="B16" s="612" t="s">
        <v>217</v>
      </c>
      <c r="C16" s="359">
        <f>SUM(D16+G16+H16+I16)</f>
        <v>5140000</v>
      </c>
      <c r="D16" s="360">
        <f>SUM(E16:F16)</f>
        <v>2783000</v>
      </c>
      <c r="E16" s="361">
        <v>769000</v>
      </c>
      <c r="F16" s="361">
        <v>2014000</v>
      </c>
      <c r="G16" s="613">
        <v>265000</v>
      </c>
      <c r="H16" s="613">
        <v>8000</v>
      </c>
      <c r="I16" s="614">
        <v>2084000</v>
      </c>
      <c r="J16" s="615">
        <v>1121000</v>
      </c>
      <c r="K16" s="616">
        <f>SUM(C16-J16)</f>
        <v>4019000</v>
      </c>
      <c r="L16" s="617">
        <v>2.5</v>
      </c>
      <c r="M16" s="618" t="s">
        <v>218</v>
      </c>
    </row>
    <row r="17" spans="1:13" ht="42.75" x14ac:dyDescent="0.25">
      <c r="A17" s="619" t="s">
        <v>219</v>
      </c>
      <c r="B17" s="620" t="s">
        <v>220</v>
      </c>
      <c r="C17" s="343">
        <f>SUM(D17+G17+H17+I17)</f>
        <v>4693400</v>
      </c>
      <c r="D17" s="344">
        <f>SUM(E17:F17)</f>
        <v>2651400</v>
      </c>
      <c r="E17" s="328">
        <v>802200</v>
      </c>
      <c r="F17" s="328">
        <v>1849200</v>
      </c>
      <c r="G17" s="329">
        <v>679000</v>
      </c>
      <c r="H17" s="329">
        <v>8000</v>
      </c>
      <c r="I17" s="621">
        <v>1355000</v>
      </c>
      <c r="J17" s="366"/>
      <c r="K17" s="369">
        <f>SUM(C17-J17)</f>
        <v>4693400</v>
      </c>
      <c r="L17" s="622">
        <v>2</v>
      </c>
      <c r="M17" s="623" t="s">
        <v>221</v>
      </c>
    </row>
    <row r="18" spans="1:13" ht="15.75" thickBot="1" x14ac:dyDescent="0.3">
      <c r="A18" s="624" t="s">
        <v>222</v>
      </c>
      <c r="B18" s="625" t="s">
        <v>223</v>
      </c>
      <c r="C18" s="372">
        <f>SUM(D18+G18+H18+I18)</f>
        <v>910000</v>
      </c>
      <c r="D18" s="373">
        <f>SUM(E18:F18)</f>
        <v>700000</v>
      </c>
      <c r="E18" s="374"/>
      <c r="F18" s="374">
        <v>700000</v>
      </c>
      <c r="G18" s="626">
        <v>110000</v>
      </c>
      <c r="H18" s="626"/>
      <c r="I18" s="374">
        <v>100000</v>
      </c>
      <c r="J18" s="372"/>
      <c r="K18" s="376">
        <f>SUM(C18-J18)</f>
        <v>910000</v>
      </c>
      <c r="L18" s="627"/>
      <c r="M18" s="628" t="s">
        <v>224</v>
      </c>
    </row>
    <row r="19" spans="1:13" ht="15.75" thickBot="1" x14ac:dyDescent="0.3">
      <c r="A19" s="887" t="s">
        <v>225</v>
      </c>
      <c r="B19" s="888"/>
      <c r="C19" s="629">
        <f>SUM(C16:C18)</f>
        <v>10743400</v>
      </c>
      <c r="D19" s="629">
        <f t="shared" ref="D19:L19" si="1">SUM(D16:D18)</f>
        <v>6134400</v>
      </c>
      <c r="E19" s="629">
        <f t="shared" si="1"/>
        <v>1571200</v>
      </c>
      <c r="F19" s="629">
        <f t="shared" si="1"/>
        <v>4563200</v>
      </c>
      <c r="G19" s="629">
        <f t="shared" si="1"/>
        <v>1054000</v>
      </c>
      <c r="H19" s="629">
        <f t="shared" si="1"/>
        <v>16000</v>
      </c>
      <c r="I19" s="629">
        <f t="shared" si="1"/>
        <v>3539000</v>
      </c>
      <c r="J19" s="629">
        <f t="shared" si="1"/>
        <v>1121000</v>
      </c>
      <c r="K19" s="629">
        <f t="shared" si="1"/>
        <v>9622400</v>
      </c>
      <c r="L19" s="630">
        <f t="shared" si="1"/>
        <v>4.5</v>
      </c>
      <c r="M19" s="631"/>
    </row>
    <row r="20" spans="1:13" ht="16.5" thickBot="1" x14ac:dyDescent="0.3">
      <c r="A20" s="889" t="s">
        <v>52</v>
      </c>
      <c r="B20" s="890"/>
      <c r="C20" s="632">
        <f>SUM(C19,C15)</f>
        <v>23393250</v>
      </c>
      <c r="D20" s="632">
        <f t="shared" ref="D20:L20" si="2">SUM(D19,D15)</f>
        <v>14849820</v>
      </c>
      <c r="E20" s="632">
        <f t="shared" si="2"/>
        <v>6656820</v>
      </c>
      <c r="F20" s="632">
        <f t="shared" si="2"/>
        <v>8193000</v>
      </c>
      <c r="G20" s="632">
        <f t="shared" si="2"/>
        <v>3108410</v>
      </c>
      <c r="H20" s="632">
        <f t="shared" si="2"/>
        <v>66870</v>
      </c>
      <c r="I20" s="632">
        <f t="shared" si="2"/>
        <v>5368150</v>
      </c>
      <c r="J20" s="632">
        <f t="shared" si="2"/>
        <v>1121000</v>
      </c>
      <c r="K20" s="632">
        <f t="shared" si="2"/>
        <v>22272250</v>
      </c>
      <c r="L20" s="633">
        <f t="shared" si="2"/>
        <v>20.59</v>
      </c>
      <c r="M20" s="634"/>
    </row>
    <row r="23" spans="1:13" x14ac:dyDescent="0.25">
      <c r="H23" s="47"/>
    </row>
  </sheetData>
  <mergeCells count="16">
    <mergeCell ref="M10:M15"/>
    <mergeCell ref="A15:B15"/>
    <mergeCell ref="A19:B19"/>
    <mergeCell ref="A20:B20"/>
    <mergeCell ref="L6:L8"/>
    <mergeCell ref="D7:D8"/>
    <mergeCell ref="E7:F7"/>
    <mergeCell ref="G7:G8"/>
    <mergeCell ref="H7:H8"/>
    <mergeCell ref="I7:I8"/>
    <mergeCell ref="A6:A9"/>
    <mergeCell ref="B6:B9"/>
    <mergeCell ref="C6:C8"/>
    <mergeCell ref="D6:I6"/>
    <mergeCell ref="J6:J8"/>
    <mergeCell ref="K6:K8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  <headerFooter alignWithMargins="0">
    <oddHeader>&amp;RKapitola C.VI
&amp;"-,Tučné"Tabulka č. 1f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zoomScale="77" zoomScaleNormal="77" workbookViewId="0">
      <selection activeCell="A44" sqref="A44"/>
    </sheetView>
  </sheetViews>
  <sheetFormatPr defaultRowHeight="14.25" x14ac:dyDescent="0.2"/>
  <cols>
    <col min="1" max="1" width="81.42578125" style="3" customWidth="1"/>
    <col min="2" max="2" width="14.85546875" style="3" customWidth="1"/>
    <col min="3" max="3" width="8.42578125" style="3" bestFit="1" customWidth="1"/>
    <col min="4" max="4" width="9.85546875" style="3" customWidth="1"/>
    <col min="5" max="5" width="10.5703125" style="3" customWidth="1"/>
    <col min="6" max="6" width="11.28515625" style="3" bestFit="1" customWidth="1"/>
    <col min="7" max="7" width="13.7109375" style="3" customWidth="1"/>
    <col min="8" max="8" width="14" style="3" customWidth="1"/>
    <col min="9" max="9" width="13.28515625" style="3" bestFit="1" customWidth="1"/>
    <col min="10" max="10" width="10.140625" style="3" bestFit="1" customWidth="1"/>
    <col min="11" max="11" width="10.85546875" style="3" customWidth="1"/>
    <col min="12" max="12" width="10.85546875" style="3" bestFit="1" customWidth="1"/>
    <col min="13" max="13" width="7.140625" style="3" customWidth="1"/>
    <col min="14" max="14" width="10.85546875" style="3" bestFit="1" customWidth="1"/>
    <col min="15" max="15" width="12.42578125" style="3" bestFit="1" customWidth="1"/>
    <col min="16" max="16" width="10.140625" style="3" bestFit="1" customWidth="1"/>
    <col min="17" max="17" width="12.42578125" style="3" bestFit="1" customWidth="1"/>
    <col min="18" max="18" width="14.42578125" style="3" bestFit="1" customWidth="1"/>
    <col min="19" max="19" width="14.42578125" style="3" customWidth="1"/>
    <col min="20" max="20" width="12.28515625" style="3" bestFit="1" customWidth="1"/>
    <col min="21" max="21" width="12.42578125" style="3" bestFit="1" customWidth="1"/>
    <col min="22" max="257" width="9.140625" style="3"/>
    <col min="258" max="258" width="84.85546875" style="3" customWidth="1"/>
    <col min="259" max="259" width="14.85546875" style="3" customWidth="1"/>
    <col min="260" max="260" width="8.140625" style="3" bestFit="1" customWidth="1"/>
    <col min="261" max="261" width="9.85546875" style="3" customWidth="1"/>
    <col min="262" max="262" width="10.5703125" style="3" customWidth="1"/>
    <col min="263" max="264" width="10.85546875" style="3" bestFit="1" customWidth="1"/>
    <col min="265" max="265" width="12.85546875" style="3" bestFit="1" customWidth="1"/>
    <col min="266" max="266" width="9.85546875" style="3" bestFit="1" customWidth="1"/>
    <col min="267" max="267" width="10.85546875" style="3" customWidth="1"/>
    <col min="268" max="268" width="10.5703125" style="3" bestFit="1" customWidth="1"/>
    <col min="269" max="269" width="7.140625" style="3" customWidth="1"/>
    <col min="270" max="270" width="10.5703125" style="3" bestFit="1" customWidth="1"/>
    <col min="271" max="271" width="12" style="3" bestFit="1" customWidth="1"/>
    <col min="272" max="272" width="9.85546875" style="3" bestFit="1" customWidth="1"/>
    <col min="273" max="273" width="12" style="3" bestFit="1" customWidth="1"/>
    <col min="274" max="274" width="14.28515625" style="3" bestFit="1" customWidth="1"/>
    <col min="275" max="275" width="15.28515625" style="3" customWidth="1"/>
    <col min="276" max="276" width="12.28515625" style="3" bestFit="1" customWidth="1"/>
    <col min="277" max="513" width="9.140625" style="3"/>
    <col min="514" max="514" width="84.85546875" style="3" customWidth="1"/>
    <col min="515" max="515" width="14.85546875" style="3" customWidth="1"/>
    <col min="516" max="516" width="8.140625" style="3" bestFit="1" customWidth="1"/>
    <col min="517" max="517" width="9.85546875" style="3" customWidth="1"/>
    <col min="518" max="518" width="10.5703125" style="3" customWidth="1"/>
    <col min="519" max="520" width="10.85546875" style="3" bestFit="1" customWidth="1"/>
    <col min="521" max="521" width="12.85546875" style="3" bestFit="1" customWidth="1"/>
    <col min="522" max="522" width="9.85546875" style="3" bestFit="1" customWidth="1"/>
    <col min="523" max="523" width="10.85546875" style="3" customWidth="1"/>
    <col min="524" max="524" width="10.5703125" style="3" bestFit="1" customWidth="1"/>
    <col min="525" max="525" width="7.140625" style="3" customWidth="1"/>
    <col min="526" max="526" width="10.5703125" style="3" bestFit="1" customWidth="1"/>
    <col min="527" max="527" width="12" style="3" bestFit="1" customWidth="1"/>
    <col min="528" max="528" width="9.85546875" style="3" bestFit="1" customWidth="1"/>
    <col min="529" max="529" width="12" style="3" bestFit="1" customWidth="1"/>
    <col min="530" max="530" width="14.28515625" style="3" bestFit="1" customWidth="1"/>
    <col min="531" max="531" width="15.28515625" style="3" customWidth="1"/>
    <col min="532" max="532" width="12.28515625" style="3" bestFit="1" customWidth="1"/>
    <col min="533" max="769" width="9.140625" style="3"/>
    <col min="770" max="770" width="84.85546875" style="3" customWidth="1"/>
    <col min="771" max="771" width="14.85546875" style="3" customWidth="1"/>
    <col min="772" max="772" width="8.140625" style="3" bestFit="1" customWidth="1"/>
    <col min="773" max="773" width="9.85546875" style="3" customWidth="1"/>
    <col min="774" max="774" width="10.5703125" style="3" customWidth="1"/>
    <col min="775" max="776" width="10.85546875" style="3" bestFit="1" customWidth="1"/>
    <col min="777" max="777" width="12.85546875" style="3" bestFit="1" customWidth="1"/>
    <col min="778" max="778" width="9.85546875" style="3" bestFit="1" customWidth="1"/>
    <col min="779" max="779" width="10.85546875" style="3" customWidth="1"/>
    <col min="780" max="780" width="10.5703125" style="3" bestFit="1" customWidth="1"/>
    <col min="781" max="781" width="7.140625" style="3" customWidth="1"/>
    <col min="782" max="782" width="10.5703125" style="3" bestFit="1" customWidth="1"/>
    <col min="783" max="783" width="12" style="3" bestFit="1" customWidth="1"/>
    <col min="784" max="784" width="9.85546875" style="3" bestFit="1" customWidth="1"/>
    <col min="785" max="785" width="12" style="3" bestFit="1" customWidth="1"/>
    <col min="786" max="786" width="14.28515625" style="3" bestFit="1" customWidth="1"/>
    <col min="787" max="787" width="15.28515625" style="3" customWidth="1"/>
    <col min="788" max="788" width="12.28515625" style="3" bestFit="1" customWidth="1"/>
    <col min="789" max="1025" width="9.140625" style="3"/>
    <col min="1026" max="1026" width="84.85546875" style="3" customWidth="1"/>
    <col min="1027" max="1027" width="14.85546875" style="3" customWidth="1"/>
    <col min="1028" max="1028" width="8.140625" style="3" bestFit="1" customWidth="1"/>
    <col min="1029" max="1029" width="9.85546875" style="3" customWidth="1"/>
    <col min="1030" max="1030" width="10.5703125" style="3" customWidth="1"/>
    <col min="1031" max="1032" width="10.85546875" style="3" bestFit="1" customWidth="1"/>
    <col min="1033" max="1033" width="12.85546875" style="3" bestFit="1" customWidth="1"/>
    <col min="1034" max="1034" width="9.85546875" style="3" bestFit="1" customWidth="1"/>
    <col min="1035" max="1035" width="10.85546875" style="3" customWidth="1"/>
    <col min="1036" max="1036" width="10.5703125" style="3" bestFit="1" customWidth="1"/>
    <col min="1037" max="1037" width="7.140625" style="3" customWidth="1"/>
    <col min="1038" max="1038" width="10.5703125" style="3" bestFit="1" customWidth="1"/>
    <col min="1039" max="1039" width="12" style="3" bestFit="1" customWidth="1"/>
    <col min="1040" max="1040" width="9.85546875" style="3" bestFit="1" customWidth="1"/>
    <col min="1041" max="1041" width="12" style="3" bestFit="1" customWidth="1"/>
    <col min="1042" max="1042" width="14.28515625" style="3" bestFit="1" customWidth="1"/>
    <col min="1043" max="1043" width="15.28515625" style="3" customWidth="1"/>
    <col min="1044" max="1044" width="12.28515625" style="3" bestFit="1" customWidth="1"/>
    <col min="1045" max="1281" width="9.140625" style="3"/>
    <col min="1282" max="1282" width="84.85546875" style="3" customWidth="1"/>
    <col min="1283" max="1283" width="14.85546875" style="3" customWidth="1"/>
    <col min="1284" max="1284" width="8.140625" style="3" bestFit="1" customWidth="1"/>
    <col min="1285" max="1285" width="9.85546875" style="3" customWidth="1"/>
    <col min="1286" max="1286" width="10.5703125" style="3" customWidth="1"/>
    <col min="1287" max="1288" width="10.85546875" style="3" bestFit="1" customWidth="1"/>
    <col min="1289" max="1289" width="12.85546875" style="3" bestFit="1" customWidth="1"/>
    <col min="1290" max="1290" width="9.85546875" style="3" bestFit="1" customWidth="1"/>
    <col min="1291" max="1291" width="10.85546875" style="3" customWidth="1"/>
    <col min="1292" max="1292" width="10.5703125" style="3" bestFit="1" customWidth="1"/>
    <col min="1293" max="1293" width="7.140625" style="3" customWidth="1"/>
    <col min="1294" max="1294" width="10.5703125" style="3" bestFit="1" customWidth="1"/>
    <col min="1295" max="1295" width="12" style="3" bestFit="1" customWidth="1"/>
    <col min="1296" max="1296" width="9.85546875" style="3" bestFit="1" customWidth="1"/>
    <col min="1297" max="1297" width="12" style="3" bestFit="1" customWidth="1"/>
    <col min="1298" max="1298" width="14.28515625" style="3" bestFit="1" customWidth="1"/>
    <col min="1299" max="1299" width="15.28515625" style="3" customWidth="1"/>
    <col min="1300" max="1300" width="12.28515625" style="3" bestFit="1" customWidth="1"/>
    <col min="1301" max="1537" width="9.140625" style="3"/>
    <col min="1538" max="1538" width="84.85546875" style="3" customWidth="1"/>
    <col min="1539" max="1539" width="14.85546875" style="3" customWidth="1"/>
    <col min="1540" max="1540" width="8.140625" style="3" bestFit="1" customWidth="1"/>
    <col min="1541" max="1541" width="9.85546875" style="3" customWidth="1"/>
    <col min="1542" max="1542" width="10.5703125" style="3" customWidth="1"/>
    <col min="1543" max="1544" width="10.85546875" style="3" bestFit="1" customWidth="1"/>
    <col min="1545" max="1545" width="12.85546875" style="3" bestFit="1" customWidth="1"/>
    <col min="1546" max="1546" width="9.85546875" style="3" bestFit="1" customWidth="1"/>
    <col min="1547" max="1547" width="10.85546875" style="3" customWidth="1"/>
    <col min="1548" max="1548" width="10.5703125" style="3" bestFit="1" customWidth="1"/>
    <col min="1549" max="1549" width="7.140625" style="3" customWidth="1"/>
    <col min="1550" max="1550" width="10.5703125" style="3" bestFit="1" customWidth="1"/>
    <col min="1551" max="1551" width="12" style="3" bestFit="1" customWidth="1"/>
    <col min="1552" max="1552" width="9.85546875" style="3" bestFit="1" customWidth="1"/>
    <col min="1553" max="1553" width="12" style="3" bestFit="1" customWidth="1"/>
    <col min="1554" max="1554" width="14.28515625" style="3" bestFit="1" customWidth="1"/>
    <col min="1555" max="1555" width="15.28515625" style="3" customWidth="1"/>
    <col min="1556" max="1556" width="12.28515625" style="3" bestFit="1" customWidth="1"/>
    <col min="1557" max="1793" width="9.140625" style="3"/>
    <col min="1794" max="1794" width="84.85546875" style="3" customWidth="1"/>
    <col min="1795" max="1795" width="14.85546875" style="3" customWidth="1"/>
    <col min="1796" max="1796" width="8.140625" style="3" bestFit="1" customWidth="1"/>
    <col min="1797" max="1797" width="9.85546875" style="3" customWidth="1"/>
    <col min="1798" max="1798" width="10.5703125" style="3" customWidth="1"/>
    <col min="1799" max="1800" width="10.85546875" style="3" bestFit="1" customWidth="1"/>
    <col min="1801" max="1801" width="12.85546875" style="3" bestFit="1" customWidth="1"/>
    <col min="1802" max="1802" width="9.85546875" style="3" bestFit="1" customWidth="1"/>
    <col min="1803" max="1803" width="10.85546875" style="3" customWidth="1"/>
    <col min="1804" max="1804" width="10.5703125" style="3" bestFit="1" customWidth="1"/>
    <col min="1805" max="1805" width="7.140625" style="3" customWidth="1"/>
    <col min="1806" max="1806" width="10.5703125" style="3" bestFit="1" customWidth="1"/>
    <col min="1807" max="1807" width="12" style="3" bestFit="1" customWidth="1"/>
    <col min="1808" max="1808" width="9.85546875" style="3" bestFit="1" customWidth="1"/>
    <col min="1809" max="1809" width="12" style="3" bestFit="1" customWidth="1"/>
    <col min="1810" max="1810" width="14.28515625" style="3" bestFit="1" customWidth="1"/>
    <col min="1811" max="1811" width="15.28515625" style="3" customWidth="1"/>
    <col min="1812" max="1812" width="12.28515625" style="3" bestFit="1" customWidth="1"/>
    <col min="1813" max="2049" width="9.140625" style="3"/>
    <col min="2050" max="2050" width="84.85546875" style="3" customWidth="1"/>
    <col min="2051" max="2051" width="14.85546875" style="3" customWidth="1"/>
    <col min="2052" max="2052" width="8.140625" style="3" bestFit="1" customWidth="1"/>
    <col min="2053" max="2053" width="9.85546875" style="3" customWidth="1"/>
    <col min="2054" max="2054" width="10.5703125" style="3" customWidth="1"/>
    <col min="2055" max="2056" width="10.85546875" style="3" bestFit="1" customWidth="1"/>
    <col min="2057" max="2057" width="12.85546875" style="3" bestFit="1" customWidth="1"/>
    <col min="2058" max="2058" width="9.85546875" style="3" bestFit="1" customWidth="1"/>
    <col min="2059" max="2059" width="10.85546875" style="3" customWidth="1"/>
    <col min="2060" max="2060" width="10.5703125" style="3" bestFit="1" customWidth="1"/>
    <col min="2061" max="2061" width="7.140625" style="3" customWidth="1"/>
    <col min="2062" max="2062" width="10.5703125" style="3" bestFit="1" customWidth="1"/>
    <col min="2063" max="2063" width="12" style="3" bestFit="1" customWidth="1"/>
    <col min="2064" max="2064" width="9.85546875" style="3" bestFit="1" customWidth="1"/>
    <col min="2065" max="2065" width="12" style="3" bestFit="1" customWidth="1"/>
    <col min="2066" max="2066" width="14.28515625" style="3" bestFit="1" customWidth="1"/>
    <col min="2067" max="2067" width="15.28515625" style="3" customWidth="1"/>
    <col min="2068" max="2068" width="12.28515625" style="3" bestFit="1" customWidth="1"/>
    <col min="2069" max="2305" width="9.140625" style="3"/>
    <col min="2306" max="2306" width="84.85546875" style="3" customWidth="1"/>
    <col min="2307" max="2307" width="14.85546875" style="3" customWidth="1"/>
    <col min="2308" max="2308" width="8.140625" style="3" bestFit="1" customWidth="1"/>
    <col min="2309" max="2309" width="9.85546875" style="3" customWidth="1"/>
    <col min="2310" max="2310" width="10.5703125" style="3" customWidth="1"/>
    <col min="2311" max="2312" width="10.85546875" style="3" bestFit="1" customWidth="1"/>
    <col min="2313" max="2313" width="12.85546875" style="3" bestFit="1" customWidth="1"/>
    <col min="2314" max="2314" width="9.85546875" style="3" bestFit="1" customWidth="1"/>
    <col min="2315" max="2315" width="10.85546875" style="3" customWidth="1"/>
    <col min="2316" max="2316" width="10.5703125" style="3" bestFit="1" customWidth="1"/>
    <col min="2317" max="2317" width="7.140625" style="3" customWidth="1"/>
    <col min="2318" max="2318" width="10.5703125" style="3" bestFit="1" customWidth="1"/>
    <col min="2319" max="2319" width="12" style="3" bestFit="1" customWidth="1"/>
    <col min="2320" max="2320" width="9.85546875" style="3" bestFit="1" customWidth="1"/>
    <col min="2321" max="2321" width="12" style="3" bestFit="1" customWidth="1"/>
    <col min="2322" max="2322" width="14.28515625" style="3" bestFit="1" customWidth="1"/>
    <col min="2323" max="2323" width="15.28515625" style="3" customWidth="1"/>
    <col min="2324" max="2324" width="12.28515625" style="3" bestFit="1" customWidth="1"/>
    <col min="2325" max="2561" width="9.140625" style="3"/>
    <col min="2562" max="2562" width="84.85546875" style="3" customWidth="1"/>
    <col min="2563" max="2563" width="14.85546875" style="3" customWidth="1"/>
    <col min="2564" max="2564" width="8.140625" style="3" bestFit="1" customWidth="1"/>
    <col min="2565" max="2565" width="9.85546875" style="3" customWidth="1"/>
    <col min="2566" max="2566" width="10.5703125" style="3" customWidth="1"/>
    <col min="2567" max="2568" width="10.85546875" style="3" bestFit="1" customWidth="1"/>
    <col min="2569" max="2569" width="12.85546875" style="3" bestFit="1" customWidth="1"/>
    <col min="2570" max="2570" width="9.85546875" style="3" bestFit="1" customWidth="1"/>
    <col min="2571" max="2571" width="10.85546875" style="3" customWidth="1"/>
    <col min="2572" max="2572" width="10.5703125" style="3" bestFit="1" customWidth="1"/>
    <col min="2573" max="2573" width="7.140625" style="3" customWidth="1"/>
    <col min="2574" max="2574" width="10.5703125" style="3" bestFit="1" customWidth="1"/>
    <col min="2575" max="2575" width="12" style="3" bestFit="1" customWidth="1"/>
    <col min="2576" max="2576" width="9.85546875" style="3" bestFit="1" customWidth="1"/>
    <col min="2577" max="2577" width="12" style="3" bestFit="1" customWidth="1"/>
    <col min="2578" max="2578" width="14.28515625" style="3" bestFit="1" customWidth="1"/>
    <col min="2579" max="2579" width="15.28515625" style="3" customWidth="1"/>
    <col min="2580" max="2580" width="12.28515625" style="3" bestFit="1" customWidth="1"/>
    <col min="2581" max="2817" width="9.140625" style="3"/>
    <col min="2818" max="2818" width="84.85546875" style="3" customWidth="1"/>
    <col min="2819" max="2819" width="14.85546875" style="3" customWidth="1"/>
    <col min="2820" max="2820" width="8.140625" style="3" bestFit="1" customWidth="1"/>
    <col min="2821" max="2821" width="9.85546875" style="3" customWidth="1"/>
    <col min="2822" max="2822" width="10.5703125" style="3" customWidth="1"/>
    <col min="2823" max="2824" width="10.85546875" style="3" bestFit="1" customWidth="1"/>
    <col min="2825" max="2825" width="12.85546875" style="3" bestFit="1" customWidth="1"/>
    <col min="2826" max="2826" width="9.85546875" style="3" bestFit="1" customWidth="1"/>
    <col min="2827" max="2827" width="10.85546875" style="3" customWidth="1"/>
    <col min="2828" max="2828" width="10.5703125" style="3" bestFit="1" customWidth="1"/>
    <col min="2829" max="2829" width="7.140625" style="3" customWidth="1"/>
    <col min="2830" max="2830" width="10.5703125" style="3" bestFit="1" customWidth="1"/>
    <col min="2831" max="2831" width="12" style="3" bestFit="1" customWidth="1"/>
    <col min="2832" max="2832" width="9.85546875" style="3" bestFit="1" customWidth="1"/>
    <col min="2833" max="2833" width="12" style="3" bestFit="1" customWidth="1"/>
    <col min="2834" max="2834" width="14.28515625" style="3" bestFit="1" customWidth="1"/>
    <col min="2835" max="2835" width="15.28515625" style="3" customWidth="1"/>
    <col min="2836" max="2836" width="12.28515625" style="3" bestFit="1" customWidth="1"/>
    <col min="2837" max="3073" width="9.140625" style="3"/>
    <col min="3074" max="3074" width="84.85546875" style="3" customWidth="1"/>
    <col min="3075" max="3075" width="14.85546875" style="3" customWidth="1"/>
    <col min="3076" max="3076" width="8.140625" style="3" bestFit="1" customWidth="1"/>
    <col min="3077" max="3077" width="9.85546875" style="3" customWidth="1"/>
    <col min="3078" max="3078" width="10.5703125" style="3" customWidth="1"/>
    <col min="3079" max="3080" width="10.85546875" style="3" bestFit="1" customWidth="1"/>
    <col min="3081" max="3081" width="12.85546875" style="3" bestFit="1" customWidth="1"/>
    <col min="3082" max="3082" width="9.85546875" style="3" bestFit="1" customWidth="1"/>
    <col min="3083" max="3083" width="10.85546875" style="3" customWidth="1"/>
    <col min="3084" max="3084" width="10.5703125" style="3" bestFit="1" customWidth="1"/>
    <col min="3085" max="3085" width="7.140625" style="3" customWidth="1"/>
    <col min="3086" max="3086" width="10.5703125" style="3" bestFit="1" customWidth="1"/>
    <col min="3087" max="3087" width="12" style="3" bestFit="1" customWidth="1"/>
    <col min="3088" max="3088" width="9.85546875" style="3" bestFit="1" customWidth="1"/>
    <col min="3089" max="3089" width="12" style="3" bestFit="1" customWidth="1"/>
    <col min="3090" max="3090" width="14.28515625" style="3" bestFit="1" customWidth="1"/>
    <col min="3091" max="3091" width="15.28515625" style="3" customWidth="1"/>
    <col min="3092" max="3092" width="12.28515625" style="3" bestFit="1" customWidth="1"/>
    <col min="3093" max="3329" width="9.140625" style="3"/>
    <col min="3330" max="3330" width="84.85546875" style="3" customWidth="1"/>
    <col min="3331" max="3331" width="14.85546875" style="3" customWidth="1"/>
    <col min="3332" max="3332" width="8.140625" style="3" bestFit="1" customWidth="1"/>
    <col min="3333" max="3333" width="9.85546875" style="3" customWidth="1"/>
    <col min="3334" max="3334" width="10.5703125" style="3" customWidth="1"/>
    <col min="3335" max="3336" width="10.85546875" style="3" bestFit="1" customWidth="1"/>
    <col min="3337" max="3337" width="12.85546875" style="3" bestFit="1" customWidth="1"/>
    <col min="3338" max="3338" width="9.85546875" style="3" bestFit="1" customWidth="1"/>
    <col min="3339" max="3339" width="10.85546875" style="3" customWidth="1"/>
    <col min="3340" max="3340" width="10.5703125" style="3" bestFit="1" customWidth="1"/>
    <col min="3341" max="3341" width="7.140625" style="3" customWidth="1"/>
    <col min="3342" max="3342" width="10.5703125" style="3" bestFit="1" customWidth="1"/>
    <col min="3343" max="3343" width="12" style="3" bestFit="1" customWidth="1"/>
    <col min="3344" max="3344" width="9.85546875" style="3" bestFit="1" customWidth="1"/>
    <col min="3345" max="3345" width="12" style="3" bestFit="1" customWidth="1"/>
    <col min="3346" max="3346" width="14.28515625" style="3" bestFit="1" customWidth="1"/>
    <col min="3347" max="3347" width="15.28515625" style="3" customWidth="1"/>
    <col min="3348" max="3348" width="12.28515625" style="3" bestFit="1" customWidth="1"/>
    <col min="3349" max="3585" width="9.140625" style="3"/>
    <col min="3586" max="3586" width="84.85546875" style="3" customWidth="1"/>
    <col min="3587" max="3587" width="14.85546875" style="3" customWidth="1"/>
    <col min="3588" max="3588" width="8.140625" style="3" bestFit="1" customWidth="1"/>
    <col min="3589" max="3589" width="9.85546875" style="3" customWidth="1"/>
    <col min="3590" max="3590" width="10.5703125" style="3" customWidth="1"/>
    <col min="3591" max="3592" width="10.85546875" style="3" bestFit="1" customWidth="1"/>
    <col min="3593" max="3593" width="12.85546875" style="3" bestFit="1" customWidth="1"/>
    <col min="3594" max="3594" width="9.85546875" style="3" bestFit="1" customWidth="1"/>
    <col min="3595" max="3595" width="10.85546875" style="3" customWidth="1"/>
    <col min="3596" max="3596" width="10.5703125" style="3" bestFit="1" customWidth="1"/>
    <col min="3597" max="3597" width="7.140625" style="3" customWidth="1"/>
    <col min="3598" max="3598" width="10.5703125" style="3" bestFit="1" customWidth="1"/>
    <col min="3599" max="3599" width="12" style="3" bestFit="1" customWidth="1"/>
    <col min="3600" max="3600" width="9.85546875" style="3" bestFit="1" customWidth="1"/>
    <col min="3601" max="3601" width="12" style="3" bestFit="1" customWidth="1"/>
    <col min="3602" max="3602" width="14.28515625" style="3" bestFit="1" customWidth="1"/>
    <col min="3603" max="3603" width="15.28515625" style="3" customWidth="1"/>
    <col min="3604" max="3604" width="12.28515625" style="3" bestFit="1" customWidth="1"/>
    <col min="3605" max="3841" width="9.140625" style="3"/>
    <col min="3842" max="3842" width="84.85546875" style="3" customWidth="1"/>
    <col min="3843" max="3843" width="14.85546875" style="3" customWidth="1"/>
    <col min="3844" max="3844" width="8.140625" style="3" bestFit="1" customWidth="1"/>
    <col min="3845" max="3845" width="9.85546875" style="3" customWidth="1"/>
    <col min="3846" max="3846" width="10.5703125" style="3" customWidth="1"/>
    <col min="3847" max="3848" width="10.85546875" style="3" bestFit="1" customWidth="1"/>
    <col min="3849" max="3849" width="12.85546875" style="3" bestFit="1" customWidth="1"/>
    <col min="3850" max="3850" width="9.85546875" style="3" bestFit="1" customWidth="1"/>
    <col min="3851" max="3851" width="10.85546875" style="3" customWidth="1"/>
    <col min="3852" max="3852" width="10.5703125" style="3" bestFit="1" customWidth="1"/>
    <col min="3853" max="3853" width="7.140625" style="3" customWidth="1"/>
    <col min="3854" max="3854" width="10.5703125" style="3" bestFit="1" customWidth="1"/>
    <col min="3855" max="3855" width="12" style="3" bestFit="1" customWidth="1"/>
    <col min="3856" max="3856" width="9.85546875" style="3" bestFit="1" customWidth="1"/>
    <col min="3857" max="3857" width="12" style="3" bestFit="1" customWidth="1"/>
    <col min="3858" max="3858" width="14.28515625" style="3" bestFit="1" customWidth="1"/>
    <col min="3859" max="3859" width="15.28515625" style="3" customWidth="1"/>
    <col min="3860" max="3860" width="12.28515625" style="3" bestFit="1" customWidth="1"/>
    <col min="3861" max="4097" width="9.140625" style="3"/>
    <col min="4098" max="4098" width="84.85546875" style="3" customWidth="1"/>
    <col min="4099" max="4099" width="14.85546875" style="3" customWidth="1"/>
    <col min="4100" max="4100" width="8.140625" style="3" bestFit="1" customWidth="1"/>
    <col min="4101" max="4101" width="9.85546875" style="3" customWidth="1"/>
    <col min="4102" max="4102" width="10.5703125" style="3" customWidth="1"/>
    <col min="4103" max="4104" width="10.85546875" style="3" bestFit="1" customWidth="1"/>
    <col min="4105" max="4105" width="12.85546875" style="3" bestFit="1" customWidth="1"/>
    <col min="4106" max="4106" width="9.85546875" style="3" bestFit="1" customWidth="1"/>
    <col min="4107" max="4107" width="10.85546875" style="3" customWidth="1"/>
    <col min="4108" max="4108" width="10.5703125" style="3" bestFit="1" customWidth="1"/>
    <col min="4109" max="4109" width="7.140625" style="3" customWidth="1"/>
    <col min="4110" max="4110" width="10.5703125" style="3" bestFit="1" customWidth="1"/>
    <col min="4111" max="4111" width="12" style="3" bestFit="1" customWidth="1"/>
    <col min="4112" max="4112" width="9.85546875" style="3" bestFit="1" customWidth="1"/>
    <col min="4113" max="4113" width="12" style="3" bestFit="1" customWidth="1"/>
    <col min="4114" max="4114" width="14.28515625" style="3" bestFit="1" customWidth="1"/>
    <col min="4115" max="4115" width="15.28515625" style="3" customWidth="1"/>
    <col min="4116" max="4116" width="12.28515625" style="3" bestFit="1" customWidth="1"/>
    <col min="4117" max="4353" width="9.140625" style="3"/>
    <col min="4354" max="4354" width="84.85546875" style="3" customWidth="1"/>
    <col min="4355" max="4355" width="14.85546875" style="3" customWidth="1"/>
    <col min="4356" max="4356" width="8.140625" style="3" bestFit="1" customWidth="1"/>
    <col min="4357" max="4357" width="9.85546875" style="3" customWidth="1"/>
    <col min="4358" max="4358" width="10.5703125" style="3" customWidth="1"/>
    <col min="4359" max="4360" width="10.85546875" style="3" bestFit="1" customWidth="1"/>
    <col min="4361" max="4361" width="12.85546875" style="3" bestFit="1" customWidth="1"/>
    <col min="4362" max="4362" width="9.85546875" style="3" bestFit="1" customWidth="1"/>
    <col min="4363" max="4363" width="10.85546875" style="3" customWidth="1"/>
    <col min="4364" max="4364" width="10.5703125" style="3" bestFit="1" customWidth="1"/>
    <col min="4365" max="4365" width="7.140625" style="3" customWidth="1"/>
    <col min="4366" max="4366" width="10.5703125" style="3" bestFit="1" customWidth="1"/>
    <col min="4367" max="4367" width="12" style="3" bestFit="1" customWidth="1"/>
    <col min="4368" max="4368" width="9.85546875" style="3" bestFit="1" customWidth="1"/>
    <col min="4369" max="4369" width="12" style="3" bestFit="1" customWidth="1"/>
    <col min="4370" max="4370" width="14.28515625" style="3" bestFit="1" customWidth="1"/>
    <col min="4371" max="4371" width="15.28515625" style="3" customWidth="1"/>
    <col min="4372" max="4372" width="12.28515625" style="3" bestFit="1" customWidth="1"/>
    <col min="4373" max="4609" width="9.140625" style="3"/>
    <col min="4610" max="4610" width="84.85546875" style="3" customWidth="1"/>
    <col min="4611" max="4611" width="14.85546875" style="3" customWidth="1"/>
    <col min="4612" max="4612" width="8.140625" style="3" bestFit="1" customWidth="1"/>
    <col min="4613" max="4613" width="9.85546875" style="3" customWidth="1"/>
    <col min="4614" max="4614" width="10.5703125" style="3" customWidth="1"/>
    <col min="4615" max="4616" width="10.85546875" style="3" bestFit="1" customWidth="1"/>
    <col min="4617" max="4617" width="12.85546875" style="3" bestFit="1" customWidth="1"/>
    <col min="4618" max="4618" width="9.85546875" style="3" bestFit="1" customWidth="1"/>
    <col min="4619" max="4619" width="10.85546875" style="3" customWidth="1"/>
    <col min="4620" max="4620" width="10.5703125" style="3" bestFit="1" customWidth="1"/>
    <col min="4621" max="4621" width="7.140625" style="3" customWidth="1"/>
    <col min="4622" max="4622" width="10.5703125" style="3" bestFit="1" customWidth="1"/>
    <col min="4623" max="4623" width="12" style="3" bestFit="1" customWidth="1"/>
    <col min="4624" max="4624" width="9.85546875" style="3" bestFit="1" customWidth="1"/>
    <col min="4625" max="4625" width="12" style="3" bestFit="1" customWidth="1"/>
    <col min="4626" max="4626" width="14.28515625" style="3" bestFit="1" customWidth="1"/>
    <col min="4627" max="4627" width="15.28515625" style="3" customWidth="1"/>
    <col min="4628" max="4628" width="12.28515625" style="3" bestFit="1" customWidth="1"/>
    <col min="4629" max="4865" width="9.140625" style="3"/>
    <col min="4866" max="4866" width="84.85546875" style="3" customWidth="1"/>
    <col min="4867" max="4867" width="14.85546875" style="3" customWidth="1"/>
    <col min="4868" max="4868" width="8.140625" style="3" bestFit="1" customWidth="1"/>
    <col min="4869" max="4869" width="9.85546875" style="3" customWidth="1"/>
    <col min="4870" max="4870" width="10.5703125" style="3" customWidth="1"/>
    <col min="4871" max="4872" width="10.85546875" style="3" bestFit="1" customWidth="1"/>
    <col min="4873" max="4873" width="12.85546875" style="3" bestFit="1" customWidth="1"/>
    <col min="4874" max="4874" width="9.85546875" style="3" bestFit="1" customWidth="1"/>
    <col min="4875" max="4875" width="10.85546875" style="3" customWidth="1"/>
    <col min="4876" max="4876" width="10.5703125" style="3" bestFit="1" customWidth="1"/>
    <col min="4877" max="4877" width="7.140625" style="3" customWidth="1"/>
    <col min="4878" max="4878" width="10.5703125" style="3" bestFit="1" customWidth="1"/>
    <col min="4879" max="4879" width="12" style="3" bestFit="1" customWidth="1"/>
    <col min="4880" max="4880" width="9.85546875" style="3" bestFit="1" customWidth="1"/>
    <col min="4881" max="4881" width="12" style="3" bestFit="1" customWidth="1"/>
    <col min="4882" max="4882" width="14.28515625" style="3" bestFit="1" customWidth="1"/>
    <col min="4883" max="4883" width="15.28515625" style="3" customWidth="1"/>
    <col min="4884" max="4884" width="12.28515625" style="3" bestFit="1" customWidth="1"/>
    <col min="4885" max="5121" width="9.140625" style="3"/>
    <col min="5122" max="5122" width="84.85546875" style="3" customWidth="1"/>
    <col min="5123" max="5123" width="14.85546875" style="3" customWidth="1"/>
    <col min="5124" max="5124" width="8.140625" style="3" bestFit="1" customWidth="1"/>
    <col min="5125" max="5125" width="9.85546875" style="3" customWidth="1"/>
    <col min="5126" max="5126" width="10.5703125" style="3" customWidth="1"/>
    <col min="5127" max="5128" width="10.85546875" style="3" bestFit="1" customWidth="1"/>
    <col min="5129" max="5129" width="12.85546875" style="3" bestFit="1" customWidth="1"/>
    <col min="5130" max="5130" width="9.85546875" style="3" bestFit="1" customWidth="1"/>
    <col min="5131" max="5131" width="10.85546875" style="3" customWidth="1"/>
    <col min="5132" max="5132" width="10.5703125" style="3" bestFit="1" customWidth="1"/>
    <col min="5133" max="5133" width="7.140625" style="3" customWidth="1"/>
    <col min="5134" max="5134" width="10.5703125" style="3" bestFit="1" customWidth="1"/>
    <col min="5135" max="5135" width="12" style="3" bestFit="1" customWidth="1"/>
    <col min="5136" max="5136" width="9.85546875" style="3" bestFit="1" customWidth="1"/>
    <col min="5137" max="5137" width="12" style="3" bestFit="1" customWidth="1"/>
    <col min="5138" max="5138" width="14.28515625" style="3" bestFit="1" customWidth="1"/>
    <col min="5139" max="5139" width="15.28515625" style="3" customWidth="1"/>
    <col min="5140" max="5140" width="12.28515625" style="3" bestFit="1" customWidth="1"/>
    <col min="5141" max="5377" width="9.140625" style="3"/>
    <col min="5378" max="5378" width="84.85546875" style="3" customWidth="1"/>
    <col min="5379" max="5379" width="14.85546875" style="3" customWidth="1"/>
    <col min="5380" max="5380" width="8.140625" style="3" bestFit="1" customWidth="1"/>
    <col min="5381" max="5381" width="9.85546875" style="3" customWidth="1"/>
    <col min="5382" max="5382" width="10.5703125" style="3" customWidth="1"/>
    <col min="5383" max="5384" width="10.85546875" style="3" bestFit="1" customWidth="1"/>
    <col min="5385" max="5385" width="12.85546875" style="3" bestFit="1" customWidth="1"/>
    <col min="5386" max="5386" width="9.85546875" style="3" bestFit="1" customWidth="1"/>
    <col min="5387" max="5387" width="10.85546875" style="3" customWidth="1"/>
    <col min="5388" max="5388" width="10.5703125" style="3" bestFit="1" customWidth="1"/>
    <col min="5389" max="5389" width="7.140625" style="3" customWidth="1"/>
    <col min="5390" max="5390" width="10.5703125" style="3" bestFit="1" customWidth="1"/>
    <col min="5391" max="5391" width="12" style="3" bestFit="1" customWidth="1"/>
    <col min="5392" max="5392" width="9.85546875" style="3" bestFit="1" customWidth="1"/>
    <col min="5393" max="5393" width="12" style="3" bestFit="1" customWidth="1"/>
    <col min="5394" max="5394" width="14.28515625" style="3" bestFit="1" customWidth="1"/>
    <col min="5395" max="5395" width="15.28515625" style="3" customWidth="1"/>
    <col min="5396" max="5396" width="12.28515625" style="3" bestFit="1" customWidth="1"/>
    <col min="5397" max="5633" width="9.140625" style="3"/>
    <col min="5634" max="5634" width="84.85546875" style="3" customWidth="1"/>
    <col min="5635" max="5635" width="14.85546875" style="3" customWidth="1"/>
    <col min="5636" max="5636" width="8.140625" style="3" bestFit="1" customWidth="1"/>
    <col min="5637" max="5637" width="9.85546875" style="3" customWidth="1"/>
    <col min="5638" max="5638" width="10.5703125" style="3" customWidth="1"/>
    <col min="5639" max="5640" width="10.85546875" style="3" bestFit="1" customWidth="1"/>
    <col min="5641" max="5641" width="12.85546875" style="3" bestFit="1" customWidth="1"/>
    <col min="5642" max="5642" width="9.85546875" style="3" bestFit="1" customWidth="1"/>
    <col min="5643" max="5643" width="10.85546875" style="3" customWidth="1"/>
    <col min="5644" max="5644" width="10.5703125" style="3" bestFit="1" customWidth="1"/>
    <col min="5645" max="5645" width="7.140625" style="3" customWidth="1"/>
    <col min="5646" max="5646" width="10.5703125" style="3" bestFit="1" customWidth="1"/>
    <col min="5647" max="5647" width="12" style="3" bestFit="1" customWidth="1"/>
    <col min="5648" max="5648" width="9.85546875" style="3" bestFit="1" customWidth="1"/>
    <col min="5649" max="5649" width="12" style="3" bestFit="1" customWidth="1"/>
    <col min="5650" max="5650" width="14.28515625" style="3" bestFit="1" customWidth="1"/>
    <col min="5651" max="5651" width="15.28515625" style="3" customWidth="1"/>
    <col min="5652" max="5652" width="12.28515625" style="3" bestFit="1" customWidth="1"/>
    <col min="5653" max="5889" width="9.140625" style="3"/>
    <col min="5890" max="5890" width="84.85546875" style="3" customWidth="1"/>
    <col min="5891" max="5891" width="14.85546875" style="3" customWidth="1"/>
    <col min="5892" max="5892" width="8.140625" style="3" bestFit="1" customWidth="1"/>
    <col min="5893" max="5893" width="9.85546875" style="3" customWidth="1"/>
    <col min="5894" max="5894" width="10.5703125" style="3" customWidth="1"/>
    <col min="5895" max="5896" width="10.85546875" style="3" bestFit="1" customWidth="1"/>
    <col min="5897" max="5897" width="12.85546875" style="3" bestFit="1" customWidth="1"/>
    <col min="5898" max="5898" width="9.85546875" style="3" bestFit="1" customWidth="1"/>
    <col min="5899" max="5899" width="10.85546875" style="3" customWidth="1"/>
    <col min="5900" max="5900" width="10.5703125" style="3" bestFit="1" customWidth="1"/>
    <col min="5901" max="5901" width="7.140625" style="3" customWidth="1"/>
    <col min="5902" max="5902" width="10.5703125" style="3" bestFit="1" customWidth="1"/>
    <col min="5903" max="5903" width="12" style="3" bestFit="1" customWidth="1"/>
    <col min="5904" max="5904" width="9.85546875" style="3" bestFit="1" customWidth="1"/>
    <col min="5905" max="5905" width="12" style="3" bestFit="1" customWidth="1"/>
    <col min="5906" max="5906" width="14.28515625" style="3" bestFit="1" customWidth="1"/>
    <col min="5907" max="5907" width="15.28515625" style="3" customWidth="1"/>
    <col min="5908" max="5908" width="12.28515625" style="3" bestFit="1" customWidth="1"/>
    <col min="5909" max="6145" width="9.140625" style="3"/>
    <col min="6146" max="6146" width="84.85546875" style="3" customWidth="1"/>
    <col min="6147" max="6147" width="14.85546875" style="3" customWidth="1"/>
    <col min="6148" max="6148" width="8.140625" style="3" bestFit="1" customWidth="1"/>
    <col min="6149" max="6149" width="9.85546875" style="3" customWidth="1"/>
    <col min="6150" max="6150" width="10.5703125" style="3" customWidth="1"/>
    <col min="6151" max="6152" width="10.85546875" style="3" bestFit="1" customWidth="1"/>
    <col min="6153" max="6153" width="12.85546875" style="3" bestFit="1" customWidth="1"/>
    <col min="6154" max="6154" width="9.85546875" style="3" bestFit="1" customWidth="1"/>
    <col min="6155" max="6155" width="10.85546875" style="3" customWidth="1"/>
    <col min="6156" max="6156" width="10.5703125" style="3" bestFit="1" customWidth="1"/>
    <col min="6157" max="6157" width="7.140625" style="3" customWidth="1"/>
    <col min="6158" max="6158" width="10.5703125" style="3" bestFit="1" customWidth="1"/>
    <col min="6159" max="6159" width="12" style="3" bestFit="1" customWidth="1"/>
    <col min="6160" max="6160" width="9.85546875" style="3" bestFit="1" customWidth="1"/>
    <col min="6161" max="6161" width="12" style="3" bestFit="1" customWidth="1"/>
    <col min="6162" max="6162" width="14.28515625" style="3" bestFit="1" customWidth="1"/>
    <col min="6163" max="6163" width="15.28515625" style="3" customWidth="1"/>
    <col min="6164" max="6164" width="12.28515625" style="3" bestFit="1" customWidth="1"/>
    <col min="6165" max="6401" width="9.140625" style="3"/>
    <col min="6402" max="6402" width="84.85546875" style="3" customWidth="1"/>
    <col min="6403" max="6403" width="14.85546875" style="3" customWidth="1"/>
    <col min="6404" max="6404" width="8.140625" style="3" bestFit="1" customWidth="1"/>
    <col min="6405" max="6405" width="9.85546875" style="3" customWidth="1"/>
    <col min="6406" max="6406" width="10.5703125" style="3" customWidth="1"/>
    <col min="6407" max="6408" width="10.85546875" style="3" bestFit="1" customWidth="1"/>
    <col min="6409" max="6409" width="12.85546875" style="3" bestFit="1" customWidth="1"/>
    <col min="6410" max="6410" width="9.85546875" style="3" bestFit="1" customWidth="1"/>
    <col min="6411" max="6411" width="10.85546875" style="3" customWidth="1"/>
    <col min="6412" max="6412" width="10.5703125" style="3" bestFit="1" customWidth="1"/>
    <col min="6413" max="6413" width="7.140625" style="3" customWidth="1"/>
    <col min="6414" max="6414" width="10.5703125" style="3" bestFit="1" customWidth="1"/>
    <col min="6415" max="6415" width="12" style="3" bestFit="1" customWidth="1"/>
    <col min="6416" max="6416" width="9.85546875" style="3" bestFit="1" customWidth="1"/>
    <col min="6417" max="6417" width="12" style="3" bestFit="1" customWidth="1"/>
    <col min="6418" max="6418" width="14.28515625" style="3" bestFit="1" customWidth="1"/>
    <col min="6419" max="6419" width="15.28515625" style="3" customWidth="1"/>
    <col min="6420" max="6420" width="12.28515625" style="3" bestFit="1" customWidth="1"/>
    <col min="6421" max="6657" width="9.140625" style="3"/>
    <col min="6658" max="6658" width="84.85546875" style="3" customWidth="1"/>
    <col min="6659" max="6659" width="14.85546875" style="3" customWidth="1"/>
    <col min="6660" max="6660" width="8.140625" style="3" bestFit="1" customWidth="1"/>
    <col min="6661" max="6661" width="9.85546875" style="3" customWidth="1"/>
    <col min="6662" max="6662" width="10.5703125" style="3" customWidth="1"/>
    <col min="6663" max="6664" width="10.85546875" style="3" bestFit="1" customWidth="1"/>
    <col min="6665" max="6665" width="12.85546875" style="3" bestFit="1" customWidth="1"/>
    <col min="6666" max="6666" width="9.85546875" style="3" bestFit="1" customWidth="1"/>
    <col min="6667" max="6667" width="10.85546875" style="3" customWidth="1"/>
    <col min="6668" max="6668" width="10.5703125" style="3" bestFit="1" customWidth="1"/>
    <col min="6669" max="6669" width="7.140625" style="3" customWidth="1"/>
    <col min="6670" max="6670" width="10.5703125" style="3" bestFit="1" customWidth="1"/>
    <col min="6671" max="6671" width="12" style="3" bestFit="1" customWidth="1"/>
    <col min="6672" max="6672" width="9.85546875" style="3" bestFit="1" customWidth="1"/>
    <col min="6673" max="6673" width="12" style="3" bestFit="1" customWidth="1"/>
    <col min="6674" max="6674" width="14.28515625" style="3" bestFit="1" customWidth="1"/>
    <col min="6675" max="6675" width="15.28515625" style="3" customWidth="1"/>
    <col min="6676" max="6676" width="12.28515625" style="3" bestFit="1" customWidth="1"/>
    <col min="6677" max="6913" width="9.140625" style="3"/>
    <col min="6914" max="6914" width="84.85546875" style="3" customWidth="1"/>
    <col min="6915" max="6915" width="14.85546875" style="3" customWidth="1"/>
    <col min="6916" max="6916" width="8.140625" style="3" bestFit="1" customWidth="1"/>
    <col min="6917" max="6917" width="9.85546875" style="3" customWidth="1"/>
    <col min="6918" max="6918" width="10.5703125" style="3" customWidth="1"/>
    <col min="6919" max="6920" width="10.85546875" style="3" bestFit="1" customWidth="1"/>
    <col min="6921" max="6921" width="12.85546875" style="3" bestFit="1" customWidth="1"/>
    <col min="6922" max="6922" width="9.85546875" style="3" bestFit="1" customWidth="1"/>
    <col min="6923" max="6923" width="10.85546875" style="3" customWidth="1"/>
    <col min="6924" max="6924" width="10.5703125" style="3" bestFit="1" customWidth="1"/>
    <col min="6925" max="6925" width="7.140625" style="3" customWidth="1"/>
    <col min="6926" max="6926" width="10.5703125" style="3" bestFit="1" customWidth="1"/>
    <col min="6927" max="6927" width="12" style="3" bestFit="1" customWidth="1"/>
    <col min="6928" max="6928" width="9.85546875" style="3" bestFit="1" customWidth="1"/>
    <col min="6929" max="6929" width="12" style="3" bestFit="1" customWidth="1"/>
    <col min="6930" max="6930" width="14.28515625" style="3" bestFit="1" customWidth="1"/>
    <col min="6931" max="6931" width="15.28515625" style="3" customWidth="1"/>
    <col min="6932" max="6932" width="12.28515625" style="3" bestFit="1" customWidth="1"/>
    <col min="6933" max="7169" width="9.140625" style="3"/>
    <col min="7170" max="7170" width="84.85546875" style="3" customWidth="1"/>
    <col min="7171" max="7171" width="14.85546875" style="3" customWidth="1"/>
    <col min="7172" max="7172" width="8.140625" style="3" bestFit="1" customWidth="1"/>
    <col min="7173" max="7173" width="9.85546875" style="3" customWidth="1"/>
    <col min="7174" max="7174" width="10.5703125" style="3" customWidth="1"/>
    <col min="7175" max="7176" width="10.85546875" style="3" bestFit="1" customWidth="1"/>
    <col min="7177" max="7177" width="12.85546875" style="3" bestFit="1" customWidth="1"/>
    <col min="7178" max="7178" width="9.85546875" style="3" bestFit="1" customWidth="1"/>
    <col min="7179" max="7179" width="10.85546875" style="3" customWidth="1"/>
    <col min="7180" max="7180" width="10.5703125" style="3" bestFit="1" customWidth="1"/>
    <col min="7181" max="7181" width="7.140625" style="3" customWidth="1"/>
    <col min="7182" max="7182" width="10.5703125" style="3" bestFit="1" customWidth="1"/>
    <col min="7183" max="7183" width="12" style="3" bestFit="1" customWidth="1"/>
    <col min="7184" max="7184" width="9.85546875" style="3" bestFit="1" customWidth="1"/>
    <col min="7185" max="7185" width="12" style="3" bestFit="1" customWidth="1"/>
    <col min="7186" max="7186" width="14.28515625" style="3" bestFit="1" customWidth="1"/>
    <col min="7187" max="7187" width="15.28515625" style="3" customWidth="1"/>
    <col min="7188" max="7188" width="12.28515625" style="3" bestFit="1" customWidth="1"/>
    <col min="7189" max="7425" width="9.140625" style="3"/>
    <col min="7426" max="7426" width="84.85546875" style="3" customWidth="1"/>
    <col min="7427" max="7427" width="14.85546875" style="3" customWidth="1"/>
    <col min="7428" max="7428" width="8.140625" style="3" bestFit="1" customWidth="1"/>
    <col min="7429" max="7429" width="9.85546875" style="3" customWidth="1"/>
    <col min="7430" max="7430" width="10.5703125" style="3" customWidth="1"/>
    <col min="7431" max="7432" width="10.85546875" style="3" bestFit="1" customWidth="1"/>
    <col min="7433" max="7433" width="12.85546875" style="3" bestFit="1" customWidth="1"/>
    <col min="7434" max="7434" width="9.85546875" style="3" bestFit="1" customWidth="1"/>
    <col min="7435" max="7435" width="10.85546875" style="3" customWidth="1"/>
    <col min="7436" max="7436" width="10.5703125" style="3" bestFit="1" customWidth="1"/>
    <col min="7437" max="7437" width="7.140625" style="3" customWidth="1"/>
    <col min="7438" max="7438" width="10.5703125" style="3" bestFit="1" customWidth="1"/>
    <col min="7439" max="7439" width="12" style="3" bestFit="1" customWidth="1"/>
    <col min="7440" max="7440" width="9.85546875" style="3" bestFit="1" customWidth="1"/>
    <col min="7441" max="7441" width="12" style="3" bestFit="1" customWidth="1"/>
    <col min="7442" max="7442" width="14.28515625" style="3" bestFit="1" customWidth="1"/>
    <col min="7443" max="7443" width="15.28515625" style="3" customWidth="1"/>
    <col min="7444" max="7444" width="12.28515625" style="3" bestFit="1" customWidth="1"/>
    <col min="7445" max="7681" width="9.140625" style="3"/>
    <col min="7682" max="7682" width="84.85546875" style="3" customWidth="1"/>
    <col min="7683" max="7683" width="14.85546875" style="3" customWidth="1"/>
    <col min="7684" max="7684" width="8.140625" style="3" bestFit="1" customWidth="1"/>
    <col min="7685" max="7685" width="9.85546875" style="3" customWidth="1"/>
    <col min="7686" max="7686" width="10.5703125" style="3" customWidth="1"/>
    <col min="7687" max="7688" width="10.85546875" style="3" bestFit="1" customWidth="1"/>
    <col min="7689" max="7689" width="12.85546875" style="3" bestFit="1" customWidth="1"/>
    <col min="7690" max="7690" width="9.85546875" style="3" bestFit="1" customWidth="1"/>
    <col min="7691" max="7691" width="10.85546875" style="3" customWidth="1"/>
    <col min="7692" max="7692" width="10.5703125" style="3" bestFit="1" customWidth="1"/>
    <col min="7693" max="7693" width="7.140625" style="3" customWidth="1"/>
    <col min="7694" max="7694" width="10.5703125" style="3" bestFit="1" customWidth="1"/>
    <col min="7695" max="7695" width="12" style="3" bestFit="1" customWidth="1"/>
    <col min="7696" max="7696" width="9.85546875" style="3" bestFit="1" customWidth="1"/>
    <col min="7697" max="7697" width="12" style="3" bestFit="1" customWidth="1"/>
    <col min="7698" max="7698" width="14.28515625" style="3" bestFit="1" customWidth="1"/>
    <col min="7699" max="7699" width="15.28515625" style="3" customWidth="1"/>
    <col min="7700" max="7700" width="12.28515625" style="3" bestFit="1" customWidth="1"/>
    <col min="7701" max="7937" width="9.140625" style="3"/>
    <col min="7938" max="7938" width="84.85546875" style="3" customWidth="1"/>
    <col min="7939" max="7939" width="14.85546875" style="3" customWidth="1"/>
    <col min="7940" max="7940" width="8.140625" style="3" bestFit="1" customWidth="1"/>
    <col min="7941" max="7941" width="9.85546875" style="3" customWidth="1"/>
    <col min="7942" max="7942" width="10.5703125" style="3" customWidth="1"/>
    <col min="7943" max="7944" width="10.85546875" style="3" bestFit="1" customWidth="1"/>
    <col min="7945" max="7945" width="12.85546875" style="3" bestFit="1" customWidth="1"/>
    <col min="7946" max="7946" width="9.85546875" style="3" bestFit="1" customWidth="1"/>
    <col min="7947" max="7947" width="10.85546875" style="3" customWidth="1"/>
    <col min="7948" max="7948" width="10.5703125" style="3" bestFit="1" customWidth="1"/>
    <col min="7949" max="7949" width="7.140625" style="3" customWidth="1"/>
    <col min="7950" max="7950" width="10.5703125" style="3" bestFit="1" customWidth="1"/>
    <col min="7951" max="7951" width="12" style="3" bestFit="1" customWidth="1"/>
    <col min="7952" max="7952" width="9.85546875" style="3" bestFit="1" customWidth="1"/>
    <col min="7953" max="7953" width="12" style="3" bestFit="1" customWidth="1"/>
    <col min="7954" max="7954" width="14.28515625" style="3" bestFit="1" customWidth="1"/>
    <col min="7955" max="7955" width="15.28515625" style="3" customWidth="1"/>
    <col min="7956" max="7956" width="12.28515625" style="3" bestFit="1" customWidth="1"/>
    <col min="7957" max="8193" width="9.140625" style="3"/>
    <col min="8194" max="8194" width="84.85546875" style="3" customWidth="1"/>
    <col min="8195" max="8195" width="14.85546875" style="3" customWidth="1"/>
    <col min="8196" max="8196" width="8.140625" style="3" bestFit="1" customWidth="1"/>
    <col min="8197" max="8197" width="9.85546875" style="3" customWidth="1"/>
    <col min="8198" max="8198" width="10.5703125" style="3" customWidth="1"/>
    <col min="8199" max="8200" width="10.85546875" style="3" bestFit="1" customWidth="1"/>
    <col min="8201" max="8201" width="12.85546875" style="3" bestFit="1" customWidth="1"/>
    <col min="8202" max="8202" width="9.85546875" style="3" bestFit="1" customWidth="1"/>
    <col min="8203" max="8203" width="10.85546875" style="3" customWidth="1"/>
    <col min="8204" max="8204" width="10.5703125" style="3" bestFit="1" customWidth="1"/>
    <col min="8205" max="8205" width="7.140625" style="3" customWidth="1"/>
    <col min="8206" max="8206" width="10.5703125" style="3" bestFit="1" customWidth="1"/>
    <col min="8207" max="8207" width="12" style="3" bestFit="1" customWidth="1"/>
    <col min="8208" max="8208" width="9.85546875" style="3" bestFit="1" customWidth="1"/>
    <col min="8209" max="8209" width="12" style="3" bestFit="1" customWidth="1"/>
    <col min="8210" max="8210" width="14.28515625" style="3" bestFit="1" customWidth="1"/>
    <col min="8211" max="8211" width="15.28515625" style="3" customWidth="1"/>
    <col min="8212" max="8212" width="12.28515625" style="3" bestFit="1" customWidth="1"/>
    <col min="8213" max="8449" width="9.140625" style="3"/>
    <col min="8450" max="8450" width="84.85546875" style="3" customWidth="1"/>
    <col min="8451" max="8451" width="14.85546875" style="3" customWidth="1"/>
    <col min="8452" max="8452" width="8.140625" style="3" bestFit="1" customWidth="1"/>
    <col min="8453" max="8453" width="9.85546875" style="3" customWidth="1"/>
    <col min="8454" max="8454" width="10.5703125" style="3" customWidth="1"/>
    <col min="8455" max="8456" width="10.85546875" style="3" bestFit="1" customWidth="1"/>
    <col min="8457" max="8457" width="12.85546875" style="3" bestFit="1" customWidth="1"/>
    <col min="8458" max="8458" width="9.85546875" style="3" bestFit="1" customWidth="1"/>
    <col min="8459" max="8459" width="10.85546875" style="3" customWidth="1"/>
    <col min="8460" max="8460" width="10.5703125" style="3" bestFit="1" customWidth="1"/>
    <col min="8461" max="8461" width="7.140625" style="3" customWidth="1"/>
    <col min="8462" max="8462" width="10.5703125" style="3" bestFit="1" customWidth="1"/>
    <col min="8463" max="8463" width="12" style="3" bestFit="1" customWidth="1"/>
    <col min="8464" max="8464" width="9.85546875" style="3" bestFit="1" customWidth="1"/>
    <col min="8465" max="8465" width="12" style="3" bestFit="1" customWidth="1"/>
    <col min="8466" max="8466" width="14.28515625" style="3" bestFit="1" customWidth="1"/>
    <col min="8467" max="8467" width="15.28515625" style="3" customWidth="1"/>
    <col min="8468" max="8468" width="12.28515625" style="3" bestFit="1" customWidth="1"/>
    <col min="8469" max="8705" width="9.140625" style="3"/>
    <col min="8706" max="8706" width="84.85546875" style="3" customWidth="1"/>
    <col min="8707" max="8707" width="14.85546875" style="3" customWidth="1"/>
    <col min="8708" max="8708" width="8.140625" style="3" bestFit="1" customWidth="1"/>
    <col min="8709" max="8709" width="9.85546875" style="3" customWidth="1"/>
    <col min="8710" max="8710" width="10.5703125" style="3" customWidth="1"/>
    <col min="8711" max="8712" width="10.85546875" style="3" bestFit="1" customWidth="1"/>
    <col min="8713" max="8713" width="12.85546875" style="3" bestFit="1" customWidth="1"/>
    <col min="8714" max="8714" width="9.85546875" style="3" bestFit="1" customWidth="1"/>
    <col min="8715" max="8715" width="10.85546875" style="3" customWidth="1"/>
    <col min="8716" max="8716" width="10.5703125" style="3" bestFit="1" customWidth="1"/>
    <col min="8717" max="8717" width="7.140625" style="3" customWidth="1"/>
    <col min="8718" max="8718" width="10.5703125" style="3" bestFit="1" customWidth="1"/>
    <col min="8719" max="8719" width="12" style="3" bestFit="1" customWidth="1"/>
    <col min="8720" max="8720" width="9.85546875" style="3" bestFit="1" customWidth="1"/>
    <col min="8721" max="8721" width="12" style="3" bestFit="1" customWidth="1"/>
    <col min="8722" max="8722" width="14.28515625" style="3" bestFit="1" customWidth="1"/>
    <col min="8723" max="8723" width="15.28515625" style="3" customWidth="1"/>
    <col min="8724" max="8724" width="12.28515625" style="3" bestFit="1" customWidth="1"/>
    <col min="8725" max="8961" width="9.140625" style="3"/>
    <col min="8962" max="8962" width="84.85546875" style="3" customWidth="1"/>
    <col min="8963" max="8963" width="14.85546875" style="3" customWidth="1"/>
    <col min="8964" max="8964" width="8.140625" style="3" bestFit="1" customWidth="1"/>
    <col min="8965" max="8965" width="9.85546875" style="3" customWidth="1"/>
    <col min="8966" max="8966" width="10.5703125" style="3" customWidth="1"/>
    <col min="8967" max="8968" width="10.85546875" style="3" bestFit="1" customWidth="1"/>
    <col min="8969" max="8969" width="12.85546875" style="3" bestFit="1" customWidth="1"/>
    <col min="8970" max="8970" width="9.85546875" style="3" bestFit="1" customWidth="1"/>
    <col min="8971" max="8971" width="10.85546875" style="3" customWidth="1"/>
    <col min="8972" max="8972" width="10.5703125" style="3" bestFit="1" customWidth="1"/>
    <col min="8973" max="8973" width="7.140625" style="3" customWidth="1"/>
    <col min="8974" max="8974" width="10.5703125" style="3" bestFit="1" customWidth="1"/>
    <col min="8975" max="8975" width="12" style="3" bestFit="1" customWidth="1"/>
    <col min="8976" max="8976" width="9.85546875" style="3" bestFit="1" customWidth="1"/>
    <col min="8977" max="8977" width="12" style="3" bestFit="1" customWidth="1"/>
    <col min="8978" max="8978" width="14.28515625" style="3" bestFit="1" customWidth="1"/>
    <col min="8979" max="8979" width="15.28515625" style="3" customWidth="1"/>
    <col min="8980" max="8980" width="12.28515625" style="3" bestFit="1" customWidth="1"/>
    <col min="8981" max="9217" width="9.140625" style="3"/>
    <col min="9218" max="9218" width="84.85546875" style="3" customWidth="1"/>
    <col min="9219" max="9219" width="14.85546875" style="3" customWidth="1"/>
    <col min="9220" max="9220" width="8.140625" style="3" bestFit="1" customWidth="1"/>
    <col min="9221" max="9221" width="9.85546875" style="3" customWidth="1"/>
    <col min="9222" max="9222" width="10.5703125" style="3" customWidth="1"/>
    <col min="9223" max="9224" width="10.85546875" style="3" bestFit="1" customWidth="1"/>
    <col min="9225" max="9225" width="12.85546875" style="3" bestFit="1" customWidth="1"/>
    <col min="9226" max="9226" width="9.85546875" style="3" bestFit="1" customWidth="1"/>
    <col min="9227" max="9227" width="10.85546875" style="3" customWidth="1"/>
    <col min="9228" max="9228" width="10.5703125" style="3" bestFit="1" customWidth="1"/>
    <col min="9229" max="9229" width="7.140625" style="3" customWidth="1"/>
    <col min="9230" max="9230" width="10.5703125" style="3" bestFit="1" customWidth="1"/>
    <col min="9231" max="9231" width="12" style="3" bestFit="1" customWidth="1"/>
    <col min="9232" max="9232" width="9.85546875" style="3" bestFit="1" customWidth="1"/>
    <col min="9233" max="9233" width="12" style="3" bestFit="1" customWidth="1"/>
    <col min="9234" max="9234" width="14.28515625" style="3" bestFit="1" customWidth="1"/>
    <col min="9235" max="9235" width="15.28515625" style="3" customWidth="1"/>
    <col min="9236" max="9236" width="12.28515625" style="3" bestFit="1" customWidth="1"/>
    <col min="9237" max="9473" width="9.140625" style="3"/>
    <col min="9474" max="9474" width="84.85546875" style="3" customWidth="1"/>
    <col min="9475" max="9475" width="14.85546875" style="3" customWidth="1"/>
    <col min="9476" max="9476" width="8.140625" style="3" bestFit="1" customWidth="1"/>
    <col min="9477" max="9477" width="9.85546875" style="3" customWidth="1"/>
    <col min="9478" max="9478" width="10.5703125" style="3" customWidth="1"/>
    <col min="9479" max="9480" width="10.85546875" style="3" bestFit="1" customWidth="1"/>
    <col min="9481" max="9481" width="12.85546875" style="3" bestFit="1" customWidth="1"/>
    <col min="9482" max="9482" width="9.85546875" style="3" bestFit="1" customWidth="1"/>
    <col min="9483" max="9483" width="10.85546875" style="3" customWidth="1"/>
    <col min="9484" max="9484" width="10.5703125" style="3" bestFit="1" customWidth="1"/>
    <col min="9485" max="9485" width="7.140625" style="3" customWidth="1"/>
    <col min="9486" max="9486" width="10.5703125" style="3" bestFit="1" customWidth="1"/>
    <col min="9487" max="9487" width="12" style="3" bestFit="1" customWidth="1"/>
    <col min="9488" max="9488" width="9.85546875" style="3" bestFit="1" customWidth="1"/>
    <col min="9489" max="9489" width="12" style="3" bestFit="1" customWidth="1"/>
    <col min="9490" max="9490" width="14.28515625" style="3" bestFit="1" customWidth="1"/>
    <col min="9491" max="9491" width="15.28515625" style="3" customWidth="1"/>
    <col min="9492" max="9492" width="12.28515625" style="3" bestFit="1" customWidth="1"/>
    <col min="9493" max="9729" width="9.140625" style="3"/>
    <col min="9730" max="9730" width="84.85546875" style="3" customWidth="1"/>
    <col min="9731" max="9731" width="14.85546875" style="3" customWidth="1"/>
    <col min="9732" max="9732" width="8.140625" style="3" bestFit="1" customWidth="1"/>
    <col min="9733" max="9733" width="9.85546875" style="3" customWidth="1"/>
    <col min="9734" max="9734" width="10.5703125" style="3" customWidth="1"/>
    <col min="9735" max="9736" width="10.85546875" style="3" bestFit="1" customWidth="1"/>
    <col min="9737" max="9737" width="12.85546875" style="3" bestFit="1" customWidth="1"/>
    <col min="9738" max="9738" width="9.85546875" style="3" bestFit="1" customWidth="1"/>
    <col min="9739" max="9739" width="10.85546875" style="3" customWidth="1"/>
    <col min="9740" max="9740" width="10.5703125" style="3" bestFit="1" customWidth="1"/>
    <col min="9741" max="9741" width="7.140625" style="3" customWidth="1"/>
    <col min="9742" max="9742" width="10.5703125" style="3" bestFit="1" customWidth="1"/>
    <col min="9743" max="9743" width="12" style="3" bestFit="1" customWidth="1"/>
    <col min="9744" max="9744" width="9.85546875" style="3" bestFit="1" customWidth="1"/>
    <col min="9745" max="9745" width="12" style="3" bestFit="1" customWidth="1"/>
    <col min="9746" max="9746" width="14.28515625" style="3" bestFit="1" customWidth="1"/>
    <col min="9747" max="9747" width="15.28515625" style="3" customWidth="1"/>
    <col min="9748" max="9748" width="12.28515625" style="3" bestFit="1" customWidth="1"/>
    <col min="9749" max="9985" width="9.140625" style="3"/>
    <col min="9986" max="9986" width="84.85546875" style="3" customWidth="1"/>
    <col min="9987" max="9987" width="14.85546875" style="3" customWidth="1"/>
    <col min="9988" max="9988" width="8.140625" style="3" bestFit="1" customWidth="1"/>
    <col min="9989" max="9989" width="9.85546875" style="3" customWidth="1"/>
    <col min="9990" max="9990" width="10.5703125" style="3" customWidth="1"/>
    <col min="9991" max="9992" width="10.85546875" style="3" bestFit="1" customWidth="1"/>
    <col min="9993" max="9993" width="12.85546875" style="3" bestFit="1" customWidth="1"/>
    <col min="9994" max="9994" width="9.85546875" style="3" bestFit="1" customWidth="1"/>
    <col min="9995" max="9995" width="10.85546875" style="3" customWidth="1"/>
    <col min="9996" max="9996" width="10.5703125" style="3" bestFit="1" customWidth="1"/>
    <col min="9997" max="9997" width="7.140625" style="3" customWidth="1"/>
    <col min="9998" max="9998" width="10.5703125" style="3" bestFit="1" customWidth="1"/>
    <col min="9999" max="9999" width="12" style="3" bestFit="1" customWidth="1"/>
    <col min="10000" max="10000" width="9.85546875" style="3" bestFit="1" customWidth="1"/>
    <col min="10001" max="10001" width="12" style="3" bestFit="1" customWidth="1"/>
    <col min="10002" max="10002" width="14.28515625" style="3" bestFit="1" customWidth="1"/>
    <col min="10003" max="10003" width="15.28515625" style="3" customWidth="1"/>
    <col min="10004" max="10004" width="12.28515625" style="3" bestFit="1" customWidth="1"/>
    <col min="10005" max="10241" width="9.140625" style="3"/>
    <col min="10242" max="10242" width="84.85546875" style="3" customWidth="1"/>
    <col min="10243" max="10243" width="14.85546875" style="3" customWidth="1"/>
    <col min="10244" max="10244" width="8.140625" style="3" bestFit="1" customWidth="1"/>
    <col min="10245" max="10245" width="9.85546875" style="3" customWidth="1"/>
    <col min="10246" max="10246" width="10.5703125" style="3" customWidth="1"/>
    <col min="10247" max="10248" width="10.85546875" style="3" bestFit="1" customWidth="1"/>
    <col min="10249" max="10249" width="12.85546875" style="3" bestFit="1" customWidth="1"/>
    <col min="10250" max="10250" width="9.85546875" style="3" bestFit="1" customWidth="1"/>
    <col min="10251" max="10251" width="10.85546875" style="3" customWidth="1"/>
    <col min="10252" max="10252" width="10.5703125" style="3" bestFit="1" customWidth="1"/>
    <col min="10253" max="10253" width="7.140625" style="3" customWidth="1"/>
    <col min="10254" max="10254" width="10.5703125" style="3" bestFit="1" customWidth="1"/>
    <col min="10255" max="10255" width="12" style="3" bestFit="1" customWidth="1"/>
    <col min="10256" max="10256" width="9.85546875" style="3" bestFit="1" customWidth="1"/>
    <col min="10257" max="10257" width="12" style="3" bestFit="1" customWidth="1"/>
    <col min="10258" max="10258" width="14.28515625" style="3" bestFit="1" customWidth="1"/>
    <col min="10259" max="10259" width="15.28515625" style="3" customWidth="1"/>
    <col min="10260" max="10260" width="12.28515625" style="3" bestFit="1" customWidth="1"/>
    <col min="10261" max="10497" width="9.140625" style="3"/>
    <col min="10498" max="10498" width="84.85546875" style="3" customWidth="1"/>
    <col min="10499" max="10499" width="14.85546875" style="3" customWidth="1"/>
    <col min="10500" max="10500" width="8.140625" style="3" bestFit="1" customWidth="1"/>
    <col min="10501" max="10501" width="9.85546875" style="3" customWidth="1"/>
    <col min="10502" max="10502" width="10.5703125" style="3" customWidth="1"/>
    <col min="10503" max="10504" width="10.85546875" style="3" bestFit="1" customWidth="1"/>
    <col min="10505" max="10505" width="12.85546875" style="3" bestFit="1" customWidth="1"/>
    <col min="10506" max="10506" width="9.85546875" style="3" bestFit="1" customWidth="1"/>
    <col min="10507" max="10507" width="10.85546875" style="3" customWidth="1"/>
    <col min="10508" max="10508" width="10.5703125" style="3" bestFit="1" customWidth="1"/>
    <col min="10509" max="10509" width="7.140625" style="3" customWidth="1"/>
    <col min="10510" max="10510" width="10.5703125" style="3" bestFit="1" customWidth="1"/>
    <col min="10511" max="10511" width="12" style="3" bestFit="1" customWidth="1"/>
    <col min="10512" max="10512" width="9.85546875" style="3" bestFit="1" customWidth="1"/>
    <col min="10513" max="10513" width="12" style="3" bestFit="1" customWidth="1"/>
    <col min="10514" max="10514" width="14.28515625" style="3" bestFit="1" customWidth="1"/>
    <col min="10515" max="10515" width="15.28515625" style="3" customWidth="1"/>
    <col min="10516" max="10516" width="12.28515625" style="3" bestFit="1" customWidth="1"/>
    <col min="10517" max="10753" width="9.140625" style="3"/>
    <col min="10754" max="10754" width="84.85546875" style="3" customWidth="1"/>
    <col min="10755" max="10755" width="14.85546875" style="3" customWidth="1"/>
    <col min="10756" max="10756" width="8.140625" style="3" bestFit="1" customWidth="1"/>
    <col min="10757" max="10757" width="9.85546875" style="3" customWidth="1"/>
    <col min="10758" max="10758" width="10.5703125" style="3" customWidth="1"/>
    <col min="10759" max="10760" width="10.85546875" style="3" bestFit="1" customWidth="1"/>
    <col min="10761" max="10761" width="12.85546875" style="3" bestFit="1" customWidth="1"/>
    <col min="10762" max="10762" width="9.85546875" style="3" bestFit="1" customWidth="1"/>
    <col min="10763" max="10763" width="10.85546875" style="3" customWidth="1"/>
    <col min="10764" max="10764" width="10.5703125" style="3" bestFit="1" customWidth="1"/>
    <col min="10765" max="10765" width="7.140625" style="3" customWidth="1"/>
    <col min="10766" max="10766" width="10.5703125" style="3" bestFit="1" customWidth="1"/>
    <col min="10767" max="10767" width="12" style="3" bestFit="1" customWidth="1"/>
    <col min="10768" max="10768" width="9.85546875" style="3" bestFit="1" customWidth="1"/>
    <col min="10769" max="10769" width="12" style="3" bestFit="1" customWidth="1"/>
    <col min="10770" max="10770" width="14.28515625" style="3" bestFit="1" customWidth="1"/>
    <col min="10771" max="10771" width="15.28515625" style="3" customWidth="1"/>
    <col min="10772" max="10772" width="12.28515625" style="3" bestFit="1" customWidth="1"/>
    <col min="10773" max="11009" width="9.140625" style="3"/>
    <col min="11010" max="11010" width="84.85546875" style="3" customWidth="1"/>
    <col min="11011" max="11011" width="14.85546875" style="3" customWidth="1"/>
    <col min="11012" max="11012" width="8.140625" style="3" bestFit="1" customWidth="1"/>
    <col min="11013" max="11013" width="9.85546875" style="3" customWidth="1"/>
    <col min="11014" max="11014" width="10.5703125" style="3" customWidth="1"/>
    <col min="11015" max="11016" width="10.85546875" style="3" bestFit="1" customWidth="1"/>
    <col min="11017" max="11017" width="12.85546875" style="3" bestFit="1" customWidth="1"/>
    <col min="11018" max="11018" width="9.85546875" style="3" bestFit="1" customWidth="1"/>
    <col min="11019" max="11019" width="10.85546875" style="3" customWidth="1"/>
    <col min="11020" max="11020" width="10.5703125" style="3" bestFit="1" customWidth="1"/>
    <col min="11021" max="11021" width="7.140625" style="3" customWidth="1"/>
    <col min="11022" max="11022" width="10.5703125" style="3" bestFit="1" customWidth="1"/>
    <col min="11023" max="11023" width="12" style="3" bestFit="1" customWidth="1"/>
    <col min="11024" max="11024" width="9.85546875" style="3" bestFit="1" customWidth="1"/>
    <col min="11025" max="11025" width="12" style="3" bestFit="1" customWidth="1"/>
    <col min="11026" max="11026" width="14.28515625" style="3" bestFit="1" customWidth="1"/>
    <col min="11027" max="11027" width="15.28515625" style="3" customWidth="1"/>
    <col min="11028" max="11028" width="12.28515625" style="3" bestFit="1" customWidth="1"/>
    <col min="11029" max="11265" width="9.140625" style="3"/>
    <col min="11266" max="11266" width="84.85546875" style="3" customWidth="1"/>
    <col min="11267" max="11267" width="14.85546875" style="3" customWidth="1"/>
    <col min="11268" max="11268" width="8.140625" style="3" bestFit="1" customWidth="1"/>
    <col min="11269" max="11269" width="9.85546875" style="3" customWidth="1"/>
    <col min="11270" max="11270" width="10.5703125" style="3" customWidth="1"/>
    <col min="11271" max="11272" width="10.85546875" style="3" bestFit="1" customWidth="1"/>
    <col min="11273" max="11273" width="12.85546875" style="3" bestFit="1" customWidth="1"/>
    <col min="11274" max="11274" width="9.85546875" style="3" bestFit="1" customWidth="1"/>
    <col min="11275" max="11275" width="10.85546875" style="3" customWidth="1"/>
    <col min="11276" max="11276" width="10.5703125" style="3" bestFit="1" customWidth="1"/>
    <col min="11277" max="11277" width="7.140625" style="3" customWidth="1"/>
    <col min="11278" max="11278" width="10.5703125" style="3" bestFit="1" customWidth="1"/>
    <col min="11279" max="11279" width="12" style="3" bestFit="1" customWidth="1"/>
    <col min="11280" max="11280" width="9.85546875" style="3" bestFit="1" customWidth="1"/>
    <col min="11281" max="11281" width="12" style="3" bestFit="1" customWidth="1"/>
    <col min="11282" max="11282" width="14.28515625" style="3" bestFit="1" customWidth="1"/>
    <col min="11283" max="11283" width="15.28515625" style="3" customWidth="1"/>
    <col min="11284" max="11284" width="12.28515625" style="3" bestFit="1" customWidth="1"/>
    <col min="11285" max="11521" width="9.140625" style="3"/>
    <col min="11522" max="11522" width="84.85546875" style="3" customWidth="1"/>
    <col min="11523" max="11523" width="14.85546875" style="3" customWidth="1"/>
    <col min="11524" max="11524" width="8.140625" style="3" bestFit="1" customWidth="1"/>
    <col min="11525" max="11525" width="9.85546875" style="3" customWidth="1"/>
    <col min="11526" max="11526" width="10.5703125" style="3" customWidth="1"/>
    <col min="11527" max="11528" width="10.85546875" style="3" bestFit="1" customWidth="1"/>
    <col min="11529" max="11529" width="12.85546875" style="3" bestFit="1" customWidth="1"/>
    <col min="11530" max="11530" width="9.85546875" style="3" bestFit="1" customWidth="1"/>
    <col min="11531" max="11531" width="10.85546875" style="3" customWidth="1"/>
    <col min="11532" max="11532" width="10.5703125" style="3" bestFit="1" customWidth="1"/>
    <col min="11533" max="11533" width="7.140625" style="3" customWidth="1"/>
    <col min="11534" max="11534" width="10.5703125" style="3" bestFit="1" customWidth="1"/>
    <col min="11535" max="11535" width="12" style="3" bestFit="1" customWidth="1"/>
    <col min="11536" max="11536" width="9.85546875" style="3" bestFit="1" customWidth="1"/>
    <col min="11537" max="11537" width="12" style="3" bestFit="1" customWidth="1"/>
    <col min="11538" max="11538" width="14.28515625" style="3" bestFit="1" customWidth="1"/>
    <col min="11539" max="11539" width="15.28515625" style="3" customWidth="1"/>
    <col min="11540" max="11540" width="12.28515625" style="3" bestFit="1" customWidth="1"/>
    <col min="11541" max="11777" width="9.140625" style="3"/>
    <col min="11778" max="11778" width="84.85546875" style="3" customWidth="1"/>
    <col min="11779" max="11779" width="14.85546875" style="3" customWidth="1"/>
    <col min="11780" max="11780" width="8.140625" style="3" bestFit="1" customWidth="1"/>
    <col min="11781" max="11781" width="9.85546875" style="3" customWidth="1"/>
    <col min="11782" max="11782" width="10.5703125" style="3" customWidth="1"/>
    <col min="11783" max="11784" width="10.85546875" style="3" bestFit="1" customWidth="1"/>
    <col min="11785" max="11785" width="12.85546875" style="3" bestFit="1" customWidth="1"/>
    <col min="11786" max="11786" width="9.85546875" style="3" bestFit="1" customWidth="1"/>
    <col min="11787" max="11787" width="10.85546875" style="3" customWidth="1"/>
    <col min="11788" max="11788" width="10.5703125" style="3" bestFit="1" customWidth="1"/>
    <col min="11789" max="11789" width="7.140625" style="3" customWidth="1"/>
    <col min="11790" max="11790" width="10.5703125" style="3" bestFit="1" customWidth="1"/>
    <col min="11791" max="11791" width="12" style="3" bestFit="1" customWidth="1"/>
    <col min="11792" max="11792" width="9.85546875" style="3" bestFit="1" customWidth="1"/>
    <col min="11793" max="11793" width="12" style="3" bestFit="1" customWidth="1"/>
    <col min="11794" max="11794" width="14.28515625" style="3" bestFit="1" customWidth="1"/>
    <col min="11795" max="11795" width="15.28515625" style="3" customWidth="1"/>
    <col min="11796" max="11796" width="12.28515625" style="3" bestFit="1" customWidth="1"/>
    <col min="11797" max="12033" width="9.140625" style="3"/>
    <col min="12034" max="12034" width="84.85546875" style="3" customWidth="1"/>
    <col min="12035" max="12035" width="14.85546875" style="3" customWidth="1"/>
    <col min="12036" max="12036" width="8.140625" style="3" bestFit="1" customWidth="1"/>
    <col min="12037" max="12037" width="9.85546875" style="3" customWidth="1"/>
    <col min="12038" max="12038" width="10.5703125" style="3" customWidth="1"/>
    <col min="12039" max="12040" width="10.85546875" style="3" bestFit="1" customWidth="1"/>
    <col min="12041" max="12041" width="12.85546875" style="3" bestFit="1" customWidth="1"/>
    <col min="12042" max="12042" width="9.85546875" style="3" bestFit="1" customWidth="1"/>
    <col min="12043" max="12043" width="10.85546875" style="3" customWidth="1"/>
    <col min="12044" max="12044" width="10.5703125" style="3" bestFit="1" customWidth="1"/>
    <col min="12045" max="12045" width="7.140625" style="3" customWidth="1"/>
    <col min="12046" max="12046" width="10.5703125" style="3" bestFit="1" customWidth="1"/>
    <col min="12047" max="12047" width="12" style="3" bestFit="1" customWidth="1"/>
    <col min="12048" max="12048" width="9.85546875" style="3" bestFit="1" customWidth="1"/>
    <col min="12049" max="12049" width="12" style="3" bestFit="1" customWidth="1"/>
    <col min="12050" max="12050" width="14.28515625" style="3" bestFit="1" customWidth="1"/>
    <col min="12051" max="12051" width="15.28515625" style="3" customWidth="1"/>
    <col min="12052" max="12052" width="12.28515625" style="3" bestFit="1" customWidth="1"/>
    <col min="12053" max="12289" width="9.140625" style="3"/>
    <col min="12290" max="12290" width="84.85546875" style="3" customWidth="1"/>
    <col min="12291" max="12291" width="14.85546875" style="3" customWidth="1"/>
    <col min="12292" max="12292" width="8.140625" style="3" bestFit="1" customWidth="1"/>
    <col min="12293" max="12293" width="9.85546875" style="3" customWidth="1"/>
    <col min="12294" max="12294" width="10.5703125" style="3" customWidth="1"/>
    <col min="12295" max="12296" width="10.85546875" style="3" bestFit="1" customWidth="1"/>
    <col min="12297" max="12297" width="12.85546875" style="3" bestFit="1" customWidth="1"/>
    <col min="12298" max="12298" width="9.85546875" style="3" bestFit="1" customWidth="1"/>
    <col min="12299" max="12299" width="10.85546875" style="3" customWidth="1"/>
    <col min="12300" max="12300" width="10.5703125" style="3" bestFit="1" customWidth="1"/>
    <col min="12301" max="12301" width="7.140625" style="3" customWidth="1"/>
    <col min="12302" max="12302" width="10.5703125" style="3" bestFit="1" customWidth="1"/>
    <col min="12303" max="12303" width="12" style="3" bestFit="1" customWidth="1"/>
    <col min="12304" max="12304" width="9.85546875" style="3" bestFit="1" customWidth="1"/>
    <col min="12305" max="12305" width="12" style="3" bestFit="1" customWidth="1"/>
    <col min="12306" max="12306" width="14.28515625" style="3" bestFit="1" customWidth="1"/>
    <col min="12307" max="12307" width="15.28515625" style="3" customWidth="1"/>
    <col min="12308" max="12308" width="12.28515625" style="3" bestFit="1" customWidth="1"/>
    <col min="12309" max="12545" width="9.140625" style="3"/>
    <col min="12546" max="12546" width="84.85546875" style="3" customWidth="1"/>
    <col min="12547" max="12547" width="14.85546875" style="3" customWidth="1"/>
    <col min="12548" max="12548" width="8.140625" style="3" bestFit="1" customWidth="1"/>
    <col min="12549" max="12549" width="9.85546875" style="3" customWidth="1"/>
    <col min="12550" max="12550" width="10.5703125" style="3" customWidth="1"/>
    <col min="12551" max="12552" width="10.85546875" style="3" bestFit="1" customWidth="1"/>
    <col min="12553" max="12553" width="12.85546875" style="3" bestFit="1" customWidth="1"/>
    <col min="12554" max="12554" width="9.85546875" style="3" bestFit="1" customWidth="1"/>
    <col min="12555" max="12555" width="10.85546875" style="3" customWidth="1"/>
    <col min="12556" max="12556" width="10.5703125" style="3" bestFit="1" customWidth="1"/>
    <col min="12557" max="12557" width="7.140625" style="3" customWidth="1"/>
    <col min="12558" max="12558" width="10.5703125" style="3" bestFit="1" customWidth="1"/>
    <col min="12559" max="12559" width="12" style="3" bestFit="1" customWidth="1"/>
    <col min="12560" max="12560" width="9.85546875" style="3" bestFit="1" customWidth="1"/>
    <col min="12561" max="12561" width="12" style="3" bestFit="1" customWidth="1"/>
    <col min="12562" max="12562" width="14.28515625" style="3" bestFit="1" customWidth="1"/>
    <col min="12563" max="12563" width="15.28515625" style="3" customWidth="1"/>
    <col min="12564" max="12564" width="12.28515625" style="3" bestFit="1" customWidth="1"/>
    <col min="12565" max="12801" width="9.140625" style="3"/>
    <col min="12802" max="12802" width="84.85546875" style="3" customWidth="1"/>
    <col min="12803" max="12803" width="14.85546875" style="3" customWidth="1"/>
    <col min="12804" max="12804" width="8.140625" style="3" bestFit="1" customWidth="1"/>
    <col min="12805" max="12805" width="9.85546875" style="3" customWidth="1"/>
    <col min="12806" max="12806" width="10.5703125" style="3" customWidth="1"/>
    <col min="12807" max="12808" width="10.85546875" style="3" bestFit="1" customWidth="1"/>
    <col min="12809" max="12809" width="12.85546875" style="3" bestFit="1" customWidth="1"/>
    <col min="12810" max="12810" width="9.85546875" style="3" bestFit="1" customWidth="1"/>
    <col min="12811" max="12811" width="10.85546875" style="3" customWidth="1"/>
    <col min="12812" max="12812" width="10.5703125" style="3" bestFit="1" customWidth="1"/>
    <col min="12813" max="12813" width="7.140625" style="3" customWidth="1"/>
    <col min="12814" max="12814" width="10.5703125" style="3" bestFit="1" customWidth="1"/>
    <col min="12815" max="12815" width="12" style="3" bestFit="1" customWidth="1"/>
    <col min="12816" max="12816" width="9.85546875" style="3" bestFit="1" customWidth="1"/>
    <col min="12817" max="12817" width="12" style="3" bestFit="1" customWidth="1"/>
    <col min="12818" max="12818" width="14.28515625" style="3" bestFit="1" customWidth="1"/>
    <col min="12819" max="12819" width="15.28515625" style="3" customWidth="1"/>
    <col min="12820" max="12820" width="12.28515625" style="3" bestFit="1" customWidth="1"/>
    <col min="12821" max="13057" width="9.140625" style="3"/>
    <col min="13058" max="13058" width="84.85546875" style="3" customWidth="1"/>
    <col min="13059" max="13059" width="14.85546875" style="3" customWidth="1"/>
    <col min="13060" max="13060" width="8.140625" style="3" bestFit="1" customWidth="1"/>
    <col min="13061" max="13061" width="9.85546875" style="3" customWidth="1"/>
    <col min="13062" max="13062" width="10.5703125" style="3" customWidth="1"/>
    <col min="13063" max="13064" width="10.85546875" style="3" bestFit="1" customWidth="1"/>
    <col min="13065" max="13065" width="12.85546875" style="3" bestFit="1" customWidth="1"/>
    <col min="13066" max="13066" width="9.85546875" style="3" bestFit="1" customWidth="1"/>
    <col min="13067" max="13067" width="10.85546875" style="3" customWidth="1"/>
    <col min="13068" max="13068" width="10.5703125" style="3" bestFit="1" customWidth="1"/>
    <col min="13069" max="13069" width="7.140625" style="3" customWidth="1"/>
    <col min="13070" max="13070" width="10.5703125" style="3" bestFit="1" customWidth="1"/>
    <col min="13071" max="13071" width="12" style="3" bestFit="1" customWidth="1"/>
    <col min="13072" max="13072" width="9.85546875" style="3" bestFit="1" customWidth="1"/>
    <col min="13073" max="13073" width="12" style="3" bestFit="1" customWidth="1"/>
    <col min="13074" max="13074" width="14.28515625" style="3" bestFit="1" customWidth="1"/>
    <col min="13075" max="13075" width="15.28515625" style="3" customWidth="1"/>
    <col min="13076" max="13076" width="12.28515625" style="3" bestFit="1" customWidth="1"/>
    <col min="13077" max="13313" width="9.140625" style="3"/>
    <col min="13314" max="13314" width="84.85546875" style="3" customWidth="1"/>
    <col min="13315" max="13315" width="14.85546875" style="3" customWidth="1"/>
    <col min="13316" max="13316" width="8.140625" style="3" bestFit="1" customWidth="1"/>
    <col min="13317" max="13317" width="9.85546875" style="3" customWidth="1"/>
    <col min="13318" max="13318" width="10.5703125" style="3" customWidth="1"/>
    <col min="13319" max="13320" width="10.85546875" style="3" bestFit="1" customWidth="1"/>
    <col min="13321" max="13321" width="12.85546875" style="3" bestFit="1" customWidth="1"/>
    <col min="13322" max="13322" width="9.85546875" style="3" bestFit="1" customWidth="1"/>
    <col min="13323" max="13323" width="10.85546875" style="3" customWidth="1"/>
    <col min="13324" max="13324" width="10.5703125" style="3" bestFit="1" customWidth="1"/>
    <col min="13325" max="13325" width="7.140625" style="3" customWidth="1"/>
    <col min="13326" max="13326" width="10.5703125" style="3" bestFit="1" customWidth="1"/>
    <col min="13327" max="13327" width="12" style="3" bestFit="1" customWidth="1"/>
    <col min="13328" max="13328" width="9.85546875" style="3" bestFit="1" customWidth="1"/>
    <col min="13329" max="13329" width="12" style="3" bestFit="1" customWidth="1"/>
    <col min="13330" max="13330" width="14.28515625" style="3" bestFit="1" customWidth="1"/>
    <col min="13331" max="13331" width="15.28515625" style="3" customWidth="1"/>
    <col min="13332" max="13332" width="12.28515625" style="3" bestFit="1" customWidth="1"/>
    <col min="13333" max="13569" width="9.140625" style="3"/>
    <col min="13570" max="13570" width="84.85546875" style="3" customWidth="1"/>
    <col min="13571" max="13571" width="14.85546875" style="3" customWidth="1"/>
    <col min="13572" max="13572" width="8.140625" style="3" bestFit="1" customWidth="1"/>
    <col min="13573" max="13573" width="9.85546875" style="3" customWidth="1"/>
    <col min="13574" max="13574" width="10.5703125" style="3" customWidth="1"/>
    <col min="13575" max="13576" width="10.85546875" style="3" bestFit="1" customWidth="1"/>
    <col min="13577" max="13577" width="12.85546875" style="3" bestFit="1" customWidth="1"/>
    <col min="13578" max="13578" width="9.85546875" style="3" bestFit="1" customWidth="1"/>
    <col min="13579" max="13579" width="10.85546875" style="3" customWidth="1"/>
    <col min="13580" max="13580" width="10.5703125" style="3" bestFit="1" customWidth="1"/>
    <col min="13581" max="13581" width="7.140625" style="3" customWidth="1"/>
    <col min="13582" max="13582" width="10.5703125" style="3" bestFit="1" customWidth="1"/>
    <col min="13583" max="13583" width="12" style="3" bestFit="1" customWidth="1"/>
    <col min="13584" max="13584" width="9.85546875" style="3" bestFit="1" customWidth="1"/>
    <col min="13585" max="13585" width="12" style="3" bestFit="1" customWidth="1"/>
    <col min="13586" max="13586" width="14.28515625" style="3" bestFit="1" customWidth="1"/>
    <col min="13587" max="13587" width="15.28515625" style="3" customWidth="1"/>
    <col min="13588" max="13588" width="12.28515625" style="3" bestFit="1" customWidth="1"/>
    <col min="13589" max="13825" width="9.140625" style="3"/>
    <col min="13826" max="13826" width="84.85546875" style="3" customWidth="1"/>
    <col min="13827" max="13827" width="14.85546875" style="3" customWidth="1"/>
    <col min="13828" max="13828" width="8.140625" style="3" bestFit="1" customWidth="1"/>
    <col min="13829" max="13829" width="9.85546875" style="3" customWidth="1"/>
    <col min="13830" max="13830" width="10.5703125" style="3" customWidth="1"/>
    <col min="13831" max="13832" width="10.85546875" style="3" bestFit="1" customWidth="1"/>
    <col min="13833" max="13833" width="12.85546875" style="3" bestFit="1" customWidth="1"/>
    <col min="13834" max="13834" width="9.85546875" style="3" bestFit="1" customWidth="1"/>
    <col min="13835" max="13835" width="10.85546875" style="3" customWidth="1"/>
    <col min="13836" max="13836" width="10.5703125" style="3" bestFit="1" customWidth="1"/>
    <col min="13837" max="13837" width="7.140625" style="3" customWidth="1"/>
    <col min="13838" max="13838" width="10.5703125" style="3" bestFit="1" customWidth="1"/>
    <col min="13839" max="13839" width="12" style="3" bestFit="1" customWidth="1"/>
    <col min="13840" max="13840" width="9.85546875" style="3" bestFit="1" customWidth="1"/>
    <col min="13841" max="13841" width="12" style="3" bestFit="1" customWidth="1"/>
    <col min="13842" max="13842" width="14.28515625" style="3" bestFit="1" customWidth="1"/>
    <col min="13843" max="13843" width="15.28515625" style="3" customWidth="1"/>
    <col min="13844" max="13844" width="12.28515625" style="3" bestFit="1" customWidth="1"/>
    <col min="13845" max="14081" width="9.140625" style="3"/>
    <col min="14082" max="14082" width="84.85546875" style="3" customWidth="1"/>
    <col min="14083" max="14083" width="14.85546875" style="3" customWidth="1"/>
    <col min="14084" max="14084" width="8.140625" style="3" bestFit="1" customWidth="1"/>
    <col min="14085" max="14085" width="9.85546875" style="3" customWidth="1"/>
    <col min="14086" max="14086" width="10.5703125" style="3" customWidth="1"/>
    <col min="14087" max="14088" width="10.85546875" style="3" bestFit="1" customWidth="1"/>
    <col min="14089" max="14089" width="12.85546875" style="3" bestFit="1" customWidth="1"/>
    <col min="14090" max="14090" width="9.85546875" style="3" bestFit="1" customWidth="1"/>
    <col min="14091" max="14091" width="10.85546875" style="3" customWidth="1"/>
    <col min="14092" max="14092" width="10.5703125" style="3" bestFit="1" customWidth="1"/>
    <col min="14093" max="14093" width="7.140625" style="3" customWidth="1"/>
    <col min="14094" max="14094" width="10.5703125" style="3" bestFit="1" customWidth="1"/>
    <col min="14095" max="14095" width="12" style="3" bestFit="1" customWidth="1"/>
    <col min="14096" max="14096" width="9.85546875" style="3" bestFit="1" customWidth="1"/>
    <col min="14097" max="14097" width="12" style="3" bestFit="1" customWidth="1"/>
    <col min="14098" max="14098" width="14.28515625" style="3" bestFit="1" customWidth="1"/>
    <col min="14099" max="14099" width="15.28515625" style="3" customWidth="1"/>
    <col min="14100" max="14100" width="12.28515625" style="3" bestFit="1" customWidth="1"/>
    <col min="14101" max="14337" width="9.140625" style="3"/>
    <col min="14338" max="14338" width="84.85546875" style="3" customWidth="1"/>
    <col min="14339" max="14339" width="14.85546875" style="3" customWidth="1"/>
    <col min="14340" max="14340" width="8.140625" style="3" bestFit="1" customWidth="1"/>
    <col min="14341" max="14341" width="9.85546875" style="3" customWidth="1"/>
    <col min="14342" max="14342" width="10.5703125" style="3" customWidth="1"/>
    <col min="14343" max="14344" width="10.85546875" style="3" bestFit="1" customWidth="1"/>
    <col min="14345" max="14345" width="12.85546875" style="3" bestFit="1" customWidth="1"/>
    <col min="14346" max="14346" width="9.85546875" style="3" bestFit="1" customWidth="1"/>
    <col min="14347" max="14347" width="10.85546875" style="3" customWidth="1"/>
    <col min="14348" max="14348" width="10.5703125" style="3" bestFit="1" customWidth="1"/>
    <col min="14349" max="14349" width="7.140625" style="3" customWidth="1"/>
    <col min="14350" max="14350" width="10.5703125" style="3" bestFit="1" customWidth="1"/>
    <col min="14351" max="14351" width="12" style="3" bestFit="1" customWidth="1"/>
    <col min="14352" max="14352" width="9.85546875" style="3" bestFit="1" customWidth="1"/>
    <col min="14353" max="14353" width="12" style="3" bestFit="1" customWidth="1"/>
    <col min="14354" max="14354" width="14.28515625" style="3" bestFit="1" customWidth="1"/>
    <col min="14355" max="14355" width="15.28515625" style="3" customWidth="1"/>
    <col min="14356" max="14356" width="12.28515625" style="3" bestFit="1" customWidth="1"/>
    <col min="14357" max="14593" width="9.140625" style="3"/>
    <col min="14594" max="14594" width="84.85546875" style="3" customWidth="1"/>
    <col min="14595" max="14595" width="14.85546875" style="3" customWidth="1"/>
    <col min="14596" max="14596" width="8.140625" style="3" bestFit="1" customWidth="1"/>
    <col min="14597" max="14597" width="9.85546875" style="3" customWidth="1"/>
    <col min="14598" max="14598" width="10.5703125" style="3" customWidth="1"/>
    <col min="14599" max="14600" width="10.85546875" style="3" bestFit="1" customWidth="1"/>
    <col min="14601" max="14601" width="12.85546875" style="3" bestFit="1" customWidth="1"/>
    <col min="14602" max="14602" width="9.85546875" style="3" bestFit="1" customWidth="1"/>
    <col min="14603" max="14603" width="10.85546875" style="3" customWidth="1"/>
    <col min="14604" max="14604" width="10.5703125" style="3" bestFit="1" customWidth="1"/>
    <col min="14605" max="14605" width="7.140625" style="3" customWidth="1"/>
    <col min="14606" max="14606" width="10.5703125" style="3" bestFit="1" customWidth="1"/>
    <col min="14607" max="14607" width="12" style="3" bestFit="1" customWidth="1"/>
    <col min="14608" max="14608" width="9.85546875" style="3" bestFit="1" customWidth="1"/>
    <col min="14609" max="14609" width="12" style="3" bestFit="1" customWidth="1"/>
    <col min="14610" max="14610" width="14.28515625" style="3" bestFit="1" customWidth="1"/>
    <col min="14611" max="14611" width="15.28515625" style="3" customWidth="1"/>
    <col min="14612" max="14612" width="12.28515625" style="3" bestFit="1" customWidth="1"/>
    <col min="14613" max="14849" width="9.140625" style="3"/>
    <col min="14850" max="14850" width="84.85546875" style="3" customWidth="1"/>
    <col min="14851" max="14851" width="14.85546875" style="3" customWidth="1"/>
    <col min="14852" max="14852" width="8.140625" style="3" bestFit="1" customWidth="1"/>
    <col min="14853" max="14853" width="9.85546875" style="3" customWidth="1"/>
    <col min="14854" max="14854" width="10.5703125" style="3" customWidth="1"/>
    <col min="14855" max="14856" width="10.85546875" style="3" bestFit="1" customWidth="1"/>
    <col min="14857" max="14857" width="12.85546875" style="3" bestFit="1" customWidth="1"/>
    <col min="14858" max="14858" width="9.85546875" style="3" bestFit="1" customWidth="1"/>
    <col min="14859" max="14859" width="10.85546875" style="3" customWidth="1"/>
    <col min="14860" max="14860" width="10.5703125" style="3" bestFit="1" customWidth="1"/>
    <col min="14861" max="14861" width="7.140625" style="3" customWidth="1"/>
    <col min="14862" max="14862" width="10.5703125" style="3" bestFit="1" customWidth="1"/>
    <col min="14863" max="14863" width="12" style="3" bestFit="1" customWidth="1"/>
    <col min="14864" max="14864" width="9.85546875" style="3" bestFit="1" customWidth="1"/>
    <col min="14865" max="14865" width="12" style="3" bestFit="1" customWidth="1"/>
    <col min="14866" max="14866" width="14.28515625" style="3" bestFit="1" customWidth="1"/>
    <col min="14867" max="14867" width="15.28515625" style="3" customWidth="1"/>
    <col min="14868" max="14868" width="12.28515625" style="3" bestFit="1" customWidth="1"/>
    <col min="14869" max="15105" width="9.140625" style="3"/>
    <col min="15106" max="15106" width="84.85546875" style="3" customWidth="1"/>
    <col min="15107" max="15107" width="14.85546875" style="3" customWidth="1"/>
    <col min="15108" max="15108" width="8.140625" style="3" bestFit="1" customWidth="1"/>
    <col min="15109" max="15109" width="9.85546875" style="3" customWidth="1"/>
    <col min="15110" max="15110" width="10.5703125" style="3" customWidth="1"/>
    <col min="15111" max="15112" width="10.85546875" style="3" bestFit="1" customWidth="1"/>
    <col min="15113" max="15113" width="12.85546875" style="3" bestFit="1" customWidth="1"/>
    <col min="15114" max="15114" width="9.85546875" style="3" bestFit="1" customWidth="1"/>
    <col min="15115" max="15115" width="10.85546875" style="3" customWidth="1"/>
    <col min="15116" max="15116" width="10.5703125" style="3" bestFit="1" customWidth="1"/>
    <col min="15117" max="15117" width="7.140625" style="3" customWidth="1"/>
    <col min="15118" max="15118" width="10.5703125" style="3" bestFit="1" customWidth="1"/>
    <col min="15119" max="15119" width="12" style="3" bestFit="1" customWidth="1"/>
    <col min="15120" max="15120" width="9.85546875" style="3" bestFit="1" customWidth="1"/>
    <col min="15121" max="15121" width="12" style="3" bestFit="1" customWidth="1"/>
    <col min="15122" max="15122" width="14.28515625" style="3" bestFit="1" customWidth="1"/>
    <col min="15123" max="15123" width="15.28515625" style="3" customWidth="1"/>
    <col min="15124" max="15124" width="12.28515625" style="3" bestFit="1" customWidth="1"/>
    <col min="15125" max="15361" width="9.140625" style="3"/>
    <col min="15362" max="15362" width="84.85546875" style="3" customWidth="1"/>
    <col min="15363" max="15363" width="14.85546875" style="3" customWidth="1"/>
    <col min="15364" max="15364" width="8.140625" style="3" bestFit="1" customWidth="1"/>
    <col min="15365" max="15365" width="9.85546875" style="3" customWidth="1"/>
    <col min="15366" max="15366" width="10.5703125" style="3" customWidth="1"/>
    <col min="15367" max="15368" width="10.85546875" style="3" bestFit="1" customWidth="1"/>
    <col min="15369" max="15369" width="12.85546875" style="3" bestFit="1" customWidth="1"/>
    <col min="15370" max="15370" width="9.85546875" style="3" bestFit="1" customWidth="1"/>
    <col min="15371" max="15371" width="10.85546875" style="3" customWidth="1"/>
    <col min="15372" max="15372" width="10.5703125" style="3" bestFit="1" customWidth="1"/>
    <col min="15373" max="15373" width="7.140625" style="3" customWidth="1"/>
    <col min="15374" max="15374" width="10.5703125" style="3" bestFit="1" customWidth="1"/>
    <col min="15375" max="15375" width="12" style="3" bestFit="1" customWidth="1"/>
    <col min="15376" max="15376" width="9.85546875" style="3" bestFit="1" customWidth="1"/>
    <col min="15377" max="15377" width="12" style="3" bestFit="1" customWidth="1"/>
    <col min="15378" max="15378" width="14.28515625" style="3" bestFit="1" customWidth="1"/>
    <col min="15379" max="15379" width="15.28515625" style="3" customWidth="1"/>
    <col min="15380" max="15380" width="12.28515625" style="3" bestFit="1" customWidth="1"/>
    <col min="15381" max="15617" width="9.140625" style="3"/>
    <col min="15618" max="15618" width="84.85546875" style="3" customWidth="1"/>
    <col min="15619" max="15619" width="14.85546875" style="3" customWidth="1"/>
    <col min="15620" max="15620" width="8.140625" style="3" bestFit="1" customWidth="1"/>
    <col min="15621" max="15621" width="9.85546875" style="3" customWidth="1"/>
    <col min="15622" max="15622" width="10.5703125" style="3" customWidth="1"/>
    <col min="15623" max="15624" width="10.85546875" style="3" bestFit="1" customWidth="1"/>
    <col min="15625" max="15625" width="12.85546875" style="3" bestFit="1" customWidth="1"/>
    <col min="15626" max="15626" width="9.85546875" style="3" bestFit="1" customWidth="1"/>
    <col min="15627" max="15627" width="10.85546875" style="3" customWidth="1"/>
    <col min="15628" max="15628" width="10.5703125" style="3" bestFit="1" customWidth="1"/>
    <col min="15629" max="15629" width="7.140625" style="3" customWidth="1"/>
    <col min="15630" max="15630" width="10.5703125" style="3" bestFit="1" customWidth="1"/>
    <col min="15631" max="15631" width="12" style="3" bestFit="1" customWidth="1"/>
    <col min="15632" max="15632" width="9.85546875" style="3" bestFit="1" customWidth="1"/>
    <col min="15633" max="15633" width="12" style="3" bestFit="1" customWidth="1"/>
    <col min="15634" max="15634" width="14.28515625" style="3" bestFit="1" customWidth="1"/>
    <col min="15635" max="15635" width="15.28515625" style="3" customWidth="1"/>
    <col min="15636" max="15636" width="12.28515625" style="3" bestFit="1" customWidth="1"/>
    <col min="15637" max="15873" width="9.140625" style="3"/>
    <col min="15874" max="15874" width="84.85546875" style="3" customWidth="1"/>
    <col min="15875" max="15875" width="14.85546875" style="3" customWidth="1"/>
    <col min="15876" max="15876" width="8.140625" style="3" bestFit="1" customWidth="1"/>
    <col min="15877" max="15877" width="9.85546875" style="3" customWidth="1"/>
    <col min="15878" max="15878" width="10.5703125" style="3" customWidth="1"/>
    <col min="15879" max="15880" width="10.85546875" style="3" bestFit="1" customWidth="1"/>
    <col min="15881" max="15881" width="12.85546875" style="3" bestFit="1" customWidth="1"/>
    <col min="15882" max="15882" width="9.85546875" style="3" bestFit="1" customWidth="1"/>
    <col min="15883" max="15883" width="10.85546875" style="3" customWidth="1"/>
    <col min="15884" max="15884" width="10.5703125" style="3" bestFit="1" customWidth="1"/>
    <col min="15885" max="15885" width="7.140625" style="3" customWidth="1"/>
    <col min="15886" max="15886" width="10.5703125" style="3" bestFit="1" customWidth="1"/>
    <col min="15887" max="15887" width="12" style="3" bestFit="1" customWidth="1"/>
    <col min="15888" max="15888" width="9.85546875" style="3" bestFit="1" customWidth="1"/>
    <col min="15889" max="15889" width="12" style="3" bestFit="1" customWidth="1"/>
    <col min="15890" max="15890" width="14.28515625" style="3" bestFit="1" customWidth="1"/>
    <col min="15891" max="15891" width="15.28515625" style="3" customWidth="1"/>
    <col min="15892" max="15892" width="12.28515625" style="3" bestFit="1" customWidth="1"/>
    <col min="15893" max="16129" width="9.140625" style="3"/>
    <col min="16130" max="16130" width="84.85546875" style="3" customWidth="1"/>
    <col min="16131" max="16131" width="14.85546875" style="3" customWidth="1"/>
    <col min="16132" max="16132" width="8.140625" style="3" bestFit="1" customWidth="1"/>
    <col min="16133" max="16133" width="9.85546875" style="3" customWidth="1"/>
    <col min="16134" max="16134" width="10.5703125" style="3" customWidth="1"/>
    <col min="16135" max="16136" width="10.85546875" style="3" bestFit="1" customWidth="1"/>
    <col min="16137" max="16137" width="12.85546875" style="3" bestFit="1" customWidth="1"/>
    <col min="16138" max="16138" width="9.85546875" style="3" bestFit="1" customWidth="1"/>
    <col min="16139" max="16139" width="10.85546875" style="3" customWidth="1"/>
    <col min="16140" max="16140" width="10.5703125" style="3" bestFit="1" customWidth="1"/>
    <col min="16141" max="16141" width="7.140625" style="3" customWidth="1"/>
    <col min="16142" max="16142" width="10.5703125" style="3" bestFit="1" customWidth="1"/>
    <col min="16143" max="16143" width="12" style="3" bestFit="1" customWidth="1"/>
    <col min="16144" max="16144" width="9.85546875" style="3" bestFit="1" customWidth="1"/>
    <col min="16145" max="16145" width="12" style="3" bestFit="1" customWidth="1"/>
    <col min="16146" max="16146" width="14.28515625" style="3" bestFit="1" customWidth="1"/>
    <col min="16147" max="16147" width="15.28515625" style="3" customWidth="1"/>
    <col min="16148" max="16148" width="12.28515625" style="3" bestFit="1" customWidth="1"/>
    <col min="16149" max="16384" width="9.140625" style="3"/>
  </cols>
  <sheetData>
    <row r="1" spans="1:21" ht="18" x14ac:dyDescent="0.25">
      <c r="A1" s="2" t="s">
        <v>38</v>
      </c>
      <c r="R1" s="73"/>
      <c r="S1" s="12"/>
    </row>
    <row r="2" spans="1:21" ht="15.75" x14ac:dyDescent="0.25">
      <c r="A2" s="4" t="s">
        <v>1</v>
      </c>
      <c r="R2" s="10"/>
      <c r="S2" s="11"/>
    </row>
    <row r="3" spans="1:21" ht="15" x14ac:dyDescent="0.2">
      <c r="A3" s="4"/>
    </row>
    <row r="4" spans="1:21" ht="15" thickBot="1" x14ac:dyDescent="0.25"/>
    <row r="5" spans="1:21" ht="186.75" customHeight="1" thickBot="1" x14ac:dyDescent="0.25">
      <c r="A5" s="100" t="s">
        <v>2</v>
      </c>
      <c r="B5" s="635"/>
      <c r="C5" s="102" t="s">
        <v>40</v>
      </c>
      <c r="D5" s="102" t="s">
        <v>41</v>
      </c>
      <c r="E5" s="102" t="s">
        <v>42</v>
      </c>
      <c r="F5" s="636" t="s">
        <v>43</v>
      </c>
      <c r="G5" s="637" t="s">
        <v>353</v>
      </c>
      <c r="H5" s="104"/>
      <c r="I5" s="101"/>
      <c r="J5" s="636" t="s">
        <v>43</v>
      </c>
      <c r="K5" s="102" t="s">
        <v>44</v>
      </c>
      <c r="L5" s="102" t="s">
        <v>45</v>
      </c>
      <c r="M5" s="102" t="s">
        <v>46</v>
      </c>
      <c r="N5" s="102" t="s">
        <v>47</v>
      </c>
      <c r="O5" s="105" t="s">
        <v>48</v>
      </c>
      <c r="P5" s="102" t="s">
        <v>49</v>
      </c>
      <c r="Q5" s="104"/>
      <c r="R5" s="101"/>
      <c r="S5" s="101"/>
    </row>
    <row r="6" spans="1:21" s="5" customFormat="1" ht="15" x14ac:dyDescent="0.25">
      <c r="A6" s="106"/>
      <c r="B6" s="638" t="s">
        <v>0</v>
      </c>
      <c r="C6" s="108"/>
      <c r="D6" s="108"/>
      <c r="E6" s="108"/>
      <c r="F6" s="639"/>
      <c r="G6" s="640"/>
      <c r="H6" s="110" t="s">
        <v>50</v>
      </c>
      <c r="I6" s="107" t="s">
        <v>51</v>
      </c>
      <c r="J6" s="641"/>
      <c r="K6" s="108"/>
      <c r="L6" s="108"/>
      <c r="M6" s="108"/>
      <c r="N6" s="108"/>
      <c r="O6" s="108"/>
      <c r="P6" s="108"/>
      <c r="Q6" s="110" t="s">
        <v>50</v>
      </c>
      <c r="R6" s="107" t="s">
        <v>52</v>
      </c>
      <c r="S6" s="107" t="s">
        <v>82</v>
      </c>
    </row>
    <row r="7" spans="1:21" s="5" customFormat="1" ht="15" x14ac:dyDescent="0.25">
      <c r="A7" s="106"/>
      <c r="B7" s="638" t="s">
        <v>53</v>
      </c>
      <c r="C7" s="108"/>
      <c r="D7" s="108"/>
      <c r="E7" s="108"/>
      <c r="F7" s="108"/>
      <c r="G7" s="640"/>
      <c r="H7" s="110" t="s">
        <v>54</v>
      </c>
      <c r="I7" s="107" t="s">
        <v>55</v>
      </c>
      <c r="J7" s="108"/>
      <c r="K7" s="108"/>
      <c r="L7" s="108"/>
      <c r="M7" s="108"/>
      <c r="N7" s="108"/>
      <c r="O7" s="108"/>
      <c r="P7" s="108"/>
      <c r="Q7" s="110" t="s">
        <v>56</v>
      </c>
      <c r="R7" s="107" t="s">
        <v>57</v>
      </c>
      <c r="S7" s="107" t="s">
        <v>83</v>
      </c>
    </row>
    <row r="8" spans="1:21" s="5" customFormat="1" ht="15.75" thickBot="1" x14ac:dyDescent="0.3">
      <c r="A8" s="106"/>
      <c r="B8" s="638"/>
      <c r="C8" s="108"/>
      <c r="D8" s="108"/>
      <c r="E8" s="108"/>
      <c r="F8" s="108"/>
      <c r="G8" s="640"/>
      <c r="H8" s="110" t="s">
        <v>58</v>
      </c>
      <c r="I8" s="107"/>
      <c r="J8" s="108"/>
      <c r="K8" s="108"/>
      <c r="L8" s="108"/>
      <c r="M8" s="108"/>
      <c r="N8" s="108"/>
      <c r="O8" s="108"/>
      <c r="P8" s="108"/>
      <c r="Q8" s="110">
        <v>2015</v>
      </c>
      <c r="R8" s="107" t="s">
        <v>59</v>
      </c>
      <c r="S8" s="107">
        <v>2015</v>
      </c>
    </row>
    <row r="9" spans="1:21" ht="15" x14ac:dyDescent="0.25">
      <c r="A9" s="111" t="s">
        <v>3</v>
      </c>
      <c r="B9" s="642"/>
      <c r="C9" s="113"/>
      <c r="D9" s="113"/>
      <c r="E9" s="113"/>
      <c r="F9" s="113"/>
      <c r="G9" s="643"/>
      <c r="H9" s="115"/>
      <c r="I9" s="112"/>
      <c r="J9" s="113"/>
      <c r="K9" s="113"/>
      <c r="L9" s="113"/>
      <c r="M9" s="113"/>
      <c r="N9" s="113"/>
      <c r="O9" s="113"/>
      <c r="P9" s="113"/>
      <c r="Q9" s="115"/>
      <c r="R9" s="112"/>
      <c r="S9" s="112"/>
    </row>
    <row r="10" spans="1:21" s="7" customFormat="1" ht="15" x14ac:dyDescent="0.25">
      <c r="A10" s="116" t="s">
        <v>4</v>
      </c>
      <c r="B10" s="644">
        <v>659393767</v>
      </c>
      <c r="C10" s="118">
        <v>525459</v>
      </c>
      <c r="D10" s="118">
        <v>1948000</v>
      </c>
      <c r="E10" s="118">
        <v>0</v>
      </c>
      <c r="F10" s="118">
        <v>12333171</v>
      </c>
      <c r="G10" s="645"/>
      <c r="H10" s="120">
        <f>SUM(C10:G10)</f>
        <v>14806630</v>
      </c>
      <c r="I10" s="117">
        <f>B10+H10</f>
        <v>674200397</v>
      </c>
      <c r="J10" s="118">
        <v>1222050</v>
      </c>
      <c r="K10" s="118">
        <v>21313019</v>
      </c>
      <c r="L10" s="118">
        <v>-3011791</v>
      </c>
      <c r="M10" s="118">
        <v>30600</v>
      </c>
      <c r="N10" s="118">
        <v>-9890228</v>
      </c>
      <c r="O10" s="118">
        <v>0</v>
      </c>
      <c r="P10" s="118">
        <v>9408324</v>
      </c>
      <c r="Q10" s="120">
        <f>SUM(J10:P10)</f>
        <v>19071974</v>
      </c>
      <c r="R10" s="117">
        <f>+Q10+H10</f>
        <v>33878604</v>
      </c>
      <c r="S10" s="117">
        <f>+R10+B10</f>
        <v>693272371</v>
      </c>
      <c r="T10" s="6"/>
      <c r="U10" s="6"/>
    </row>
    <row r="11" spans="1:21" ht="15" x14ac:dyDescent="0.25">
      <c r="A11" s="116" t="s">
        <v>5</v>
      </c>
      <c r="B11" s="644"/>
      <c r="C11" s="118"/>
      <c r="D11" s="118"/>
      <c r="E11" s="118"/>
      <c r="F11" s="118"/>
      <c r="G11" s="645"/>
      <c r="H11" s="125"/>
      <c r="I11" s="122"/>
      <c r="J11" s="118"/>
      <c r="K11" s="118"/>
      <c r="L11" s="118"/>
      <c r="M11" s="118"/>
      <c r="N11" s="118"/>
      <c r="O11" s="118"/>
      <c r="P11" s="118"/>
      <c r="Q11" s="125"/>
      <c r="R11" s="122"/>
      <c r="S11" s="122"/>
      <c r="T11" s="6"/>
    </row>
    <row r="12" spans="1:21" ht="15" x14ac:dyDescent="0.25">
      <c r="A12" s="121" t="s">
        <v>60</v>
      </c>
      <c r="B12" s="646">
        <v>659393767</v>
      </c>
      <c r="C12" s="123">
        <v>525459</v>
      </c>
      <c r="D12" s="123">
        <v>1948000</v>
      </c>
      <c r="E12" s="123"/>
      <c r="F12" s="123">
        <v>12333171</v>
      </c>
      <c r="G12" s="647"/>
      <c r="H12" s="125">
        <f t="shared" ref="H12:H37" si="0">SUM(C12:G12)</f>
        <v>14806630</v>
      </c>
      <c r="I12" s="122">
        <f t="shared" ref="I12:I37" si="1">B12+H12</f>
        <v>674200397</v>
      </c>
      <c r="J12" s="123">
        <v>1222050</v>
      </c>
      <c r="K12" s="123">
        <v>21313019</v>
      </c>
      <c r="L12" s="123">
        <v>-3011791</v>
      </c>
      <c r="M12" s="123">
        <v>30600</v>
      </c>
      <c r="N12" s="123">
        <v>-9890228</v>
      </c>
      <c r="O12" s="123">
        <v>0</v>
      </c>
      <c r="P12" s="123">
        <v>9408324</v>
      </c>
      <c r="Q12" s="125">
        <f>SUM(J12:P12)</f>
        <v>19071974</v>
      </c>
      <c r="R12" s="122">
        <f t="shared" ref="R12:R37" si="2">+Q12+H12</f>
        <v>33878604</v>
      </c>
      <c r="S12" s="122">
        <f t="shared" ref="S12:S37" si="3">+R12+B12</f>
        <v>693272371</v>
      </c>
      <c r="T12" s="6"/>
    </row>
    <row r="13" spans="1:21" ht="15" x14ac:dyDescent="0.25">
      <c r="A13" s="121" t="s">
        <v>61</v>
      </c>
      <c r="B13" s="646">
        <v>659393767</v>
      </c>
      <c r="C13" s="123">
        <v>525459</v>
      </c>
      <c r="D13" s="123">
        <v>1948000</v>
      </c>
      <c r="E13" s="123"/>
      <c r="F13" s="123">
        <v>12333171</v>
      </c>
      <c r="G13" s="647"/>
      <c r="H13" s="125">
        <f t="shared" si="0"/>
        <v>14806630</v>
      </c>
      <c r="I13" s="122">
        <f t="shared" si="1"/>
        <v>674200397</v>
      </c>
      <c r="J13" s="123">
        <v>1222050</v>
      </c>
      <c r="K13" s="123">
        <v>21313019</v>
      </c>
      <c r="L13" s="123">
        <v>-3011791</v>
      </c>
      <c r="M13" s="123">
        <v>30600</v>
      </c>
      <c r="N13" s="123">
        <v>-9890228</v>
      </c>
      <c r="O13" s="123">
        <v>0</v>
      </c>
      <c r="P13" s="123">
        <v>9408324</v>
      </c>
      <c r="Q13" s="125">
        <f>SUM(J13:P13)</f>
        <v>19071974</v>
      </c>
      <c r="R13" s="122">
        <f t="shared" si="2"/>
        <v>33878604</v>
      </c>
      <c r="S13" s="122">
        <f t="shared" si="3"/>
        <v>693272371</v>
      </c>
      <c r="T13" s="6"/>
    </row>
    <row r="14" spans="1:21" ht="15" x14ac:dyDescent="0.25">
      <c r="A14" s="126" t="s">
        <v>7</v>
      </c>
      <c r="B14" s="644"/>
      <c r="C14" s="127"/>
      <c r="D14" s="127"/>
      <c r="E14" s="127"/>
      <c r="F14" s="127"/>
      <c r="G14" s="648"/>
      <c r="H14" s="125"/>
      <c r="I14" s="122"/>
      <c r="J14" s="127"/>
      <c r="K14" s="127"/>
      <c r="L14" s="127"/>
      <c r="M14" s="127"/>
      <c r="N14" s="127"/>
      <c r="O14" s="127"/>
      <c r="P14" s="127"/>
      <c r="Q14" s="125"/>
      <c r="R14" s="122"/>
      <c r="S14" s="122"/>
      <c r="T14" s="6"/>
    </row>
    <row r="15" spans="1:21" ht="15" x14ac:dyDescent="0.25">
      <c r="A15" s="121" t="s">
        <v>8</v>
      </c>
      <c r="B15" s="646">
        <v>373147060</v>
      </c>
      <c r="C15" s="123">
        <v>385637</v>
      </c>
      <c r="D15" s="123">
        <v>1442963</v>
      </c>
      <c r="E15" s="123"/>
      <c r="F15" s="123">
        <v>9315702</v>
      </c>
      <c r="G15" s="649"/>
      <c r="H15" s="125">
        <f t="shared" si="0"/>
        <v>11144302</v>
      </c>
      <c r="I15" s="122">
        <f t="shared" si="1"/>
        <v>384291362</v>
      </c>
      <c r="J15" s="123">
        <v>542000</v>
      </c>
      <c r="K15" s="123">
        <v>15802200</v>
      </c>
      <c r="L15" s="123"/>
      <c r="M15" s="123"/>
      <c r="N15" s="123"/>
      <c r="O15" s="123">
        <v>-1649496</v>
      </c>
      <c r="P15" s="123">
        <v>6975401</v>
      </c>
      <c r="Q15" s="125">
        <f t="shared" ref="Q15:Q37" si="4">SUM(J15:P15)</f>
        <v>21670105</v>
      </c>
      <c r="R15" s="122">
        <f t="shared" si="2"/>
        <v>32814407</v>
      </c>
      <c r="S15" s="122">
        <f t="shared" si="3"/>
        <v>405961467</v>
      </c>
      <c r="T15" s="6"/>
    </row>
    <row r="16" spans="1:21" ht="15" x14ac:dyDescent="0.25">
      <c r="A16" s="121" t="s">
        <v>9</v>
      </c>
      <c r="B16" s="646">
        <v>357669080</v>
      </c>
      <c r="C16" s="123">
        <v>385637</v>
      </c>
      <c r="D16" s="123">
        <v>1442963</v>
      </c>
      <c r="E16" s="123"/>
      <c r="F16" s="123">
        <v>0</v>
      </c>
      <c r="G16" s="649"/>
      <c r="H16" s="125">
        <f t="shared" si="0"/>
        <v>1828600</v>
      </c>
      <c r="I16" s="122">
        <f t="shared" si="1"/>
        <v>359497680</v>
      </c>
      <c r="J16" s="123"/>
      <c r="K16" s="123">
        <v>13807118</v>
      </c>
      <c r="L16" s="123"/>
      <c r="M16" s="123"/>
      <c r="N16" s="123"/>
      <c r="O16" s="123">
        <v>50504</v>
      </c>
      <c r="P16" s="123">
        <v>6128715</v>
      </c>
      <c r="Q16" s="125">
        <f t="shared" si="4"/>
        <v>19986337</v>
      </c>
      <c r="R16" s="122">
        <f t="shared" si="2"/>
        <v>21814937</v>
      </c>
      <c r="S16" s="122">
        <f t="shared" si="3"/>
        <v>379484017</v>
      </c>
      <c r="T16" s="6"/>
    </row>
    <row r="17" spans="1:21" ht="15" x14ac:dyDescent="0.25">
      <c r="A17" s="121" t="s">
        <v>10</v>
      </c>
      <c r="B17" s="646">
        <v>15477980</v>
      </c>
      <c r="C17" s="123"/>
      <c r="D17" s="123"/>
      <c r="E17" s="123"/>
      <c r="F17" s="123">
        <v>9315702</v>
      </c>
      <c r="G17" s="649"/>
      <c r="H17" s="125">
        <f t="shared" si="0"/>
        <v>9315702</v>
      </c>
      <c r="I17" s="122">
        <f t="shared" si="1"/>
        <v>24793682</v>
      </c>
      <c r="J17" s="123">
        <v>542000</v>
      </c>
      <c r="K17" s="123">
        <v>1995082</v>
      </c>
      <c r="L17" s="123"/>
      <c r="M17" s="123"/>
      <c r="N17" s="123"/>
      <c r="O17" s="123">
        <v>-1700000</v>
      </c>
      <c r="P17" s="123">
        <v>846686</v>
      </c>
      <c r="Q17" s="125">
        <f t="shared" si="4"/>
        <v>1683768</v>
      </c>
      <c r="R17" s="122">
        <f t="shared" si="2"/>
        <v>10999470</v>
      </c>
      <c r="S17" s="122">
        <f t="shared" si="3"/>
        <v>26477450</v>
      </c>
      <c r="T17" s="6"/>
    </row>
    <row r="18" spans="1:21" ht="15" x14ac:dyDescent="0.25">
      <c r="A18" s="121" t="s">
        <v>11</v>
      </c>
      <c r="B18" s="646">
        <v>125628518</v>
      </c>
      <c r="C18" s="123">
        <v>132456</v>
      </c>
      <c r="D18" s="123">
        <v>490607</v>
      </c>
      <c r="E18" s="123">
        <v>-1011333</v>
      </c>
      <c r="F18" s="123">
        <v>2068995</v>
      </c>
      <c r="G18" s="649"/>
      <c r="H18" s="125">
        <f t="shared" si="0"/>
        <v>1680725</v>
      </c>
      <c r="I18" s="122">
        <f t="shared" si="1"/>
        <v>127309243</v>
      </c>
      <c r="J18" s="123">
        <v>586600</v>
      </c>
      <c r="K18" s="123">
        <v>5372747</v>
      </c>
      <c r="L18" s="123"/>
      <c r="M18" s="123"/>
      <c r="N18" s="123"/>
      <c r="O18" s="123">
        <v>35034</v>
      </c>
      <c r="P18" s="123">
        <v>2371636</v>
      </c>
      <c r="Q18" s="125">
        <f t="shared" si="4"/>
        <v>8366017</v>
      </c>
      <c r="R18" s="122">
        <f t="shared" si="2"/>
        <v>10046742</v>
      </c>
      <c r="S18" s="122">
        <f t="shared" si="3"/>
        <v>135675260</v>
      </c>
      <c r="T18" s="6"/>
    </row>
    <row r="19" spans="1:21" ht="15" x14ac:dyDescent="0.25">
      <c r="A19" s="121" t="s">
        <v>12</v>
      </c>
      <c r="B19" s="646">
        <v>3575771</v>
      </c>
      <c r="C19" s="123">
        <v>4366</v>
      </c>
      <c r="D19" s="123">
        <v>14430</v>
      </c>
      <c r="E19" s="123">
        <v>410</v>
      </c>
      <c r="F19" s="123">
        <v>0</v>
      </c>
      <c r="G19" s="649"/>
      <c r="H19" s="125">
        <f t="shared" si="0"/>
        <v>19206</v>
      </c>
      <c r="I19" s="122">
        <f t="shared" si="1"/>
        <v>3594977</v>
      </c>
      <c r="J19" s="123"/>
      <c r="K19" s="123">
        <v>138072</v>
      </c>
      <c r="L19" s="123"/>
      <c r="M19" s="123"/>
      <c r="N19" s="123"/>
      <c r="O19" s="123">
        <v>506</v>
      </c>
      <c r="P19" s="123">
        <v>61287</v>
      </c>
      <c r="Q19" s="125">
        <f t="shared" si="4"/>
        <v>199865</v>
      </c>
      <c r="R19" s="122">
        <f t="shared" si="2"/>
        <v>219071</v>
      </c>
      <c r="S19" s="122">
        <f t="shared" si="3"/>
        <v>3794842</v>
      </c>
      <c r="T19" s="6"/>
    </row>
    <row r="20" spans="1:21" ht="15" x14ac:dyDescent="0.25">
      <c r="A20" s="121" t="s">
        <v>13</v>
      </c>
      <c r="B20" s="646">
        <v>120720095</v>
      </c>
      <c r="C20" s="123">
        <v>3000</v>
      </c>
      <c r="D20" s="123"/>
      <c r="E20" s="123">
        <v>1010923</v>
      </c>
      <c r="F20" s="123">
        <v>948474</v>
      </c>
      <c r="G20" s="649"/>
      <c r="H20" s="125">
        <f t="shared" si="0"/>
        <v>1962397</v>
      </c>
      <c r="I20" s="122">
        <f t="shared" si="1"/>
        <v>122682492</v>
      </c>
      <c r="J20" s="123">
        <v>93450</v>
      </c>
      <c r="K20" s="123"/>
      <c r="L20" s="123">
        <v>-3011791</v>
      </c>
      <c r="M20" s="123">
        <v>30600</v>
      </c>
      <c r="N20" s="123">
        <v>-2690677</v>
      </c>
      <c r="O20" s="123">
        <v>1613956</v>
      </c>
      <c r="P20" s="123"/>
      <c r="Q20" s="125">
        <f t="shared" si="4"/>
        <v>-3964462</v>
      </c>
      <c r="R20" s="122">
        <f t="shared" si="2"/>
        <v>-2002065</v>
      </c>
      <c r="S20" s="122">
        <f t="shared" si="3"/>
        <v>118718030</v>
      </c>
      <c r="T20" s="6"/>
    </row>
    <row r="21" spans="1:21" ht="15" x14ac:dyDescent="0.25">
      <c r="A21" s="121" t="s">
        <v>62</v>
      </c>
      <c r="B21" s="650">
        <v>950</v>
      </c>
      <c r="C21" s="130"/>
      <c r="D21" s="130">
        <v>4</v>
      </c>
      <c r="E21" s="130"/>
      <c r="F21" s="130">
        <v>0</v>
      </c>
      <c r="G21" s="651"/>
      <c r="H21" s="125">
        <f t="shared" si="0"/>
        <v>4</v>
      </c>
      <c r="I21" s="122">
        <f t="shared" si="1"/>
        <v>954</v>
      </c>
      <c r="J21" s="130"/>
      <c r="K21" s="130"/>
      <c r="L21" s="130"/>
      <c r="M21" s="130"/>
      <c r="N21" s="130"/>
      <c r="O21" s="130">
        <v>5</v>
      </c>
      <c r="P21" s="130"/>
      <c r="Q21" s="125">
        <f t="shared" si="4"/>
        <v>5</v>
      </c>
      <c r="R21" s="122">
        <f t="shared" si="2"/>
        <v>9</v>
      </c>
      <c r="S21" s="122">
        <f t="shared" si="3"/>
        <v>959</v>
      </c>
      <c r="T21" s="6"/>
    </row>
    <row r="22" spans="1:21" ht="15" x14ac:dyDescent="0.25">
      <c r="A22" s="121" t="s">
        <v>14</v>
      </c>
      <c r="B22" s="646">
        <v>357669080</v>
      </c>
      <c r="C22" s="123">
        <v>385637</v>
      </c>
      <c r="D22" s="123">
        <v>1442963</v>
      </c>
      <c r="E22" s="123"/>
      <c r="F22" s="123">
        <v>0</v>
      </c>
      <c r="G22" s="649"/>
      <c r="H22" s="125">
        <f t="shared" si="0"/>
        <v>1828600</v>
      </c>
      <c r="I22" s="122">
        <f t="shared" si="1"/>
        <v>359497680</v>
      </c>
      <c r="J22" s="123"/>
      <c r="K22" s="123">
        <v>13807118</v>
      </c>
      <c r="L22" s="123"/>
      <c r="M22" s="123"/>
      <c r="N22" s="123"/>
      <c r="O22" s="123">
        <v>50504</v>
      </c>
      <c r="P22" s="123">
        <v>6128715</v>
      </c>
      <c r="Q22" s="125">
        <f t="shared" si="4"/>
        <v>19986337</v>
      </c>
      <c r="R22" s="122">
        <f t="shared" si="2"/>
        <v>21814937</v>
      </c>
      <c r="S22" s="122">
        <f t="shared" si="3"/>
        <v>379484017</v>
      </c>
      <c r="T22" s="6"/>
    </row>
    <row r="23" spans="1:21" ht="15" x14ac:dyDescent="0.25">
      <c r="A23" s="121" t="s">
        <v>15</v>
      </c>
      <c r="B23" s="646">
        <v>192247264</v>
      </c>
      <c r="C23" s="123">
        <v>385637</v>
      </c>
      <c r="D23" s="123">
        <v>1442963</v>
      </c>
      <c r="E23" s="123"/>
      <c r="F23" s="123">
        <v>0</v>
      </c>
      <c r="G23" s="649"/>
      <c r="H23" s="125">
        <f t="shared" si="0"/>
        <v>1828600</v>
      </c>
      <c r="I23" s="122">
        <f t="shared" si="1"/>
        <v>194075864</v>
      </c>
      <c r="J23" s="123"/>
      <c r="K23" s="123">
        <v>7970139</v>
      </c>
      <c r="L23" s="123"/>
      <c r="M23" s="123"/>
      <c r="N23" s="123"/>
      <c r="O23" s="123">
        <v>50504</v>
      </c>
      <c r="P23" s="123">
        <v>3556778</v>
      </c>
      <c r="Q23" s="125">
        <f t="shared" si="4"/>
        <v>11577421</v>
      </c>
      <c r="R23" s="122">
        <f t="shared" si="2"/>
        <v>13406021</v>
      </c>
      <c r="S23" s="122">
        <f t="shared" si="3"/>
        <v>205653285</v>
      </c>
      <c r="T23" s="6"/>
    </row>
    <row r="24" spans="1:21" ht="15" x14ac:dyDescent="0.25">
      <c r="A24" s="121" t="s">
        <v>16</v>
      </c>
      <c r="B24" s="646">
        <v>165421816</v>
      </c>
      <c r="C24" s="123"/>
      <c r="D24" s="123"/>
      <c r="E24" s="123"/>
      <c r="F24" s="123">
        <v>0</v>
      </c>
      <c r="G24" s="649"/>
      <c r="H24" s="125">
        <f t="shared" si="0"/>
        <v>0</v>
      </c>
      <c r="I24" s="122">
        <f t="shared" si="1"/>
        <v>165421816</v>
      </c>
      <c r="J24" s="123"/>
      <c r="K24" s="123">
        <v>5836979</v>
      </c>
      <c r="L24" s="123"/>
      <c r="M24" s="123"/>
      <c r="N24" s="123"/>
      <c r="O24" s="123">
        <v>0</v>
      </c>
      <c r="P24" s="123">
        <v>2571937</v>
      </c>
      <c r="Q24" s="125">
        <f t="shared" si="4"/>
        <v>8408916</v>
      </c>
      <c r="R24" s="122">
        <f t="shared" si="2"/>
        <v>8408916</v>
      </c>
      <c r="S24" s="122">
        <f t="shared" si="3"/>
        <v>173830732</v>
      </c>
      <c r="T24" s="6"/>
    </row>
    <row r="25" spans="1:21" x14ac:dyDescent="0.2">
      <c r="A25" s="652" t="s">
        <v>17</v>
      </c>
      <c r="B25" s="646"/>
      <c r="C25" s="123"/>
      <c r="D25" s="123"/>
      <c r="E25" s="123"/>
      <c r="F25" s="123">
        <v>0</v>
      </c>
      <c r="G25" s="653">
        <v>-158238351</v>
      </c>
      <c r="H25" s="125">
        <f t="shared" si="0"/>
        <v>-158238351</v>
      </c>
      <c r="I25" s="122">
        <f t="shared" si="1"/>
        <v>-158238351</v>
      </c>
      <c r="J25" s="123"/>
      <c r="K25" s="123"/>
      <c r="L25" s="123"/>
      <c r="M25" s="123"/>
      <c r="N25" s="123"/>
      <c r="O25" s="123">
        <v>311279132</v>
      </c>
      <c r="P25" s="123">
        <v>5197572</v>
      </c>
      <c r="Q25" s="125">
        <f t="shared" si="4"/>
        <v>316476704</v>
      </c>
      <c r="R25" s="654">
        <f t="shared" si="2"/>
        <v>158238353</v>
      </c>
      <c r="S25" s="654">
        <f t="shared" si="3"/>
        <v>158238353</v>
      </c>
      <c r="T25" s="8"/>
      <c r="U25" s="8"/>
    </row>
    <row r="26" spans="1:21" x14ac:dyDescent="0.2">
      <c r="A26" s="652" t="s">
        <v>18</v>
      </c>
      <c r="B26" s="646"/>
      <c r="C26" s="123"/>
      <c r="D26" s="123"/>
      <c r="E26" s="123"/>
      <c r="F26" s="123">
        <v>0</v>
      </c>
      <c r="G26" s="653">
        <v>-83541642</v>
      </c>
      <c r="H26" s="125">
        <f t="shared" si="0"/>
        <v>-83541642</v>
      </c>
      <c r="I26" s="122">
        <f t="shared" si="1"/>
        <v>-83541642</v>
      </c>
      <c r="J26" s="123"/>
      <c r="K26" s="123"/>
      <c r="L26" s="123"/>
      <c r="M26" s="123"/>
      <c r="N26" s="123"/>
      <c r="O26" s="123">
        <v>167083285</v>
      </c>
      <c r="P26" s="123"/>
      <c r="Q26" s="125">
        <f t="shared" si="4"/>
        <v>167083285</v>
      </c>
      <c r="R26" s="654">
        <f t="shared" si="2"/>
        <v>83541643</v>
      </c>
      <c r="S26" s="654">
        <f t="shared" si="3"/>
        <v>83541643</v>
      </c>
      <c r="T26" s="8"/>
      <c r="U26" s="8"/>
    </row>
    <row r="27" spans="1:21" x14ac:dyDescent="0.2">
      <c r="A27" s="652" t="s">
        <v>19</v>
      </c>
      <c r="B27" s="646"/>
      <c r="C27" s="123"/>
      <c r="D27" s="123"/>
      <c r="E27" s="123"/>
      <c r="F27" s="123">
        <v>0</v>
      </c>
      <c r="G27" s="653">
        <v>-74696709</v>
      </c>
      <c r="H27" s="125">
        <f t="shared" si="0"/>
        <v>-74696709</v>
      </c>
      <c r="I27" s="122">
        <f t="shared" si="1"/>
        <v>-74696709</v>
      </c>
      <c r="J27" s="123"/>
      <c r="K27" s="123"/>
      <c r="L27" s="123"/>
      <c r="M27" s="123"/>
      <c r="N27" s="123"/>
      <c r="O27" s="123">
        <v>147182625</v>
      </c>
      <c r="P27" s="123">
        <v>2210794</v>
      </c>
      <c r="Q27" s="125">
        <f t="shared" si="4"/>
        <v>149393419</v>
      </c>
      <c r="R27" s="654">
        <f t="shared" si="2"/>
        <v>74696710</v>
      </c>
      <c r="S27" s="654">
        <f t="shared" si="3"/>
        <v>74696710</v>
      </c>
      <c r="T27" s="8"/>
      <c r="U27" s="8"/>
    </row>
    <row r="28" spans="1:21" x14ac:dyDescent="0.2">
      <c r="A28" s="121" t="s">
        <v>20</v>
      </c>
      <c r="B28" s="646">
        <v>15477980</v>
      </c>
      <c r="C28" s="123"/>
      <c r="D28" s="123"/>
      <c r="E28" s="123"/>
      <c r="F28" s="123">
        <v>9315702</v>
      </c>
      <c r="G28" s="653"/>
      <c r="H28" s="125">
        <f t="shared" si="0"/>
        <v>9315702</v>
      </c>
      <c r="I28" s="122">
        <f t="shared" si="1"/>
        <v>24793682</v>
      </c>
      <c r="J28" s="123">
        <v>542000</v>
      </c>
      <c r="K28" s="123">
        <v>1995082</v>
      </c>
      <c r="L28" s="123"/>
      <c r="M28" s="123"/>
      <c r="N28" s="123"/>
      <c r="O28" s="123">
        <v>-983353</v>
      </c>
      <c r="P28" s="123">
        <v>130039</v>
      </c>
      <c r="Q28" s="125">
        <f t="shared" si="4"/>
        <v>1683768</v>
      </c>
      <c r="R28" s="122">
        <f t="shared" si="2"/>
        <v>10999470</v>
      </c>
      <c r="S28" s="122">
        <f t="shared" si="3"/>
        <v>26477450</v>
      </c>
      <c r="T28" s="8"/>
      <c r="U28" s="8"/>
    </row>
    <row r="29" spans="1:21" x14ac:dyDescent="0.2">
      <c r="A29" s="121" t="s">
        <v>21</v>
      </c>
      <c r="B29" s="646">
        <v>5223440</v>
      </c>
      <c r="C29" s="123"/>
      <c r="D29" s="123"/>
      <c r="E29" s="123"/>
      <c r="F29" s="123">
        <v>9315702</v>
      </c>
      <c r="G29" s="653"/>
      <c r="H29" s="125">
        <f t="shared" si="0"/>
        <v>9315702</v>
      </c>
      <c r="I29" s="122">
        <f t="shared" si="1"/>
        <v>14539142</v>
      </c>
      <c r="J29" s="123">
        <v>542000</v>
      </c>
      <c r="K29" s="123">
        <v>1587138</v>
      </c>
      <c r="L29" s="123"/>
      <c r="M29" s="123"/>
      <c r="N29" s="123"/>
      <c r="O29" s="123">
        <v>1716647</v>
      </c>
      <c r="P29" s="123"/>
      <c r="Q29" s="125">
        <f t="shared" si="4"/>
        <v>3845785</v>
      </c>
      <c r="R29" s="122">
        <f t="shared" si="2"/>
        <v>13161487</v>
      </c>
      <c r="S29" s="122">
        <f t="shared" si="3"/>
        <v>18384927</v>
      </c>
      <c r="T29" s="8"/>
      <c r="U29" s="8"/>
    </row>
    <row r="30" spans="1:21" x14ac:dyDescent="0.2">
      <c r="A30" s="121" t="s">
        <v>16</v>
      </c>
      <c r="B30" s="646">
        <v>10254540</v>
      </c>
      <c r="C30" s="123"/>
      <c r="D30" s="123"/>
      <c r="E30" s="123"/>
      <c r="F30" s="123">
        <v>0</v>
      </c>
      <c r="G30" s="653"/>
      <c r="H30" s="125">
        <f t="shared" si="0"/>
        <v>0</v>
      </c>
      <c r="I30" s="122">
        <f t="shared" si="1"/>
        <v>10254540</v>
      </c>
      <c r="J30" s="123"/>
      <c r="K30" s="123">
        <v>407944</v>
      </c>
      <c r="L30" s="123"/>
      <c r="M30" s="123"/>
      <c r="N30" s="123"/>
      <c r="O30" s="123">
        <v>-2700000</v>
      </c>
      <c r="P30" s="123">
        <v>130039</v>
      </c>
      <c r="Q30" s="125">
        <f t="shared" si="4"/>
        <v>-2162017</v>
      </c>
      <c r="R30" s="122">
        <f t="shared" si="2"/>
        <v>-2162017</v>
      </c>
      <c r="S30" s="122">
        <f t="shared" si="3"/>
        <v>8092523</v>
      </c>
      <c r="T30" s="8"/>
      <c r="U30" s="8"/>
    </row>
    <row r="31" spans="1:21" x14ac:dyDescent="0.2">
      <c r="A31" s="121" t="s">
        <v>22</v>
      </c>
      <c r="B31" s="646">
        <v>1281000</v>
      </c>
      <c r="C31" s="123"/>
      <c r="D31" s="123"/>
      <c r="E31" s="123"/>
      <c r="F31" s="123">
        <v>0</v>
      </c>
      <c r="G31" s="653"/>
      <c r="H31" s="125">
        <f t="shared" si="0"/>
        <v>0</v>
      </c>
      <c r="I31" s="122">
        <f t="shared" si="1"/>
        <v>1281000</v>
      </c>
      <c r="J31" s="123"/>
      <c r="K31" s="123">
        <v>11800</v>
      </c>
      <c r="L31" s="123"/>
      <c r="M31" s="123"/>
      <c r="N31" s="123"/>
      <c r="O31" s="123">
        <v>0</v>
      </c>
      <c r="P31" s="123"/>
      <c r="Q31" s="125">
        <f t="shared" si="4"/>
        <v>11800</v>
      </c>
      <c r="R31" s="122">
        <f t="shared" si="2"/>
        <v>11800</v>
      </c>
      <c r="S31" s="122">
        <f t="shared" si="3"/>
        <v>1292800</v>
      </c>
      <c r="T31" s="8"/>
      <c r="U31" s="8"/>
    </row>
    <row r="32" spans="1:21" x14ac:dyDescent="0.2">
      <c r="A32" s="121" t="s">
        <v>23</v>
      </c>
      <c r="B32" s="650">
        <v>950</v>
      </c>
      <c r="C32" s="130"/>
      <c r="D32" s="130">
        <v>4</v>
      </c>
      <c r="E32" s="130"/>
      <c r="F32" s="130">
        <v>0</v>
      </c>
      <c r="G32" s="655"/>
      <c r="H32" s="125">
        <f t="shared" si="0"/>
        <v>4</v>
      </c>
      <c r="I32" s="122">
        <f t="shared" si="1"/>
        <v>954</v>
      </c>
      <c r="J32" s="130"/>
      <c r="K32" s="130"/>
      <c r="L32" s="130"/>
      <c r="M32" s="130"/>
      <c r="N32" s="130"/>
      <c r="O32" s="130">
        <v>5</v>
      </c>
      <c r="P32" s="130"/>
      <c r="Q32" s="125">
        <f t="shared" si="4"/>
        <v>5</v>
      </c>
      <c r="R32" s="122">
        <f t="shared" si="2"/>
        <v>9</v>
      </c>
      <c r="S32" s="122">
        <f t="shared" si="3"/>
        <v>959</v>
      </c>
      <c r="T32" s="8"/>
      <c r="U32" s="8"/>
    </row>
    <row r="33" spans="1:21" x14ac:dyDescent="0.2">
      <c r="A33" s="121" t="s">
        <v>24</v>
      </c>
      <c r="B33" s="650">
        <v>444</v>
      </c>
      <c r="C33" s="130"/>
      <c r="D33" s="130">
        <v>4</v>
      </c>
      <c r="E33" s="130"/>
      <c r="F33" s="130">
        <v>0</v>
      </c>
      <c r="G33" s="655"/>
      <c r="H33" s="125">
        <f t="shared" si="0"/>
        <v>4</v>
      </c>
      <c r="I33" s="122">
        <f t="shared" si="1"/>
        <v>448</v>
      </c>
      <c r="J33" s="130"/>
      <c r="K33" s="130"/>
      <c r="L33" s="130"/>
      <c r="M33" s="130"/>
      <c r="N33" s="130"/>
      <c r="O33" s="130">
        <v>4</v>
      </c>
      <c r="P33" s="130"/>
      <c r="Q33" s="125">
        <f t="shared" si="4"/>
        <v>4</v>
      </c>
      <c r="R33" s="122">
        <f t="shared" si="2"/>
        <v>8</v>
      </c>
      <c r="S33" s="122">
        <f t="shared" si="3"/>
        <v>452</v>
      </c>
      <c r="T33" s="8"/>
      <c r="U33" s="8"/>
    </row>
    <row r="34" spans="1:21" x14ac:dyDescent="0.2">
      <c r="A34" s="652" t="s">
        <v>25</v>
      </c>
      <c r="B34" s="650"/>
      <c r="C34" s="130"/>
      <c r="D34" s="130"/>
      <c r="E34" s="130"/>
      <c r="F34" s="130">
        <v>0</v>
      </c>
      <c r="G34" s="655">
        <v>-196</v>
      </c>
      <c r="H34" s="125">
        <f t="shared" si="0"/>
        <v>-196</v>
      </c>
      <c r="I34" s="122">
        <f t="shared" si="1"/>
        <v>-196</v>
      </c>
      <c r="J34" s="130"/>
      <c r="K34" s="130"/>
      <c r="L34" s="130"/>
      <c r="M34" s="130"/>
      <c r="N34" s="130"/>
      <c r="O34" s="130">
        <v>392</v>
      </c>
      <c r="P34" s="130"/>
      <c r="Q34" s="125">
        <f t="shared" si="4"/>
        <v>392</v>
      </c>
      <c r="R34" s="122">
        <f t="shared" si="2"/>
        <v>196</v>
      </c>
      <c r="S34" s="122">
        <f t="shared" si="3"/>
        <v>196</v>
      </c>
      <c r="T34" s="8"/>
      <c r="U34" s="8"/>
    </row>
    <row r="35" spans="1:21" x14ac:dyDescent="0.2">
      <c r="A35" s="652" t="s">
        <v>26</v>
      </c>
      <c r="B35" s="650">
        <v>506</v>
      </c>
      <c r="C35" s="130"/>
      <c r="D35" s="130"/>
      <c r="E35" s="130"/>
      <c r="F35" s="130">
        <v>0</v>
      </c>
      <c r="G35" s="655"/>
      <c r="H35" s="125">
        <f t="shared" si="0"/>
        <v>0</v>
      </c>
      <c r="I35" s="122">
        <f t="shared" si="1"/>
        <v>506</v>
      </c>
      <c r="J35" s="130"/>
      <c r="K35" s="130"/>
      <c r="L35" s="130"/>
      <c r="M35" s="130"/>
      <c r="N35" s="130"/>
      <c r="O35" s="130">
        <v>1</v>
      </c>
      <c r="P35" s="130"/>
      <c r="Q35" s="125">
        <f t="shared" si="4"/>
        <v>1</v>
      </c>
      <c r="R35" s="122">
        <f t="shared" si="2"/>
        <v>1</v>
      </c>
      <c r="S35" s="122">
        <f t="shared" si="3"/>
        <v>507</v>
      </c>
      <c r="T35" s="8"/>
      <c r="U35" s="8"/>
    </row>
    <row r="36" spans="1:21" x14ac:dyDescent="0.2">
      <c r="A36" s="652" t="s">
        <v>27</v>
      </c>
      <c r="B36" s="650"/>
      <c r="C36" s="130"/>
      <c r="D36" s="130"/>
      <c r="E36" s="130"/>
      <c r="F36" s="130">
        <v>0</v>
      </c>
      <c r="G36" s="655">
        <v>-201</v>
      </c>
      <c r="H36" s="125">
        <f t="shared" si="0"/>
        <v>-201</v>
      </c>
      <c r="I36" s="122">
        <f t="shared" si="1"/>
        <v>-201</v>
      </c>
      <c r="J36" s="130"/>
      <c r="K36" s="130"/>
      <c r="L36" s="130"/>
      <c r="M36" s="130"/>
      <c r="N36" s="130"/>
      <c r="O36" s="130">
        <v>402</v>
      </c>
      <c r="P36" s="130"/>
      <c r="Q36" s="125">
        <f t="shared" si="4"/>
        <v>402</v>
      </c>
      <c r="R36" s="122">
        <f t="shared" si="2"/>
        <v>201</v>
      </c>
      <c r="S36" s="122">
        <f t="shared" si="3"/>
        <v>201</v>
      </c>
      <c r="T36" s="8"/>
      <c r="U36" s="8"/>
    </row>
    <row r="37" spans="1:21" ht="15.75" thickBot="1" x14ac:dyDescent="0.3">
      <c r="A37" s="95" t="s">
        <v>37</v>
      </c>
      <c r="B37" s="96">
        <v>39013000</v>
      </c>
      <c r="C37" s="58"/>
      <c r="D37" s="58"/>
      <c r="E37" s="58"/>
      <c r="F37" s="58">
        <v>0</v>
      </c>
      <c r="G37" s="97"/>
      <c r="H37" s="98">
        <f t="shared" si="0"/>
        <v>0</v>
      </c>
      <c r="I37" s="99">
        <f t="shared" si="1"/>
        <v>39013000</v>
      </c>
      <c r="J37" s="58"/>
      <c r="K37" s="58"/>
      <c r="L37" s="58"/>
      <c r="M37" s="58"/>
      <c r="N37" s="58">
        <v>-9890228</v>
      </c>
      <c r="O37" s="58">
        <v>0</v>
      </c>
      <c r="P37" s="58"/>
      <c r="Q37" s="98">
        <f t="shared" si="4"/>
        <v>-9890228</v>
      </c>
      <c r="R37" s="99">
        <f t="shared" si="2"/>
        <v>-9890228</v>
      </c>
      <c r="S37" s="99">
        <f t="shared" si="3"/>
        <v>29122772</v>
      </c>
      <c r="T37" s="6"/>
    </row>
  </sheetData>
  <printOptions horizontalCentered="1"/>
  <pageMargins left="0.15748031496062992" right="0.11811023622047245" top="0.62992125984251968" bottom="0.19685039370078741" header="0.43307086614173229" footer="0.51181102362204722"/>
  <pageSetup paperSize="9" scale="49" orientation="landscape" r:id="rId1"/>
  <headerFooter alignWithMargins="0">
    <oddHeader>&amp;RKapitola C.VI
&amp;"-,Tučné"Tabulka č. 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Normal="100" workbookViewId="0">
      <selection activeCell="A44" sqref="A44"/>
    </sheetView>
  </sheetViews>
  <sheetFormatPr defaultRowHeight="12.75" x14ac:dyDescent="0.2"/>
  <cols>
    <col min="1" max="1" width="5" style="24" bestFit="1" customWidth="1"/>
    <col min="2" max="2" width="71.140625" style="24" customWidth="1"/>
    <col min="3" max="5" width="14.140625" style="24" bestFit="1" customWidth="1"/>
    <col min="6" max="6" width="12.7109375" style="24" bestFit="1" customWidth="1"/>
    <col min="7" max="8" width="14.140625" style="24" bestFit="1" customWidth="1"/>
    <col min="9" max="9" width="7.7109375" style="24" bestFit="1" customWidth="1"/>
    <col min="10" max="10" width="14.85546875" style="24" customWidth="1"/>
    <col min="11" max="13" width="9.140625" style="24"/>
    <col min="14" max="14" width="0" style="24" hidden="1" customWidth="1"/>
    <col min="15" max="256" width="9.140625" style="24"/>
    <col min="257" max="257" width="5" style="24" bestFit="1" customWidth="1"/>
    <col min="258" max="258" width="66.140625" style="24" customWidth="1"/>
    <col min="259" max="261" width="14.140625" style="24" bestFit="1" customWidth="1"/>
    <col min="262" max="262" width="12.7109375" style="24" bestFit="1" customWidth="1"/>
    <col min="263" max="264" width="14.140625" style="24" bestFit="1" customWidth="1"/>
    <col min="265" max="265" width="7.7109375" style="24" bestFit="1" customWidth="1"/>
    <col min="266" max="266" width="13" style="24" customWidth="1"/>
    <col min="267" max="269" width="9.140625" style="24"/>
    <col min="270" max="270" width="0" style="24" hidden="1" customWidth="1"/>
    <col min="271" max="512" width="9.140625" style="24"/>
    <col min="513" max="513" width="5" style="24" bestFit="1" customWidth="1"/>
    <col min="514" max="514" width="66.140625" style="24" customWidth="1"/>
    <col min="515" max="517" width="14.140625" style="24" bestFit="1" customWidth="1"/>
    <col min="518" max="518" width="12.7109375" style="24" bestFit="1" customWidth="1"/>
    <col min="519" max="520" width="14.140625" style="24" bestFit="1" customWidth="1"/>
    <col min="521" max="521" width="7.7109375" style="24" bestFit="1" customWidth="1"/>
    <col min="522" max="522" width="13" style="24" customWidth="1"/>
    <col min="523" max="525" width="9.140625" style="24"/>
    <col min="526" max="526" width="0" style="24" hidden="1" customWidth="1"/>
    <col min="527" max="768" width="9.140625" style="24"/>
    <col min="769" max="769" width="5" style="24" bestFit="1" customWidth="1"/>
    <col min="770" max="770" width="66.140625" style="24" customWidth="1"/>
    <col min="771" max="773" width="14.140625" style="24" bestFit="1" customWidth="1"/>
    <col min="774" max="774" width="12.7109375" style="24" bestFit="1" customWidth="1"/>
    <col min="775" max="776" width="14.140625" style="24" bestFit="1" customWidth="1"/>
    <col min="777" max="777" width="7.7109375" style="24" bestFit="1" customWidth="1"/>
    <col min="778" max="778" width="13" style="24" customWidth="1"/>
    <col min="779" max="781" width="9.140625" style="24"/>
    <col min="782" max="782" width="0" style="24" hidden="1" customWidth="1"/>
    <col min="783" max="1024" width="9.140625" style="24"/>
    <col min="1025" max="1025" width="5" style="24" bestFit="1" customWidth="1"/>
    <col min="1026" max="1026" width="66.140625" style="24" customWidth="1"/>
    <col min="1027" max="1029" width="14.140625" style="24" bestFit="1" customWidth="1"/>
    <col min="1030" max="1030" width="12.7109375" style="24" bestFit="1" customWidth="1"/>
    <col min="1031" max="1032" width="14.140625" style="24" bestFit="1" customWidth="1"/>
    <col min="1033" max="1033" width="7.7109375" style="24" bestFit="1" customWidth="1"/>
    <col min="1034" max="1034" width="13" style="24" customWidth="1"/>
    <col min="1035" max="1037" width="9.140625" style="24"/>
    <col min="1038" max="1038" width="0" style="24" hidden="1" customWidth="1"/>
    <col min="1039" max="1280" width="9.140625" style="24"/>
    <col min="1281" max="1281" width="5" style="24" bestFit="1" customWidth="1"/>
    <col min="1282" max="1282" width="66.140625" style="24" customWidth="1"/>
    <col min="1283" max="1285" width="14.140625" style="24" bestFit="1" customWidth="1"/>
    <col min="1286" max="1286" width="12.7109375" style="24" bestFit="1" customWidth="1"/>
    <col min="1287" max="1288" width="14.140625" style="24" bestFit="1" customWidth="1"/>
    <col min="1289" max="1289" width="7.7109375" style="24" bestFit="1" customWidth="1"/>
    <col min="1290" max="1290" width="13" style="24" customWidth="1"/>
    <col min="1291" max="1293" width="9.140625" style="24"/>
    <col min="1294" max="1294" width="0" style="24" hidden="1" customWidth="1"/>
    <col min="1295" max="1536" width="9.140625" style="24"/>
    <col min="1537" max="1537" width="5" style="24" bestFit="1" customWidth="1"/>
    <col min="1538" max="1538" width="66.140625" style="24" customWidth="1"/>
    <col min="1539" max="1541" width="14.140625" style="24" bestFit="1" customWidth="1"/>
    <col min="1542" max="1542" width="12.7109375" style="24" bestFit="1" customWidth="1"/>
    <col min="1543" max="1544" width="14.140625" style="24" bestFit="1" customWidth="1"/>
    <col min="1545" max="1545" width="7.7109375" style="24" bestFit="1" customWidth="1"/>
    <col min="1546" max="1546" width="13" style="24" customWidth="1"/>
    <col min="1547" max="1549" width="9.140625" style="24"/>
    <col min="1550" max="1550" width="0" style="24" hidden="1" customWidth="1"/>
    <col min="1551" max="1792" width="9.140625" style="24"/>
    <col min="1793" max="1793" width="5" style="24" bestFit="1" customWidth="1"/>
    <col min="1794" max="1794" width="66.140625" style="24" customWidth="1"/>
    <col min="1795" max="1797" width="14.140625" style="24" bestFit="1" customWidth="1"/>
    <col min="1798" max="1798" width="12.7109375" style="24" bestFit="1" customWidth="1"/>
    <col min="1799" max="1800" width="14.140625" style="24" bestFit="1" customWidth="1"/>
    <col min="1801" max="1801" width="7.7109375" style="24" bestFit="1" customWidth="1"/>
    <col min="1802" max="1802" width="13" style="24" customWidth="1"/>
    <col min="1803" max="1805" width="9.140625" style="24"/>
    <col min="1806" max="1806" width="0" style="24" hidden="1" customWidth="1"/>
    <col min="1807" max="2048" width="9.140625" style="24"/>
    <col min="2049" max="2049" width="5" style="24" bestFit="1" customWidth="1"/>
    <col min="2050" max="2050" width="66.140625" style="24" customWidth="1"/>
    <col min="2051" max="2053" width="14.140625" style="24" bestFit="1" customWidth="1"/>
    <col min="2054" max="2054" width="12.7109375" style="24" bestFit="1" customWidth="1"/>
    <col min="2055" max="2056" width="14.140625" style="24" bestFit="1" customWidth="1"/>
    <col min="2057" max="2057" width="7.7109375" style="24" bestFit="1" customWidth="1"/>
    <col min="2058" max="2058" width="13" style="24" customWidth="1"/>
    <col min="2059" max="2061" width="9.140625" style="24"/>
    <col min="2062" max="2062" width="0" style="24" hidden="1" customWidth="1"/>
    <col min="2063" max="2304" width="9.140625" style="24"/>
    <col min="2305" max="2305" width="5" style="24" bestFit="1" customWidth="1"/>
    <col min="2306" max="2306" width="66.140625" style="24" customWidth="1"/>
    <col min="2307" max="2309" width="14.140625" style="24" bestFit="1" customWidth="1"/>
    <col min="2310" max="2310" width="12.7109375" style="24" bestFit="1" customWidth="1"/>
    <col min="2311" max="2312" width="14.140625" style="24" bestFit="1" customWidth="1"/>
    <col min="2313" max="2313" width="7.7109375" style="24" bestFit="1" customWidth="1"/>
    <col min="2314" max="2314" width="13" style="24" customWidth="1"/>
    <col min="2315" max="2317" width="9.140625" style="24"/>
    <col min="2318" max="2318" width="0" style="24" hidden="1" customWidth="1"/>
    <col min="2319" max="2560" width="9.140625" style="24"/>
    <col min="2561" max="2561" width="5" style="24" bestFit="1" customWidth="1"/>
    <col min="2562" max="2562" width="66.140625" style="24" customWidth="1"/>
    <col min="2563" max="2565" width="14.140625" style="24" bestFit="1" customWidth="1"/>
    <col min="2566" max="2566" width="12.7109375" style="24" bestFit="1" customWidth="1"/>
    <col min="2567" max="2568" width="14.140625" style="24" bestFit="1" customWidth="1"/>
    <col min="2569" max="2569" width="7.7109375" style="24" bestFit="1" customWidth="1"/>
    <col min="2570" max="2570" width="13" style="24" customWidth="1"/>
    <col min="2571" max="2573" width="9.140625" style="24"/>
    <col min="2574" max="2574" width="0" style="24" hidden="1" customWidth="1"/>
    <col min="2575" max="2816" width="9.140625" style="24"/>
    <col min="2817" max="2817" width="5" style="24" bestFit="1" customWidth="1"/>
    <col min="2818" max="2818" width="66.140625" style="24" customWidth="1"/>
    <col min="2819" max="2821" width="14.140625" style="24" bestFit="1" customWidth="1"/>
    <col min="2822" max="2822" width="12.7109375" style="24" bestFit="1" customWidth="1"/>
    <col min="2823" max="2824" width="14.140625" style="24" bestFit="1" customWidth="1"/>
    <col min="2825" max="2825" width="7.7109375" style="24" bestFit="1" customWidth="1"/>
    <col min="2826" max="2826" width="13" style="24" customWidth="1"/>
    <col min="2827" max="2829" width="9.140625" style="24"/>
    <col min="2830" max="2830" width="0" style="24" hidden="1" customWidth="1"/>
    <col min="2831" max="3072" width="9.140625" style="24"/>
    <col min="3073" max="3073" width="5" style="24" bestFit="1" customWidth="1"/>
    <col min="3074" max="3074" width="66.140625" style="24" customWidth="1"/>
    <col min="3075" max="3077" width="14.140625" style="24" bestFit="1" customWidth="1"/>
    <col min="3078" max="3078" width="12.7109375" style="24" bestFit="1" customWidth="1"/>
    <col min="3079" max="3080" width="14.140625" style="24" bestFit="1" customWidth="1"/>
    <col min="3081" max="3081" width="7.7109375" style="24" bestFit="1" customWidth="1"/>
    <col min="3082" max="3082" width="13" style="24" customWidth="1"/>
    <col min="3083" max="3085" width="9.140625" style="24"/>
    <col min="3086" max="3086" width="0" style="24" hidden="1" customWidth="1"/>
    <col min="3087" max="3328" width="9.140625" style="24"/>
    <col min="3329" max="3329" width="5" style="24" bestFit="1" customWidth="1"/>
    <col min="3330" max="3330" width="66.140625" style="24" customWidth="1"/>
    <col min="3331" max="3333" width="14.140625" style="24" bestFit="1" customWidth="1"/>
    <col min="3334" max="3334" width="12.7109375" style="24" bestFit="1" customWidth="1"/>
    <col min="3335" max="3336" width="14.140625" style="24" bestFit="1" customWidth="1"/>
    <col min="3337" max="3337" width="7.7109375" style="24" bestFit="1" customWidth="1"/>
    <col min="3338" max="3338" width="13" style="24" customWidth="1"/>
    <col min="3339" max="3341" width="9.140625" style="24"/>
    <col min="3342" max="3342" width="0" style="24" hidden="1" customWidth="1"/>
    <col min="3343" max="3584" width="9.140625" style="24"/>
    <col min="3585" max="3585" width="5" style="24" bestFit="1" customWidth="1"/>
    <col min="3586" max="3586" width="66.140625" style="24" customWidth="1"/>
    <col min="3587" max="3589" width="14.140625" style="24" bestFit="1" customWidth="1"/>
    <col min="3590" max="3590" width="12.7109375" style="24" bestFit="1" customWidth="1"/>
    <col min="3591" max="3592" width="14.140625" style="24" bestFit="1" customWidth="1"/>
    <col min="3593" max="3593" width="7.7109375" style="24" bestFit="1" customWidth="1"/>
    <col min="3594" max="3594" width="13" style="24" customWidth="1"/>
    <col min="3595" max="3597" width="9.140625" style="24"/>
    <col min="3598" max="3598" width="0" style="24" hidden="1" customWidth="1"/>
    <col min="3599" max="3840" width="9.140625" style="24"/>
    <col min="3841" max="3841" width="5" style="24" bestFit="1" customWidth="1"/>
    <col min="3842" max="3842" width="66.140625" style="24" customWidth="1"/>
    <col min="3843" max="3845" width="14.140625" style="24" bestFit="1" customWidth="1"/>
    <col min="3846" max="3846" width="12.7109375" style="24" bestFit="1" customWidth="1"/>
    <col min="3847" max="3848" width="14.140625" style="24" bestFit="1" customWidth="1"/>
    <col min="3849" max="3849" width="7.7109375" style="24" bestFit="1" customWidth="1"/>
    <col min="3850" max="3850" width="13" style="24" customWidth="1"/>
    <col min="3851" max="3853" width="9.140625" style="24"/>
    <col min="3854" max="3854" width="0" style="24" hidden="1" customWidth="1"/>
    <col min="3855" max="4096" width="9.140625" style="24"/>
    <col min="4097" max="4097" width="5" style="24" bestFit="1" customWidth="1"/>
    <col min="4098" max="4098" width="66.140625" style="24" customWidth="1"/>
    <col min="4099" max="4101" width="14.140625" style="24" bestFit="1" customWidth="1"/>
    <col min="4102" max="4102" width="12.7109375" style="24" bestFit="1" customWidth="1"/>
    <col min="4103" max="4104" width="14.140625" style="24" bestFit="1" customWidth="1"/>
    <col min="4105" max="4105" width="7.7109375" style="24" bestFit="1" customWidth="1"/>
    <col min="4106" max="4106" width="13" style="24" customWidth="1"/>
    <col min="4107" max="4109" width="9.140625" style="24"/>
    <col min="4110" max="4110" width="0" style="24" hidden="1" customWidth="1"/>
    <col min="4111" max="4352" width="9.140625" style="24"/>
    <col min="4353" max="4353" width="5" style="24" bestFit="1" customWidth="1"/>
    <col min="4354" max="4354" width="66.140625" style="24" customWidth="1"/>
    <col min="4355" max="4357" width="14.140625" style="24" bestFit="1" customWidth="1"/>
    <col min="4358" max="4358" width="12.7109375" style="24" bestFit="1" customWidth="1"/>
    <col min="4359" max="4360" width="14.140625" style="24" bestFit="1" customWidth="1"/>
    <col min="4361" max="4361" width="7.7109375" style="24" bestFit="1" customWidth="1"/>
    <col min="4362" max="4362" width="13" style="24" customWidth="1"/>
    <col min="4363" max="4365" width="9.140625" style="24"/>
    <col min="4366" max="4366" width="0" style="24" hidden="1" customWidth="1"/>
    <col min="4367" max="4608" width="9.140625" style="24"/>
    <col min="4609" max="4609" width="5" style="24" bestFit="1" customWidth="1"/>
    <col min="4610" max="4610" width="66.140625" style="24" customWidth="1"/>
    <col min="4611" max="4613" width="14.140625" style="24" bestFit="1" customWidth="1"/>
    <col min="4614" max="4614" width="12.7109375" style="24" bestFit="1" customWidth="1"/>
    <col min="4615" max="4616" width="14.140625" style="24" bestFit="1" customWidth="1"/>
    <col min="4617" max="4617" width="7.7109375" style="24" bestFit="1" customWidth="1"/>
    <col min="4618" max="4618" width="13" style="24" customWidth="1"/>
    <col min="4619" max="4621" width="9.140625" style="24"/>
    <col min="4622" max="4622" width="0" style="24" hidden="1" customWidth="1"/>
    <col min="4623" max="4864" width="9.140625" style="24"/>
    <col min="4865" max="4865" width="5" style="24" bestFit="1" customWidth="1"/>
    <col min="4866" max="4866" width="66.140625" style="24" customWidth="1"/>
    <col min="4867" max="4869" width="14.140625" style="24" bestFit="1" customWidth="1"/>
    <col min="4870" max="4870" width="12.7109375" style="24" bestFit="1" customWidth="1"/>
    <col min="4871" max="4872" width="14.140625" style="24" bestFit="1" customWidth="1"/>
    <col min="4873" max="4873" width="7.7109375" style="24" bestFit="1" customWidth="1"/>
    <col min="4874" max="4874" width="13" style="24" customWidth="1"/>
    <col min="4875" max="4877" width="9.140625" style="24"/>
    <col min="4878" max="4878" width="0" style="24" hidden="1" customWidth="1"/>
    <col min="4879" max="5120" width="9.140625" style="24"/>
    <col min="5121" max="5121" width="5" style="24" bestFit="1" customWidth="1"/>
    <col min="5122" max="5122" width="66.140625" style="24" customWidth="1"/>
    <col min="5123" max="5125" width="14.140625" style="24" bestFit="1" customWidth="1"/>
    <col min="5126" max="5126" width="12.7109375" style="24" bestFit="1" customWidth="1"/>
    <col min="5127" max="5128" width="14.140625" style="24" bestFit="1" customWidth="1"/>
    <col min="5129" max="5129" width="7.7109375" style="24" bestFit="1" customWidth="1"/>
    <col min="5130" max="5130" width="13" style="24" customWidth="1"/>
    <col min="5131" max="5133" width="9.140625" style="24"/>
    <col min="5134" max="5134" width="0" style="24" hidden="1" customWidth="1"/>
    <col min="5135" max="5376" width="9.140625" style="24"/>
    <col min="5377" max="5377" width="5" style="24" bestFit="1" customWidth="1"/>
    <col min="5378" max="5378" width="66.140625" style="24" customWidth="1"/>
    <col min="5379" max="5381" width="14.140625" style="24" bestFit="1" customWidth="1"/>
    <col min="5382" max="5382" width="12.7109375" style="24" bestFit="1" customWidth="1"/>
    <col min="5383" max="5384" width="14.140625" style="24" bestFit="1" customWidth="1"/>
    <col min="5385" max="5385" width="7.7109375" style="24" bestFit="1" customWidth="1"/>
    <col min="5386" max="5386" width="13" style="24" customWidth="1"/>
    <col min="5387" max="5389" width="9.140625" style="24"/>
    <col min="5390" max="5390" width="0" style="24" hidden="1" customWidth="1"/>
    <col min="5391" max="5632" width="9.140625" style="24"/>
    <col min="5633" max="5633" width="5" style="24" bestFit="1" customWidth="1"/>
    <col min="5634" max="5634" width="66.140625" style="24" customWidth="1"/>
    <col min="5635" max="5637" width="14.140625" style="24" bestFit="1" customWidth="1"/>
    <col min="5638" max="5638" width="12.7109375" style="24" bestFit="1" customWidth="1"/>
    <col min="5639" max="5640" width="14.140625" style="24" bestFit="1" customWidth="1"/>
    <col min="5641" max="5641" width="7.7109375" style="24" bestFit="1" customWidth="1"/>
    <col min="5642" max="5642" width="13" style="24" customWidth="1"/>
    <col min="5643" max="5645" width="9.140625" style="24"/>
    <col min="5646" max="5646" width="0" style="24" hidden="1" customWidth="1"/>
    <col min="5647" max="5888" width="9.140625" style="24"/>
    <col min="5889" max="5889" width="5" style="24" bestFit="1" customWidth="1"/>
    <col min="5890" max="5890" width="66.140625" style="24" customWidth="1"/>
    <col min="5891" max="5893" width="14.140625" style="24" bestFit="1" customWidth="1"/>
    <col min="5894" max="5894" width="12.7109375" style="24" bestFit="1" customWidth="1"/>
    <col min="5895" max="5896" width="14.140625" style="24" bestFit="1" customWidth="1"/>
    <col min="5897" max="5897" width="7.7109375" style="24" bestFit="1" customWidth="1"/>
    <col min="5898" max="5898" width="13" style="24" customWidth="1"/>
    <col min="5899" max="5901" width="9.140625" style="24"/>
    <col min="5902" max="5902" width="0" style="24" hidden="1" customWidth="1"/>
    <col min="5903" max="6144" width="9.140625" style="24"/>
    <col min="6145" max="6145" width="5" style="24" bestFit="1" customWidth="1"/>
    <col min="6146" max="6146" width="66.140625" style="24" customWidth="1"/>
    <col min="6147" max="6149" width="14.140625" style="24" bestFit="1" customWidth="1"/>
    <col min="6150" max="6150" width="12.7109375" style="24" bestFit="1" customWidth="1"/>
    <col min="6151" max="6152" width="14.140625" style="24" bestFit="1" customWidth="1"/>
    <col min="6153" max="6153" width="7.7109375" style="24" bestFit="1" customWidth="1"/>
    <col min="6154" max="6154" width="13" style="24" customWidth="1"/>
    <col min="6155" max="6157" width="9.140625" style="24"/>
    <col min="6158" max="6158" width="0" style="24" hidden="1" customWidth="1"/>
    <col min="6159" max="6400" width="9.140625" style="24"/>
    <col min="6401" max="6401" width="5" style="24" bestFit="1" customWidth="1"/>
    <col min="6402" max="6402" width="66.140625" style="24" customWidth="1"/>
    <col min="6403" max="6405" width="14.140625" style="24" bestFit="1" customWidth="1"/>
    <col min="6406" max="6406" width="12.7109375" style="24" bestFit="1" customWidth="1"/>
    <col min="6407" max="6408" width="14.140625" style="24" bestFit="1" customWidth="1"/>
    <col min="6409" max="6409" width="7.7109375" style="24" bestFit="1" customWidth="1"/>
    <col min="6410" max="6410" width="13" style="24" customWidth="1"/>
    <col min="6411" max="6413" width="9.140625" style="24"/>
    <col min="6414" max="6414" width="0" style="24" hidden="1" customWidth="1"/>
    <col min="6415" max="6656" width="9.140625" style="24"/>
    <col min="6657" max="6657" width="5" style="24" bestFit="1" customWidth="1"/>
    <col min="6658" max="6658" width="66.140625" style="24" customWidth="1"/>
    <col min="6659" max="6661" width="14.140625" style="24" bestFit="1" customWidth="1"/>
    <col min="6662" max="6662" width="12.7109375" style="24" bestFit="1" customWidth="1"/>
    <col min="6663" max="6664" width="14.140625" style="24" bestFit="1" customWidth="1"/>
    <col min="6665" max="6665" width="7.7109375" style="24" bestFit="1" customWidth="1"/>
    <col min="6666" max="6666" width="13" style="24" customWidth="1"/>
    <col min="6667" max="6669" width="9.140625" style="24"/>
    <col min="6670" max="6670" width="0" style="24" hidden="1" customWidth="1"/>
    <col min="6671" max="6912" width="9.140625" style="24"/>
    <col min="6913" max="6913" width="5" style="24" bestFit="1" customWidth="1"/>
    <col min="6914" max="6914" width="66.140625" style="24" customWidth="1"/>
    <col min="6915" max="6917" width="14.140625" style="24" bestFit="1" customWidth="1"/>
    <col min="6918" max="6918" width="12.7109375" style="24" bestFit="1" customWidth="1"/>
    <col min="6919" max="6920" width="14.140625" style="24" bestFit="1" customWidth="1"/>
    <col min="6921" max="6921" width="7.7109375" style="24" bestFit="1" customWidth="1"/>
    <col min="6922" max="6922" width="13" style="24" customWidth="1"/>
    <col min="6923" max="6925" width="9.140625" style="24"/>
    <col min="6926" max="6926" width="0" style="24" hidden="1" customWidth="1"/>
    <col min="6927" max="7168" width="9.140625" style="24"/>
    <col min="7169" max="7169" width="5" style="24" bestFit="1" customWidth="1"/>
    <col min="7170" max="7170" width="66.140625" style="24" customWidth="1"/>
    <col min="7171" max="7173" width="14.140625" style="24" bestFit="1" customWidth="1"/>
    <col min="7174" max="7174" width="12.7109375" style="24" bestFit="1" customWidth="1"/>
    <col min="7175" max="7176" width="14.140625" style="24" bestFit="1" customWidth="1"/>
    <col min="7177" max="7177" width="7.7109375" style="24" bestFit="1" customWidth="1"/>
    <col min="7178" max="7178" width="13" style="24" customWidth="1"/>
    <col min="7179" max="7181" width="9.140625" style="24"/>
    <col min="7182" max="7182" width="0" style="24" hidden="1" customWidth="1"/>
    <col min="7183" max="7424" width="9.140625" style="24"/>
    <col min="7425" max="7425" width="5" style="24" bestFit="1" customWidth="1"/>
    <col min="7426" max="7426" width="66.140625" style="24" customWidth="1"/>
    <col min="7427" max="7429" width="14.140625" style="24" bestFit="1" customWidth="1"/>
    <col min="7430" max="7430" width="12.7109375" style="24" bestFit="1" customWidth="1"/>
    <col min="7431" max="7432" width="14.140625" style="24" bestFit="1" customWidth="1"/>
    <col min="7433" max="7433" width="7.7109375" style="24" bestFit="1" customWidth="1"/>
    <col min="7434" max="7434" width="13" style="24" customWidth="1"/>
    <col min="7435" max="7437" width="9.140625" style="24"/>
    <col min="7438" max="7438" width="0" style="24" hidden="1" customWidth="1"/>
    <col min="7439" max="7680" width="9.140625" style="24"/>
    <col min="7681" max="7681" width="5" style="24" bestFit="1" customWidth="1"/>
    <col min="7682" max="7682" width="66.140625" style="24" customWidth="1"/>
    <col min="7683" max="7685" width="14.140625" style="24" bestFit="1" customWidth="1"/>
    <col min="7686" max="7686" width="12.7109375" style="24" bestFit="1" customWidth="1"/>
    <col min="7687" max="7688" width="14.140625" style="24" bestFit="1" customWidth="1"/>
    <col min="7689" max="7689" width="7.7109375" style="24" bestFit="1" customWidth="1"/>
    <col min="7690" max="7690" width="13" style="24" customWidth="1"/>
    <col min="7691" max="7693" width="9.140625" style="24"/>
    <col min="7694" max="7694" width="0" style="24" hidden="1" customWidth="1"/>
    <col min="7695" max="7936" width="9.140625" style="24"/>
    <col min="7937" max="7937" width="5" style="24" bestFit="1" customWidth="1"/>
    <col min="7938" max="7938" width="66.140625" style="24" customWidth="1"/>
    <col min="7939" max="7941" width="14.140625" style="24" bestFit="1" customWidth="1"/>
    <col min="7942" max="7942" width="12.7109375" style="24" bestFit="1" customWidth="1"/>
    <col min="7943" max="7944" width="14.140625" style="24" bestFit="1" customWidth="1"/>
    <col min="7945" max="7945" width="7.7109375" style="24" bestFit="1" customWidth="1"/>
    <col min="7946" max="7946" width="13" style="24" customWidth="1"/>
    <col min="7947" max="7949" width="9.140625" style="24"/>
    <col min="7950" max="7950" width="0" style="24" hidden="1" customWidth="1"/>
    <col min="7951" max="8192" width="9.140625" style="24"/>
    <col min="8193" max="8193" width="5" style="24" bestFit="1" customWidth="1"/>
    <col min="8194" max="8194" width="66.140625" style="24" customWidth="1"/>
    <col min="8195" max="8197" width="14.140625" style="24" bestFit="1" customWidth="1"/>
    <col min="8198" max="8198" width="12.7109375" style="24" bestFit="1" customWidth="1"/>
    <col min="8199" max="8200" width="14.140625" style="24" bestFit="1" customWidth="1"/>
    <col min="8201" max="8201" width="7.7109375" style="24" bestFit="1" customWidth="1"/>
    <col min="8202" max="8202" width="13" style="24" customWidth="1"/>
    <col min="8203" max="8205" width="9.140625" style="24"/>
    <col min="8206" max="8206" width="0" style="24" hidden="1" customWidth="1"/>
    <col min="8207" max="8448" width="9.140625" style="24"/>
    <col min="8449" max="8449" width="5" style="24" bestFit="1" customWidth="1"/>
    <col min="8450" max="8450" width="66.140625" style="24" customWidth="1"/>
    <col min="8451" max="8453" width="14.140625" style="24" bestFit="1" customWidth="1"/>
    <col min="8454" max="8454" width="12.7109375" style="24" bestFit="1" customWidth="1"/>
    <col min="8455" max="8456" width="14.140625" style="24" bestFit="1" customWidth="1"/>
    <col min="8457" max="8457" width="7.7109375" style="24" bestFit="1" customWidth="1"/>
    <col min="8458" max="8458" width="13" style="24" customWidth="1"/>
    <col min="8459" max="8461" width="9.140625" style="24"/>
    <col min="8462" max="8462" width="0" style="24" hidden="1" customWidth="1"/>
    <col min="8463" max="8704" width="9.140625" style="24"/>
    <col min="8705" max="8705" width="5" style="24" bestFit="1" customWidth="1"/>
    <col min="8706" max="8706" width="66.140625" style="24" customWidth="1"/>
    <col min="8707" max="8709" width="14.140625" style="24" bestFit="1" customWidth="1"/>
    <col min="8710" max="8710" width="12.7109375" style="24" bestFit="1" customWidth="1"/>
    <col min="8711" max="8712" width="14.140625" style="24" bestFit="1" customWidth="1"/>
    <col min="8713" max="8713" width="7.7109375" style="24" bestFit="1" customWidth="1"/>
    <col min="8714" max="8714" width="13" style="24" customWidth="1"/>
    <col min="8715" max="8717" width="9.140625" style="24"/>
    <col min="8718" max="8718" width="0" style="24" hidden="1" customWidth="1"/>
    <col min="8719" max="8960" width="9.140625" style="24"/>
    <col min="8961" max="8961" width="5" style="24" bestFit="1" customWidth="1"/>
    <col min="8962" max="8962" width="66.140625" style="24" customWidth="1"/>
    <col min="8963" max="8965" width="14.140625" style="24" bestFit="1" customWidth="1"/>
    <col min="8966" max="8966" width="12.7109375" style="24" bestFit="1" customWidth="1"/>
    <col min="8967" max="8968" width="14.140625" style="24" bestFit="1" customWidth="1"/>
    <col min="8969" max="8969" width="7.7109375" style="24" bestFit="1" customWidth="1"/>
    <col min="8970" max="8970" width="13" style="24" customWidth="1"/>
    <col min="8971" max="8973" width="9.140625" style="24"/>
    <col min="8974" max="8974" width="0" style="24" hidden="1" customWidth="1"/>
    <col min="8975" max="9216" width="9.140625" style="24"/>
    <col min="9217" max="9217" width="5" style="24" bestFit="1" customWidth="1"/>
    <col min="9218" max="9218" width="66.140625" style="24" customWidth="1"/>
    <col min="9219" max="9221" width="14.140625" style="24" bestFit="1" customWidth="1"/>
    <col min="9222" max="9222" width="12.7109375" style="24" bestFit="1" customWidth="1"/>
    <col min="9223" max="9224" width="14.140625" style="24" bestFit="1" customWidth="1"/>
    <col min="9225" max="9225" width="7.7109375" style="24" bestFit="1" customWidth="1"/>
    <col min="9226" max="9226" width="13" style="24" customWidth="1"/>
    <col min="9227" max="9229" width="9.140625" style="24"/>
    <col min="9230" max="9230" width="0" style="24" hidden="1" customWidth="1"/>
    <col min="9231" max="9472" width="9.140625" style="24"/>
    <col min="9473" max="9473" width="5" style="24" bestFit="1" customWidth="1"/>
    <col min="9474" max="9474" width="66.140625" style="24" customWidth="1"/>
    <col min="9475" max="9477" width="14.140625" style="24" bestFit="1" customWidth="1"/>
    <col min="9478" max="9478" width="12.7109375" style="24" bestFit="1" customWidth="1"/>
    <col min="9479" max="9480" width="14.140625" style="24" bestFit="1" customWidth="1"/>
    <col min="9481" max="9481" width="7.7109375" style="24" bestFit="1" customWidth="1"/>
    <col min="9482" max="9482" width="13" style="24" customWidth="1"/>
    <col min="9483" max="9485" width="9.140625" style="24"/>
    <col min="9486" max="9486" width="0" style="24" hidden="1" customWidth="1"/>
    <col min="9487" max="9728" width="9.140625" style="24"/>
    <col min="9729" max="9729" width="5" style="24" bestFit="1" customWidth="1"/>
    <col min="9730" max="9730" width="66.140625" style="24" customWidth="1"/>
    <col min="9731" max="9733" width="14.140625" style="24" bestFit="1" customWidth="1"/>
    <col min="9734" max="9734" width="12.7109375" style="24" bestFit="1" customWidth="1"/>
    <col min="9735" max="9736" width="14.140625" style="24" bestFit="1" customWidth="1"/>
    <col min="9737" max="9737" width="7.7109375" style="24" bestFit="1" customWidth="1"/>
    <col min="9738" max="9738" width="13" style="24" customWidth="1"/>
    <col min="9739" max="9741" width="9.140625" style="24"/>
    <col min="9742" max="9742" width="0" style="24" hidden="1" customWidth="1"/>
    <col min="9743" max="9984" width="9.140625" style="24"/>
    <col min="9985" max="9985" width="5" style="24" bestFit="1" customWidth="1"/>
    <col min="9986" max="9986" width="66.140625" style="24" customWidth="1"/>
    <col min="9987" max="9989" width="14.140625" style="24" bestFit="1" customWidth="1"/>
    <col min="9990" max="9990" width="12.7109375" style="24" bestFit="1" customWidth="1"/>
    <col min="9991" max="9992" width="14.140625" style="24" bestFit="1" customWidth="1"/>
    <col min="9993" max="9993" width="7.7109375" style="24" bestFit="1" customWidth="1"/>
    <col min="9994" max="9994" width="13" style="24" customWidth="1"/>
    <col min="9995" max="9997" width="9.140625" style="24"/>
    <col min="9998" max="9998" width="0" style="24" hidden="1" customWidth="1"/>
    <col min="9999" max="10240" width="9.140625" style="24"/>
    <col min="10241" max="10241" width="5" style="24" bestFit="1" customWidth="1"/>
    <col min="10242" max="10242" width="66.140625" style="24" customWidth="1"/>
    <col min="10243" max="10245" width="14.140625" style="24" bestFit="1" customWidth="1"/>
    <col min="10246" max="10246" width="12.7109375" style="24" bestFit="1" customWidth="1"/>
    <col min="10247" max="10248" width="14.140625" style="24" bestFit="1" customWidth="1"/>
    <col min="10249" max="10249" width="7.7109375" style="24" bestFit="1" customWidth="1"/>
    <col min="10250" max="10250" width="13" style="24" customWidth="1"/>
    <col min="10251" max="10253" width="9.140625" style="24"/>
    <col min="10254" max="10254" width="0" style="24" hidden="1" customWidth="1"/>
    <col min="10255" max="10496" width="9.140625" style="24"/>
    <col min="10497" max="10497" width="5" style="24" bestFit="1" customWidth="1"/>
    <col min="10498" max="10498" width="66.140625" style="24" customWidth="1"/>
    <col min="10499" max="10501" width="14.140625" style="24" bestFit="1" customWidth="1"/>
    <col min="10502" max="10502" width="12.7109375" style="24" bestFit="1" customWidth="1"/>
    <col min="10503" max="10504" width="14.140625" style="24" bestFit="1" customWidth="1"/>
    <col min="10505" max="10505" width="7.7109375" style="24" bestFit="1" customWidth="1"/>
    <col min="10506" max="10506" width="13" style="24" customWidth="1"/>
    <col min="10507" max="10509" width="9.140625" style="24"/>
    <col min="10510" max="10510" width="0" style="24" hidden="1" customWidth="1"/>
    <col min="10511" max="10752" width="9.140625" style="24"/>
    <col min="10753" max="10753" width="5" style="24" bestFit="1" customWidth="1"/>
    <col min="10754" max="10754" width="66.140625" style="24" customWidth="1"/>
    <col min="10755" max="10757" width="14.140625" style="24" bestFit="1" customWidth="1"/>
    <col min="10758" max="10758" width="12.7109375" style="24" bestFit="1" customWidth="1"/>
    <col min="10759" max="10760" width="14.140625" style="24" bestFit="1" customWidth="1"/>
    <col min="10761" max="10761" width="7.7109375" style="24" bestFit="1" customWidth="1"/>
    <col min="10762" max="10762" width="13" style="24" customWidth="1"/>
    <col min="10763" max="10765" width="9.140625" style="24"/>
    <col min="10766" max="10766" width="0" style="24" hidden="1" customWidth="1"/>
    <col min="10767" max="11008" width="9.140625" style="24"/>
    <col min="11009" max="11009" width="5" style="24" bestFit="1" customWidth="1"/>
    <col min="11010" max="11010" width="66.140625" style="24" customWidth="1"/>
    <col min="11011" max="11013" width="14.140625" style="24" bestFit="1" customWidth="1"/>
    <col min="11014" max="11014" width="12.7109375" style="24" bestFit="1" customWidth="1"/>
    <col min="11015" max="11016" width="14.140625" style="24" bestFit="1" customWidth="1"/>
    <col min="11017" max="11017" width="7.7109375" style="24" bestFit="1" customWidth="1"/>
    <col min="11018" max="11018" width="13" style="24" customWidth="1"/>
    <col min="11019" max="11021" width="9.140625" style="24"/>
    <col min="11022" max="11022" width="0" style="24" hidden="1" customWidth="1"/>
    <col min="11023" max="11264" width="9.140625" style="24"/>
    <col min="11265" max="11265" width="5" style="24" bestFit="1" customWidth="1"/>
    <col min="11266" max="11266" width="66.140625" style="24" customWidth="1"/>
    <col min="11267" max="11269" width="14.140625" style="24" bestFit="1" customWidth="1"/>
    <col min="11270" max="11270" width="12.7109375" style="24" bestFit="1" customWidth="1"/>
    <col min="11271" max="11272" width="14.140625" style="24" bestFit="1" customWidth="1"/>
    <col min="11273" max="11273" width="7.7109375" style="24" bestFit="1" customWidth="1"/>
    <col min="11274" max="11274" width="13" style="24" customWidth="1"/>
    <col min="11275" max="11277" width="9.140625" style="24"/>
    <col min="11278" max="11278" width="0" style="24" hidden="1" customWidth="1"/>
    <col min="11279" max="11520" width="9.140625" style="24"/>
    <col min="11521" max="11521" width="5" style="24" bestFit="1" customWidth="1"/>
    <col min="11522" max="11522" width="66.140625" style="24" customWidth="1"/>
    <col min="11523" max="11525" width="14.140625" style="24" bestFit="1" customWidth="1"/>
    <col min="11526" max="11526" width="12.7109375" style="24" bestFit="1" customWidth="1"/>
    <col min="11527" max="11528" width="14.140625" style="24" bestFit="1" customWidth="1"/>
    <col min="11529" max="11529" width="7.7109375" style="24" bestFit="1" customWidth="1"/>
    <col min="11530" max="11530" width="13" style="24" customWidth="1"/>
    <col min="11531" max="11533" width="9.140625" style="24"/>
    <col min="11534" max="11534" width="0" style="24" hidden="1" customWidth="1"/>
    <col min="11535" max="11776" width="9.140625" style="24"/>
    <col min="11777" max="11777" width="5" style="24" bestFit="1" customWidth="1"/>
    <col min="11778" max="11778" width="66.140625" style="24" customWidth="1"/>
    <col min="11779" max="11781" width="14.140625" style="24" bestFit="1" customWidth="1"/>
    <col min="11782" max="11782" width="12.7109375" style="24" bestFit="1" customWidth="1"/>
    <col min="11783" max="11784" width="14.140625" style="24" bestFit="1" customWidth="1"/>
    <col min="11785" max="11785" width="7.7109375" style="24" bestFit="1" customWidth="1"/>
    <col min="11786" max="11786" width="13" style="24" customWidth="1"/>
    <col min="11787" max="11789" width="9.140625" style="24"/>
    <col min="11790" max="11790" width="0" style="24" hidden="1" customWidth="1"/>
    <col min="11791" max="12032" width="9.140625" style="24"/>
    <col min="12033" max="12033" width="5" style="24" bestFit="1" customWidth="1"/>
    <col min="12034" max="12034" width="66.140625" style="24" customWidth="1"/>
    <col min="12035" max="12037" width="14.140625" style="24" bestFit="1" customWidth="1"/>
    <col min="12038" max="12038" width="12.7109375" style="24" bestFit="1" customWidth="1"/>
    <col min="12039" max="12040" width="14.140625" style="24" bestFit="1" customWidth="1"/>
    <col min="12041" max="12041" width="7.7109375" style="24" bestFit="1" customWidth="1"/>
    <col min="12042" max="12042" width="13" style="24" customWidth="1"/>
    <col min="12043" max="12045" width="9.140625" style="24"/>
    <col min="12046" max="12046" width="0" style="24" hidden="1" customWidth="1"/>
    <col min="12047" max="12288" width="9.140625" style="24"/>
    <col min="12289" max="12289" width="5" style="24" bestFit="1" customWidth="1"/>
    <col min="12290" max="12290" width="66.140625" style="24" customWidth="1"/>
    <col min="12291" max="12293" width="14.140625" style="24" bestFit="1" customWidth="1"/>
    <col min="12294" max="12294" width="12.7109375" style="24" bestFit="1" customWidth="1"/>
    <col min="12295" max="12296" width="14.140625" style="24" bestFit="1" customWidth="1"/>
    <col min="12297" max="12297" width="7.7109375" style="24" bestFit="1" customWidth="1"/>
    <col min="12298" max="12298" width="13" style="24" customWidth="1"/>
    <col min="12299" max="12301" width="9.140625" style="24"/>
    <col min="12302" max="12302" width="0" style="24" hidden="1" customWidth="1"/>
    <col min="12303" max="12544" width="9.140625" style="24"/>
    <col min="12545" max="12545" width="5" style="24" bestFit="1" customWidth="1"/>
    <col min="12546" max="12546" width="66.140625" style="24" customWidth="1"/>
    <col min="12547" max="12549" width="14.140625" style="24" bestFit="1" customWidth="1"/>
    <col min="12550" max="12550" width="12.7109375" style="24" bestFit="1" customWidth="1"/>
    <col min="12551" max="12552" width="14.140625" style="24" bestFit="1" customWidth="1"/>
    <col min="12553" max="12553" width="7.7109375" style="24" bestFit="1" customWidth="1"/>
    <col min="12554" max="12554" width="13" style="24" customWidth="1"/>
    <col min="12555" max="12557" width="9.140625" style="24"/>
    <col min="12558" max="12558" width="0" style="24" hidden="1" customWidth="1"/>
    <col min="12559" max="12800" width="9.140625" style="24"/>
    <col min="12801" max="12801" width="5" style="24" bestFit="1" customWidth="1"/>
    <col min="12802" max="12802" width="66.140625" style="24" customWidth="1"/>
    <col min="12803" max="12805" width="14.140625" style="24" bestFit="1" customWidth="1"/>
    <col min="12806" max="12806" width="12.7109375" style="24" bestFit="1" customWidth="1"/>
    <col min="12807" max="12808" width="14.140625" style="24" bestFit="1" customWidth="1"/>
    <col min="12809" max="12809" width="7.7109375" style="24" bestFit="1" customWidth="1"/>
    <col min="12810" max="12810" width="13" style="24" customWidth="1"/>
    <col min="12811" max="12813" width="9.140625" style="24"/>
    <col min="12814" max="12814" width="0" style="24" hidden="1" customWidth="1"/>
    <col min="12815" max="13056" width="9.140625" style="24"/>
    <col min="13057" max="13057" width="5" style="24" bestFit="1" customWidth="1"/>
    <col min="13058" max="13058" width="66.140625" style="24" customWidth="1"/>
    <col min="13059" max="13061" width="14.140625" style="24" bestFit="1" customWidth="1"/>
    <col min="13062" max="13062" width="12.7109375" style="24" bestFit="1" customWidth="1"/>
    <col min="13063" max="13064" width="14.140625" style="24" bestFit="1" customWidth="1"/>
    <col min="13065" max="13065" width="7.7109375" style="24" bestFit="1" customWidth="1"/>
    <col min="13066" max="13066" width="13" style="24" customWidth="1"/>
    <col min="13067" max="13069" width="9.140625" style="24"/>
    <col min="13070" max="13070" width="0" style="24" hidden="1" customWidth="1"/>
    <col min="13071" max="13312" width="9.140625" style="24"/>
    <col min="13313" max="13313" width="5" style="24" bestFit="1" customWidth="1"/>
    <col min="13314" max="13314" width="66.140625" style="24" customWidth="1"/>
    <col min="13315" max="13317" width="14.140625" style="24" bestFit="1" customWidth="1"/>
    <col min="13318" max="13318" width="12.7109375" style="24" bestFit="1" customWidth="1"/>
    <col min="13319" max="13320" width="14.140625" style="24" bestFit="1" customWidth="1"/>
    <col min="13321" max="13321" width="7.7109375" style="24" bestFit="1" customWidth="1"/>
    <col min="13322" max="13322" width="13" style="24" customWidth="1"/>
    <col min="13323" max="13325" width="9.140625" style="24"/>
    <col min="13326" max="13326" width="0" style="24" hidden="1" customWidth="1"/>
    <col min="13327" max="13568" width="9.140625" style="24"/>
    <col min="13569" max="13569" width="5" style="24" bestFit="1" customWidth="1"/>
    <col min="13570" max="13570" width="66.140625" style="24" customWidth="1"/>
    <col min="13571" max="13573" width="14.140625" style="24" bestFit="1" customWidth="1"/>
    <col min="13574" max="13574" width="12.7109375" style="24" bestFit="1" customWidth="1"/>
    <col min="13575" max="13576" width="14.140625" style="24" bestFit="1" customWidth="1"/>
    <col min="13577" max="13577" width="7.7109375" style="24" bestFit="1" customWidth="1"/>
    <col min="13578" max="13578" width="13" style="24" customWidth="1"/>
    <col min="13579" max="13581" width="9.140625" style="24"/>
    <col min="13582" max="13582" width="0" style="24" hidden="1" customWidth="1"/>
    <col min="13583" max="13824" width="9.140625" style="24"/>
    <col min="13825" max="13825" width="5" style="24" bestFit="1" customWidth="1"/>
    <col min="13826" max="13826" width="66.140625" style="24" customWidth="1"/>
    <col min="13827" max="13829" width="14.140625" style="24" bestFit="1" customWidth="1"/>
    <col min="13830" max="13830" width="12.7109375" style="24" bestFit="1" customWidth="1"/>
    <col min="13831" max="13832" width="14.140625" style="24" bestFit="1" customWidth="1"/>
    <col min="13833" max="13833" width="7.7109375" style="24" bestFit="1" customWidth="1"/>
    <col min="13834" max="13834" width="13" style="24" customWidth="1"/>
    <col min="13835" max="13837" width="9.140625" style="24"/>
    <col min="13838" max="13838" width="0" style="24" hidden="1" customWidth="1"/>
    <col min="13839" max="14080" width="9.140625" style="24"/>
    <col min="14081" max="14081" width="5" style="24" bestFit="1" customWidth="1"/>
    <col min="14082" max="14082" width="66.140625" style="24" customWidth="1"/>
    <col min="14083" max="14085" width="14.140625" style="24" bestFit="1" customWidth="1"/>
    <col min="14086" max="14086" width="12.7109375" style="24" bestFit="1" customWidth="1"/>
    <col min="14087" max="14088" width="14.140625" style="24" bestFit="1" customWidth="1"/>
    <col min="14089" max="14089" width="7.7109375" style="24" bestFit="1" customWidth="1"/>
    <col min="14090" max="14090" width="13" style="24" customWidth="1"/>
    <col min="14091" max="14093" width="9.140625" style="24"/>
    <col min="14094" max="14094" width="0" style="24" hidden="1" customWidth="1"/>
    <col min="14095" max="14336" width="9.140625" style="24"/>
    <col min="14337" max="14337" width="5" style="24" bestFit="1" customWidth="1"/>
    <col min="14338" max="14338" width="66.140625" style="24" customWidth="1"/>
    <col min="14339" max="14341" width="14.140625" style="24" bestFit="1" customWidth="1"/>
    <col min="14342" max="14342" width="12.7109375" style="24" bestFit="1" customWidth="1"/>
    <col min="14343" max="14344" width="14.140625" style="24" bestFit="1" customWidth="1"/>
    <col min="14345" max="14345" width="7.7109375" style="24" bestFit="1" customWidth="1"/>
    <col min="14346" max="14346" width="13" style="24" customWidth="1"/>
    <col min="14347" max="14349" width="9.140625" style="24"/>
    <col min="14350" max="14350" width="0" style="24" hidden="1" customWidth="1"/>
    <col min="14351" max="14592" width="9.140625" style="24"/>
    <col min="14593" max="14593" width="5" style="24" bestFit="1" customWidth="1"/>
    <col min="14594" max="14594" width="66.140625" style="24" customWidth="1"/>
    <col min="14595" max="14597" width="14.140625" style="24" bestFit="1" customWidth="1"/>
    <col min="14598" max="14598" width="12.7109375" style="24" bestFit="1" customWidth="1"/>
    <col min="14599" max="14600" width="14.140625" style="24" bestFit="1" customWidth="1"/>
    <col min="14601" max="14601" width="7.7109375" style="24" bestFit="1" customWidth="1"/>
    <col min="14602" max="14602" width="13" style="24" customWidth="1"/>
    <col min="14603" max="14605" width="9.140625" style="24"/>
    <col min="14606" max="14606" width="0" style="24" hidden="1" customWidth="1"/>
    <col min="14607" max="14848" width="9.140625" style="24"/>
    <col min="14849" max="14849" width="5" style="24" bestFit="1" customWidth="1"/>
    <col min="14850" max="14850" width="66.140625" style="24" customWidth="1"/>
    <col min="14851" max="14853" width="14.140625" style="24" bestFit="1" customWidth="1"/>
    <col min="14854" max="14854" width="12.7109375" style="24" bestFit="1" customWidth="1"/>
    <col min="14855" max="14856" width="14.140625" style="24" bestFit="1" customWidth="1"/>
    <col min="14857" max="14857" width="7.7109375" style="24" bestFit="1" customWidth="1"/>
    <col min="14858" max="14858" width="13" style="24" customWidth="1"/>
    <col min="14859" max="14861" width="9.140625" style="24"/>
    <col min="14862" max="14862" width="0" style="24" hidden="1" customWidth="1"/>
    <col min="14863" max="15104" width="9.140625" style="24"/>
    <col min="15105" max="15105" width="5" style="24" bestFit="1" customWidth="1"/>
    <col min="15106" max="15106" width="66.140625" style="24" customWidth="1"/>
    <col min="15107" max="15109" width="14.140625" style="24" bestFit="1" customWidth="1"/>
    <col min="15110" max="15110" width="12.7109375" style="24" bestFit="1" customWidth="1"/>
    <col min="15111" max="15112" width="14.140625" style="24" bestFit="1" customWidth="1"/>
    <col min="15113" max="15113" width="7.7109375" style="24" bestFit="1" customWidth="1"/>
    <col min="15114" max="15114" width="13" style="24" customWidth="1"/>
    <col min="15115" max="15117" width="9.140625" style="24"/>
    <col min="15118" max="15118" width="0" style="24" hidden="1" customWidth="1"/>
    <col min="15119" max="15360" width="9.140625" style="24"/>
    <col min="15361" max="15361" width="5" style="24" bestFit="1" customWidth="1"/>
    <col min="15362" max="15362" width="66.140625" style="24" customWidth="1"/>
    <col min="15363" max="15365" width="14.140625" style="24" bestFit="1" customWidth="1"/>
    <col min="15366" max="15366" width="12.7109375" style="24" bestFit="1" customWidth="1"/>
    <col min="15367" max="15368" width="14.140625" style="24" bestFit="1" customWidth="1"/>
    <col min="15369" max="15369" width="7.7109375" style="24" bestFit="1" customWidth="1"/>
    <col min="15370" max="15370" width="13" style="24" customWidth="1"/>
    <col min="15371" max="15373" width="9.140625" style="24"/>
    <col min="15374" max="15374" width="0" style="24" hidden="1" customWidth="1"/>
    <col min="15375" max="15616" width="9.140625" style="24"/>
    <col min="15617" max="15617" width="5" style="24" bestFit="1" customWidth="1"/>
    <col min="15618" max="15618" width="66.140625" style="24" customWidth="1"/>
    <col min="15619" max="15621" width="14.140625" style="24" bestFit="1" customWidth="1"/>
    <col min="15622" max="15622" width="12.7109375" style="24" bestFit="1" customWidth="1"/>
    <col min="15623" max="15624" width="14.140625" style="24" bestFit="1" customWidth="1"/>
    <col min="15625" max="15625" width="7.7109375" style="24" bestFit="1" customWidth="1"/>
    <col min="15626" max="15626" width="13" style="24" customWidth="1"/>
    <col min="15627" max="15629" width="9.140625" style="24"/>
    <col min="15630" max="15630" width="0" style="24" hidden="1" customWidth="1"/>
    <col min="15631" max="15872" width="9.140625" style="24"/>
    <col min="15873" max="15873" width="5" style="24" bestFit="1" customWidth="1"/>
    <col min="15874" max="15874" width="66.140625" style="24" customWidth="1"/>
    <col min="15875" max="15877" width="14.140625" style="24" bestFit="1" customWidth="1"/>
    <col min="15878" max="15878" width="12.7109375" style="24" bestFit="1" customWidth="1"/>
    <col min="15879" max="15880" width="14.140625" style="24" bestFit="1" customWidth="1"/>
    <col min="15881" max="15881" width="7.7109375" style="24" bestFit="1" customWidth="1"/>
    <col min="15882" max="15882" width="13" style="24" customWidth="1"/>
    <col min="15883" max="15885" width="9.140625" style="24"/>
    <col min="15886" max="15886" width="0" style="24" hidden="1" customWidth="1"/>
    <col min="15887" max="16128" width="9.140625" style="24"/>
    <col min="16129" max="16129" width="5" style="24" bestFit="1" customWidth="1"/>
    <col min="16130" max="16130" width="66.140625" style="24" customWidth="1"/>
    <col min="16131" max="16133" width="14.140625" style="24" bestFit="1" customWidth="1"/>
    <col min="16134" max="16134" width="12.7109375" style="24" bestFit="1" customWidth="1"/>
    <col min="16135" max="16136" width="14.140625" style="24" bestFit="1" customWidth="1"/>
    <col min="16137" max="16137" width="7.7109375" style="24" bestFit="1" customWidth="1"/>
    <col min="16138" max="16138" width="13" style="24" customWidth="1"/>
    <col min="16139" max="16141" width="9.140625" style="24"/>
    <col min="16142" max="16142" width="0" style="24" hidden="1" customWidth="1"/>
    <col min="16143" max="16384" width="9.140625" style="24"/>
  </cols>
  <sheetData>
    <row r="1" spans="1:17" ht="18" x14ac:dyDescent="0.25">
      <c r="A1" s="21"/>
      <c r="B1" s="21"/>
      <c r="C1" s="21"/>
      <c r="D1" s="21"/>
      <c r="E1" s="21"/>
      <c r="F1" s="21"/>
      <c r="G1" s="21"/>
      <c r="H1" s="21"/>
      <c r="I1" s="91"/>
      <c r="J1" s="74"/>
      <c r="K1" s="22"/>
      <c r="L1" s="23"/>
      <c r="M1" s="23"/>
      <c r="N1" s="23"/>
      <c r="O1" s="23"/>
      <c r="P1" s="23"/>
      <c r="Q1" s="23"/>
    </row>
    <row r="2" spans="1:17" ht="18" customHeight="1" x14ac:dyDescent="0.3">
      <c r="A2" s="21"/>
      <c r="B2" s="25"/>
      <c r="C2" s="21"/>
      <c r="D2" s="21"/>
      <c r="E2" s="21"/>
      <c r="F2" s="21"/>
      <c r="G2" s="21"/>
      <c r="H2" s="21"/>
      <c r="I2" s="21"/>
      <c r="J2" s="92"/>
      <c r="K2" s="22"/>
      <c r="L2" s="23"/>
      <c r="M2" s="23"/>
      <c r="N2" s="23"/>
      <c r="O2" s="23"/>
      <c r="P2" s="23"/>
      <c r="Q2" s="23"/>
    </row>
    <row r="3" spans="1:17" ht="17.25" customHeight="1" x14ac:dyDescent="0.25">
      <c r="A3" s="21"/>
      <c r="B3" s="90" t="s">
        <v>356</v>
      </c>
      <c r="C3" s="91"/>
      <c r="D3" s="656"/>
      <c r="E3" s="656"/>
      <c r="F3" s="656"/>
      <c r="G3" s="656"/>
      <c r="H3" s="656"/>
      <c r="I3" s="656"/>
      <c r="J3" s="656"/>
      <c r="K3" s="22"/>
      <c r="L3" s="23"/>
      <c r="M3" s="23"/>
      <c r="N3" s="23"/>
      <c r="O3" s="23"/>
      <c r="P3" s="23"/>
      <c r="Q3" s="23"/>
    </row>
    <row r="4" spans="1:17" ht="19.5" customHeight="1" x14ac:dyDescent="0.2">
      <c r="A4" s="21"/>
      <c r="B4" s="4" t="s">
        <v>1</v>
      </c>
      <c r="C4" s="656"/>
      <c r="D4" s="656"/>
      <c r="E4" s="656"/>
      <c r="F4" s="656"/>
      <c r="G4" s="656"/>
      <c r="H4" s="656"/>
      <c r="I4" s="656"/>
      <c r="J4" s="656"/>
      <c r="K4" s="22"/>
      <c r="L4" s="23"/>
      <c r="M4" s="23"/>
      <c r="N4" s="23"/>
      <c r="O4" s="23"/>
      <c r="P4" s="23"/>
      <c r="Q4" s="23"/>
    </row>
    <row r="5" spans="1:17" ht="13.5" thickBot="1" x14ac:dyDescent="0.25">
      <c r="A5" s="21"/>
      <c r="B5" s="656"/>
      <c r="C5" s="656"/>
      <c r="D5" s="656"/>
      <c r="E5" s="656"/>
      <c r="F5" s="656"/>
      <c r="G5" s="656"/>
      <c r="H5" s="656"/>
      <c r="I5" s="656"/>
      <c r="J5" s="657"/>
      <c r="K5" s="22"/>
      <c r="L5" s="23"/>
      <c r="M5" s="23"/>
      <c r="N5" s="23"/>
      <c r="O5" s="23"/>
      <c r="P5" s="23"/>
      <c r="Q5" s="23"/>
    </row>
    <row r="6" spans="1:17" s="27" customFormat="1" ht="15" customHeight="1" x14ac:dyDescent="0.2">
      <c r="A6" s="26"/>
      <c r="B6" s="658"/>
      <c r="C6" s="924" t="s">
        <v>201</v>
      </c>
      <c r="D6" s="921" t="s">
        <v>93</v>
      </c>
      <c r="E6" s="922"/>
      <c r="F6" s="922"/>
      <c r="G6" s="922"/>
      <c r="H6" s="923"/>
      <c r="I6" s="915" t="s">
        <v>367</v>
      </c>
      <c r="J6" s="918" t="s">
        <v>153</v>
      </c>
    </row>
    <row r="7" spans="1:17" s="27" customFormat="1" ht="15" customHeight="1" x14ac:dyDescent="0.2">
      <c r="A7" s="26"/>
      <c r="B7" s="659"/>
      <c r="C7" s="925"/>
      <c r="D7" s="927" t="s">
        <v>154</v>
      </c>
      <c r="E7" s="933" t="s">
        <v>93</v>
      </c>
      <c r="F7" s="934"/>
      <c r="G7" s="930" t="s">
        <v>95</v>
      </c>
      <c r="H7" s="912" t="s">
        <v>96</v>
      </c>
      <c r="I7" s="916"/>
      <c r="J7" s="919"/>
    </row>
    <row r="8" spans="1:17" s="27" customFormat="1" x14ac:dyDescent="0.2">
      <c r="A8" s="26"/>
      <c r="B8" s="659"/>
      <c r="C8" s="925"/>
      <c r="D8" s="928"/>
      <c r="E8" s="931" t="s">
        <v>155</v>
      </c>
      <c r="F8" s="931" t="s">
        <v>156</v>
      </c>
      <c r="G8" s="931"/>
      <c r="H8" s="913"/>
      <c r="I8" s="916"/>
      <c r="J8" s="919"/>
    </row>
    <row r="9" spans="1:17" s="27" customFormat="1" ht="13.5" thickBot="1" x14ac:dyDescent="0.25">
      <c r="A9" s="26"/>
      <c r="B9" s="659"/>
      <c r="C9" s="926"/>
      <c r="D9" s="929"/>
      <c r="E9" s="932"/>
      <c r="F9" s="932"/>
      <c r="G9" s="932"/>
      <c r="H9" s="914"/>
      <c r="I9" s="917"/>
      <c r="J9" s="920"/>
    </row>
    <row r="10" spans="1:17" s="27" customFormat="1" ht="13.5" thickBot="1" x14ac:dyDescent="0.25">
      <c r="A10" s="26"/>
      <c r="B10" s="660"/>
      <c r="C10" s="661" t="s">
        <v>99</v>
      </c>
      <c r="D10" s="662" t="s">
        <v>100</v>
      </c>
      <c r="E10" s="663" t="s">
        <v>101</v>
      </c>
      <c r="F10" s="662" t="s">
        <v>102</v>
      </c>
      <c r="G10" s="663" t="s">
        <v>103</v>
      </c>
      <c r="H10" s="664" t="s">
        <v>104</v>
      </c>
      <c r="I10" s="662" t="s">
        <v>105</v>
      </c>
      <c r="J10" s="661" t="s">
        <v>157</v>
      </c>
    </row>
    <row r="11" spans="1:17" x14ac:dyDescent="0.2">
      <c r="A11" s="28"/>
      <c r="B11" s="665" t="s">
        <v>159</v>
      </c>
      <c r="C11" s="666"/>
      <c r="D11" s="667"/>
      <c r="E11" s="668"/>
      <c r="F11" s="667"/>
      <c r="G11" s="668"/>
      <c r="H11" s="667"/>
      <c r="I11" s="669"/>
      <c r="J11" s="670"/>
      <c r="K11" s="23"/>
      <c r="L11" s="23"/>
      <c r="M11" s="23"/>
      <c r="N11" s="23"/>
      <c r="O11" s="23"/>
      <c r="P11" s="23"/>
      <c r="Q11" s="23"/>
    </row>
    <row r="12" spans="1:17" x14ac:dyDescent="0.2">
      <c r="A12" s="29"/>
      <c r="B12" s="671"/>
      <c r="C12" s="672"/>
      <c r="D12" s="673"/>
      <c r="E12" s="674"/>
      <c r="F12" s="673"/>
      <c r="G12" s="674"/>
      <c r="H12" s="673"/>
      <c r="I12" s="675"/>
      <c r="J12" s="676"/>
      <c r="K12" s="23"/>
      <c r="L12" s="23"/>
      <c r="M12" s="23"/>
      <c r="N12" s="23"/>
      <c r="O12" s="23"/>
      <c r="P12" s="23"/>
      <c r="Q12" s="23"/>
    </row>
    <row r="13" spans="1:17" x14ac:dyDescent="0.2">
      <c r="A13" s="30"/>
      <c r="B13" s="31" t="s">
        <v>160</v>
      </c>
      <c r="C13" s="677">
        <f t="shared" ref="C13:C41" si="0">D13+G13+H13</f>
        <v>280736884</v>
      </c>
      <c r="D13" s="678">
        <f t="shared" ref="D13:D41" si="1">E13+F13</f>
        <v>208250685</v>
      </c>
      <c r="E13" s="679">
        <v>202096507</v>
      </c>
      <c r="F13" s="678">
        <v>6154178</v>
      </c>
      <c r="G13" s="680">
        <f>70465233+2020966</f>
        <v>72486199</v>
      </c>
      <c r="H13" s="681"/>
      <c r="I13" s="682">
        <v>452</v>
      </c>
      <c r="J13" s="683"/>
      <c r="K13" s="23"/>
      <c r="L13" s="23"/>
      <c r="M13" s="23"/>
      <c r="N13" s="32"/>
      <c r="O13" s="23"/>
      <c r="P13" s="23"/>
      <c r="Q13" s="23"/>
    </row>
    <row r="14" spans="1:17" x14ac:dyDescent="0.2">
      <c r="A14" s="30"/>
      <c r="B14" s="31" t="s">
        <v>161</v>
      </c>
      <c r="C14" s="677">
        <f t="shared" si="0"/>
        <v>703000</v>
      </c>
      <c r="D14" s="678">
        <f t="shared" si="1"/>
        <v>0</v>
      </c>
      <c r="E14" s="684"/>
      <c r="F14" s="685"/>
      <c r="G14" s="686"/>
      <c r="H14" s="687">
        <v>703000</v>
      </c>
      <c r="I14" s="688"/>
      <c r="J14" s="689"/>
      <c r="K14" s="23"/>
      <c r="L14" s="23"/>
      <c r="M14" s="23"/>
      <c r="N14" s="32"/>
      <c r="O14" s="23"/>
      <c r="P14" s="23"/>
      <c r="Q14" s="23"/>
    </row>
    <row r="15" spans="1:17" x14ac:dyDescent="0.2">
      <c r="A15" s="30"/>
      <c r="B15" s="31" t="s">
        <v>162</v>
      </c>
      <c r="C15" s="677">
        <f t="shared" si="0"/>
        <v>2110000</v>
      </c>
      <c r="D15" s="678">
        <f t="shared" si="1"/>
        <v>0</v>
      </c>
      <c r="E15" s="684"/>
      <c r="F15" s="685"/>
      <c r="G15" s="686"/>
      <c r="H15" s="687">
        <v>2110000</v>
      </c>
      <c r="I15" s="688"/>
      <c r="J15" s="689"/>
      <c r="K15" s="22"/>
      <c r="L15" s="23"/>
      <c r="M15" s="23"/>
      <c r="N15" s="33"/>
      <c r="O15" s="23"/>
      <c r="P15" s="23"/>
      <c r="Q15" s="23"/>
    </row>
    <row r="16" spans="1:17" x14ac:dyDescent="0.2">
      <c r="A16" s="30"/>
      <c r="B16" s="31" t="s">
        <v>366</v>
      </c>
      <c r="C16" s="677">
        <f t="shared" si="0"/>
        <v>12864360</v>
      </c>
      <c r="D16" s="678">
        <f t="shared" si="1"/>
        <v>10738900</v>
      </c>
      <c r="E16" s="684"/>
      <c r="F16" s="687">
        <f>SUM(F17:F27)</f>
        <v>10738900</v>
      </c>
      <c r="G16" s="679">
        <f>SUM(G17:G27)</f>
        <v>2125460</v>
      </c>
      <c r="H16" s="687">
        <f>SUM(H17:H27)</f>
        <v>0</v>
      </c>
      <c r="I16" s="688"/>
      <c r="J16" s="689"/>
      <c r="K16" s="22"/>
      <c r="L16" s="23"/>
      <c r="M16" s="23"/>
      <c r="N16" s="33"/>
      <c r="O16" s="23"/>
      <c r="P16" s="23"/>
      <c r="Q16" s="23"/>
    </row>
    <row r="17" spans="1:17" x14ac:dyDescent="0.2">
      <c r="A17" s="30"/>
      <c r="B17" s="34" t="s">
        <v>163</v>
      </c>
      <c r="C17" s="690">
        <f t="shared" si="0"/>
        <v>341700</v>
      </c>
      <c r="D17" s="691">
        <f t="shared" si="1"/>
        <v>255000</v>
      </c>
      <c r="E17" s="692"/>
      <c r="F17" s="693">
        <v>255000</v>
      </c>
      <c r="G17" s="693">
        <v>86700</v>
      </c>
      <c r="H17" s="694"/>
      <c r="I17" s="682"/>
      <c r="J17" s="677"/>
      <c r="K17" s="23"/>
      <c r="L17" s="23"/>
      <c r="M17" s="23"/>
      <c r="N17" s="35"/>
      <c r="O17" s="23"/>
      <c r="P17" s="23"/>
      <c r="Q17" s="23"/>
    </row>
    <row r="18" spans="1:17" x14ac:dyDescent="0.2">
      <c r="A18" s="30"/>
      <c r="B18" s="34" t="s">
        <v>164</v>
      </c>
      <c r="C18" s="690">
        <f t="shared" si="0"/>
        <v>1115000</v>
      </c>
      <c r="D18" s="691">
        <f t="shared" si="1"/>
        <v>1000000</v>
      </c>
      <c r="E18" s="692"/>
      <c r="F18" s="693">
        <v>1000000</v>
      </c>
      <c r="G18" s="693">
        <v>115000</v>
      </c>
      <c r="H18" s="694"/>
      <c r="I18" s="682"/>
      <c r="J18" s="695"/>
      <c r="K18" s="23"/>
      <c r="L18" s="23"/>
      <c r="M18" s="23"/>
      <c r="N18" s="23"/>
      <c r="O18" s="23"/>
      <c r="P18" s="23"/>
      <c r="Q18" s="23"/>
    </row>
    <row r="19" spans="1:17" x14ac:dyDescent="0.2">
      <c r="A19" s="30"/>
      <c r="B19" s="34" t="s">
        <v>165</v>
      </c>
      <c r="C19" s="690">
        <f t="shared" si="0"/>
        <v>358000</v>
      </c>
      <c r="D19" s="691">
        <f t="shared" si="1"/>
        <v>267000</v>
      </c>
      <c r="E19" s="692"/>
      <c r="F19" s="693">
        <v>267000</v>
      </c>
      <c r="G19" s="693">
        <v>91000</v>
      </c>
      <c r="H19" s="694"/>
      <c r="I19" s="682"/>
      <c r="J19" s="695"/>
      <c r="K19" s="23"/>
      <c r="L19" s="23"/>
      <c r="M19" s="23"/>
      <c r="N19" s="23"/>
      <c r="O19" s="23"/>
      <c r="P19" s="23"/>
      <c r="Q19" s="23"/>
    </row>
    <row r="20" spans="1:17" x14ac:dyDescent="0.2">
      <c r="A20" s="30"/>
      <c r="B20" s="34" t="s">
        <v>166</v>
      </c>
      <c r="C20" s="690">
        <f t="shared" si="0"/>
        <v>88000</v>
      </c>
      <c r="D20" s="691">
        <f t="shared" si="1"/>
        <v>88000</v>
      </c>
      <c r="E20" s="692"/>
      <c r="F20" s="693">
        <v>88000</v>
      </c>
      <c r="G20" s="693">
        <v>0</v>
      </c>
      <c r="H20" s="694"/>
      <c r="I20" s="696"/>
      <c r="J20" s="697"/>
      <c r="K20" s="27"/>
      <c r="L20" s="23"/>
      <c r="M20" s="23"/>
      <c r="N20" s="23"/>
      <c r="O20" s="23"/>
      <c r="P20" s="23"/>
      <c r="Q20" s="23"/>
    </row>
    <row r="21" spans="1:17" x14ac:dyDescent="0.2">
      <c r="A21" s="27"/>
      <c r="B21" s="34" t="s">
        <v>167</v>
      </c>
      <c r="C21" s="690">
        <f t="shared" si="0"/>
        <v>46000</v>
      </c>
      <c r="D21" s="691">
        <f t="shared" si="1"/>
        <v>46000</v>
      </c>
      <c r="E21" s="692"/>
      <c r="F21" s="693">
        <v>46000</v>
      </c>
      <c r="G21" s="693">
        <v>0</v>
      </c>
      <c r="H21" s="694"/>
      <c r="I21" s="696"/>
      <c r="J21" s="697"/>
      <c r="K21" s="27"/>
      <c r="L21" s="23"/>
      <c r="M21" s="23"/>
      <c r="N21" s="23"/>
      <c r="O21" s="23"/>
      <c r="P21" s="23"/>
      <c r="Q21" s="23"/>
    </row>
    <row r="22" spans="1:17" x14ac:dyDescent="0.2">
      <c r="A22" s="27"/>
      <c r="B22" s="34" t="s">
        <v>168</v>
      </c>
      <c r="C22" s="690">
        <f t="shared" si="0"/>
        <v>165700</v>
      </c>
      <c r="D22" s="691">
        <f t="shared" si="1"/>
        <v>130000</v>
      </c>
      <c r="E22" s="692"/>
      <c r="F22" s="693">
        <v>130000</v>
      </c>
      <c r="G22" s="693">
        <v>35700</v>
      </c>
      <c r="H22" s="694"/>
      <c r="I22" s="696"/>
      <c r="J22" s="697"/>
      <c r="K22" s="27"/>
      <c r="L22" s="23"/>
      <c r="M22" s="23"/>
      <c r="N22" s="23"/>
      <c r="O22" s="23"/>
      <c r="P22" s="23"/>
      <c r="Q22" s="23"/>
    </row>
    <row r="23" spans="1:17" x14ac:dyDescent="0.2">
      <c r="A23" s="27"/>
      <c r="B23" s="34" t="s">
        <v>169</v>
      </c>
      <c r="C23" s="690">
        <f t="shared" si="0"/>
        <v>60000</v>
      </c>
      <c r="D23" s="691">
        <f t="shared" si="1"/>
        <v>60000</v>
      </c>
      <c r="E23" s="692"/>
      <c r="F23" s="693">
        <v>60000</v>
      </c>
      <c r="G23" s="693">
        <v>0</v>
      </c>
      <c r="H23" s="694"/>
      <c r="I23" s="696"/>
      <c r="J23" s="697"/>
      <c r="K23" s="27"/>
      <c r="L23" s="23"/>
      <c r="M23" s="23"/>
      <c r="N23" s="23"/>
      <c r="O23" s="23"/>
      <c r="P23" s="23"/>
      <c r="Q23" s="23"/>
    </row>
    <row r="24" spans="1:17" x14ac:dyDescent="0.2">
      <c r="A24" s="27"/>
      <c r="B24" s="36" t="s">
        <v>170</v>
      </c>
      <c r="C24" s="690">
        <f t="shared" si="0"/>
        <v>3000000</v>
      </c>
      <c r="D24" s="691">
        <f t="shared" si="1"/>
        <v>2500000</v>
      </c>
      <c r="E24" s="692"/>
      <c r="F24" s="698">
        <v>2500000</v>
      </c>
      <c r="G24" s="698">
        <v>500000</v>
      </c>
      <c r="H24" s="699"/>
      <c r="I24" s="696"/>
      <c r="J24" s="697"/>
      <c r="K24" s="27"/>
    </row>
    <row r="25" spans="1:17" x14ac:dyDescent="0.2">
      <c r="A25" s="30"/>
      <c r="B25" s="34" t="s">
        <v>171</v>
      </c>
      <c r="C25" s="690">
        <f t="shared" si="0"/>
        <v>3503000</v>
      </c>
      <c r="D25" s="691">
        <f t="shared" si="1"/>
        <v>3263000</v>
      </c>
      <c r="E25" s="692"/>
      <c r="F25" s="700">
        <v>3263000</v>
      </c>
      <c r="G25" s="701">
        <v>240000</v>
      </c>
      <c r="H25" s="691"/>
      <c r="I25" s="682"/>
      <c r="J25" s="695"/>
      <c r="K25" s="22"/>
      <c r="L25" s="23"/>
      <c r="M25" s="23"/>
      <c r="N25" s="33"/>
      <c r="O25" s="23"/>
      <c r="P25" s="23"/>
      <c r="Q25" s="23"/>
    </row>
    <row r="26" spans="1:17" x14ac:dyDescent="0.2">
      <c r="A26" s="30"/>
      <c r="B26" s="37" t="s">
        <v>172</v>
      </c>
      <c r="C26" s="690">
        <f t="shared" si="0"/>
        <v>4166960</v>
      </c>
      <c r="D26" s="691">
        <f t="shared" si="1"/>
        <v>3109900</v>
      </c>
      <c r="E26" s="692"/>
      <c r="F26" s="698">
        <v>3109900</v>
      </c>
      <c r="G26" s="698">
        <v>1057060</v>
      </c>
      <c r="H26" s="698"/>
      <c r="I26" s="696"/>
      <c r="J26" s="697"/>
      <c r="K26" s="22"/>
      <c r="L26" s="23"/>
      <c r="M26" s="23"/>
      <c r="N26" s="33"/>
      <c r="O26" s="23"/>
      <c r="P26" s="23"/>
      <c r="Q26" s="23"/>
    </row>
    <row r="27" spans="1:17" x14ac:dyDescent="0.2">
      <c r="A27" s="27"/>
      <c r="B27" s="37" t="s">
        <v>173</v>
      </c>
      <c r="C27" s="690">
        <f t="shared" si="0"/>
        <v>20000</v>
      </c>
      <c r="D27" s="691">
        <f t="shared" si="1"/>
        <v>20000</v>
      </c>
      <c r="E27" s="692"/>
      <c r="F27" s="702">
        <v>20000</v>
      </c>
      <c r="G27" s="703"/>
      <c r="H27" s="699"/>
      <c r="I27" s="696"/>
      <c r="J27" s="697"/>
      <c r="K27" s="27"/>
    </row>
    <row r="28" spans="1:17" s="22" customFormat="1" x14ac:dyDescent="0.2">
      <c r="A28" s="30"/>
      <c r="B28" s="31" t="s">
        <v>174</v>
      </c>
      <c r="C28" s="677">
        <f t="shared" si="0"/>
        <v>41727644</v>
      </c>
      <c r="D28" s="678">
        <f t="shared" si="1"/>
        <v>0</v>
      </c>
      <c r="E28" s="684"/>
      <c r="F28" s="685"/>
      <c r="G28" s="686"/>
      <c r="H28" s="704">
        <v>41727644</v>
      </c>
      <c r="I28" s="688"/>
      <c r="J28" s="705">
        <v>1176000</v>
      </c>
      <c r="N28" s="38"/>
    </row>
    <row r="29" spans="1:17" s="22" customFormat="1" x14ac:dyDescent="0.2">
      <c r="A29" s="30"/>
      <c r="B29" s="31" t="s">
        <v>175</v>
      </c>
      <c r="C29" s="705">
        <f t="shared" si="0"/>
        <v>10245125</v>
      </c>
      <c r="D29" s="704">
        <f t="shared" si="1"/>
        <v>0</v>
      </c>
      <c r="E29" s="684"/>
      <c r="F29" s="685"/>
      <c r="G29" s="684"/>
      <c r="H29" s="704">
        <v>10245125</v>
      </c>
      <c r="I29" s="688"/>
      <c r="J29" s="705"/>
    </row>
    <row r="30" spans="1:17" s="22" customFormat="1" x14ac:dyDescent="0.2">
      <c r="A30" s="30"/>
      <c r="B30" s="31" t="s">
        <v>176</v>
      </c>
      <c r="C30" s="695">
        <f t="shared" si="0"/>
        <v>13349200</v>
      </c>
      <c r="D30" s="706">
        <f t="shared" si="1"/>
        <v>0</v>
      </c>
      <c r="E30" s="707"/>
      <c r="F30" s="681"/>
      <c r="G30" s="679"/>
      <c r="H30" s="706">
        <v>13349200</v>
      </c>
      <c r="I30" s="682"/>
      <c r="J30" s="695"/>
      <c r="K30" s="23"/>
    </row>
    <row r="31" spans="1:17" x14ac:dyDescent="0.2">
      <c r="A31" s="21"/>
      <c r="B31" s="31" t="s">
        <v>177</v>
      </c>
      <c r="C31" s="705">
        <f t="shared" si="0"/>
        <v>398825</v>
      </c>
      <c r="D31" s="704">
        <f t="shared" si="1"/>
        <v>0</v>
      </c>
      <c r="E31" s="684"/>
      <c r="F31" s="687"/>
      <c r="G31" s="708"/>
      <c r="H31" s="704">
        <v>398825</v>
      </c>
      <c r="I31" s="688"/>
      <c r="J31" s="705"/>
      <c r="K31" s="23"/>
      <c r="L31" s="23"/>
      <c r="M31" s="23"/>
      <c r="N31" s="23"/>
      <c r="O31" s="23"/>
      <c r="P31" s="23"/>
      <c r="Q31" s="23"/>
    </row>
    <row r="32" spans="1:17" x14ac:dyDescent="0.2">
      <c r="A32" s="21"/>
      <c r="B32" s="31" t="s">
        <v>178</v>
      </c>
      <c r="C32" s="695">
        <f t="shared" si="0"/>
        <v>50000</v>
      </c>
      <c r="D32" s="706">
        <f t="shared" si="1"/>
        <v>0</v>
      </c>
      <c r="E32" s="707"/>
      <c r="F32" s="678"/>
      <c r="G32" s="679"/>
      <c r="H32" s="706">
        <v>50000</v>
      </c>
      <c r="I32" s="682"/>
      <c r="J32" s="695"/>
      <c r="K32" s="23"/>
      <c r="L32" s="23"/>
      <c r="M32" s="23"/>
      <c r="N32" s="23"/>
      <c r="O32" s="23"/>
      <c r="P32" s="23"/>
      <c r="Q32" s="23"/>
    </row>
    <row r="33" spans="1:17" x14ac:dyDescent="0.2">
      <c r="A33" s="21"/>
      <c r="B33" s="31" t="s">
        <v>179</v>
      </c>
      <c r="C33" s="695">
        <f t="shared" si="0"/>
        <v>12000</v>
      </c>
      <c r="D33" s="706">
        <f t="shared" si="1"/>
        <v>0</v>
      </c>
      <c r="E33" s="707"/>
      <c r="F33" s="678"/>
      <c r="G33" s="679"/>
      <c r="H33" s="706">
        <v>12000</v>
      </c>
      <c r="I33" s="682"/>
      <c r="J33" s="695"/>
      <c r="K33" s="23"/>
      <c r="L33" s="23"/>
      <c r="M33" s="23"/>
      <c r="N33" s="23"/>
      <c r="O33" s="23"/>
      <c r="P33" s="23"/>
      <c r="Q33" s="23"/>
    </row>
    <row r="34" spans="1:17" x14ac:dyDescent="0.2">
      <c r="A34" s="30"/>
      <c r="B34" s="39" t="s">
        <v>180</v>
      </c>
      <c r="C34" s="695">
        <f t="shared" si="0"/>
        <v>1366100</v>
      </c>
      <c r="D34" s="706">
        <f t="shared" si="1"/>
        <v>0</v>
      </c>
      <c r="E34" s="707"/>
      <c r="F34" s="678"/>
      <c r="G34" s="679"/>
      <c r="H34" s="706">
        <f>544250+821850</f>
        <v>1366100</v>
      </c>
      <c r="I34" s="682"/>
      <c r="J34" s="695">
        <v>177000</v>
      </c>
      <c r="K34" s="23"/>
      <c r="L34" s="23"/>
      <c r="M34" s="23"/>
      <c r="N34" s="23"/>
      <c r="O34" s="23"/>
      <c r="P34" s="23"/>
      <c r="Q34" s="23"/>
    </row>
    <row r="35" spans="1:17" x14ac:dyDescent="0.2">
      <c r="A35" s="27"/>
      <c r="B35" s="40" t="s">
        <v>181</v>
      </c>
      <c r="C35" s="695">
        <f t="shared" si="0"/>
        <v>81000</v>
      </c>
      <c r="D35" s="706">
        <f t="shared" si="1"/>
        <v>0</v>
      </c>
      <c r="E35" s="707"/>
      <c r="F35" s="338"/>
      <c r="G35" s="338"/>
      <c r="H35" s="338">
        <v>81000</v>
      </c>
      <c r="I35" s="696"/>
      <c r="J35" s="697"/>
      <c r="K35" s="27"/>
    </row>
    <row r="36" spans="1:17" x14ac:dyDescent="0.2">
      <c r="A36" s="30"/>
      <c r="B36" s="39" t="s">
        <v>182</v>
      </c>
      <c r="C36" s="695">
        <f>D36+G36+H36</f>
        <v>93450</v>
      </c>
      <c r="D36" s="706">
        <f>E36+F36</f>
        <v>0</v>
      </c>
      <c r="E36" s="707"/>
      <c r="F36" s="341"/>
      <c r="G36" s="341"/>
      <c r="H36" s="341">
        <v>93450</v>
      </c>
      <c r="I36" s="682"/>
      <c r="J36" s="695"/>
      <c r="K36" s="27"/>
    </row>
    <row r="37" spans="1:17" x14ac:dyDescent="0.2">
      <c r="A37" s="30"/>
      <c r="B37" s="31" t="s">
        <v>183</v>
      </c>
      <c r="C37" s="709">
        <f t="shared" si="0"/>
        <v>0</v>
      </c>
      <c r="D37" s="710">
        <f t="shared" si="1"/>
        <v>0</v>
      </c>
      <c r="E37" s="711"/>
      <c r="F37" s="712"/>
      <c r="G37" s="711"/>
      <c r="H37" s="707"/>
      <c r="I37" s="713"/>
      <c r="J37" s="709">
        <v>88000000</v>
      </c>
      <c r="K37" s="23"/>
      <c r="L37" s="23"/>
      <c r="M37" s="23"/>
      <c r="N37" s="23"/>
      <c r="O37" s="23"/>
      <c r="P37" s="23"/>
      <c r="Q37" s="23"/>
    </row>
    <row r="38" spans="1:17" x14ac:dyDescent="0.2">
      <c r="A38" s="30"/>
      <c r="B38" s="31" t="s">
        <v>184</v>
      </c>
      <c r="C38" s="695">
        <f t="shared" si="0"/>
        <v>0</v>
      </c>
      <c r="D38" s="706">
        <f t="shared" si="1"/>
        <v>0</v>
      </c>
      <c r="E38" s="707"/>
      <c r="F38" s="707"/>
      <c r="G38" s="707"/>
      <c r="H38" s="707"/>
      <c r="I38" s="682"/>
      <c r="J38" s="695">
        <v>223000</v>
      </c>
      <c r="K38" s="23"/>
      <c r="L38" s="23"/>
      <c r="M38" s="23"/>
      <c r="N38" s="23"/>
      <c r="O38" s="23"/>
      <c r="P38" s="23"/>
      <c r="Q38" s="23"/>
    </row>
    <row r="39" spans="1:17" ht="14.25" x14ac:dyDescent="0.2">
      <c r="A39" s="30"/>
      <c r="B39" s="714"/>
      <c r="C39" s="695">
        <f t="shared" si="0"/>
        <v>0</v>
      </c>
      <c r="D39" s="706">
        <f t="shared" si="1"/>
        <v>0</v>
      </c>
      <c r="E39" s="707"/>
      <c r="F39" s="707"/>
      <c r="G39" s="707"/>
      <c r="H39" s="707"/>
      <c r="I39" s="682"/>
      <c r="J39" s="695"/>
      <c r="K39" s="23"/>
      <c r="L39" s="23"/>
      <c r="M39" s="23"/>
      <c r="N39" s="23"/>
      <c r="O39" s="23"/>
      <c r="P39" s="23"/>
      <c r="Q39" s="23"/>
    </row>
    <row r="40" spans="1:17" ht="13.5" thickBot="1" x14ac:dyDescent="0.25">
      <c r="A40" s="30"/>
      <c r="B40" s="715" t="s">
        <v>185</v>
      </c>
      <c r="C40" s="716">
        <f t="shared" si="0"/>
        <v>363737588</v>
      </c>
      <c r="D40" s="717">
        <f t="shared" si="1"/>
        <v>218989585</v>
      </c>
      <c r="E40" s="718">
        <f>SUM(E13+E14+E15+E16+E28+E29+E30+E31+E32+E33+E34+E35+E36+E37+E38+E39)</f>
        <v>202096507</v>
      </c>
      <c r="F40" s="718">
        <f>SUM(F13+F14+F15+F16+F28+F29+F30+F31+F32+F33+F34+F35+F36+F37+F38+F39)</f>
        <v>16893078</v>
      </c>
      <c r="G40" s="718">
        <f>SUM(G13+G14+G15+G16+G28+G29+G30+G31+G32+G33+G34+G35+G36+G37+G38+G39)</f>
        <v>74611659</v>
      </c>
      <c r="H40" s="718">
        <f>SUM(H13+H14+H15+H16+H28+H29+H30+H31+H32+H33+H34+H35+H36+H37+H38+H39)</f>
        <v>70136344</v>
      </c>
      <c r="I40" s="719">
        <f>SUM(I13+I14+I15+I16+I28+I29+I30+I31+I32+I33+I34+I35+I37+I38+I39)</f>
        <v>452</v>
      </c>
      <c r="J40" s="716">
        <f>SUM(J13+J14+J15+J16+J28+J29+J30+J31+J32+J33+J34+J35+J36+J37+J38+J39)</f>
        <v>89576000</v>
      </c>
      <c r="K40" s="23"/>
      <c r="L40" s="23"/>
      <c r="M40" s="23"/>
      <c r="N40" s="23"/>
      <c r="O40" s="23"/>
      <c r="P40" s="23"/>
      <c r="Q40" s="23"/>
    </row>
    <row r="41" spans="1:17" ht="13.5" thickBot="1" x14ac:dyDescent="0.25">
      <c r="A41" s="30"/>
      <c r="B41" s="720" t="s">
        <v>186</v>
      </c>
      <c r="C41" s="721">
        <f t="shared" si="0"/>
        <v>288295871</v>
      </c>
      <c r="D41" s="722">
        <f t="shared" si="1"/>
        <v>181923255</v>
      </c>
      <c r="E41" s="723">
        <v>173830732</v>
      </c>
      <c r="F41" s="722">
        <v>8092523</v>
      </c>
      <c r="G41" s="724">
        <v>63109776</v>
      </c>
      <c r="H41" s="725">
        <v>43262840</v>
      </c>
      <c r="I41" s="726">
        <v>507</v>
      </c>
      <c r="J41" s="727">
        <v>310000</v>
      </c>
      <c r="K41" s="23"/>
      <c r="L41" s="41"/>
      <c r="M41" s="23"/>
      <c r="N41" s="23"/>
      <c r="O41" s="23"/>
      <c r="P41" s="23"/>
      <c r="Q41" s="23"/>
    </row>
    <row r="42" spans="1:17" ht="13.5" thickBot="1" x14ac:dyDescent="0.25">
      <c r="A42" s="30"/>
      <c r="B42" s="728"/>
      <c r="C42" s="729"/>
      <c r="D42" s="730"/>
      <c r="E42" s="731"/>
      <c r="F42" s="730"/>
      <c r="G42" s="731"/>
      <c r="H42" s="730"/>
      <c r="I42" s="732"/>
      <c r="J42" s="729"/>
      <c r="K42" s="23"/>
      <c r="L42" s="23"/>
      <c r="M42" s="23"/>
      <c r="N42" s="23"/>
      <c r="O42" s="23"/>
      <c r="P42" s="23"/>
      <c r="Q42" s="23"/>
    </row>
    <row r="43" spans="1:17" ht="13.5" thickBot="1" x14ac:dyDescent="0.25">
      <c r="A43" s="28" t="s">
        <v>158</v>
      </c>
      <c r="B43" s="720" t="s">
        <v>187</v>
      </c>
      <c r="C43" s="727">
        <f t="shared" ref="C43:C50" si="2">D43+G43+H43</f>
        <v>652033459</v>
      </c>
      <c r="D43" s="722">
        <f t="shared" ref="D43:D50" si="3">E43+F43</f>
        <v>400912840</v>
      </c>
      <c r="E43" s="723">
        <f t="shared" ref="E43:J43" si="4">E41+E40</f>
        <v>375927239</v>
      </c>
      <c r="F43" s="722">
        <f t="shared" si="4"/>
        <v>24985601</v>
      </c>
      <c r="G43" s="723">
        <f t="shared" si="4"/>
        <v>137721435</v>
      </c>
      <c r="H43" s="722">
        <f t="shared" si="4"/>
        <v>113399184</v>
      </c>
      <c r="I43" s="726">
        <f t="shared" si="4"/>
        <v>959</v>
      </c>
      <c r="J43" s="727">
        <f t="shared" si="4"/>
        <v>89886000</v>
      </c>
      <c r="K43" s="23"/>
      <c r="L43" s="23"/>
      <c r="M43" s="23"/>
      <c r="N43" s="42"/>
      <c r="O43" s="23"/>
      <c r="P43" s="23"/>
      <c r="Q43" s="23"/>
    </row>
    <row r="44" spans="1:17" x14ac:dyDescent="0.2">
      <c r="A44" s="30"/>
      <c r="B44" s="733" t="s">
        <v>188</v>
      </c>
      <c r="C44" s="695">
        <f t="shared" si="2"/>
        <v>1065937</v>
      </c>
      <c r="D44" s="706">
        <f t="shared" si="3"/>
        <v>775202</v>
      </c>
      <c r="E44" s="679"/>
      <c r="F44" s="679">
        <v>775202</v>
      </c>
      <c r="G44" s="679">
        <v>260135</v>
      </c>
      <c r="H44" s="679">
        <v>30600</v>
      </c>
      <c r="I44" s="682"/>
      <c r="J44" s="695"/>
      <c r="K44" s="23"/>
      <c r="L44" s="23"/>
      <c r="M44" s="23"/>
      <c r="N44" s="32"/>
      <c r="O44" s="23"/>
      <c r="P44" s="23"/>
      <c r="Q44" s="23"/>
    </row>
    <row r="45" spans="1:17" ht="14.25" x14ac:dyDescent="0.2">
      <c r="A45" s="30"/>
      <c r="B45" s="734" t="s">
        <v>189</v>
      </c>
      <c r="C45" s="695">
        <f>D45+G45+H45</f>
        <v>3351848</v>
      </c>
      <c r="D45" s="706">
        <f>E45+F45</f>
        <v>0</v>
      </c>
      <c r="E45" s="679"/>
      <c r="F45" s="679"/>
      <c r="G45" s="679"/>
      <c r="H45" s="679">
        <v>3351848</v>
      </c>
      <c r="I45" s="682"/>
      <c r="J45" s="695"/>
      <c r="K45" s="23"/>
      <c r="L45" s="23"/>
      <c r="M45" s="23"/>
      <c r="N45" s="32"/>
      <c r="O45" s="23"/>
      <c r="P45" s="23"/>
      <c r="Q45" s="23"/>
    </row>
    <row r="46" spans="1:17" ht="14.25" x14ac:dyDescent="0.2">
      <c r="A46" s="30"/>
      <c r="B46" s="734" t="s">
        <v>190</v>
      </c>
      <c r="C46" s="695">
        <f>D46+G46+H46</f>
        <v>520000</v>
      </c>
      <c r="D46" s="706">
        <f>E46+F46</f>
        <v>0</v>
      </c>
      <c r="E46" s="679"/>
      <c r="F46" s="679"/>
      <c r="G46" s="679"/>
      <c r="H46" s="679">
        <v>520000</v>
      </c>
      <c r="I46" s="682"/>
      <c r="J46" s="695"/>
      <c r="K46" s="23"/>
      <c r="L46" s="23"/>
      <c r="M46" s="23"/>
      <c r="N46" s="32"/>
      <c r="O46" s="23"/>
      <c r="P46" s="23"/>
      <c r="Q46" s="23"/>
    </row>
    <row r="47" spans="1:17" ht="14.25" x14ac:dyDescent="0.2">
      <c r="A47" s="30"/>
      <c r="B47" s="735" t="s">
        <v>191</v>
      </c>
      <c r="C47" s="695">
        <f t="shared" si="2"/>
        <v>0</v>
      </c>
      <c r="D47" s="706">
        <f t="shared" si="3"/>
        <v>0</v>
      </c>
      <c r="E47" s="679"/>
      <c r="F47" s="679"/>
      <c r="G47" s="679"/>
      <c r="H47" s="679"/>
      <c r="I47" s="682"/>
      <c r="J47" s="695"/>
      <c r="K47" s="23"/>
      <c r="L47" s="41"/>
      <c r="M47" s="23"/>
      <c r="N47" s="32"/>
      <c r="O47" s="23"/>
      <c r="P47" s="23"/>
      <c r="Q47" s="23"/>
    </row>
    <row r="48" spans="1:17" x14ac:dyDescent="0.2">
      <c r="A48" s="30"/>
      <c r="B48" s="733" t="s">
        <v>192</v>
      </c>
      <c r="C48" s="695">
        <v>7178355</v>
      </c>
      <c r="D48" s="706">
        <v>4273425</v>
      </c>
      <c r="E48" s="679">
        <v>3556778</v>
      </c>
      <c r="F48" s="706">
        <v>716647</v>
      </c>
      <c r="G48" s="680">
        <v>1488532</v>
      </c>
      <c r="H48" s="678">
        <v>1416398</v>
      </c>
      <c r="I48" s="736"/>
      <c r="J48" s="677"/>
      <c r="K48" s="23"/>
      <c r="L48" s="23"/>
      <c r="M48" s="23"/>
      <c r="N48" s="42"/>
      <c r="O48" s="23"/>
      <c r="P48" s="23"/>
      <c r="Q48" s="23"/>
    </row>
    <row r="49" spans="1:17" ht="13.5" thickBot="1" x14ac:dyDescent="0.25">
      <c r="A49" s="28" t="s">
        <v>193</v>
      </c>
      <c r="B49" s="737" t="s">
        <v>194</v>
      </c>
      <c r="C49" s="738">
        <f t="shared" si="2"/>
        <v>12116140</v>
      </c>
      <c r="D49" s="739">
        <f t="shared" si="3"/>
        <v>5048627</v>
      </c>
      <c r="E49" s="740">
        <f t="shared" ref="E49:J49" si="5">SUM(E44:E48)</f>
        <v>3556778</v>
      </c>
      <c r="F49" s="741">
        <f>SUM(F44:F48)</f>
        <v>1491849</v>
      </c>
      <c r="G49" s="740">
        <f t="shared" si="5"/>
        <v>1748667</v>
      </c>
      <c r="H49" s="740">
        <f t="shared" si="5"/>
        <v>5318846</v>
      </c>
      <c r="I49" s="742">
        <f t="shared" si="5"/>
        <v>0</v>
      </c>
      <c r="J49" s="738">
        <f t="shared" si="5"/>
        <v>0</v>
      </c>
      <c r="K49" s="22"/>
      <c r="L49" s="23"/>
      <c r="M49" s="23"/>
      <c r="N49" s="42"/>
      <c r="O49" s="23"/>
      <c r="P49" s="23"/>
      <c r="Q49" s="23"/>
    </row>
    <row r="50" spans="1:17" ht="14.25" thickTop="1" thickBot="1" x14ac:dyDescent="0.25">
      <c r="A50" s="28" t="s">
        <v>195</v>
      </c>
      <c r="B50" s="720" t="s">
        <v>196</v>
      </c>
      <c r="C50" s="727">
        <f t="shared" si="2"/>
        <v>664149598.89999998</v>
      </c>
      <c r="D50" s="743">
        <f t="shared" si="3"/>
        <v>405961467</v>
      </c>
      <c r="E50" s="723">
        <f>E49+E43</f>
        <v>379484017</v>
      </c>
      <c r="F50" s="722">
        <f>F49+F43</f>
        <v>26477450</v>
      </c>
      <c r="G50" s="723">
        <f>G49+G43-0.1</f>
        <v>139470101.90000001</v>
      </c>
      <c r="H50" s="722">
        <f>H49+H43</f>
        <v>118718030</v>
      </c>
      <c r="I50" s="726">
        <f>I49+I43</f>
        <v>959</v>
      </c>
      <c r="J50" s="727">
        <f>J49+J43</f>
        <v>89886000</v>
      </c>
      <c r="K50" s="22"/>
    </row>
    <row r="51" spans="1:17" ht="16.5" thickBot="1" x14ac:dyDescent="0.3">
      <c r="A51" s="43"/>
      <c r="B51" s="744" t="s">
        <v>197</v>
      </c>
      <c r="C51" s="745">
        <v>664149599</v>
      </c>
      <c r="D51" s="746">
        <v>405961467</v>
      </c>
      <c r="E51" s="747">
        <v>379484017</v>
      </c>
      <c r="F51" s="746">
        <v>26477450</v>
      </c>
      <c r="G51" s="747">
        <v>139470102</v>
      </c>
      <c r="H51" s="746">
        <v>118718030</v>
      </c>
      <c r="I51" s="748">
        <v>959</v>
      </c>
      <c r="J51" s="745">
        <v>89886000</v>
      </c>
      <c r="K51" s="22"/>
      <c r="L51" s="23"/>
      <c r="M51" s="23"/>
      <c r="N51" s="42"/>
      <c r="O51" s="23"/>
      <c r="P51" s="23"/>
      <c r="Q51" s="23"/>
    </row>
    <row r="52" spans="1:17" x14ac:dyDescent="0.2">
      <c r="C52" s="44"/>
      <c r="D52" s="44"/>
      <c r="E52" s="44"/>
      <c r="F52" s="44"/>
      <c r="G52" s="44"/>
      <c r="H52" s="44"/>
      <c r="I52" s="44"/>
      <c r="J52" s="44"/>
    </row>
    <row r="53" spans="1:17" x14ac:dyDescent="0.2">
      <c r="H53" s="44"/>
    </row>
    <row r="54" spans="1:17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</sheetData>
  <mergeCells count="10">
    <mergeCell ref="H7:H9"/>
    <mergeCell ref="I6:I9"/>
    <mergeCell ref="J6:J9"/>
    <mergeCell ref="D6:H6"/>
    <mergeCell ref="C6:C9"/>
    <mergeCell ref="D7:D9"/>
    <mergeCell ref="G7:G9"/>
    <mergeCell ref="E7:F7"/>
    <mergeCell ref="E8:E9"/>
    <mergeCell ref="F8:F9"/>
  </mergeCells>
  <printOptions horizontalCentered="1"/>
  <pageMargins left="0.78740157480314965" right="3.937007874015748E-2" top="0.98425196850393704" bottom="0.98425196850393704" header="0.51181102362204722" footer="0.51181102362204722"/>
  <pageSetup paperSize="9" scale="67" orientation="landscape" r:id="rId1"/>
  <headerFooter alignWithMargins="0">
    <oddHeader>&amp;RKapitola C.VI
&amp;"-,Tučné"Tabulka č. 2a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T1</vt:lpstr>
      <vt:lpstr>T1a</vt:lpstr>
      <vt:lpstr>T1b</vt:lpstr>
      <vt:lpstr>T1c</vt:lpstr>
      <vt:lpstr>T1d</vt:lpstr>
      <vt:lpstr>T1e</vt:lpstr>
      <vt:lpstr>T1f</vt:lpstr>
      <vt:lpstr>T2</vt:lpstr>
      <vt:lpstr>T2a</vt:lpstr>
      <vt:lpstr>T3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Palivcová Markéta</dc:creator>
  <cp:lastModifiedBy>Jurková Tereza</cp:lastModifiedBy>
  <cp:lastPrinted>2015-03-20T11:40:20Z</cp:lastPrinted>
  <dcterms:created xsi:type="dcterms:W3CDTF">2015-02-27T06:57:51Z</dcterms:created>
  <dcterms:modified xsi:type="dcterms:W3CDTF">2015-03-20T11:40:29Z</dcterms:modified>
</cp:coreProperties>
</file>